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230" windowWidth="12120" windowHeight="8265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egin_Print1">'Sheet1'!$F$8</definedName>
    <definedName name="Begin_Print2">'Sheet1'!$P$8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Department_Owner">'Modification History'!$C$4</definedName>
    <definedName name="End_of_Report">'Sheet1'!#REF!</definedName>
    <definedName name="End_Print1">'Sheet1'!$N$564</definedName>
    <definedName name="End_Print2">'Sheet1'!$X$564</definedName>
    <definedName name="Keywords">'Modification History'!$C$15</definedName>
    <definedName name="NvsASD">"V2010-10-31"</definedName>
    <definedName name="NvsAutoDrillOk">"VN"</definedName>
    <definedName name="NvsDrillHyperLink" localSheetId="0">"http://psfinweb.aepsc.com/psp/fcm90prd_newwin/EMPLOYEE/ERP/c/REPORT_BOOKS.IC_RUN_DRILLDOWN.GBL?Action=A&amp;NVS_INSTANCE=2502253_2558275"</definedName>
    <definedName name="NvsElapsedTime">0.000497685185109731</definedName>
    <definedName name="NvsEndTime">40490.6665972222</definedName>
    <definedName name="NvsInstanceHook" localSheetId="0">"NvsMacro1"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0">'Sheet1'!$F$8:$N$564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'Sheet1'!$B$740</definedName>
    <definedName name="search_directory_name">"R:\fcm90prd\nvision\rpts\Fin_Reports\"</definedName>
    <definedName name="Sunset_Date">'Modification History'!$C$7</definedName>
  </definedNames>
  <calcPr fullCalcOnLoad="1"/>
</workbook>
</file>

<file path=xl/sharedStrings.xml><?xml version="1.0" encoding="utf-8"?>
<sst xmlns="http://schemas.openxmlformats.org/spreadsheetml/2006/main" count="1653" uniqueCount="1537">
  <si>
    <t>Newspaper Advertising Space</t>
  </si>
  <si>
    <t>Radio Station Advertising Time</t>
  </si>
  <si>
    <t>Spec Corporate Comm Info Proj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</si>
  <si>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</si>
  <si>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</si>
  <si>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</si>
  <si>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</si>
  <si>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</si>
  <si>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</si>
  <si>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</si>
  <si>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</si>
  <si>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</si>
  <si>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</si>
  <si>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</si>
  <si>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</si>
  <si>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</si>
  <si>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</si>
  <si>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</si>
  <si>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Rents - Real Property - Assoc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</si>
  <si>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</si>
  <si>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</si>
  <si>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</si>
  <si>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</si>
  <si>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</si>
  <si>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</si>
  <si>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</si>
  <si>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</si>
  <si>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</si>
  <si>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</si>
  <si>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</si>
  <si>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</si>
  <si>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</si>
  <si>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Storm Expense Amortization</t>
  </si>
  <si>
    <t>EMI Device Expense - Affiliate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</si>
  <si>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</si>
  <si>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</si>
  <si>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</si>
  <si>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</si>
  <si>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</si>
  <si>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</si>
  <si>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</si>
  <si>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Carrier Equipment</t>
  </si>
  <si>
    <t>Maint of Radio Equip - Owned</t>
  </si>
  <si>
    <t>Maint of Data Equipment</t>
  </si>
  <si>
    <t>Maint of Cmmncation Eq-Unall</t>
  </si>
  <si>
    <t>Maint of Office Furniture &amp; Eq</t>
  </si>
  <si>
    <t>Maintenance of Video Equipment</t>
  </si>
  <si>
    <t>Depreciation Exp</t>
  </si>
  <si>
    <t>Amort. of Plant</t>
  </si>
  <si>
    <t>Amort of Plt Acq Adj</t>
  </si>
  <si>
    <t>Regulatory Debits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</si>
  <si>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</si>
  <si>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</si>
  <si>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</si>
  <si>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</si>
  <si>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</si>
  <si>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</si>
  <si>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</si>
  <si>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</si>
  <si>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Lic-Rgstrtion Tax-Fees</t>
  </si>
  <si>
    <t>St Publ Serv Comm Tax/Fees</t>
  </si>
  <si>
    <t>St Publ Serv Comm Tax-Fees</t>
  </si>
  <si>
    <t>State Sales and Use Taxes</t>
  </si>
  <si>
    <t>Municipal License Fees</t>
  </si>
  <si>
    <t>Real/Pers Prop Tax-Cap Leases</t>
  </si>
  <si>
    <t>Real-Pers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</si>
  <si>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</si>
  <si>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</si>
  <si>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</si>
  <si>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</si>
  <si>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</si>
  <si>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 UOI - State</t>
  </si>
  <si>
    <t>Income Taxes, UOI - Federal</t>
  </si>
  <si>
    <t>Prov Def I/T Util Op Inc-Fed</t>
  </si>
  <si>
    <t>Prv Def I/T-Cr Util Op Inc-Fed</t>
  </si>
  <si>
    <t>ITC Adj, Utility Oper - Fed</t>
  </si>
  <si>
    <t>Allw Oth Fnds Usd Drng Cnstr</t>
  </si>
  <si>
    <t>Int &amp; Dividend Inc - Nonassoc</t>
  </si>
  <si>
    <t>Interest Income - Assoc CBP</t>
  </si>
  <si>
    <t>Carrying Charges</t>
  </si>
  <si>
    <t>Non-Operatng Rental Income</t>
  </si>
  <si>
    <t>Non-Opratng Rntal Inc-Depr</t>
  </si>
  <si>
    <t>Misc Non-Operating Income</t>
  </si>
  <si>
    <t>Misc Non-Op Inc-NonAsc-Rents</t>
  </si>
  <si>
    <t>Misc Non-Op Inc-NonAsc-Timber</t>
  </si>
  <si>
    <t>Misc Non-Op Inc - NonAsc - Oth</t>
  </si>
  <si>
    <t>Misc Non-Op Exp - NonAssoc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</si>
  <si>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</si>
  <si>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</si>
  <si>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</si>
  <si>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</si>
  <si>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</si>
  <si>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</si>
  <si>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</si>
  <si>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</si>
  <si>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</si>
  <si>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</si>
  <si>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</si>
  <si>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</si>
  <si>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</si>
  <si>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Gains-Seas NOx</t>
  </si>
  <si>
    <t>Specul. Allow. Gains-CO2</t>
  </si>
  <si>
    <t>Loss on Dspsition of Property</t>
  </si>
  <si>
    <t>Donations</t>
  </si>
  <si>
    <t>Penalties</t>
  </si>
  <si>
    <t>Civic &amp; Political Activities</t>
  </si>
  <si>
    <t>Other Deductions - Nonassoc</t>
  </si>
  <si>
    <t>Social &amp; Service Club Dues</t>
  </si>
  <si>
    <t>Regulatory Expenses</t>
  </si>
  <si>
    <t>Specul. Allow Loss-SO2</t>
  </si>
  <si>
    <t>Specul. Allow Loss-Seas NOx</t>
  </si>
  <si>
    <t>Specul. Allow Loss-CO2</t>
  </si>
  <si>
    <t>Inc Tax, Oth Inc &amp; Ded - State</t>
  </si>
  <si>
    <t>Inc Tax Oth Inc  Ded - State</t>
  </si>
  <si>
    <t>Inc Tax, Oth Inc&amp;Ded-Federal</t>
  </si>
  <si>
    <t>Prov Def I/T Oth I&amp;D - Federal</t>
  </si>
  <si>
    <t>Prv Def I/T-Cr Oth I&amp;D-Fed</t>
  </si>
  <si>
    <t>Int on LTD - Sen Unsec Notes</t>
  </si>
  <si>
    <t>Interest Exp - Assoc Non-CBP</t>
  </si>
  <si>
    <t>Int to Assoc Co - CBP</t>
  </si>
  <si>
    <t>Lines Of Credit</t>
  </si>
  <si>
    <t>Amrtz Dscnt&amp;Exp-Sn Unsec Note</t>
  </si>
  <si>
    <t>Amrtz Loss Rcquired Debt-Dbnt</t>
  </si>
  <si>
    <t>Other Interest Expense</t>
  </si>
  <si>
    <t>Interest on Customer Deposits</t>
  </si>
  <si>
    <t>Interest Expense - Federal Tax</t>
  </si>
  <si>
    <t>Interest Expense - State Tax</t>
  </si>
  <si>
    <t>Allw Brrwed Fnds Used Cnstr-Cr</t>
  </si>
  <si>
    <t>2010-10-31</t>
  </si>
  <si>
    <t>S144234</t>
  </si>
  <si>
    <t>GLR2100V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</si>
  <si>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</si>
  <si>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</si>
  <si>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</si>
  <si>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</si>
  <si>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</si>
  <si>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</si>
  <si>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</si>
  <si>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</si>
  <si>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%,ATF,FACCOUNT</t>
  </si>
  <si>
    <t>%,ATT,FDESCR,UDESCR</t>
  </si>
  <si>
    <t>AEP Consolidated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</si>
  <si>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</si>
  <si>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</si>
  <si>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</si>
  <si>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</si>
  <si>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</si>
  <si>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</si>
  <si>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</si>
  <si>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</si>
  <si>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</si>
  <si>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</si>
  <si>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</si>
  <si>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</si>
  <si>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</si>
  <si>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</si>
  <si>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</si>
  <si>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</si>
  <si>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</si>
  <si>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</si>
  <si>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</si>
  <si>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GL_ACCT_SEC</t>
  </si>
  <si>
    <t>Family Tree Income Statement</t>
  </si>
  <si>
    <t>Income Statement used for 10K/Q and Cash Flows</t>
  </si>
  <si>
    <t>AEP Consolidated       Family Tree Income Statement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</si>
  <si>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</si>
  <si>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</si>
  <si>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</si>
  <si>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</si>
  <si>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</si>
  <si>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</si>
  <si>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</si>
  <si>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Regional_Cons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</si>
  <si>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</si>
  <si>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</si>
  <si>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</si>
  <si>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</si>
  <si>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</si>
  <si>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</si>
  <si>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</si>
  <si>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</si>
  <si>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</si>
  <si>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</si>
  <si>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</si>
  <si>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</si>
  <si>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</si>
  <si>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</si>
  <si>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</si>
  <si>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Acct:   GL_ACCT_SEC
BU:     Regional_Cons
Sunset: 12/4/2009 1:00:00 AM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</si>
  <si>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</si>
  <si>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</si>
  <si>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</si>
  <si>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</si>
  <si>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%,LACTUALS,SPER</t>
  </si>
  <si>
    <t>%,LACTUALS,SPER-1YR</t>
  </si>
  <si>
    <t>%,C</t>
  </si>
  <si>
    <t>Comparative Income Statement</t>
  </si>
  <si>
    <t>ONE MONTH ENDED</t>
  </si>
  <si>
    <t>THREE MONTHS ENDED</t>
  </si>
  <si>
    <t>YEAR TO DATE</t>
  </si>
  <si>
    <t>TWELVE MONTHS ENDED</t>
  </si>
  <si>
    <t>$</t>
  </si>
  <si>
    <t>%</t>
  </si>
  <si>
    <t>%,R,FACCOUNT,TPRPT_ACCOUNT,NNET_OPRATNG_REVENUE</t>
  </si>
  <si>
    <t>%,FACCOUNT,TPRPT_ACCOUNT,XDYYNYN00,NPURCH_PWR_NON_AFFIL</t>
  </si>
  <si>
    <t>%,FACCOUNT,TPRPT_ACCOUNT,XDYYNYN00,NPURCHASED_PWR_AFFIL</t>
  </si>
  <si>
    <t>%,FACCOUNT,TPRPT_ACCOUNT,X,NOTHER_OPERATION</t>
  </si>
  <si>
    <t>%,FACCOUNT,TPRPT_ACCOUNT,X,NMAINTENANCE</t>
  </si>
  <si>
    <t>%,FACCOUNT,TPRPT_ACCOUNT,NFUEL_&amp;_PURCH_POWER,NMAINTENANCE,NOTHER_OPERATION</t>
  </si>
  <si>
    <t>%,FACCOUNT,TPRPT_ACCOUNT,X,NTAXES_OTH_THAN_INC</t>
  </si>
  <si>
    <t>%,FACCOUNT,TPRPT_ACCOUNT,X,NFEDERAL_INCOME_TAXES</t>
  </si>
  <si>
    <t>%,FACCOUNT,TPRPT_ACCOUNT,NOPERATING_EXPENSES</t>
  </si>
  <si>
    <t>%,R,FACCOUNT,TPRPT_ACCOUNT,NNET_ELEC_OPER_INC</t>
  </si>
  <si>
    <t>NET OPERATING INCOME</t>
  </si>
  <si>
    <t>%,R,FACCOUNT,TPRPT_ACCOUNT,NOTH_INC_&amp;_(DEDUCT)</t>
  </si>
  <si>
    <t>%,R,FACCOUNT,TPRPT_ACCOUNT,NINC_BFR_INTRST_CHRGS</t>
  </si>
  <si>
    <t>INCOME BEFORE INTEREST CHARGES</t>
  </si>
  <si>
    <t>%,FACCOUNT,TPRPT_ACCOUNT,X,NINT_LONG-TERM_DEBT</t>
  </si>
  <si>
    <t>%,FACCOUNT,TPRPT_ACCOUNT,X,NINT_STD_AFFIL</t>
  </si>
  <si>
    <t>%,FACCOUNT,TPRPT_ACCOUNT,X,NINT_STD_NONAFFIL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</si>
  <si>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</si>
  <si>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</si>
  <si>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</si>
  <si>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</si>
  <si>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</si>
  <si>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%,FACCOUNT,TPRPT_ACCOUNT,X,NAFUDC-BRWD_FUNDS-CR</t>
  </si>
  <si>
    <t>%,FACCOUNT,TPRPT_ACCOUNT,NNET_INTEREST_CHRGS</t>
  </si>
  <si>
    <t>%,R,FACCOUNT,TPRPT_ACCOUNT,X,NEXTRAORDINARY_DEDUCT,NEXTRAORDINARY_INCOME,NINC_TAX_EXTRORDINARY</t>
  </si>
  <si>
    <t>%,R,FACCOUNT,TPRPT_ACCOUNT,NNET_INCOME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</si>
  <si>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</si>
  <si>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</si>
  <si>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</si>
  <si>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</si>
  <si>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</si>
  <si>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</si>
  <si>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</si>
  <si>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</si>
  <si>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</si>
  <si>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</si>
  <si>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</si>
  <si>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</si>
  <si>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</si>
  <si>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</si>
  <si>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</si>
  <si>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</si>
  <si>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</si>
  <si>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</si>
  <si>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Fuel</t>
  </si>
  <si>
    <t>Purchased Power Affiliated</t>
  </si>
  <si>
    <t>Maintenance</t>
  </si>
  <si>
    <t>Depreciation and Amortization</t>
  </si>
  <si>
    <t>Taxes Other Than Income Taxes</t>
  </si>
  <si>
    <t>Federal Income Taxes</t>
  </si>
  <si>
    <t>State, Local and Foreign Income Taxes</t>
  </si>
  <si>
    <t>Other Income</t>
  </si>
  <si>
    <t>Other Income Deductions</t>
  </si>
  <si>
    <t>Income Taxes Applicable to Other Inc/Ded</t>
  </si>
  <si>
    <t>Interest on Long Term Debt</t>
  </si>
  <si>
    <t>Interest on Short Term Debt - Affiliated</t>
  </si>
  <si>
    <t>Interest on Short Term Debt - NonAffiliated</t>
  </si>
  <si>
    <t>Amortization of Loss on Reacquired Debt</t>
  </si>
  <si>
    <t>Amortization of Gain on Reacquired Debt</t>
  </si>
  <si>
    <t>Other Interest Charges</t>
  </si>
  <si>
    <t>Preferred Stock Dividend Requirements</t>
  </si>
  <si>
    <t>NET INCOME BEFORE PREFERRED STOCK</t>
  </si>
  <si>
    <t>NET INCOME - EARNINGS FOR COMMON STOCK</t>
  </si>
  <si>
    <t>Total Operations and Maintenance</t>
  </si>
  <si>
    <t>Variance</t>
  </si>
  <si>
    <t>Total Operating Expenses</t>
  </si>
  <si>
    <t>Interest Charges</t>
  </si>
  <si>
    <t>AFUDC Borrrowed Funds</t>
  </si>
  <si>
    <t>Net Interest Charges</t>
  </si>
  <si>
    <t>Net Extraordinary Items</t>
  </si>
  <si>
    <t>Amortization of Debt Disc, Prem &amp; Exp</t>
  </si>
  <si>
    <t>Operations</t>
  </si>
  <si>
    <t>Residential Sales</t>
  </si>
  <si>
    <t>Other Retail Sales</t>
  </si>
  <si>
    <t xml:space="preserve">  </t>
  </si>
  <si>
    <t/>
  </si>
  <si>
    <t>Aff</t>
  </si>
  <si>
    <t>NonAff</t>
  </si>
  <si>
    <t>Affiliated Sales</t>
  </si>
  <si>
    <t>Provision for Refund - NonAffiliated</t>
  </si>
  <si>
    <t>Provision for Refund - Affiliated</t>
  </si>
  <si>
    <t>Other Electric Revenues</t>
  </si>
  <si>
    <t>Other Electric Revenues - NonAffiliated</t>
  </si>
  <si>
    <t>Other Electric Revenues - Affiliated</t>
  </si>
  <si>
    <t>Rent from Electric Property</t>
  </si>
  <si>
    <t>Miscellaneous Revenues - NonAffiliated</t>
  </si>
  <si>
    <t>Miscellaneous Revenues - Affiliated</t>
  </si>
  <si>
    <t>Miscellaneous Revenues</t>
  </si>
  <si>
    <t>Retail Sales</t>
  </si>
  <si>
    <t>Sales for Resale</t>
  </si>
  <si>
    <t>Sales of Electricity</t>
  </si>
  <si>
    <t>Provision for Refund</t>
  </si>
  <si>
    <t>%,R,FACCOUNT,TPRPT_ACCOUNT,XDYYNYN00,NRESIDENTIAL_SALES</t>
  </si>
  <si>
    <t>%,R,FACCOUNT,TPRPT_ACCOUNT,X,NCOMMER_&amp;_INDUS_SALES</t>
  </si>
  <si>
    <t>%,R,FACCOUNT,TPRPT_ACCOUNT,X,NAFFILIATED_SALES</t>
  </si>
  <si>
    <t>%,R,FACCOUNT,TPRPT_ACCOUNT,X,NOTHER_RETAIL</t>
  </si>
  <si>
    <t>%,R,FACCOUNT,TPRPT_ACCOUNT,NAFFILIATED_SALES,NRETAIL_SALES</t>
  </si>
  <si>
    <t>%,R,FACCOUNT,TPRPT_ACCOUNT,X,NNONAFFILIATED</t>
  </si>
  <si>
    <t>%,R,FACCOUNT,TPRPT_ACCOUNT,X,NAFFILIATED_CO</t>
  </si>
  <si>
    <t>%,R,FACCOUNT,TPRPT_ACCOUNT,NTOT_SALES_FOR_RESALE,NAFFILIATED_CO</t>
  </si>
  <si>
    <t>%,R,FACCOUNT,TPRPT_ACCOUNT,NRETAIL_SALES,NTOT_SALES_FOR_RESALE,NAFFILIATED_SALES,NAFFILIATED_CO</t>
  </si>
  <si>
    <t>%,R,FACCOUNT,TPRPT_ACCOUNT,X,NPROV_REFUND_NONAFIL</t>
  </si>
  <si>
    <t>%,R,FACCOUNT,TPRPT_ACCOUNT,X,NPROV_REFUND_AFFIL</t>
  </si>
  <si>
    <t>%,R,FACCOUNT,TPRPT_ACCOUNT,NRETAIL_SALES,NTOT_SALES_FOR_RESALE,NPROV_FOR_RATE_REFUND,NAFFILIATED_SALES,NAFFILIATED_CO</t>
  </si>
  <si>
    <t>%,R,FACCOUNT,TPRPT_ACCOUNT,XDYYNYN00,NOTHER_ELECTRIC_REV</t>
  </si>
  <si>
    <t>%,R,FACCOUNT,TPRPT_ACCOUNT,XDYYNYN00,NOTHER_ELEC_REV_AFFIL</t>
  </si>
  <si>
    <t>%,R,FACCOUNT,TPRPT_ACCOUNT,X,NRENT_ELEC_PROPERTY</t>
  </si>
  <si>
    <t>%,R,FACCOUNT,TPRPT_ACCOUNT,X,NRENT_ELEC_PROP_AFFIL</t>
  </si>
  <si>
    <t>%,R,FACCOUNT,TPRPT_ACCOUNT,XDYYNYN00,NMISC_REVENUES</t>
  </si>
  <si>
    <t>%,R,FACCOUNT,TPRPT_ACCOUNT,XDYYNYN00,NMISC_SERV_REV_AFFIL</t>
  </si>
  <si>
    <t>%,R,FACCOUNT,TPRPT_ACCOUNT,X,N(GAIN)_LOSS_ALLOW</t>
  </si>
  <si>
    <t>Sales of Electricity after Refund</t>
  </si>
  <si>
    <t>TOTAL NET OPERATING REVENUE</t>
  </si>
  <si>
    <t>%,R,FACCOUNT,TPRPT_ACCOUNT,NPROV_FOR_RATE_REFUND</t>
  </si>
  <si>
    <t>%,R,FACCOUNT,TPRPT_ACCOUNT,NOTHER_ELECTRIC_REV,NOTHER_ELEC_REV_AFFIL</t>
  </si>
  <si>
    <t>%,R,FACCOUNT,TPRPT_ACCOUNT,NRENT_ELEC_PROPERTY,NRENT_ELEC_PROP_AFFIL</t>
  </si>
  <si>
    <t>%,R,FACCOUNT,TPRPT_ACCOUNT,NMISC_REVENUES,NMISC_SERV_REV_AFFIL</t>
  </si>
  <si>
    <t>%,R,FACCOUNT,TPRPT_ACCOUNT,N(GAIN)_LOSS_ALLOW</t>
  </si>
  <si>
    <t>Fuel - Steam Power</t>
  </si>
  <si>
    <t>Fuel - Nuclear Power</t>
  </si>
  <si>
    <t>Fuel - Other Power</t>
  </si>
  <si>
    <t>Depreciation</t>
  </si>
  <si>
    <t>Amortization</t>
  </si>
  <si>
    <t>AFUDC</t>
  </si>
  <si>
    <t>Equity Earnings of Subsidiary</t>
  </si>
  <si>
    <t>Interest Dividend Income</t>
  </si>
  <si>
    <t>Other Net NonOperating Income</t>
  </si>
  <si>
    <t>%,R,FACCOUNT,TPRPT_ACCOUNT,XDYYNYN00,NAOFUDC</t>
  </si>
  <si>
    <t>%,R,FACCOUNT,TPRPT_ACCOUNT,XDYYNYN00,NEQTY_ERNGS_SUBS</t>
  </si>
  <si>
    <t>%,R,FACCOUNT,TPRPT_ACCOUNT,XDYYNYN00,NINTRST_DIV_INCOME</t>
  </si>
  <si>
    <t>%,R,FACCOUNT,TPRPT_ACCOUNT,XDYYNYN00,NGAIN_DISPOS_PROP</t>
  </si>
  <si>
    <t>%,FACCOUNT,TPRPT_ACCOUNT,NDEPRECIATION_&amp;_AMORT</t>
  </si>
  <si>
    <t>%,FACCOUNT,TPRPT_ACCOUNT,X,NPS_DIVID_REQUIREMENT,FCURRENCY_CD,V</t>
  </si>
  <si>
    <t>%,FACCOUNT,TPRPT_ACCOUNT,X,N4040_AMORTIZATION</t>
  </si>
  <si>
    <t>%,FACCOUNT,TPRPT_ACCOUNT,X,N4050_AMORTIZATION</t>
  </si>
  <si>
    <t>%,FACCOUNT,TPRPT_ACCOUNT,X,N4060_AMORTIZATION</t>
  </si>
  <si>
    <t>%,FACCOUNT,TPRPT_ACCOUNT,X,N4070_AMORTIZATION</t>
  </si>
  <si>
    <t>%,FACCOUNT,TPRPT_ACCOUNT,X,N4073_REGULATORY_DR,N4074_REGULATORY_CR</t>
  </si>
  <si>
    <t>Amortization of Other Electric Plant - 404</t>
  </si>
  <si>
    <t>Amortization of Electrical Plant - 403</t>
  </si>
  <si>
    <t>Amortization of Electric Plant Acq Adj - 406</t>
  </si>
  <si>
    <t>Amortization of Property Losses - 407</t>
  </si>
  <si>
    <t>Amortization of Reg Debits and Credits</t>
  </si>
  <si>
    <t>%,R,FACCOUNT,TPRPT_ACCOUNT,X,NMDSE_JOBB_CONT_WRK</t>
  </si>
  <si>
    <t>%,R,FACCOUNT,TPRPT_ACCOUNT,X,NNON_UTILITY_OPER</t>
  </si>
  <si>
    <t>%,R,FACCOUNT,TPRPT_ACCOUNT,X,NNONOP_RNTL_INC</t>
  </si>
  <si>
    <t>%,R,FACCOUNT,TPRPT_ACCOUNT,X,NMISC_NONOP_INC</t>
  </si>
  <si>
    <t>Merchandise Jobbing</t>
  </si>
  <si>
    <t>Net Revenue - Non Utility</t>
  </si>
  <si>
    <t>%,R,FACCOUNT,TPRPT_ACCOUNT,NTOTAL_OTHER_INCOME</t>
  </si>
  <si>
    <t>%,R,FACCOUNT,TPRPT_ACCOUNT,NOTHR_NONOP_INC</t>
  </si>
  <si>
    <t>Miscellaneous Amortization</t>
  </si>
  <si>
    <t>Miscellaneous Income Deductions</t>
  </si>
  <si>
    <t>State Income Tax - Other Inc/Ded</t>
  </si>
  <si>
    <t>Local Income Tax - Other Inc/Ded</t>
  </si>
  <si>
    <t>Foreign Income Tax - Other Inc/Ded</t>
  </si>
  <si>
    <t>Taxes Other than Income - Other Inc/Ded</t>
  </si>
  <si>
    <t>%,R,FACCOUNT,TPRPT_ACCOUNT,NTOTAL_OI_DEDUCTIONS</t>
  </si>
  <si>
    <t>%,R,FACCOUNT,TPRPT_ACCOUNT,NTOTAL_TAXES_OI&amp;D</t>
  </si>
  <si>
    <t>%,LACTUALS,SYTD</t>
  </si>
  <si>
    <t>%,LACTUALS,SYTD-1YR</t>
  </si>
  <si>
    <t>%,LACTUALS,SQTR</t>
  </si>
  <si>
    <t>%,LACTUALS,SQTR-1YR</t>
  </si>
  <si>
    <t>%,LACTUALS,SROLNG12-1Y</t>
  </si>
  <si>
    <t>%,LACTUALS,SROLLING12</t>
  </si>
  <si>
    <t>Commercial and Industrial Sales</t>
  </si>
  <si>
    <t>Sales for Resale - NonAffiliated</t>
  </si>
  <si>
    <t>Sales for Resale - Affiliated</t>
  </si>
  <si>
    <t>Rent from Electric Property - NonAffiliated</t>
  </si>
  <si>
    <t>Rent from Electric Property - Affiliated</t>
  </si>
  <si>
    <t>Gain on Disposition of Property</t>
  </si>
  <si>
    <t>Loss On Disposition of Property</t>
  </si>
  <si>
    <t>Gain (Loss) Disposition of Allowances</t>
  </si>
  <si>
    <t>Purchased Power NonAffiliated</t>
  </si>
  <si>
    <t>NonOperating Rental Income</t>
  </si>
  <si>
    <t>Miscellaneous NonOperating Income</t>
  </si>
  <si>
    <t>Net Other Income and Deductions</t>
  </si>
  <si>
    <t>Federal Income Tax - Other Inc/Ded</t>
  </si>
  <si>
    <t>%,FACCOUNT,TPRPT_ACCOUNT,XDYYNYN00,NDEPRECIATION</t>
  </si>
  <si>
    <t>%,FACCOUNT,TPRPT_ACCOUNT,NAMORTIZATION</t>
  </si>
  <si>
    <t>%,FACCOUNT,TPRPT_ACCOUNT,XDYYNYN00,NSTEAM_POWER_FUEL</t>
  </si>
  <si>
    <t>%,FACCOUNT,TPRPT_ACCOUNT,XDYYNYN00,NNUCL_FUEL</t>
  </si>
  <si>
    <t>%,FACCOUNT,TPRPT_ACCOUNT,XDYYNYN00,NOTHER_POWER_FUEL</t>
  </si>
  <si>
    <t>%,FACCOUNT,TPRPT_ACCOUNT,NFUEL_FOR_ELEC_GEN</t>
  </si>
  <si>
    <t>Operator</t>
  </si>
  <si>
    <t>%,FACCOUNT,TPRPT_ACCOUNT,X,NSTATE_INCOME_TAXES,NLOCAL_INCOME_TAXES,NFOREIGN_INCOME_TAXES</t>
  </si>
  <si>
    <t>%,R,FACCOUNT,TPRPT_ACCOUNT,X,NFEDERAL_INC_TAX_OI&amp;D</t>
  </si>
  <si>
    <t>%,R,FACCOUNT,TPRPT_ACCOUNT,X,NFOREIGN_INC_TAX_OI&amp;D</t>
  </si>
  <si>
    <t>%,R,FACCOUNT,TPRPT_ACCOUNT,X,NLOCAL_INC_TAX_OI&amp;D</t>
  </si>
  <si>
    <t>%,R,FACCOUNT,TPRPT_ACCOUNT,X,NSTATE_INC_TAX_OI&amp;D</t>
  </si>
  <si>
    <t>%,R,FACCOUNT,TPRPT_ACCOUNT,X,NTAXES_OTIT_OI&amp;D</t>
  </si>
  <si>
    <t>%,R,FACCOUNT,TPRPT_ACCOUNT,X,NLOSS_DISPOS_PROP</t>
  </si>
  <si>
    <t>%,R,FACCOUNT,TPRPT_ACCOUNT,X,NMISC_AMORTIZATION</t>
  </si>
  <si>
    <t>%,R,FACCOUNT,TPRPT_ACCOUNT,X,NMISC_INCOME_DEDUCTS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</si>
  <si>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</si>
  <si>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</si>
  <si>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</si>
  <si>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</si>
  <si>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</si>
  <si>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</si>
  <si>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</si>
  <si>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</si>
  <si>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</si>
  <si>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</si>
  <si>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</si>
  <si>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</si>
  <si>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</si>
  <si>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</si>
  <si>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</si>
  <si>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</si>
  <si>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</si>
  <si>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</si>
  <si>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</si>
  <si>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</si>
  <si>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</si>
  <si>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</si>
  <si>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</si>
  <si>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</si>
  <si>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</si>
  <si>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</si>
  <si>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</si>
  <si>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</si>
  <si>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</si>
  <si>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</si>
  <si>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</si>
  <si>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</si>
  <si>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</si>
  <si>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</si>
  <si>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</si>
  <si>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</si>
  <si>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</si>
  <si>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</si>
  <si>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</si>
  <si>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</si>
  <si>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</si>
  <si>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</si>
  <si>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</si>
  <si>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</si>
  <si>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</si>
  <si>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</si>
  <si>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</si>
  <si>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</si>
  <si>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</si>
  <si>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</si>
  <si>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</si>
  <si>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</si>
  <si>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</si>
  <si>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</si>
  <si>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</si>
  <si>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</si>
  <si>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</si>
  <si>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</si>
  <si>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</si>
  <si>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</si>
  <si>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</si>
  <si>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</si>
  <si>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</si>
  <si>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</si>
  <si>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</si>
  <si>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</si>
  <si>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</si>
  <si>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</si>
  <si>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</si>
  <si>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</si>
  <si>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</si>
  <si>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</si>
  <si>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</si>
  <si>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</si>
  <si>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</si>
  <si>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%,V4470091</t>
  </si>
  <si>
    <t>4470091</t>
  </si>
  <si>
    <t>PJM Explicit Congestion OSS</t>
  </si>
  <si>
    <t>%,V4470093</t>
  </si>
  <si>
    <t>4470093</t>
  </si>
  <si>
    <t>PJM Implicit Congestion-LSE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</si>
  <si>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</si>
  <si>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</si>
  <si>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</si>
  <si>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</si>
  <si>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</si>
  <si>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</si>
  <si>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</si>
  <si>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</si>
  <si>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</si>
  <si>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</si>
  <si>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</si>
  <si>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</si>
  <si>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</si>
  <si>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</si>
  <si>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</si>
  <si>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</si>
  <si>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</si>
  <si>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</si>
  <si>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</si>
  <si>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</si>
  <si>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</si>
  <si>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</si>
  <si>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</si>
  <si>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</si>
  <si>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</si>
  <si>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</si>
  <si>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</si>
  <si>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</si>
  <si>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</si>
  <si>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</si>
  <si>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</si>
  <si>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</si>
  <si>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</si>
  <si>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</si>
  <si>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</si>
  <si>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</si>
  <si>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</si>
  <si>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</si>
  <si>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</si>
  <si>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</si>
  <si>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</si>
  <si>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</si>
  <si>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</si>
  <si>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</si>
  <si>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</si>
  <si>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</si>
  <si>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</si>
  <si>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Non-Trading Bookout Purch-OSS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</si>
  <si>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</si>
  <si>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</si>
  <si>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</si>
  <si>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</si>
  <si>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</si>
  <si>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</si>
  <si>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</si>
  <si>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</si>
  <si>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</si>
  <si>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</si>
  <si>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</si>
  <si>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</si>
  <si>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</si>
  <si>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</si>
  <si>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</si>
  <si>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</si>
  <si>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</si>
  <si>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</si>
  <si>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</si>
  <si>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</si>
  <si>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</si>
  <si>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</si>
  <si>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</si>
  <si>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</si>
  <si>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</si>
  <si>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</si>
  <si>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</si>
  <si>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</si>
  <si>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</si>
  <si>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</si>
  <si>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%,V4470170</t>
  </si>
  <si>
    <t>4470170</t>
  </si>
  <si>
    <t>Non-ECR Auction Sales-OSS</t>
  </si>
  <si>
    <t>%,V4470174</t>
  </si>
  <si>
    <t>4470174</t>
  </si>
  <si>
    <t>PJM Whlse FTR Rev - OSS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</si>
  <si>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</si>
  <si>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</si>
  <si>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</si>
  <si>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</si>
  <si>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</si>
  <si>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</si>
  <si>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</si>
  <si>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</si>
  <si>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</si>
  <si>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</si>
  <si>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</si>
  <si>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</si>
  <si>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</si>
  <si>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</si>
  <si>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</si>
  <si>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</si>
  <si>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</si>
  <si>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</si>
  <si>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</si>
  <si>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</si>
  <si>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</si>
  <si>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</si>
  <si>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</si>
  <si>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</si>
  <si>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</si>
  <si>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</si>
  <si>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</si>
  <si>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</si>
  <si>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</si>
  <si>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</si>
  <si>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%,V4470210</t>
  </si>
  <si>
    <t>4470210</t>
  </si>
  <si>
    <t>PJM ML OSS 3 Pct Rev</t>
  </si>
  <si>
    <t>%,V4470211</t>
  </si>
  <si>
    <t>4470211</t>
  </si>
  <si>
    <t>PJM ML OSS 3 Pct Fuel</t>
  </si>
  <si>
    <t>%,V4470212</t>
  </si>
  <si>
    <t>4470212</t>
  </si>
  <si>
    <t>PJM ML OSS 3 Pct NonFuel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</si>
  <si>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</si>
  <si>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</si>
  <si>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</si>
  <si>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</si>
  <si>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</si>
  <si>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</si>
  <si>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%,V4470216</t>
  </si>
  <si>
    <t>4470216</t>
  </si>
  <si>
    <t>PJM Explicit Loss not in ECR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</si>
  <si>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</si>
  <si>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</si>
  <si>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</si>
  <si>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</si>
  <si>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</si>
  <si>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</si>
  <si>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</si>
  <si>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</si>
  <si>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</si>
  <si>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%,V4491003</t>
  </si>
  <si>
    <t>4491003</t>
  </si>
  <si>
    <t>Prov Rate Refund - Retail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</si>
  <si>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</si>
  <si>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</si>
  <si>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</si>
  <si>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</si>
  <si>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</si>
  <si>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</si>
  <si>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</si>
  <si>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</si>
  <si>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</si>
  <si>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</si>
  <si>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</si>
  <si>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</si>
  <si>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</si>
  <si>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</si>
  <si>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</si>
  <si>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</si>
  <si>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</si>
  <si>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</si>
  <si>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</si>
  <si>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</si>
  <si>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</si>
  <si>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%,V4560109</t>
  </si>
  <si>
    <t>4560109</t>
  </si>
  <si>
    <t>Interest Rate Swaps-Coal</t>
  </si>
  <si>
    <t>%,V4560111</t>
  </si>
  <si>
    <t>4560111</t>
  </si>
  <si>
    <t>MTM Aff GL Coal Trading</t>
  </si>
  <si>
    <t>%,V4560112</t>
  </si>
  <si>
    <t>4560112</t>
  </si>
  <si>
    <t>Realized GL Coal Trading-Affil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</si>
  <si>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</si>
  <si>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</si>
  <si>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</si>
  <si>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</si>
  <si>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</si>
  <si>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</si>
  <si>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</si>
  <si>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</si>
  <si>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</si>
  <si>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</si>
  <si>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</si>
  <si>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</si>
  <si>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</si>
  <si>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</si>
  <si>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</si>
  <si>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</si>
  <si>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</si>
  <si>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</si>
  <si>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</si>
  <si>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</si>
  <si>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</si>
  <si>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</si>
  <si>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</si>
  <si>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</si>
  <si>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%,V4540001</t>
  </si>
  <si>
    <t>4540001</t>
  </si>
  <si>
    <t>Rent From Elect Property - Af</t>
  </si>
  <si>
    <t>%,V4500000</t>
  </si>
  <si>
    <t>4500000</t>
  </si>
  <si>
    <t>Forfeited Discounts</t>
  </si>
  <si>
    <t>%,V4510001</t>
  </si>
  <si>
    <t>4510001</t>
  </si>
  <si>
    <t>Misc Service Rev - Nonaffil</t>
  </si>
  <si>
    <t>%,V4118002</t>
  </si>
  <si>
    <t>4118002</t>
  </si>
  <si>
    <t>Comp. Allow. Gains SO2</t>
  </si>
  <si>
    <t>%,V4118003</t>
  </si>
  <si>
    <t>4118003</t>
  </si>
  <si>
    <t>Comp. Allow. Gains-Seas NOx</t>
  </si>
  <si>
    <t>%,V5010000</t>
  </si>
  <si>
    <t>5010000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</si>
  <si>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</si>
  <si>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</si>
  <si>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</si>
  <si>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</si>
  <si>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</si>
  <si>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</si>
  <si>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</si>
  <si>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</si>
  <si>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</si>
  <si>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</si>
  <si>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</si>
  <si>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</si>
  <si>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</si>
  <si>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</si>
  <si>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</si>
  <si>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%,V5010200</t>
  </si>
  <si>
    <t>5010200</t>
  </si>
  <si>
    <t>PJM Fuel ML 3 Pct -DR</t>
  </si>
  <si>
    <t>%,V5010201</t>
  </si>
  <si>
    <t>5010201</t>
  </si>
  <si>
    <t>PJM Fuel ML 3 Pct -CR</t>
  </si>
  <si>
    <t>%,V5550001</t>
  </si>
  <si>
    <t>5550001</t>
  </si>
  <si>
    <t>%,V5550023</t>
  </si>
  <si>
    <t>5550023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</si>
  <si>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</si>
  <si>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</si>
  <si>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</si>
  <si>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</si>
  <si>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</si>
  <si>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</si>
  <si>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</si>
  <si>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</si>
  <si>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</si>
  <si>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</si>
  <si>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</si>
  <si>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</si>
  <si>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</si>
  <si>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</si>
  <si>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</si>
  <si>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</si>
  <si>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</si>
  <si>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</si>
  <si>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</si>
  <si>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</si>
  <si>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</si>
  <si>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</si>
  <si>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</si>
  <si>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</si>
  <si>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</si>
  <si>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</si>
  <si>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</si>
  <si>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</si>
  <si>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</si>
  <si>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</si>
  <si>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</si>
  <si>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</si>
  <si>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</si>
  <si>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</si>
  <si>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</si>
  <si>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</si>
  <si>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%,V5550094</t>
  </si>
  <si>
    <t>5550094</t>
  </si>
  <si>
    <t>%,V5550096</t>
  </si>
  <si>
    <t>5550096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</si>
  <si>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</si>
  <si>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</si>
  <si>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</si>
  <si>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</si>
  <si>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</si>
  <si>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</si>
  <si>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</si>
  <si>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</si>
  <si>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%,V5550107</t>
  </si>
  <si>
    <t>5550107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</si>
  <si>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</si>
  <si>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</si>
  <si>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</si>
  <si>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</si>
  <si>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</si>
  <si>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</si>
  <si>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</si>
  <si>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</si>
  <si>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</si>
  <si>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</si>
  <si>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%,V4111005</t>
  </si>
  <si>
    <t>4111005</t>
  </si>
  <si>
    <t>%,V4116000</t>
  </si>
  <si>
    <t>4116000</t>
  </si>
  <si>
    <t>%,V4117000</t>
  </si>
  <si>
    <t>4117000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</si>
  <si>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</si>
  <si>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</si>
  <si>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</si>
  <si>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</si>
  <si>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</si>
  <si>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</si>
  <si>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</si>
  <si>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</si>
  <si>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</si>
  <si>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</si>
  <si>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</si>
  <si>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</si>
  <si>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</si>
  <si>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</si>
  <si>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%,V5020003</t>
  </si>
  <si>
    <t>5020003</t>
  </si>
  <si>
    <t>%,V5020004</t>
  </si>
  <si>
    <t>5020004</t>
  </si>
  <si>
    <t>%,V5020025</t>
  </si>
  <si>
    <t>5020025</t>
  </si>
  <si>
    <t>%,V5050000</t>
  </si>
  <si>
    <t>5050000</t>
  </si>
  <si>
    <t>%,V5060000</t>
  </si>
  <si>
    <t>5060000</t>
  </si>
  <si>
    <t>%,V5060002</t>
  </si>
  <si>
    <t>5060002</t>
  </si>
  <si>
    <t>%,V5060004</t>
  </si>
  <si>
    <t>5060004</t>
  </si>
  <si>
    <t>%,V5060006</t>
  </si>
  <si>
    <t>5060006</t>
  </si>
  <si>
    <t>%,V5060025</t>
  </si>
  <si>
    <t>5060025</t>
  </si>
  <si>
    <t>%,V5090000</t>
  </si>
  <si>
    <t>5090000</t>
  </si>
  <si>
    <t>%,V5090002</t>
  </si>
  <si>
    <t>5090002</t>
  </si>
  <si>
    <t>%,V5090003</t>
  </si>
  <si>
    <t>5090003</t>
  </si>
  <si>
    <t>%,V5090005</t>
  </si>
  <si>
    <t>5090005</t>
  </si>
  <si>
    <t>%,V5560000</t>
  </si>
  <si>
    <t>5560000</t>
  </si>
  <si>
    <t>%,V5570000</t>
  </si>
  <si>
    <t>5570000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</si>
  <si>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</si>
  <si>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</si>
  <si>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</si>
  <si>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</si>
  <si>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</si>
  <si>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</si>
  <si>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</si>
  <si>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</si>
  <si>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</si>
  <si>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</si>
  <si>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</si>
  <si>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</si>
  <si>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</si>
  <si>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</si>
  <si>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</si>
  <si>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</si>
  <si>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</si>
  <si>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</si>
  <si>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</si>
  <si>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</si>
  <si>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</si>
  <si>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</si>
  <si>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</si>
  <si>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</si>
  <si>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</si>
  <si>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</si>
  <si>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</si>
  <si>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</si>
  <si>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</si>
  <si>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</si>
  <si>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</si>
  <si>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</si>
  <si>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</si>
  <si>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</si>
  <si>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</si>
  <si>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</si>
  <si>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</si>
  <si>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</si>
  <si>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%,V5650016</t>
  </si>
  <si>
    <t>5650016</t>
  </si>
  <si>
    <t>%,V5650018</t>
  </si>
  <si>
    <t>5650018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</si>
  <si>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</si>
  <si>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</si>
  <si>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</si>
  <si>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</si>
  <si>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</si>
  <si>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</si>
  <si>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</si>
  <si>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</si>
  <si>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</si>
  <si>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</si>
  <si>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</si>
  <si>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</si>
  <si>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</si>
  <si>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</si>
  <si>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</si>
  <si>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</si>
  <si>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</si>
  <si>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</si>
  <si>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</si>
  <si>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</si>
  <si>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</si>
  <si>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</si>
  <si>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</si>
  <si>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</si>
  <si>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</si>
  <si>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</si>
  <si>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</si>
  <si>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</si>
  <si>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</si>
  <si>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</si>
  <si>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</si>
  <si>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</si>
  <si>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</si>
  <si>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</si>
  <si>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</si>
  <si>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</si>
  <si>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</si>
  <si>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</si>
  <si>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</si>
  <si>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</si>
  <si>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</si>
  <si>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</si>
  <si>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</si>
  <si>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</si>
  <si>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</si>
  <si>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</si>
  <si>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</si>
  <si>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</si>
  <si>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</si>
  <si>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</si>
  <si>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</si>
  <si>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</si>
  <si>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</si>
  <si>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</si>
  <si>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</si>
  <si>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</si>
  <si>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</si>
  <si>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</si>
  <si>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</si>
  <si>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</si>
  <si>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</si>
  <si>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</si>
  <si>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</si>
  <si>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</si>
  <si>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</si>
  <si>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</si>
  <si>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</si>
  <si>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</si>
  <si>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</si>
  <si>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</si>
  <si>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</si>
  <si>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</si>
  <si>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</si>
  <si>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</si>
  <si>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</si>
  <si>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</si>
  <si>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%,V9110002</t>
  </si>
  <si>
    <t>9110002</t>
  </si>
  <si>
    <t>%,V9130001</t>
  </si>
  <si>
    <t>9130001</t>
  </si>
  <si>
    <t>%,V9200000</t>
  </si>
  <si>
    <t>9200000</t>
  </si>
  <si>
    <t>%,V9200003</t>
  </si>
  <si>
    <t>9200003</t>
  </si>
  <si>
    <t>%,V9210001</t>
  </si>
  <si>
    <t>9210001</t>
  </si>
  <si>
    <t>%,V9210003</t>
  </si>
  <si>
    <t>9210003</t>
  </si>
  <si>
    <t>%,V9210004</t>
  </si>
  <si>
    <t>9210004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</si>
  <si>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</si>
  <si>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</si>
  <si>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</si>
  <si>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</si>
  <si>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</si>
  <si>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</si>
  <si>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</si>
  <si>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</si>
  <si>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</si>
  <si>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</si>
  <si>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%,V9220127</t>
  </si>
  <si>
    <t>9220127</t>
  </si>
  <si>
    <t>%,V9230001</t>
  </si>
  <si>
    <t>9230001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</si>
  <si>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</si>
  <si>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</si>
  <si>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</si>
  <si>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</si>
  <si>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</si>
  <si>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</si>
  <si>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</si>
  <si>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</si>
  <si>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</si>
  <si>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</si>
  <si>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</si>
  <si>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</si>
  <si>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</si>
  <si>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</si>
  <si>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</si>
  <si>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</si>
  <si>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</si>
  <si>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</si>
  <si>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</si>
  <si>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</si>
  <si>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</si>
  <si>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</si>
  <si>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</si>
  <si>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</si>
  <si>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</si>
  <si>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</si>
  <si>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</si>
  <si>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</si>
  <si>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</si>
  <si>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</si>
  <si>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</si>
  <si>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</si>
  <si>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</si>
  <si>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</si>
  <si>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</si>
  <si>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</si>
  <si>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</si>
  <si>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</si>
  <si>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</si>
  <si>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</si>
  <si>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</si>
  <si>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</si>
  <si>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</si>
  <si>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</si>
  <si>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</si>
  <si>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</si>
  <si>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</si>
  <si>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</si>
  <si>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</si>
  <si>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</si>
  <si>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</si>
  <si>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</si>
  <si>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</si>
  <si>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</si>
  <si>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</si>
  <si>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</si>
  <si>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</si>
  <si>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</si>
  <si>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</si>
  <si>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</si>
  <si>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</si>
  <si>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</si>
  <si>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</si>
  <si>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</si>
  <si>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</si>
  <si>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</si>
  <si>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</si>
  <si>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</si>
  <si>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</si>
  <si>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</si>
  <si>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</si>
  <si>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</si>
  <si>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%,V9301001</t>
  </si>
  <si>
    <t>9301001</t>
  </si>
  <si>
    <t>%,V9301002</t>
  </si>
  <si>
    <t>9301002</t>
  </si>
  <si>
    <t>%,V9301006</t>
  </si>
  <si>
    <t>9301006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</si>
  <si>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</si>
  <si>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</si>
  <si>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</si>
  <si>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</si>
  <si>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</si>
  <si>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</si>
  <si>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</si>
  <si>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</si>
  <si>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</si>
  <si>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</si>
  <si>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</si>
  <si>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</si>
  <si>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</si>
  <si>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</si>
  <si>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</si>
  <si>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</si>
  <si>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</si>
  <si>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</si>
  <si>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</si>
  <si>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</si>
  <si>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</si>
  <si>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</si>
  <si>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</si>
  <si>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</si>
  <si>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</si>
  <si>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</si>
  <si>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</si>
  <si>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</si>
  <si>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</si>
  <si>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</si>
  <si>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</si>
  <si>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</si>
  <si>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</si>
  <si>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</si>
  <si>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</si>
  <si>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</si>
  <si>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</si>
  <si>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</si>
  <si>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</si>
  <si>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</si>
  <si>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</si>
  <si>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</si>
  <si>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</si>
  <si>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</si>
  <si>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</si>
  <si>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</si>
  <si>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</si>
  <si>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</si>
  <si>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</si>
  <si>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</si>
  <si>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</si>
  <si>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</si>
  <si>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</si>
  <si>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</si>
  <si>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</si>
  <si>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</si>
  <si>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</si>
  <si>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</si>
  <si>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</si>
  <si>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</si>
  <si>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</si>
  <si>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</si>
  <si>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</si>
  <si>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</si>
  <si>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</si>
  <si>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</si>
  <si>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</si>
  <si>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</si>
  <si>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</si>
  <si>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</si>
  <si>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%,V5930010</t>
  </si>
  <si>
    <t>5930010</t>
  </si>
  <si>
    <t>%,V5930011</t>
  </si>
  <si>
    <t>5930011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</si>
  <si>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</si>
  <si>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</si>
  <si>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</si>
  <si>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</si>
  <si>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</si>
  <si>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</si>
  <si>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</si>
  <si>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</si>
  <si>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</si>
  <si>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</si>
  <si>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</si>
  <si>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</si>
  <si>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</si>
  <si>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</si>
  <si>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</si>
  <si>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</si>
  <si>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%,V9350006</t>
  </si>
  <si>
    <t>9350006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</si>
  <si>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</si>
  <si>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</si>
  <si>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</si>
  <si>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</si>
  <si>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</si>
  <si>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</si>
  <si>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</si>
  <si>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</si>
  <si>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%,V9350016</t>
  </si>
  <si>
    <t>9350016</t>
  </si>
  <si>
    <t>%,V4030001</t>
  </si>
  <si>
    <t>4030001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</si>
  <si>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</si>
  <si>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</si>
  <si>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</si>
  <si>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</si>
  <si>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</si>
  <si>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</si>
  <si>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</si>
  <si>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</si>
  <si>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</si>
  <si>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</si>
  <si>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</si>
  <si>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</si>
  <si>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</si>
  <si>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</si>
  <si>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</si>
  <si>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</si>
  <si>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</si>
  <si>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</si>
  <si>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%,V408100508</t>
  </si>
  <si>
    <t>408100508</t>
  </si>
  <si>
    <t>%,V408100509</t>
  </si>
  <si>
    <t>408100509</t>
  </si>
  <si>
    <t>%,V408100608</t>
  </si>
  <si>
    <t>408100608</t>
  </si>
  <si>
    <t>%,V408100609</t>
  </si>
  <si>
    <t>408100609</t>
  </si>
  <si>
    <t>%,V408100610</t>
  </si>
  <si>
    <t>408100610</t>
  </si>
  <si>
    <t>%,V4081007</t>
  </si>
  <si>
    <t>4081007</t>
  </si>
  <si>
    <t>%,V408100800</t>
  </si>
  <si>
    <t>408100800</t>
  </si>
  <si>
    <t>%,V408100807</t>
  </si>
  <si>
    <t>408100807</t>
  </si>
  <si>
    <t>%,V408100808</t>
  </si>
  <si>
    <t>408100808</t>
  </si>
  <si>
    <t>%,V408100809</t>
  </si>
  <si>
    <t>408100809</t>
  </si>
  <si>
    <t>%,V408100810</t>
  </si>
  <si>
    <t>408100810</t>
  </si>
  <si>
    <t>%,V408101409</t>
  </si>
  <si>
    <t>408101409</t>
  </si>
  <si>
    <t>%,V408101410</t>
  </si>
  <si>
    <t>408101410</t>
  </si>
  <si>
    <t>%,V408101709</t>
  </si>
  <si>
    <t>408101709</t>
  </si>
  <si>
    <t>%,V408101710</t>
  </si>
  <si>
    <t>408101710</t>
  </si>
  <si>
    <t>%,V408101808</t>
  </si>
  <si>
    <t>408101808</t>
  </si>
  <si>
    <t>%,V408101809</t>
  </si>
  <si>
    <t>408101809</t>
  </si>
  <si>
    <t>%,V408101810</t>
  </si>
  <si>
    <t>408101810</t>
  </si>
  <si>
    <t>%,V408101900</t>
  </si>
  <si>
    <t>408101900</t>
  </si>
  <si>
    <t>%,V408101908</t>
  </si>
  <si>
    <t>408101908</t>
  </si>
  <si>
    <t>%,V408101909</t>
  </si>
  <si>
    <t>408101909</t>
  </si>
  <si>
    <t>%,V408101910</t>
  </si>
  <si>
    <t>408101910</t>
  </si>
  <si>
    <t>%,V408102209</t>
  </si>
  <si>
    <t>408102209</t>
  </si>
  <si>
    <t>%,V408102210</t>
  </si>
  <si>
    <t>408102210</t>
  </si>
  <si>
    <t>%,V408102906</t>
  </si>
  <si>
    <t>408102906</t>
  </si>
  <si>
    <t>%,V408102907</t>
  </si>
  <si>
    <t>408102907</t>
  </si>
  <si>
    <t>%,V408102908</t>
  </si>
  <si>
    <t>408102908</t>
  </si>
  <si>
    <t>%,V408102909</t>
  </si>
  <si>
    <t>408102909</t>
  </si>
  <si>
    <t>%,V408102910</t>
  </si>
  <si>
    <t>408102910</t>
  </si>
  <si>
    <t>%,V4081033</t>
  </si>
  <si>
    <t>4081033</t>
  </si>
  <si>
    <t>%,V4081034</t>
  </si>
  <si>
    <t>4081034</t>
  </si>
  <si>
    <t>%,V4081035</t>
  </si>
  <si>
    <t>4081035</t>
  </si>
  <si>
    <t>%,V408103607</t>
  </si>
  <si>
    <t>408103607</t>
  </si>
  <si>
    <t>%,V408103608</t>
  </si>
  <si>
    <t>408103608</t>
  </si>
  <si>
    <t>%,V408103609</t>
  </si>
  <si>
    <t>408103609</t>
  </si>
  <si>
    <t>%,V408103610</t>
  </si>
  <si>
    <t>408103610</t>
  </si>
  <si>
    <t>%,V409100200</t>
  </si>
  <si>
    <t>409100200</t>
  </si>
  <si>
    <t>%,V409100207</t>
  </si>
  <si>
    <t>409100207</t>
  </si>
  <si>
    <t>%,V409100208</t>
  </si>
  <si>
    <t>409100208</t>
  </si>
  <si>
    <t>%,V409100209</t>
  </si>
  <si>
    <t>409100209</t>
  </si>
  <si>
    <t>%,V409100210</t>
  </si>
  <si>
    <t>409100210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</si>
  <si>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</si>
  <si>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</si>
  <si>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</si>
  <si>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</si>
  <si>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</si>
  <si>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</si>
  <si>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</si>
  <si>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</si>
  <si>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%,V4191000</t>
  </si>
  <si>
    <t>4191000</t>
  </si>
  <si>
    <t>%,V4190002</t>
  </si>
  <si>
    <t>4190002</t>
  </si>
  <si>
    <t>%,V4190005</t>
  </si>
  <si>
    <t>4190005</t>
  </si>
  <si>
    <t>%,V4210039</t>
  </si>
  <si>
    <t>4210039</t>
  </si>
  <si>
    <t>%,V4180001</t>
  </si>
  <si>
    <t>4180001</t>
  </si>
  <si>
    <t>%,V4180005</t>
  </si>
  <si>
    <t>4180005</t>
  </si>
  <si>
    <t>%,V4210000</t>
  </si>
  <si>
    <t>4210000</t>
  </si>
  <si>
    <t>%,V4210002</t>
  </si>
  <si>
    <t>4210002</t>
  </si>
  <si>
    <t>%,V4210005</t>
  </si>
  <si>
    <t>4210005</t>
  </si>
  <si>
    <t>%,V4210007</t>
  </si>
  <si>
    <t>4210007</t>
  </si>
  <si>
    <t>%,V4210009</t>
  </si>
  <si>
    <t>4210009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</si>
  <si>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</si>
  <si>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</si>
  <si>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</si>
  <si>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</si>
  <si>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</si>
  <si>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</si>
  <si>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</si>
  <si>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</si>
  <si>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</si>
  <si>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</si>
  <si>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</si>
  <si>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</si>
  <si>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</si>
  <si>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</si>
  <si>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</si>
  <si>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</si>
  <si>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</si>
  <si>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</si>
  <si>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</si>
  <si>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</si>
  <si>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</si>
  <si>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</si>
  <si>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</si>
  <si>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</si>
  <si>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</si>
  <si>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</si>
  <si>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%,V4210054</t>
  </si>
  <si>
    <t>4210054</t>
  </si>
  <si>
    <t>%,V4210056</t>
  </si>
  <si>
    <t>4210056</t>
  </si>
  <si>
    <t>%,V408200508</t>
  </si>
  <si>
    <t>408200508</t>
  </si>
  <si>
    <t>%,V408200509</t>
  </si>
  <si>
    <t>408200509</t>
  </si>
  <si>
    <t>%,V4212000</t>
  </si>
  <si>
    <t>4212000</t>
  </si>
  <si>
    <t>%,V4261000</t>
  </si>
  <si>
    <t>4261000</t>
  </si>
  <si>
    <t>%,V4263001</t>
  </si>
  <si>
    <t>4263001</t>
  </si>
  <si>
    <t>%,V4264000</t>
  </si>
  <si>
    <t>4264000</t>
  </si>
  <si>
    <t>%,V4265002</t>
  </si>
  <si>
    <t>4265002</t>
  </si>
  <si>
    <t>%,V4265004</t>
  </si>
  <si>
    <t>4265004</t>
  </si>
  <si>
    <t>%,V4265007</t>
  </si>
  <si>
    <t>4265007</t>
  </si>
  <si>
    <t>%,V4265053</t>
  </si>
  <si>
    <t>4265053</t>
  </si>
  <si>
    <t>%,V4265054</t>
  </si>
  <si>
    <t>4265054</t>
  </si>
  <si>
    <t>%,V4265056</t>
  </si>
  <si>
    <t>4265056</t>
  </si>
  <si>
    <t>%,V409200207</t>
  </si>
  <si>
    <t>409200207</t>
  </si>
  <si>
    <t>%,V409200208</t>
  </si>
  <si>
    <t>409200208</t>
  </si>
  <si>
    <t>%,V409200209</t>
  </si>
  <si>
    <t>409200209</t>
  </si>
  <si>
    <t>%,V409200210</t>
  </si>
  <si>
    <t>409200210</t>
  </si>
  <si>
    <t>%,V4092001</t>
  </si>
  <si>
    <t>4092001</t>
  </si>
  <si>
    <t>%,V4102001</t>
  </si>
  <si>
    <t>4102001</t>
  </si>
  <si>
    <t>%,V4112001</t>
  </si>
  <si>
    <t>4112001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</si>
  <si>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</si>
  <si>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</si>
  <si>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</si>
  <si>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</si>
  <si>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</si>
  <si>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</si>
  <si>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</si>
  <si>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</si>
  <si>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</si>
  <si>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</si>
  <si>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%,V4281004</t>
  </si>
  <si>
    <t>4281004</t>
  </si>
  <si>
    <t>%,V4310001</t>
  </si>
  <si>
    <t>4310001</t>
  </si>
  <si>
    <t>%,V4310002</t>
  </si>
  <si>
    <t>4310002</t>
  </si>
  <si>
    <t>%,V4310022</t>
  </si>
  <si>
    <t>4310022</t>
  </si>
  <si>
    <t>%,V4310023</t>
  </si>
  <si>
    <t>4310023</t>
  </si>
  <si>
    <t>%,V4320000</t>
  </si>
  <si>
    <t>4320000</t>
  </si>
  <si>
    <t>Purch Pwr-NonTrading-Nonassoc</t>
  </si>
  <si>
    <t>Purch Power Capacity -NA</t>
  </si>
  <si>
    <t>Gas-Conversion-Mone Plant</t>
  </si>
  <si>
    <t>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</si>
  <si>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</si>
  <si>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</si>
  <si>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</si>
  <si>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</si>
  <si>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</si>
  <si>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</si>
  <si>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</si>
  <si>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</si>
  <si>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</si>
  <si>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</si>
  <si>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</si>
  <si>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</si>
  <si>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</si>
  <si>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Normal Capacity Purchases</t>
  </si>
  <si>
    <t>PJM 30m Suppl Rserv Charge LSE</t>
  </si>
  <si>
    <t>Peak Hour Avail charge - LSE</t>
  </si>
  <si>
    <t>Purchased Power - Fuel</t>
  </si>
  <si>
    <t>Purch Power-Non Trad-Non-Fuel</t>
  </si>
  <si>
    <t>PJM Purchases-non-ECR-Auction</t>
  </si>
  <si>
    <t>Capacity Purchases-Auction</t>
  </si>
  <si>
    <t>Purch Power-Pool Non-Fuel -Aff</t>
  </si>
  <si>
    <t>Pur Power-Pool NonFuel-OSS-Aff</t>
  </si>
  <si>
    <t>Capacity purchases - Trading</t>
  </si>
  <si>
    <t>Purchased Power - Associated</t>
  </si>
  <si>
    <t>Purchased Power-Pool Capacity</t>
  </si>
  <si>
    <t>Purchased Power - Pool Energy</t>
  </si>
  <si>
    <t>Purch Pwr-Non-Fuel Portion-Aff</t>
  </si>
  <si>
    <t>Purch Power-Fuel Portion-Affil</t>
  </si>
  <si>
    <t>Accretion Expense</t>
  </si>
  <si>
    <t>Gain From Disposition of Plant</t>
  </si>
  <si>
    <t>Loss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</si>
  <si>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</si>
  <si>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</si>
  <si>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</si>
  <si>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</si>
  <si>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</si>
  <si>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</si>
  <si>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</si>
  <si>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Trona Expense</t>
  </si>
  <si>
    <t>Limestone Expense</t>
  </si>
  <si>
    <t>Steam Exp Environmental</t>
  </si>
  <si>
    <t>Electric Expenses</t>
  </si>
  <si>
    <t>Misc Steam Power Expenses</t>
  </si>
  <si>
    <t>Misc Steam Power Exp-Assoc</t>
  </si>
  <si>
    <t>NSR Settlement Expense</t>
  </si>
  <si>
    <t>Voluntary CO2 Compliance Exp</t>
  </si>
  <si>
    <t>Misc Stm Pwr Exp Environmental</t>
  </si>
  <si>
    <t>Allowance Consumption SO2</t>
  </si>
  <si>
    <t>Allowance Expenses</t>
  </si>
  <si>
    <t>CO2 Allowance Consumption</t>
  </si>
  <si>
    <t>An. NOx Cons. Exp</t>
  </si>
  <si>
    <t>Sys Control &amp; Load Dispatching</t>
  </si>
  <si>
    <t>Other Expenses</t>
  </si>
  <si>
    <t>Other Pwr Exp - Wholesale RECs</t>
  </si>
  <si>
    <t>Other Pwr Exp - Retail 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</si>
  <si>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</si>
  <si>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</si>
  <si>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</si>
  <si>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</si>
  <si>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</si>
  <si>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</si>
  <si>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</si>
  <si>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</si>
  <si>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</si>
  <si>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</si>
  <si>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</si>
  <si>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</si>
  <si>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</si>
  <si>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</si>
  <si>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</si>
  <si>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</si>
  <si>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PJM NITS Expense - Affiliated</t>
  </si>
  <si>
    <t>PJM Trans Enhancement Credits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</si>
  <si>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</si>
  <si>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</si>
  <si>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</si>
  <si>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</si>
  <si>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</si>
  <si>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</si>
  <si>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</si>
  <si>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</si>
  <si>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</si>
  <si>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</si>
  <si>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</si>
  <si>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</si>
  <si>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</si>
  <si>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</si>
  <si>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</si>
  <si>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</si>
  <si>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</si>
  <si>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</si>
  <si>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</si>
  <si>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</si>
  <si>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</si>
  <si>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</si>
  <si>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</si>
  <si>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</si>
  <si>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</si>
  <si>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</si>
  <si>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</si>
  <si>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</si>
  <si>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</si>
  <si>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</si>
  <si>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</si>
  <si>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</si>
  <si>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</si>
  <si>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</si>
  <si>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Supervision - Comm &amp; Ind</t>
  </si>
  <si>
    <t>Advertising Exp - Residential</t>
  </si>
  <si>
    <t>Administrative &amp; Gen Salaries</t>
  </si>
  <si>
    <t>Admin &amp; Gen Salaries Trnsfr</t>
  </si>
  <si>
    <t>Off Supl &amp; Exp - Nonassociated</t>
  </si>
  <si>
    <t>Office Supplies &amp; Exp - Trnsf</t>
  </si>
  <si>
    <t>Office Utilites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</si>
  <si>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</si>
  <si>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</si>
  <si>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</si>
  <si>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</si>
  <si>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</si>
  <si>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SSA Expense Transfers IT</t>
  </si>
  <si>
    <t>Outside Svcs Empl - Nonassoc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</si>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</sst>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0;[Red]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2" borderId="1" applyNumberFormat="0" applyAlignment="0" applyProtection="0"/>
    <xf numFmtId="0" fontId="20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6" borderId="1" applyNumberFormat="0" applyAlignment="0" applyProtection="0"/>
    <xf numFmtId="0" fontId="27" fillId="0" borderId="6" applyNumberFormat="0" applyFill="0" applyAlignment="0" applyProtection="0"/>
    <xf numFmtId="0" fontId="28" fillId="9" borderId="0" applyNumberFormat="0" applyBorder="0" applyAlignment="0" applyProtection="0"/>
    <xf numFmtId="0" fontId="0" fillId="4" borderId="1" applyNumberFormat="0" applyFont="0" applyAlignment="0" applyProtection="0"/>
    <xf numFmtId="0" fontId="29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3" fontId="8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9" borderId="0" xfId="0" applyNumberFormat="1" applyFont="1" applyFill="1" applyAlignment="1">
      <alignment/>
    </xf>
    <xf numFmtId="3" fontId="14" fillId="9" borderId="0" xfId="0" applyNumberFormat="1" applyFont="1" applyFill="1" applyBorder="1" applyAlignment="1">
      <alignment horizontal="left"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left" indent="1"/>
    </xf>
    <xf numFmtId="3" fontId="1" fillId="0" borderId="0" xfId="0" applyNumberFormat="1" applyFont="1" applyFill="1" applyAlignment="1">
      <alignment horizontal="left" indent="2"/>
    </xf>
    <xf numFmtId="3" fontId="0" fillId="0" borderId="0" xfId="0" applyNumberFormat="1" applyFont="1" applyAlignment="1">
      <alignment horizontal="left" indent="1"/>
    </xf>
    <xf numFmtId="3" fontId="0" fillId="19" borderId="0" xfId="0" applyNumberFormat="1" applyFont="1" applyFill="1" applyAlignment="1">
      <alignment horizontal="left" indent="6"/>
    </xf>
    <xf numFmtId="3" fontId="8" fillId="0" borderId="8" xfId="0" applyNumberFormat="1" applyFont="1" applyBorder="1" applyAlignment="1">
      <alignment horizontal="left"/>
    </xf>
    <xf numFmtId="3" fontId="1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0" xfId="0" applyNumberFormat="1" applyFont="1" applyFill="1" applyAlignment="1">
      <alignment horizontal="left" indent="2"/>
    </xf>
    <xf numFmtId="40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0" xfId="0" applyNumberFormat="1" applyFont="1" applyAlignment="1">
      <alignment/>
    </xf>
    <xf numFmtId="40" fontId="1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 indent="4"/>
    </xf>
    <xf numFmtId="3" fontId="0" fillId="0" borderId="12" xfId="0" applyNumberFormat="1" applyFont="1" applyBorder="1" applyAlignment="1">
      <alignment horizontal="left" indent="4"/>
    </xf>
    <xf numFmtId="3" fontId="0" fillId="0" borderId="0" xfId="0" applyNumberFormat="1" applyFont="1" applyBorder="1" applyAlignment="1">
      <alignment horizontal="left" indent="2"/>
    </xf>
    <xf numFmtId="40" fontId="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Border="1" applyAlignment="1">
      <alignment horizontal="left" indent="3"/>
    </xf>
    <xf numFmtId="3" fontId="0" fillId="0" borderId="12" xfId="0" applyNumberFormat="1" applyFont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3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left" indent="5"/>
    </xf>
    <xf numFmtId="3" fontId="0" fillId="0" borderId="0" xfId="0" applyNumberFormat="1" applyFont="1" applyAlignment="1">
      <alignment horizontal="left" indent="5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3"/>
    </xf>
    <xf numFmtId="3" fontId="1" fillId="0" borderId="0" xfId="0" applyNumberFormat="1" applyFont="1" applyAlignment="1">
      <alignment horizontal="left" indent="1"/>
    </xf>
    <xf numFmtId="3" fontId="1" fillId="0" borderId="12" xfId="0" applyNumberFormat="1" applyFont="1" applyFill="1" applyBorder="1" applyAlignment="1">
      <alignment horizontal="left" indent="1"/>
    </xf>
    <xf numFmtId="39" fontId="1" fillId="0" borderId="0" xfId="0" applyNumberFormat="1" applyFont="1" applyAlignment="1">
      <alignment horizontal="left" indent="10"/>
    </xf>
    <xf numFmtId="39" fontId="1" fillId="0" borderId="11" xfId="0" applyNumberFormat="1" applyFont="1" applyFill="1" applyBorder="1" applyAlignment="1">
      <alignment horizontal="center"/>
    </xf>
    <xf numFmtId="39" fontId="1" fillId="0" borderId="0" xfId="0" applyNumberFormat="1" applyFont="1" applyAlignment="1">
      <alignment horizontal="centerContinuous"/>
    </xf>
    <xf numFmtId="39" fontId="1" fillId="0" borderId="11" xfId="0" applyNumberFormat="1" applyFont="1" applyBorder="1" applyAlignment="1">
      <alignment horizontal="center"/>
    </xf>
    <xf numFmtId="39" fontId="0" fillId="0" borderId="0" xfId="0" applyNumberFormat="1" applyFont="1" applyAlignment="1">
      <alignment/>
    </xf>
    <xf numFmtId="39" fontId="0" fillId="9" borderId="0" xfId="0" applyNumberFormat="1" applyFont="1" applyFill="1" applyAlignment="1">
      <alignment/>
    </xf>
    <xf numFmtId="39" fontId="0" fillId="9" borderId="0" xfId="0" applyNumberFormat="1" applyFont="1" applyFill="1" applyAlignment="1" applyProtection="1">
      <alignment horizontal="centerContinuous"/>
      <protection hidden="1"/>
    </xf>
    <xf numFmtId="39" fontId="0" fillId="9" borderId="0" xfId="0" applyNumberFormat="1" applyFont="1" applyFill="1" applyAlignment="1">
      <alignment horizontal="centerContinuous"/>
    </xf>
    <xf numFmtId="39" fontId="0" fillId="19" borderId="0" xfId="0" applyNumberFormat="1" applyFont="1" applyFill="1" applyAlignment="1">
      <alignment/>
    </xf>
    <xf numFmtId="39" fontId="0" fillId="0" borderId="0" xfId="0" applyNumberFormat="1" applyFont="1" applyAlignment="1">
      <alignment horizontal="centerContinuous"/>
    </xf>
    <xf numFmtId="191" fontId="1" fillId="0" borderId="11" xfId="0" applyNumberFormat="1" applyFont="1" applyBorder="1" applyAlignment="1">
      <alignment horizontal="center"/>
    </xf>
    <xf numFmtId="190" fontId="1" fillId="0" borderId="13" xfId="0" applyNumberFormat="1" applyFont="1" applyFill="1" applyBorder="1" applyAlignment="1">
      <alignment horizontal="right"/>
    </xf>
    <xf numFmtId="190" fontId="0" fillId="0" borderId="14" xfId="0" applyNumberFormat="1" applyFont="1" applyFill="1" applyBorder="1" applyAlignment="1">
      <alignment horizontal="right"/>
    </xf>
    <xf numFmtId="190" fontId="0" fillId="0" borderId="14" xfId="59" applyNumberFormat="1" applyFont="1" applyFill="1" applyBorder="1" applyAlignment="1">
      <alignment horizontal="right"/>
    </xf>
    <xf numFmtId="190" fontId="0" fillId="0" borderId="15" xfId="59" applyNumberFormat="1" applyFont="1" applyFill="1" applyBorder="1" applyAlignment="1">
      <alignment horizontal="right"/>
    </xf>
    <xf numFmtId="190" fontId="0" fillId="0" borderId="16" xfId="59" applyNumberFormat="1" applyFont="1" applyFill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1" fillId="0" borderId="15" xfId="59" applyNumberFormat="1" applyFont="1" applyFill="1" applyBorder="1" applyAlignment="1">
      <alignment horizontal="right"/>
    </xf>
    <xf numFmtId="190" fontId="11" fillId="0" borderId="14" xfId="59" applyNumberFormat="1" applyFont="1" applyBorder="1" applyAlignment="1">
      <alignment horizontal="right"/>
    </xf>
    <xf numFmtId="190" fontId="11" fillId="0" borderId="14" xfId="59" applyNumberFormat="1" applyFont="1" applyFill="1" applyBorder="1" applyAlignment="1">
      <alignment horizontal="right"/>
    </xf>
    <xf numFmtId="190" fontId="1" fillId="0" borderId="17" xfId="59" applyNumberFormat="1" applyFont="1" applyFill="1" applyBorder="1" applyAlignment="1">
      <alignment horizontal="right"/>
    </xf>
    <xf numFmtId="190" fontId="0" fillId="19" borderId="14" xfId="0" applyNumberFormat="1" applyFont="1" applyFill="1" applyBorder="1" applyAlignment="1">
      <alignment horizontal="right"/>
    </xf>
    <xf numFmtId="8" fontId="0" fillId="19" borderId="18" xfId="0" applyNumberFormat="1" applyFont="1" applyFill="1" applyBorder="1" applyAlignment="1">
      <alignment/>
    </xf>
    <xf numFmtId="190" fontId="0" fillId="0" borderId="14" xfId="0" applyNumberFormat="1" applyFont="1" applyFill="1" applyBorder="1" applyAlignment="1">
      <alignment horizontal="centerContinuous"/>
    </xf>
    <xf numFmtId="8" fontId="0" fillId="0" borderId="18" xfId="0" applyNumberFormat="1" applyFont="1" applyFill="1" applyBorder="1" applyAlignment="1">
      <alignment/>
    </xf>
    <xf numFmtId="190" fontId="1" fillId="0" borderId="19" xfId="0" applyNumberFormat="1" applyFont="1" applyFill="1" applyBorder="1" applyAlignment="1">
      <alignment horizontal="right"/>
    </xf>
    <xf numFmtId="8" fontId="1" fillId="0" borderId="20" xfId="0" applyNumberFormat="1" applyFont="1" applyFill="1" applyBorder="1" applyAlignment="1">
      <alignment/>
    </xf>
    <xf numFmtId="8" fontId="0" fillId="0" borderId="18" xfId="0" applyNumberFormat="1" applyFont="1" applyFill="1" applyBorder="1" applyAlignment="1">
      <alignment horizontal="centerContinuous"/>
    </xf>
    <xf numFmtId="190" fontId="1" fillId="0" borderId="19" xfId="0" applyNumberFormat="1" applyFont="1" applyFill="1" applyBorder="1" applyAlignment="1">
      <alignment horizontal="center"/>
    </xf>
    <xf numFmtId="40" fontId="1" fillId="0" borderId="20" xfId="0" applyNumberFormat="1" applyFont="1" applyFill="1" applyBorder="1" applyAlignment="1">
      <alignment horizontal="center"/>
    </xf>
    <xf numFmtId="8" fontId="1" fillId="0" borderId="18" xfId="0" applyNumberFormat="1" applyFont="1" applyFill="1" applyBorder="1" applyAlignment="1">
      <alignment/>
    </xf>
    <xf numFmtId="171" fontId="0" fillId="0" borderId="18" xfId="0" applyNumberFormat="1" applyFont="1" applyFill="1" applyBorder="1" applyAlignment="1">
      <alignment horizontal="right"/>
    </xf>
    <xf numFmtId="0" fontId="13" fillId="0" borderId="18" xfId="0" applyNumberFormat="1" applyFont="1" applyFill="1" applyBorder="1" applyAlignment="1" quotePrefix="1">
      <alignment horizontal="left"/>
    </xf>
    <xf numFmtId="0" fontId="5" fillId="0" borderId="18" xfId="0" applyNumberFormat="1" applyFont="1" applyFill="1" applyBorder="1" applyAlignment="1" quotePrefix="1">
      <alignment horizontal="left"/>
    </xf>
    <xf numFmtId="40" fontId="12" fillId="0" borderId="18" xfId="0" applyNumberFormat="1" applyFont="1" applyFill="1" applyBorder="1" applyAlignment="1">
      <alignment horizontal="center"/>
    </xf>
    <xf numFmtId="190" fontId="11" fillId="0" borderId="14" xfId="0" applyNumberFormat="1" applyFont="1" applyBorder="1" applyAlignment="1">
      <alignment horizontal="center"/>
    </xf>
    <xf numFmtId="190" fontId="0" fillId="0" borderId="14" xfId="0" applyNumberFormat="1" applyFont="1" applyFill="1" applyBorder="1" applyAlignment="1">
      <alignment/>
    </xf>
    <xf numFmtId="190" fontId="0" fillId="9" borderId="14" xfId="0" applyNumberFormat="1" applyFont="1" applyFill="1" applyBorder="1" applyAlignment="1">
      <alignment/>
    </xf>
    <xf numFmtId="8" fontId="0" fillId="9" borderId="18" xfId="0" applyNumberFormat="1" applyFont="1" applyFill="1" applyBorder="1" applyAlignment="1">
      <alignment/>
    </xf>
    <xf numFmtId="39" fontId="1" fillId="0" borderId="0" xfId="0" applyNumberFormat="1" applyFont="1" applyAlignment="1">
      <alignment horizontal="left" indent="14"/>
    </xf>
    <xf numFmtId="39" fontId="1" fillId="0" borderId="0" xfId="0" applyNumberFormat="1" applyFont="1" applyAlignment="1">
      <alignment horizontal="left" indent="11"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21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0" fillId="0" borderId="12" xfId="0" applyNumberFormat="1" applyFont="1" applyFill="1" applyBorder="1" applyAlignment="1">
      <alignment/>
    </xf>
    <xf numFmtId="40" fontId="1" fillId="0" borderId="12" xfId="0" applyNumberFormat="1" applyFont="1" applyFill="1" applyBorder="1" applyAlignment="1">
      <alignment/>
    </xf>
    <xf numFmtId="40" fontId="11" fillId="0" borderId="0" xfId="0" applyNumberFormat="1" applyFont="1" applyFill="1" applyAlignment="1">
      <alignment horizontal="center"/>
    </xf>
    <xf numFmtId="40" fontId="1" fillId="0" borderId="22" xfId="0" applyNumberFormat="1" applyFont="1" applyBorder="1" applyAlignment="1">
      <alignment/>
    </xf>
    <xf numFmtId="40" fontId="0" fillId="0" borderId="0" xfId="0" applyNumberFormat="1" applyFont="1" applyFill="1" applyAlignment="1">
      <alignment horizontal="right"/>
    </xf>
    <xf numFmtId="40" fontId="0" fillId="0" borderId="21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40" fontId="1" fillId="0" borderId="22" xfId="0" applyNumberFormat="1" applyFont="1" applyFill="1" applyBorder="1" applyAlignment="1">
      <alignment/>
    </xf>
    <xf numFmtId="3" fontId="14" fillId="9" borderId="0" xfId="0" applyNumberFormat="1" applyFont="1" applyFill="1" applyAlignment="1" applyProtection="1" quotePrefix="1">
      <alignment horizontal="right"/>
      <protection hidden="1"/>
    </xf>
    <xf numFmtId="38" fontId="14" fillId="9" borderId="0" xfId="0" applyNumberFormat="1" applyFont="1" applyFill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104775</xdr:rowOff>
    </xdr:from>
    <xdr:to>
      <xdr:col>2</xdr:col>
      <xdr:colOff>771525</xdr:colOff>
      <xdr:row>3</xdr:row>
      <xdr:rowOff>142875</xdr:rowOff>
    </xdr:to>
    <xdr:sp macro="[0]!Print1">
      <xdr:nvSpPr>
        <xdr:cNvPr id="1" name="AutoShape 2"/>
        <xdr:cNvSpPr>
          <a:spLocks/>
        </xdr:cNvSpPr>
      </xdr:nvSpPr>
      <xdr:spPr>
        <a:xfrm>
          <a:off x="133350" y="266700"/>
          <a:ext cx="1390650" cy="200025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MTD and YTD</a:t>
          </a:r>
        </a:p>
      </xdr:txBody>
    </xdr:sp>
    <xdr:clientData fPrintsWithSheet="0"/>
  </xdr:twoCellAnchor>
  <xdr:twoCellAnchor>
    <xdr:from>
      <xdr:col>2</xdr:col>
      <xdr:colOff>1028700</xdr:colOff>
      <xdr:row>2</xdr:row>
      <xdr:rowOff>133350</xdr:rowOff>
    </xdr:from>
    <xdr:to>
      <xdr:col>2</xdr:col>
      <xdr:colOff>2771775</xdr:colOff>
      <xdr:row>4</xdr:row>
      <xdr:rowOff>0</xdr:rowOff>
    </xdr:to>
    <xdr:sp macro="[0]!Print2">
      <xdr:nvSpPr>
        <xdr:cNvPr id="2" name="AutoShape 3"/>
        <xdr:cNvSpPr>
          <a:spLocks/>
        </xdr:cNvSpPr>
      </xdr:nvSpPr>
      <xdr:spPr>
        <a:xfrm>
          <a:off x="1781175" y="295275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QTD and 12mo Roll</a:t>
          </a:r>
        </a:p>
      </xdr:txBody>
    </xdr:sp>
    <xdr:clientData fPrintsWithSheet="0"/>
  </xdr:twoCellAnchor>
  <xdr:twoCellAnchor>
    <xdr:from>
      <xdr:col>2</xdr:col>
      <xdr:colOff>180975</xdr:colOff>
      <xdr:row>1</xdr:row>
      <xdr:rowOff>19050</xdr:rowOff>
    </xdr:from>
    <xdr:to>
      <xdr:col>2</xdr:col>
      <xdr:colOff>1924050</xdr:colOff>
      <xdr:row>2</xdr:row>
      <xdr:rowOff>47625</xdr:rowOff>
    </xdr:to>
    <xdr:sp macro="[0]!Print2">
      <xdr:nvSpPr>
        <xdr:cNvPr id="3" name="AutoShape 4"/>
        <xdr:cNvSpPr>
          <a:spLocks/>
        </xdr:cNvSpPr>
      </xdr:nvSpPr>
      <xdr:spPr>
        <a:xfrm>
          <a:off x="933450" y="19050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Print Settings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X587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48.140625" style="9" hidden="1" customWidth="1"/>
    <col min="2" max="2" width="11.28125" style="9" customWidth="1"/>
    <col min="3" max="3" width="46.28125" style="9" customWidth="1"/>
    <col min="4" max="5" width="2.7109375" style="17" customWidth="1"/>
    <col min="6" max="7" width="21.00390625" style="86" customWidth="1"/>
    <col min="8" max="8" width="19.28125" style="35" customWidth="1" collapsed="1"/>
    <col min="9" max="9" width="12.7109375" style="94" hidden="1" customWidth="1" outlineLevel="1"/>
    <col min="10" max="10" width="2.7109375" style="106" customWidth="1"/>
    <col min="11" max="12" width="21.00390625" style="86" customWidth="1"/>
    <col min="13" max="13" width="19.28125" style="35" customWidth="1" collapsed="1"/>
    <col min="14" max="14" width="12.7109375" style="94" hidden="1" customWidth="1" outlineLevel="1"/>
    <col min="15" max="15" width="2.7109375" style="106" customWidth="1"/>
    <col min="16" max="17" width="21.00390625" style="86" customWidth="1"/>
    <col min="18" max="18" width="19.28125" style="35" customWidth="1" collapsed="1"/>
    <col min="19" max="19" width="12.7109375" style="94" hidden="1" customWidth="1" outlineLevel="1"/>
    <col min="20" max="20" width="2.7109375" style="106" customWidth="1"/>
    <col min="21" max="22" width="21.00390625" style="86" customWidth="1"/>
    <col min="23" max="23" width="19.28125" style="35" customWidth="1" collapsed="1"/>
    <col min="24" max="24" width="12.7109375" style="94" hidden="1" customWidth="1" outlineLevel="1"/>
    <col min="25" max="16384" width="9.140625" style="9" customWidth="1"/>
  </cols>
  <sheetData>
    <row r="1" spans="1:24" s="14" customFormat="1" ht="13.5" customHeight="1" hidden="1">
      <c r="A1" s="14" t="s">
        <v>193</v>
      </c>
      <c r="B1" s="14" t="s">
        <v>139</v>
      </c>
      <c r="C1" s="54" t="s">
        <v>140</v>
      </c>
      <c r="D1" s="15"/>
      <c r="E1" s="15"/>
      <c r="F1" s="15" t="s">
        <v>193</v>
      </c>
      <c r="G1" s="15" t="s">
        <v>194</v>
      </c>
      <c r="H1" s="90" t="s">
        <v>195</v>
      </c>
      <c r="I1" s="103" t="s">
        <v>195</v>
      </c>
      <c r="J1" s="104"/>
      <c r="K1" s="15" t="s">
        <v>362</v>
      </c>
      <c r="L1" s="15" t="s">
        <v>363</v>
      </c>
      <c r="M1" s="90" t="s">
        <v>195</v>
      </c>
      <c r="N1" s="103" t="s">
        <v>195</v>
      </c>
      <c r="O1" s="104"/>
      <c r="P1" s="15" t="s">
        <v>364</v>
      </c>
      <c r="Q1" s="15" t="s">
        <v>365</v>
      </c>
      <c r="R1" s="90" t="s">
        <v>195</v>
      </c>
      <c r="S1" s="103" t="s">
        <v>195</v>
      </c>
      <c r="T1" s="104"/>
      <c r="U1" s="15" t="s">
        <v>367</v>
      </c>
      <c r="V1" s="15" t="s">
        <v>366</v>
      </c>
      <c r="W1" s="90" t="s">
        <v>195</v>
      </c>
      <c r="X1" s="103" t="s">
        <v>195</v>
      </c>
    </row>
    <row r="2" spans="3:24" ht="12.75">
      <c r="C2" s="16"/>
      <c r="F2" s="122"/>
      <c r="G2" s="123" t="str">
        <f>IF($C$576="Error",$C$581,IF($C$582="Error",$C$578&amp;" - "&amp;$C$577,IF($C$582=$C$581,$C$582&amp;" -"&amp;$C$576,$C$582&amp;" - "&amp;$C$581)))</f>
        <v>Kentucky Power Corp Consol</v>
      </c>
      <c r="H2" s="18"/>
      <c r="I2" s="105"/>
      <c r="K2" s="122"/>
      <c r="L2" s="123" t="str">
        <f>IF($C$576="Error",$C$581,IF($C$582="Error",$C$578&amp;" - "&amp;$C$577,IF($C$582=$C$581,$C$582&amp;" -"&amp;$C$576,$C$582&amp;" - "&amp;$C$581)))</f>
        <v>Kentucky Power Corp Consol</v>
      </c>
      <c r="M2" s="18"/>
      <c r="N2" s="105"/>
      <c r="P2" s="122"/>
      <c r="Q2" s="123" t="str">
        <f>IF($C$576="Error",$C$581,IF($C$582="Error",$C$578&amp;" - "&amp;$C$577,IF($C$582=$C$581,$C$582&amp;" -"&amp;$C$576,$C$582&amp;" - "&amp;$C$581)))</f>
        <v>Kentucky Power Corp Consol</v>
      </c>
      <c r="R2" s="18"/>
      <c r="S2" s="105"/>
      <c r="U2" s="122"/>
      <c r="V2" s="123" t="str">
        <f>IF($C$576="Error",$C$581,IF($C$582="Error",$C$578&amp;" - "&amp;$C$577,IF($C$582=$C$581,$C$582&amp;" -"&amp;$C$576,$C$582&amp;" - "&amp;$C$581)))</f>
        <v>Kentucky Power Corp Consol</v>
      </c>
      <c r="W2" s="18"/>
      <c r="X2" s="105"/>
    </row>
    <row r="3" spans="3:24" ht="12.75">
      <c r="C3" s="20">
        <f>IF(C572&gt;0,"REPORT HAS "&amp;C572&amp;" DATA ERROR(S)","")</f>
      </c>
      <c r="F3" s="82"/>
      <c r="G3" s="124" t="s">
        <v>196</v>
      </c>
      <c r="H3" s="18"/>
      <c r="I3" s="105"/>
      <c r="K3" s="82"/>
      <c r="L3" s="124" t="s">
        <v>196</v>
      </c>
      <c r="M3" s="18"/>
      <c r="N3" s="105"/>
      <c r="P3" s="82"/>
      <c r="Q3" s="124" t="s">
        <v>196</v>
      </c>
      <c r="R3" s="18"/>
      <c r="S3" s="105"/>
      <c r="U3" s="82"/>
      <c r="V3" s="124" t="s">
        <v>196</v>
      </c>
      <c r="W3" s="18"/>
      <c r="X3" s="105"/>
    </row>
    <row r="4" spans="3:24" ht="12.75">
      <c r="C4" s="27"/>
      <c r="F4" s="121"/>
      <c r="G4" s="124" t="str">
        <f>TEXT(+$C$566,"MMMM YYYY")</f>
        <v>October 2010</v>
      </c>
      <c r="H4" s="18"/>
      <c r="I4" s="105"/>
      <c r="K4" s="121"/>
      <c r="L4" s="124" t="str">
        <f>TEXT(+$C$566,"MMMM YYYY")</f>
        <v>October 2010</v>
      </c>
      <c r="M4" s="18"/>
      <c r="N4" s="105"/>
      <c r="P4" s="121"/>
      <c r="Q4" s="124" t="str">
        <f>TEXT(+$C$566,"MMMM YYYY")</f>
        <v>October 2010</v>
      </c>
      <c r="R4" s="18"/>
      <c r="S4" s="105"/>
      <c r="U4" s="121"/>
      <c r="V4" s="124" t="str">
        <f>TEXT(+$C$566,"MMMM YYYY")</f>
        <v>October 2010</v>
      </c>
      <c r="W4" s="18"/>
      <c r="X4" s="105"/>
    </row>
    <row r="5" spans="2:24" ht="13.5" thickBot="1">
      <c r="B5" s="55" t="str">
        <f>"Run Date: "&amp;TEXT(NvsEndTime,"MM/DD/YYYY  hh:mm")</f>
        <v>Run Date: 11/08/2010  15:59</v>
      </c>
      <c r="C5" s="22"/>
      <c r="D5" s="23"/>
      <c r="E5" s="23"/>
      <c r="F5" s="83"/>
      <c r="G5" s="83"/>
      <c r="H5" s="25"/>
      <c r="I5" s="107"/>
      <c r="J5" s="108"/>
      <c r="K5" s="83"/>
      <c r="L5" s="83"/>
      <c r="M5" s="25"/>
      <c r="N5" s="107"/>
      <c r="O5" s="108"/>
      <c r="P5" s="83"/>
      <c r="Q5" s="83"/>
      <c r="R5" s="25"/>
      <c r="S5" s="107"/>
      <c r="T5" s="108"/>
      <c r="U5" s="83"/>
      <c r="V5" s="83"/>
      <c r="W5" s="25"/>
      <c r="X5" s="107"/>
    </row>
    <row r="6" spans="2:24" ht="12.75">
      <c r="B6" s="26" t="str">
        <f>IF(C579&lt;&gt;"Error",C579,"")</f>
        <v>X_OPR_COS</v>
      </c>
      <c r="C6" s="47" t="str">
        <f>"Rpt ID: "&amp;C574&amp;"      Layout: "&amp;C575</f>
        <v>Rpt ID: GLR2100V      Layout: GLR2100V</v>
      </c>
      <c r="D6" s="19"/>
      <c r="E6" s="19"/>
      <c r="F6" s="84" t="s">
        <v>197</v>
      </c>
      <c r="G6" s="91"/>
      <c r="H6" s="59" t="s">
        <v>267</v>
      </c>
      <c r="I6" s="105"/>
      <c r="J6" s="109"/>
      <c r="K6" s="84" t="s">
        <v>199</v>
      </c>
      <c r="L6" s="91"/>
      <c r="M6" s="59" t="s">
        <v>267</v>
      </c>
      <c r="N6" s="105"/>
      <c r="O6" s="109"/>
      <c r="P6" s="84" t="s">
        <v>198</v>
      </c>
      <c r="Q6" s="91"/>
      <c r="R6" s="59" t="s">
        <v>267</v>
      </c>
      <c r="S6" s="105"/>
      <c r="T6" s="109"/>
      <c r="U6" s="84" t="s">
        <v>200</v>
      </c>
      <c r="V6" s="91"/>
      <c r="W6" s="59" t="s">
        <v>267</v>
      </c>
      <c r="X6" s="105"/>
    </row>
    <row r="7" spans="1:24" s="12" customFormat="1" ht="13.5" thickBot="1">
      <c r="A7" s="9"/>
      <c r="B7" s="21" t="str">
        <f>IF(C576="Error",""&amp;C582,IF(C582="Error",""&amp;C578,""&amp;C582))</f>
        <v>KYP_CORP_CONSOL</v>
      </c>
      <c r="C7" s="8" t="str">
        <f>IF($C$576="Error",NvsTreeASD&amp;" Acct: PRPT_ACCOUNT      BU: "&amp;+$C$583,IF(C582="Error",NvsTreeASD&amp;" Acct: PRPT_ACCOUNT     BU: "&amp;+$C$578,NvsTreeASD&amp;"  Acct: PRPT_ACCOUNT    BU: "&amp;+$C$582))</f>
        <v>V2099-01-01 Acct: PRPT_ACCOUNT      BU: GL_PRPT_CONS</v>
      </c>
      <c r="D7" s="5"/>
      <c r="E7" s="5"/>
      <c r="F7" s="85" t="str">
        <f>TEXT($C$566,"YYYY")</f>
        <v>2010</v>
      </c>
      <c r="G7" s="92">
        <f>+F7-1</f>
        <v>2009</v>
      </c>
      <c r="H7" s="24" t="s">
        <v>201</v>
      </c>
      <c r="I7" s="110" t="s">
        <v>202</v>
      </c>
      <c r="J7" s="111"/>
      <c r="K7" s="85" t="str">
        <f>TEXT($C$566,"YYYY")</f>
        <v>2010</v>
      </c>
      <c r="L7" s="92">
        <f>+K7-1</f>
        <v>2009</v>
      </c>
      <c r="M7" s="24" t="s">
        <v>201</v>
      </c>
      <c r="N7" s="110" t="s">
        <v>202</v>
      </c>
      <c r="O7" s="111"/>
      <c r="P7" s="85" t="str">
        <f>TEXT($C$566,"YYYY")</f>
        <v>2010</v>
      </c>
      <c r="Q7" s="92">
        <f>+P7-1</f>
        <v>2009</v>
      </c>
      <c r="R7" s="24" t="s">
        <v>201</v>
      </c>
      <c r="S7" s="110" t="s">
        <v>202</v>
      </c>
      <c r="T7" s="111"/>
      <c r="U7" s="85" t="str">
        <f>TEXT($C$566,"YYYY")</f>
        <v>2010</v>
      </c>
      <c r="V7" s="92">
        <f>+U7-1</f>
        <v>2009</v>
      </c>
      <c r="W7" s="24" t="s">
        <v>201</v>
      </c>
      <c r="X7" s="110" t="s">
        <v>202</v>
      </c>
    </row>
    <row r="8" spans="3:24" ht="13.5" thickTop="1">
      <c r="C8" s="10"/>
      <c r="D8" s="28"/>
      <c r="E8" s="28"/>
      <c r="F8" s="17"/>
      <c r="G8" s="17"/>
      <c r="H8" s="29"/>
      <c r="I8" s="93"/>
      <c r="J8" s="112"/>
      <c r="K8" s="17"/>
      <c r="L8" s="17"/>
      <c r="M8" s="29"/>
      <c r="N8" s="93"/>
      <c r="O8" s="112"/>
      <c r="P8" s="17"/>
      <c r="Q8" s="17"/>
      <c r="R8" s="29"/>
      <c r="S8" s="93"/>
      <c r="T8" s="112"/>
      <c r="U8" s="17"/>
      <c r="V8" s="17"/>
      <c r="W8" s="29"/>
      <c r="X8" s="93"/>
    </row>
    <row r="9" spans="3:24" ht="0.75" customHeight="1" hidden="1" outlineLevel="1">
      <c r="C9" s="10"/>
      <c r="D9" s="28"/>
      <c r="E9" s="28"/>
      <c r="F9" s="17"/>
      <c r="G9" s="17"/>
      <c r="H9" s="132">
        <f>IF(D9&lt;0,IF(F9=0,0,IF(OR(D9=0,B9=0),"N.M.",IF(ABS(F9/D9)&gt;=10,"N.M.",F9/(-D9)))),IF(F9=0,0,IF(OR(D9=0,B9=0),"N.M.",IF(ABS(F9/D9)&gt;=10,"N.M.",F9/D9))))</f>
        <v>0</v>
      </c>
      <c r="I9" s="94">
        <f>IF(E9&lt;0,IF(G9=0,0,IF(OR(E9=0,C9=0),"N.M.",IF(ABS(G9/E9)&gt;=10,"N.M.",G9/(-E9)))),IF(G9=0,0,IF(OR(E9=0,C9=0),"N.M.",IF(ABS(G9/E9)&gt;=10,"N.M.",G9/E9))))</f>
        <v>0</v>
      </c>
      <c r="J9" s="113">
        <f>IF(E9&lt;0,IF(G9=0,0,IF(OR(E9=0,C9=0),"N.M.",IF(ABS(G9/E9)&gt;=10,"N.M.",G9/(-E9)))),IF(G9=0,0,IF(OR(E9=0,C9=0),"N.M.",IF(ABS(G9/E9)&gt;=10,"N.M.",G9/E9))))</f>
        <v>0</v>
      </c>
      <c r="K9" s="17"/>
      <c r="L9" s="17"/>
      <c r="M9" s="132">
        <f>IF(I9&lt;0,IF(K9=0,0,IF(OR(I9=0,G9=0),"N.M.",IF(ABS(K9/I9)&gt;=10,"N.M.",K9/(-I9)))),IF(K9=0,0,IF(OR(I9=0,G9=0),"N.M.",IF(ABS(K9/I9)&gt;=10,"N.M.",K9/I9))))</f>
        <v>0</v>
      </c>
      <c r="N9" s="94">
        <f>IF(J9&lt;0,IF(L9=0,0,IF(OR(J9=0,H9=0),"N.M.",IF(ABS(L9/J9)&gt;=10,"N.M.",L9/(-J9)))),IF(L9=0,0,IF(OR(J9=0,H9=0),"N.M.",IF(ABS(L9/J9)&gt;=10,"N.M.",L9/J9))))</f>
        <v>0</v>
      </c>
      <c r="O9" s="113"/>
      <c r="P9" s="17"/>
      <c r="Q9" s="17"/>
      <c r="R9" s="132">
        <f>IF(N9&lt;0,IF(P9=0,0,IF(OR(N9=0,L9=0),"N.M.",IF(ABS(P9/N9)&gt;=10,"N.M.",P9/(-N9)))),IF(P9=0,0,IF(OR(N9=0,L9=0),"N.M.",IF(ABS(P9/N9)&gt;=10,"N.M.",P9/N9))))</f>
        <v>0</v>
      </c>
      <c r="S9" s="94">
        <f>IF(O9&lt;0,IF(Q9=0,0,IF(OR(O9=0,M9=0),"N.M.",IF(ABS(Q9/O9)&gt;=10,"N.M.",Q9/(-O9)))),IF(Q9=0,0,IF(OR(O9=0,M9=0),"N.M.",IF(ABS(Q9/O9)&gt;=10,"N.M.",Q9/O9))))</f>
        <v>0</v>
      </c>
      <c r="T9" s="113"/>
      <c r="U9" s="17"/>
      <c r="V9" s="17"/>
      <c r="W9" s="132">
        <f>IF(S9&lt;0,IF(U9=0,0,IF(OR(S9=0,Q9=0),"N.M.",IF(ABS(U9/S9)&gt;=10,"N.M.",U9/(-S9)))),IF(U9=0,0,IF(OR(S9=0,Q9=0),"N.M.",IF(ABS(U9/S9)&gt;=10,"N.M.",U9/S9))))</f>
        <v>0</v>
      </c>
      <c r="X9" s="94">
        <f>IF(T9&lt;0,IF(V9=0,0,IF(OR(T9=0,R9=0),"N.M.",IF(ABS(V9/T9)&gt;=10,"N.M.",V9/(-T9)))),IF(V9=0,0,IF(OR(T9=0,R9=0),"N.M.",IF(ABS(V9/T9)&gt;=10,"N.M.",V9/T9))))</f>
        <v>0</v>
      </c>
    </row>
    <row r="10" spans="1:24" s="14" customFormat="1" ht="12.75" hidden="1" outlineLevel="2">
      <c r="A10" s="14" t="s">
        <v>397</v>
      </c>
      <c r="B10" s="14" t="s">
        <v>398</v>
      </c>
      <c r="C10" s="54" t="s">
        <v>399</v>
      </c>
      <c r="D10" s="15"/>
      <c r="E10" s="15"/>
      <c r="F10" s="15">
        <v>6689963.7</v>
      </c>
      <c r="G10" s="15">
        <v>4510971.36</v>
      </c>
      <c r="H10" s="90">
        <f>+F10-G10</f>
        <v>2178992.34</v>
      </c>
      <c r="I10" s="103">
        <f>IF(G10&lt;0,IF(H10=0,0,IF(OR(G10=0,F10=0),"N.M.",IF(ABS(H10/G10)&gt;=10,"N.M.",H10/(-G10)))),IF(H10=0,0,IF(OR(G10=0,F10=0),"N.M.",IF(ABS(H10/G10)&gt;=10,"N.M.",H10/G10))))</f>
        <v>0.48304282295421175</v>
      </c>
      <c r="J10" s="104"/>
      <c r="K10" s="15">
        <v>79545629.44</v>
      </c>
      <c r="L10" s="15">
        <v>65912915.28</v>
      </c>
      <c r="M10" s="90">
        <f>+K10-L10</f>
        <v>13632714.159999996</v>
      </c>
      <c r="N10" s="103">
        <f>IF(L10&lt;0,IF(M10=0,0,IF(OR(L10=0,K10=0),"N.M.",IF(ABS(M10/L10)&gt;=10,"N.M.",M10/(-L10)))),IF(M10=0,0,IF(OR(L10=0,K10=0),"N.M.",IF(ABS(M10/L10)&gt;=10,"N.M.",M10/L10))))</f>
        <v>0.20682917910834053</v>
      </c>
      <c r="O10" s="104"/>
      <c r="P10" s="15">
        <v>22372991.28</v>
      </c>
      <c r="Q10" s="15">
        <v>15206755.07</v>
      </c>
      <c r="R10" s="90">
        <f>+P10-Q10</f>
        <v>7166236.210000001</v>
      </c>
      <c r="S10" s="103">
        <f>IF(Q10&lt;0,IF(R10=0,0,IF(OR(Q10=0,P10=0),"N.M.",IF(ABS(R10/Q10)&gt;=10,"N.M.",R10/(-Q10)))),IF(R10=0,0,IF(OR(Q10=0,P10=0),"N.M.",IF(ABS(R10/Q10)&gt;=10,"N.M.",R10/Q10))))</f>
        <v>0.4712534776165104</v>
      </c>
      <c r="T10" s="104"/>
      <c r="U10" s="15">
        <v>95852029.53999999</v>
      </c>
      <c r="V10" s="15">
        <v>84099150.45</v>
      </c>
      <c r="W10" s="90">
        <f>+U10-V10</f>
        <v>11752879.089999989</v>
      </c>
      <c r="X10" s="103">
        <f>IF(V10&lt;0,IF(W10=0,0,IF(OR(V10=0,U10=0),"N.M.",IF(ABS(W10/V10)&gt;=10,"N.M.",W10/(-V10)))),IF(W10=0,0,IF(OR(V10=0,U10=0),"N.M.",IF(ABS(W10/V10)&gt;=10,"N.M.",W10/V10))))</f>
        <v>0.13975027128231815</v>
      </c>
    </row>
    <row r="11" spans="1:24" s="14" customFormat="1" ht="12.75" hidden="1" outlineLevel="2">
      <c r="A11" s="14" t="s">
        <v>400</v>
      </c>
      <c r="B11" s="14" t="s">
        <v>401</v>
      </c>
      <c r="C11" s="54" t="s">
        <v>402</v>
      </c>
      <c r="D11" s="15"/>
      <c r="E11" s="15"/>
      <c r="F11" s="15">
        <v>3678717.96</v>
      </c>
      <c r="G11" s="15">
        <v>2478393.39</v>
      </c>
      <c r="H11" s="90">
        <f>+F11-G11</f>
        <v>1200324.5699999998</v>
      </c>
      <c r="I11" s="103">
        <f>IF(G11&lt;0,IF(H11=0,0,IF(OR(G11=0,F11=0),"N.M.",IF(ABS(H11/G11)&gt;=10,"N.M.",H11/(-G11)))),IF(H11=0,0,IF(OR(G11=0,F11=0),"N.M.",IF(ABS(H11/G11)&gt;=10,"N.M.",H11/G11))))</f>
        <v>0.4843155952735977</v>
      </c>
      <c r="J11" s="104"/>
      <c r="K11" s="15">
        <v>40652565.14</v>
      </c>
      <c r="L11" s="15">
        <v>33362692.04</v>
      </c>
      <c r="M11" s="90">
        <f>+K11-L11</f>
        <v>7289873.1000000015</v>
      </c>
      <c r="N11" s="103">
        <f>IF(L11&lt;0,IF(M11=0,0,IF(OR(L11=0,K11=0),"N.M.",IF(ABS(M11/L11)&gt;=10,"N.M.",M11/(-L11)))),IF(M11=0,0,IF(OR(L11=0,K11=0),"N.M.",IF(ABS(M11/L11)&gt;=10,"N.M.",M11/L11))))</f>
        <v>0.2185037433807755</v>
      </c>
      <c r="O11" s="104"/>
      <c r="P11" s="15">
        <v>13342099.56</v>
      </c>
      <c r="Q11" s="15">
        <v>9028402.5</v>
      </c>
      <c r="R11" s="90">
        <f>+P11-Q11</f>
        <v>4313697.0600000005</v>
      </c>
      <c r="S11" s="103">
        <f>IF(Q11&lt;0,IF(R11=0,0,IF(OR(Q11=0,P11=0),"N.M.",IF(ABS(R11/Q11)&gt;=10,"N.M.",R11/(-Q11)))),IF(R11=0,0,IF(OR(Q11=0,P11=0),"N.M.",IF(ABS(R11/Q11)&gt;=10,"N.M.",R11/Q11))))</f>
        <v>0.47779184191223206</v>
      </c>
      <c r="T11" s="104"/>
      <c r="U11" s="15">
        <v>47789459.81</v>
      </c>
      <c r="V11" s="15">
        <v>40876736.35</v>
      </c>
      <c r="W11" s="90">
        <f>+U11-V11</f>
        <v>6912723.460000001</v>
      </c>
      <c r="X11" s="103">
        <f>IF(V11&lt;0,IF(W11=0,0,IF(OR(V11=0,U11=0),"N.M.",IF(ABS(W11/V11)&gt;=10,"N.M.",W11/(-V11)))),IF(W11=0,0,IF(OR(V11=0,U11=0),"N.M.",IF(ABS(W11/V11)&gt;=10,"N.M.",W11/V11))))</f>
        <v>0.16911143298748216</v>
      </c>
    </row>
    <row r="12" spans="1:24" s="14" customFormat="1" ht="12.75" hidden="1" outlineLevel="2">
      <c r="A12" s="14" t="s">
        <v>403</v>
      </c>
      <c r="B12" s="14" t="s">
        <v>404</v>
      </c>
      <c r="C12" s="54" t="s">
        <v>405</v>
      </c>
      <c r="D12" s="15"/>
      <c r="E12" s="15"/>
      <c r="F12" s="15">
        <v>3898147.63</v>
      </c>
      <c r="G12" s="15">
        <v>3225552.92</v>
      </c>
      <c r="H12" s="90">
        <f>+F12-G12</f>
        <v>672594.71</v>
      </c>
      <c r="I12" s="103">
        <f>IF(G12&lt;0,IF(H12=0,0,IF(OR(G12=0,F12=0),"N.M.",IF(ABS(H12/G12)&gt;=10,"N.M.",H12/(-G12)))),IF(H12=0,0,IF(OR(G12=0,F12=0),"N.M.",IF(ABS(H12/G12)&gt;=10,"N.M.",H12/G12))))</f>
        <v>0.20852074874654358</v>
      </c>
      <c r="J12" s="104"/>
      <c r="K12" s="15">
        <v>55714724.58</v>
      </c>
      <c r="L12" s="15">
        <v>58251793.27</v>
      </c>
      <c r="M12" s="90">
        <f>+K12-L12</f>
        <v>-2537068.690000005</v>
      </c>
      <c r="N12" s="103">
        <f>IF(L12&lt;0,IF(M12=0,0,IF(OR(L12=0,K12=0),"N.M.",IF(ABS(M12/L12)&gt;=10,"N.M.",M12/(-L12)))),IF(M12=0,0,IF(OR(L12=0,K12=0),"N.M.",IF(ABS(M12/L12)&gt;=10,"N.M.",M12/L12))))</f>
        <v>-0.04355348646934462</v>
      </c>
      <c r="O12" s="104"/>
      <c r="P12" s="15">
        <v>12342523.28</v>
      </c>
      <c r="Q12" s="15">
        <v>12835624.15</v>
      </c>
      <c r="R12" s="90">
        <f>+P12-Q12</f>
        <v>-493100.87000000104</v>
      </c>
      <c r="S12" s="103">
        <f>IF(Q12&lt;0,IF(R12=0,0,IF(OR(Q12=0,P12=0),"N.M.",IF(ABS(R12/Q12)&gt;=10,"N.M.",R12/(-Q12)))),IF(R12=0,0,IF(OR(Q12=0,P12=0),"N.M.",IF(ABS(R12/Q12)&gt;=10,"N.M.",R12/Q12))))</f>
        <v>-0.03841658685526415</v>
      </c>
      <c r="T12" s="104"/>
      <c r="U12" s="15">
        <v>67006553.15</v>
      </c>
      <c r="V12" s="15">
        <v>77371281.52000001</v>
      </c>
      <c r="W12" s="90">
        <f>+U12-V12</f>
        <v>-10364728.370000012</v>
      </c>
      <c r="X12" s="103">
        <f>IF(V12&lt;0,IF(W12=0,0,IF(OR(V12=0,U12=0),"N.M.",IF(ABS(W12/V12)&gt;=10,"N.M.",W12/(-V12)))),IF(W12=0,0,IF(OR(V12=0,U12=0),"N.M.",IF(ABS(W12/V12)&gt;=10,"N.M.",W12/V12))))</f>
        <v>-0.13396092408422616</v>
      </c>
    </row>
    <row r="13" spans="1:24" ht="12.75" hidden="1" outlineLevel="1">
      <c r="A13" s="1" t="s">
        <v>295</v>
      </c>
      <c r="B13" s="9" t="s">
        <v>280</v>
      </c>
      <c r="C13" s="66" t="s">
        <v>275</v>
      </c>
      <c r="D13" s="28"/>
      <c r="E13" s="28"/>
      <c r="F13" s="17">
        <v>14266829.29</v>
      </c>
      <c r="G13" s="17">
        <v>10214917.67</v>
      </c>
      <c r="H13" s="35">
        <f>+F13-G13</f>
        <v>4051911.619999999</v>
      </c>
      <c r="I13" s="95">
        <f>IF(G13&lt;0,IF(H13=0,0,IF(OR(G13=0,F13=0),"N.M.",IF(ABS(H13/G13)&gt;=10,"N.M.",H13/(-G13)))),IF(H13=0,0,IF(OR(G13=0,F13=0),"N.M.",IF(ABS(H13/G13)&gt;=10,"N.M.",H13/G13))))</f>
        <v>0.3966661064630978</v>
      </c>
      <c r="K13" s="17">
        <v>175912919.16</v>
      </c>
      <c r="L13" s="17">
        <v>157527400.59</v>
      </c>
      <c r="M13" s="35">
        <f>+K13-L13</f>
        <v>18385518.569999993</v>
      </c>
      <c r="N13" s="95">
        <f>IF(L13&lt;0,IF(M13=0,0,IF(OR(L13=0,K13=0),"N.M.",IF(ABS(M13/L13)&gt;=10,"N.M.",M13/(-L13)))),IF(M13=0,0,IF(OR(L13=0,K13=0),"N.M.",IF(ABS(M13/L13)&gt;=10,"N.M.",M13/L13))))</f>
        <v>0.11671314641858646</v>
      </c>
      <c r="P13" s="17">
        <v>48057614.120000005</v>
      </c>
      <c r="Q13" s="17">
        <v>37070781.72</v>
      </c>
      <c r="R13" s="35">
        <f>+P13-Q13</f>
        <v>10986832.400000006</v>
      </c>
      <c r="S13" s="95">
        <f>IF(Q13&lt;0,IF(R13=0,0,IF(OR(Q13=0,P13=0),"N.M.",IF(ABS(R13/Q13)&gt;=10,"N.M.",R13/(-Q13)))),IF(R13=0,0,IF(OR(Q13=0,P13=0),"N.M.",IF(ABS(R13/Q13)&gt;=10,"N.M.",R13/Q13))))</f>
        <v>0.2963744461334765</v>
      </c>
      <c r="U13" s="17">
        <v>210648042.5</v>
      </c>
      <c r="V13" s="17">
        <v>202347168.32000002</v>
      </c>
      <c r="W13" s="35">
        <f>+U13-V13</f>
        <v>8300874.179999977</v>
      </c>
      <c r="X13" s="95">
        <f>IF(V13&lt;0,IF(W13=0,0,IF(OR(V13=0,U13=0),"N.M.",IF(ABS(W13/V13)&gt;=10,"N.M.",W13/(-V13)))),IF(W13=0,0,IF(OR(V13=0,U13=0),"N.M.",IF(ABS(W13/V13)&gt;=10,"N.M.",W13/V13))))</f>
        <v>0.041022932264970655</v>
      </c>
    </row>
    <row r="14" spans="1:24" s="14" customFormat="1" ht="12.75" hidden="1" outlineLevel="2">
      <c r="A14" s="14" t="s">
        <v>406</v>
      </c>
      <c r="B14" s="14" t="s">
        <v>407</v>
      </c>
      <c r="C14" s="54" t="s">
        <v>408</v>
      </c>
      <c r="D14" s="15"/>
      <c r="E14" s="15"/>
      <c r="F14" s="15">
        <v>6131768.63</v>
      </c>
      <c r="G14" s="15">
        <v>4212557.89</v>
      </c>
      <c r="H14" s="90">
        <f aca="true" t="shared" si="0" ref="H14:H20">+F14-G14</f>
        <v>1919210.7400000002</v>
      </c>
      <c r="I14" s="103">
        <f aca="true" t="shared" si="1" ref="I14:I20">IF(G14&lt;0,IF(H14=0,0,IF(OR(G14=0,F14=0),"N.M.",IF(ABS(H14/G14)&gt;=10,"N.M.",H14/(-G14)))),IF(H14=0,0,IF(OR(G14=0,F14=0),"N.M.",IF(ABS(H14/G14)&gt;=10,"N.M.",H14/G14))))</f>
        <v>0.4555927277713922</v>
      </c>
      <c r="J14" s="104"/>
      <c r="K14" s="15">
        <v>53829040.55</v>
      </c>
      <c r="L14" s="15">
        <v>45952918.58</v>
      </c>
      <c r="M14" s="90">
        <f aca="true" t="shared" si="2" ref="M14:M20">+K14-L14</f>
        <v>7876121.969999999</v>
      </c>
      <c r="N14" s="103">
        <f aca="true" t="shared" si="3" ref="N14:N20">IF(L14&lt;0,IF(M14=0,0,IF(OR(L14=0,K14=0),"N.M.",IF(ABS(M14/L14)&gt;=10,"N.M.",M14/(-L14)))),IF(M14=0,0,IF(OR(L14=0,K14=0),"N.M.",IF(ABS(M14/L14)&gt;=10,"N.M.",M14/L14))))</f>
        <v>0.17139546765214406</v>
      </c>
      <c r="O14" s="104"/>
      <c r="P14" s="15">
        <v>18390195.67</v>
      </c>
      <c r="Q14" s="15">
        <v>13259387.61</v>
      </c>
      <c r="R14" s="90">
        <f aca="true" t="shared" si="4" ref="R14:R20">+P14-Q14</f>
        <v>5130808.060000002</v>
      </c>
      <c r="S14" s="103">
        <f aca="true" t="shared" si="5" ref="S14:S20">IF(Q14&lt;0,IF(R14=0,0,IF(OR(Q14=0,P14=0),"N.M.",IF(ABS(R14/Q14)&gt;=10,"N.M.",R14/(-Q14)))),IF(R14=0,0,IF(OR(Q14=0,P14=0),"N.M.",IF(ABS(R14/Q14)&gt;=10,"N.M.",R14/Q14))))</f>
        <v>0.38695663864071944</v>
      </c>
      <c r="T14" s="104"/>
      <c r="U14" s="15">
        <v>63072660.11</v>
      </c>
      <c r="V14" s="15">
        <v>55038366.3</v>
      </c>
      <c r="W14" s="90">
        <f aca="true" t="shared" si="6" ref="W14:W20">+U14-V14</f>
        <v>8034293.810000002</v>
      </c>
      <c r="X14" s="103">
        <f aca="true" t="shared" si="7" ref="X14:X20">IF(V14&lt;0,IF(W14=0,0,IF(OR(V14=0,U14=0),"N.M.",IF(ABS(W14/V14)&gt;=10,"N.M.",W14/(-V14)))),IF(W14=0,0,IF(OR(V14=0,U14=0),"N.M.",IF(ABS(W14/V14)&gt;=10,"N.M.",W14/V14))))</f>
        <v>0.14597624075916663</v>
      </c>
    </row>
    <row r="15" spans="1:24" s="14" customFormat="1" ht="12.75" hidden="1" outlineLevel="2">
      <c r="A15" s="14" t="s">
        <v>409</v>
      </c>
      <c r="B15" s="14" t="s">
        <v>410</v>
      </c>
      <c r="C15" s="54" t="s">
        <v>411</v>
      </c>
      <c r="D15" s="15"/>
      <c r="E15" s="15"/>
      <c r="F15" s="15">
        <v>5261404.63</v>
      </c>
      <c r="G15" s="15">
        <v>4319857.52</v>
      </c>
      <c r="H15" s="90">
        <f t="shared" si="0"/>
        <v>941547.1100000003</v>
      </c>
      <c r="I15" s="103">
        <f t="shared" si="1"/>
        <v>0.21795790848212984</v>
      </c>
      <c r="J15" s="104"/>
      <c r="K15" s="15">
        <v>47397479.59</v>
      </c>
      <c r="L15" s="15">
        <v>40598556.29</v>
      </c>
      <c r="M15" s="90">
        <f t="shared" si="2"/>
        <v>6798923.3000000045</v>
      </c>
      <c r="N15" s="103">
        <f t="shared" si="3"/>
        <v>0.16746712004817463</v>
      </c>
      <c r="O15" s="104"/>
      <c r="P15" s="15">
        <v>16559747.46</v>
      </c>
      <c r="Q15" s="15">
        <v>11937272.66</v>
      </c>
      <c r="R15" s="90">
        <f t="shared" si="4"/>
        <v>4622474.800000001</v>
      </c>
      <c r="S15" s="103">
        <f t="shared" si="5"/>
        <v>0.3872303943839045</v>
      </c>
      <c r="T15" s="104"/>
      <c r="U15" s="15">
        <v>55865580.29000001</v>
      </c>
      <c r="V15" s="15">
        <v>48632894.64</v>
      </c>
      <c r="W15" s="90">
        <f t="shared" si="6"/>
        <v>7232685.650000006</v>
      </c>
      <c r="X15" s="103">
        <f t="shared" si="7"/>
        <v>0.1487200320593544</v>
      </c>
    </row>
    <row r="16" spans="1:24" s="14" customFormat="1" ht="12.75" hidden="1" outlineLevel="2">
      <c r="A16" s="14" t="s">
        <v>412</v>
      </c>
      <c r="B16" s="14" t="s">
        <v>413</v>
      </c>
      <c r="C16" s="54" t="s">
        <v>414</v>
      </c>
      <c r="D16" s="15"/>
      <c r="E16" s="15"/>
      <c r="F16" s="15">
        <v>3848573.42</v>
      </c>
      <c r="G16" s="15">
        <v>2922600.25</v>
      </c>
      <c r="H16" s="90">
        <f t="shared" si="0"/>
        <v>925973.1699999999</v>
      </c>
      <c r="I16" s="103">
        <f t="shared" si="1"/>
        <v>0.3168319615383595</v>
      </c>
      <c r="J16" s="104"/>
      <c r="K16" s="15">
        <v>31628996.31</v>
      </c>
      <c r="L16" s="15">
        <v>30311478.74</v>
      </c>
      <c r="M16" s="90">
        <f t="shared" si="2"/>
        <v>1317517.5700000003</v>
      </c>
      <c r="N16" s="103">
        <f t="shared" si="3"/>
        <v>0.04346596156859091</v>
      </c>
      <c r="O16" s="104"/>
      <c r="P16" s="15">
        <v>10041548.91</v>
      </c>
      <c r="Q16" s="15">
        <v>8453096.48</v>
      </c>
      <c r="R16" s="90">
        <f t="shared" si="4"/>
        <v>1588452.4299999997</v>
      </c>
      <c r="S16" s="103">
        <f t="shared" si="5"/>
        <v>0.18791367562860226</v>
      </c>
      <c r="T16" s="104"/>
      <c r="U16" s="15">
        <v>37448371.64</v>
      </c>
      <c r="V16" s="15">
        <v>36477899.31</v>
      </c>
      <c r="W16" s="90">
        <f t="shared" si="6"/>
        <v>970472.3299999982</v>
      </c>
      <c r="X16" s="103">
        <f t="shared" si="7"/>
        <v>0.02660439192927851</v>
      </c>
    </row>
    <row r="17" spans="1:24" s="14" customFormat="1" ht="12.75" hidden="1" outlineLevel="2">
      <c r="A17" s="14" t="s">
        <v>415</v>
      </c>
      <c r="B17" s="14" t="s">
        <v>416</v>
      </c>
      <c r="C17" s="54" t="s">
        <v>417</v>
      </c>
      <c r="D17" s="15"/>
      <c r="E17" s="15"/>
      <c r="F17" s="15">
        <v>1178964.75</v>
      </c>
      <c r="G17" s="15">
        <v>786949.3</v>
      </c>
      <c r="H17" s="90">
        <f t="shared" si="0"/>
        <v>392015.44999999995</v>
      </c>
      <c r="I17" s="103">
        <f t="shared" si="1"/>
        <v>0.49814575093973645</v>
      </c>
      <c r="J17" s="104"/>
      <c r="K17" s="15">
        <v>9653666.67</v>
      </c>
      <c r="L17" s="15">
        <v>8158637.92</v>
      </c>
      <c r="M17" s="90">
        <f t="shared" si="2"/>
        <v>1495028.75</v>
      </c>
      <c r="N17" s="103">
        <f t="shared" si="3"/>
        <v>0.1832448951233762</v>
      </c>
      <c r="O17" s="104"/>
      <c r="P17" s="15">
        <v>3493327.85</v>
      </c>
      <c r="Q17" s="15">
        <v>2458151.38</v>
      </c>
      <c r="R17" s="90">
        <f t="shared" si="4"/>
        <v>1035176.4700000002</v>
      </c>
      <c r="S17" s="103">
        <f t="shared" si="5"/>
        <v>0.42111990271323335</v>
      </c>
      <c r="T17" s="104"/>
      <c r="U17" s="15">
        <v>11348425.379999999</v>
      </c>
      <c r="V17" s="15">
        <v>9850462.5</v>
      </c>
      <c r="W17" s="90">
        <f t="shared" si="6"/>
        <v>1497962.879999999</v>
      </c>
      <c r="X17" s="103">
        <f t="shared" si="7"/>
        <v>0.15207030938902605</v>
      </c>
    </row>
    <row r="18" spans="1:24" s="14" customFormat="1" ht="12.75" hidden="1" outlineLevel="2">
      <c r="A18" s="14" t="s">
        <v>418</v>
      </c>
      <c r="B18" s="14" t="s">
        <v>419</v>
      </c>
      <c r="C18" s="54" t="s">
        <v>420</v>
      </c>
      <c r="D18" s="15"/>
      <c r="E18" s="15"/>
      <c r="F18" s="15">
        <v>1095095.14</v>
      </c>
      <c r="G18" s="15">
        <v>740185.14</v>
      </c>
      <c r="H18" s="90">
        <f t="shared" si="0"/>
        <v>354909.9999999999</v>
      </c>
      <c r="I18" s="103">
        <f t="shared" si="1"/>
        <v>0.47948814535779505</v>
      </c>
      <c r="J18" s="104"/>
      <c r="K18" s="15">
        <v>9339820.01</v>
      </c>
      <c r="L18" s="15">
        <v>7978044.32</v>
      </c>
      <c r="M18" s="90">
        <f t="shared" si="2"/>
        <v>1361775.6899999995</v>
      </c>
      <c r="N18" s="103">
        <f t="shared" si="3"/>
        <v>0.17069041426433182</v>
      </c>
      <c r="O18" s="104"/>
      <c r="P18" s="15">
        <v>3232688.5</v>
      </c>
      <c r="Q18" s="15">
        <v>2319134.87</v>
      </c>
      <c r="R18" s="90">
        <f t="shared" si="4"/>
        <v>913553.6299999999</v>
      </c>
      <c r="S18" s="103">
        <f t="shared" si="5"/>
        <v>0.3939200094904355</v>
      </c>
      <c r="T18" s="104"/>
      <c r="U18" s="15">
        <v>11012663.57</v>
      </c>
      <c r="V18" s="15">
        <v>9463469.3</v>
      </c>
      <c r="W18" s="90">
        <f t="shared" si="6"/>
        <v>1549194.2699999996</v>
      </c>
      <c r="X18" s="103">
        <f t="shared" si="7"/>
        <v>0.16370257258614443</v>
      </c>
    </row>
    <row r="19" spans="1:24" s="14" customFormat="1" ht="12.75" hidden="1" outlineLevel="2">
      <c r="A19" s="14" t="s">
        <v>421</v>
      </c>
      <c r="B19" s="14" t="s">
        <v>422</v>
      </c>
      <c r="C19" s="54" t="s">
        <v>423</v>
      </c>
      <c r="D19" s="15"/>
      <c r="E19" s="15"/>
      <c r="F19" s="15">
        <v>3177956.14</v>
      </c>
      <c r="G19" s="15">
        <v>2660561.33</v>
      </c>
      <c r="H19" s="90">
        <f t="shared" si="0"/>
        <v>517394.81000000006</v>
      </c>
      <c r="I19" s="103">
        <f t="shared" si="1"/>
        <v>0.19446828914107386</v>
      </c>
      <c r="J19" s="104"/>
      <c r="K19" s="15">
        <v>32318776.13</v>
      </c>
      <c r="L19" s="15">
        <v>35495802.66</v>
      </c>
      <c r="M19" s="90">
        <f t="shared" si="2"/>
        <v>-3177026.5299999975</v>
      </c>
      <c r="N19" s="103">
        <f t="shared" si="3"/>
        <v>-0.08950428760356416</v>
      </c>
      <c r="O19" s="104"/>
      <c r="P19" s="15">
        <v>8722805</v>
      </c>
      <c r="Q19" s="15">
        <v>9542059.63</v>
      </c>
      <c r="R19" s="90">
        <f t="shared" si="4"/>
        <v>-819254.6300000008</v>
      </c>
      <c r="S19" s="103">
        <f t="shared" si="5"/>
        <v>-0.08585721131151648</v>
      </c>
      <c r="T19" s="104"/>
      <c r="U19" s="15">
        <v>38088423.95</v>
      </c>
      <c r="V19" s="15">
        <v>44140417.879999995</v>
      </c>
      <c r="W19" s="90">
        <f t="shared" si="6"/>
        <v>-6051993.929999992</v>
      </c>
      <c r="X19" s="103">
        <f t="shared" si="7"/>
        <v>-0.13710776246960155</v>
      </c>
    </row>
    <row r="20" spans="1:24" s="14" customFormat="1" ht="12.75" hidden="1" outlineLevel="2">
      <c r="A20" s="14" t="s">
        <v>424</v>
      </c>
      <c r="B20" s="14" t="s">
        <v>425</v>
      </c>
      <c r="C20" s="54" t="s">
        <v>426</v>
      </c>
      <c r="D20" s="15"/>
      <c r="E20" s="15"/>
      <c r="F20" s="15">
        <v>7065688.4</v>
      </c>
      <c r="G20" s="15">
        <v>7310524.56</v>
      </c>
      <c r="H20" s="90">
        <f t="shared" si="0"/>
        <v>-244836.15999999922</v>
      </c>
      <c r="I20" s="103">
        <f t="shared" si="1"/>
        <v>-0.03349091545901314</v>
      </c>
      <c r="J20" s="104"/>
      <c r="K20" s="15">
        <v>70440868.91</v>
      </c>
      <c r="L20" s="15">
        <v>80174779.25</v>
      </c>
      <c r="M20" s="90">
        <f t="shared" si="2"/>
        <v>-9733910.340000004</v>
      </c>
      <c r="N20" s="103">
        <f t="shared" si="3"/>
        <v>-0.1214086328775268</v>
      </c>
      <c r="O20" s="104"/>
      <c r="P20" s="15">
        <v>19339413.69</v>
      </c>
      <c r="Q20" s="15">
        <v>22410194.53</v>
      </c>
      <c r="R20" s="90">
        <f t="shared" si="4"/>
        <v>-3070780.84</v>
      </c>
      <c r="S20" s="103">
        <f t="shared" si="5"/>
        <v>-0.13702606801958891</v>
      </c>
      <c r="T20" s="104"/>
      <c r="U20" s="15">
        <v>83521285.11</v>
      </c>
      <c r="V20" s="15">
        <v>100509997.8</v>
      </c>
      <c r="W20" s="90">
        <f t="shared" si="6"/>
        <v>-16988712.689999998</v>
      </c>
      <c r="X20" s="103">
        <f t="shared" si="7"/>
        <v>-0.1690251025953161</v>
      </c>
    </row>
    <row r="21" spans="1:24" ht="12.75" hidden="1" outlineLevel="1">
      <c r="A21" s="1" t="s">
        <v>296</v>
      </c>
      <c r="B21" s="9" t="s">
        <v>280</v>
      </c>
      <c r="C21" s="66" t="s">
        <v>368</v>
      </c>
      <c r="D21" s="28"/>
      <c r="E21" s="28"/>
      <c r="F21" s="17">
        <v>27759451.11</v>
      </c>
      <c r="G21" s="17">
        <v>22953235.990000002</v>
      </c>
      <c r="H21" s="35">
        <f aca="true" t="shared" si="8" ref="H21:H26">+F21-G21</f>
        <v>4806215.119999997</v>
      </c>
      <c r="I21" s="95">
        <f aca="true" t="shared" si="9" ref="I21:I26">IF(G21&lt;0,IF(H21=0,0,IF(OR(G21=0,F21=0),"N.M.",IF(ABS(H21/G21)&gt;=10,"N.M.",H21/(-G21)))),IF(H21=0,0,IF(OR(G21=0,F21=0),"N.M.",IF(ABS(H21/G21)&gt;=10,"N.M.",H21/G21))))</f>
        <v>0.20939161354389912</v>
      </c>
      <c r="J21" s="106" t="s">
        <v>277</v>
      </c>
      <c r="K21" s="17">
        <v>254608648.17</v>
      </c>
      <c r="L21" s="17">
        <v>248670217.76</v>
      </c>
      <c r="M21" s="35">
        <f aca="true" t="shared" si="10" ref="M21:M26">+K21-L21</f>
        <v>5938430.409999996</v>
      </c>
      <c r="N21" s="95">
        <f aca="true" t="shared" si="11" ref="N21:N26">IF(L21&lt;0,IF(M21=0,0,IF(OR(L21=0,K21=0),"N.M.",IF(ABS(M21/L21)&gt;=10,"N.M.",M21/(-L21)))),IF(M21=0,0,IF(OR(L21=0,K21=0),"N.M.",IF(ABS(M21/L21)&gt;=10,"N.M.",M21/L21))))</f>
        <v>0.02388074640981485</v>
      </c>
      <c r="P21" s="17">
        <v>79779727.08000001</v>
      </c>
      <c r="Q21" s="17">
        <v>70379297.16</v>
      </c>
      <c r="R21" s="35">
        <f aca="true" t="shared" si="12" ref="R21:R26">+P21-Q21</f>
        <v>9400429.920000017</v>
      </c>
      <c r="S21" s="95">
        <f aca="true" t="shared" si="13" ref="S21:S26">IF(Q21&lt;0,IF(R21=0,0,IF(OR(Q21=0,P21=0),"N.M.",IF(ABS(R21/Q21)&gt;=10,"N.M.",R21/(-Q21)))),IF(R21=0,0,IF(OR(Q21=0,P21=0),"N.M.",IF(ABS(R21/Q21)&gt;=10,"N.M.",R21/Q21))))</f>
        <v>0.13356811305786587</v>
      </c>
      <c r="T21" s="106" t="s">
        <v>278</v>
      </c>
      <c r="U21" s="17">
        <v>300357410.04999995</v>
      </c>
      <c r="V21" s="17">
        <v>304113507.73</v>
      </c>
      <c r="W21" s="35">
        <f aca="true" t="shared" si="14" ref="W21:W26">+U21-V21</f>
        <v>-3756097.6800000668</v>
      </c>
      <c r="X21" s="95">
        <f aca="true" t="shared" si="15" ref="X21:X26">IF(V21&lt;0,IF(W21=0,0,IF(OR(V21=0,U21=0),"N.M.",IF(ABS(W21/V21)&gt;=10,"N.M.",W21/(-V21)))),IF(W21=0,0,IF(OR(V21=0,U21=0),"N.M.",IF(ABS(W21/V21)&gt;=10,"N.M.",W21/V21))))</f>
        <v>-0.01235097285890645</v>
      </c>
    </row>
    <row r="22" spans="1:24" ht="12.75" hidden="1" outlineLevel="1">
      <c r="A22" s="1" t="s">
        <v>297</v>
      </c>
      <c r="B22" s="9" t="s">
        <v>279</v>
      </c>
      <c r="C22" s="66" t="s">
        <v>281</v>
      </c>
      <c r="D22" s="28"/>
      <c r="E22" s="28"/>
      <c r="F22" s="17">
        <v>0</v>
      </c>
      <c r="G22" s="17">
        <v>0</v>
      </c>
      <c r="H22" s="35">
        <f t="shared" si="8"/>
        <v>0</v>
      </c>
      <c r="I22" s="95">
        <f t="shared" si="9"/>
        <v>0</v>
      </c>
      <c r="J22" s="106" t="s">
        <v>277</v>
      </c>
      <c r="K22" s="17">
        <v>0</v>
      </c>
      <c r="L22" s="17">
        <v>0</v>
      </c>
      <c r="M22" s="35">
        <f t="shared" si="10"/>
        <v>0</v>
      </c>
      <c r="N22" s="95">
        <f t="shared" si="11"/>
        <v>0</v>
      </c>
      <c r="P22" s="17">
        <v>0</v>
      </c>
      <c r="Q22" s="17">
        <v>0</v>
      </c>
      <c r="R22" s="35">
        <f t="shared" si="12"/>
        <v>0</v>
      </c>
      <c r="S22" s="95">
        <f t="shared" si="13"/>
        <v>0</v>
      </c>
      <c r="T22" s="106" t="s">
        <v>278</v>
      </c>
      <c r="U22" s="17">
        <v>0</v>
      </c>
      <c r="V22" s="17">
        <v>0</v>
      </c>
      <c r="W22" s="35">
        <f t="shared" si="14"/>
        <v>0</v>
      </c>
      <c r="X22" s="95">
        <f t="shared" si="15"/>
        <v>0</v>
      </c>
    </row>
    <row r="23" spans="1:24" s="14" customFormat="1" ht="12.75" hidden="1" outlineLevel="2">
      <c r="A23" s="14" t="s">
        <v>427</v>
      </c>
      <c r="B23" s="14" t="s">
        <v>428</v>
      </c>
      <c r="C23" s="54" t="s">
        <v>429</v>
      </c>
      <c r="D23" s="15"/>
      <c r="E23" s="15"/>
      <c r="F23" s="15">
        <v>113164.11</v>
      </c>
      <c r="G23" s="15">
        <v>87258.56</v>
      </c>
      <c r="H23" s="90">
        <f t="shared" si="8"/>
        <v>25905.550000000003</v>
      </c>
      <c r="I23" s="103">
        <f t="shared" si="9"/>
        <v>0.29688262102881374</v>
      </c>
      <c r="J23" s="104"/>
      <c r="K23" s="15">
        <v>966958</v>
      </c>
      <c r="L23" s="15">
        <v>860591.66</v>
      </c>
      <c r="M23" s="90">
        <f t="shared" si="10"/>
        <v>106366.33999999997</v>
      </c>
      <c r="N23" s="103">
        <f t="shared" si="11"/>
        <v>0.12359675900182435</v>
      </c>
      <c r="O23" s="104"/>
      <c r="P23" s="15">
        <v>322111.27</v>
      </c>
      <c r="Q23" s="15">
        <v>268517.19</v>
      </c>
      <c r="R23" s="90">
        <f t="shared" si="12"/>
        <v>53594.080000000016</v>
      </c>
      <c r="S23" s="103">
        <f t="shared" si="13"/>
        <v>0.1995927337091529</v>
      </c>
      <c r="T23" s="104"/>
      <c r="U23" s="15">
        <v>1127365.75</v>
      </c>
      <c r="V23" s="15">
        <v>1018684.79</v>
      </c>
      <c r="W23" s="90">
        <f t="shared" si="14"/>
        <v>108680.95999999996</v>
      </c>
      <c r="X23" s="103">
        <f t="shared" si="15"/>
        <v>0.10668752598141763</v>
      </c>
    </row>
    <row r="24" spans="1:24" s="14" customFormat="1" ht="12.75" hidden="1" outlineLevel="2">
      <c r="A24" s="14" t="s">
        <v>430</v>
      </c>
      <c r="B24" s="14" t="s">
        <v>431</v>
      </c>
      <c r="C24" s="54" t="s">
        <v>432</v>
      </c>
      <c r="D24" s="15"/>
      <c r="E24" s="15"/>
      <c r="F24" s="15">
        <v>26019.2</v>
      </c>
      <c r="G24" s="15">
        <v>24629.46</v>
      </c>
      <c r="H24" s="90">
        <f t="shared" si="8"/>
        <v>1389.7400000000016</v>
      </c>
      <c r="I24" s="103">
        <f t="shared" si="9"/>
        <v>0.05642592245221786</v>
      </c>
      <c r="J24" s="104"/>
      <c r="K24" s="15">
        <v>216491.89</v>
      </c>
      <c r="L24" s="15">
        <v>244954.73</v>
      </c>
      <c r="M24" s="90">
        <f t="shared" si="10"/>
        <v>-28462.839999999997</v>
      </c>
      <c r="N24" s="103">
        <f t="shared" si="11"/>
        <v>-0.11619632737853233</v>
      </c>
      <c r="O24" s="104"/>
      <c r="P24" s="15">
        <v>60092.840000000004</v>
      </c>
      <c r="Q24" s="15">
        <v>74062.88</v>
      </c>
      <c r="R24" s="90">
        <f t="shared" si="12"/>
        <v>-13970.04</v>
      </c>
      <c r="S24" s="103">
        <f t="shared" si="13"/>
        <v>-0.1886240448656601</v>
      </c>
      <c r="T24" s="104"/>
      <c r="U24" s="15">
        <v>266624.37</v>
      </c>
      <c r="V24" s="15">
        <v>318894.21</v>
      </c>
      <c r="W24" s="90">
        <f t="shared" si="14"/>
        <v>-52269.840000000026</v>
      </c>
      <c r="X24" s="103">
        <f t="shared" si="15"/>
        <v>-0.16390965518000475</v>
      </c>
    </row>
    <row r="25" spans="1:24" ht="12.75" hidden="1" outlineLevel="1">
      <c r="A25" s="1" t="s">
        <v>298</v>
      </c>
      <c r="B25" s="9" t="s">
        <v>280</v>
      </c>
      <c r="C25" s="67" t="s">
        <v>276</v>
      </c>
      <c r="D25" s="28"/>
      <c r="E25" s="28"/>
      <c r="F25" s="125">
        <v>139183.31</v>
      </c>
      <c r="G25" s="125">
        <v>111888.01999999999</v>
      </c>
      <c r="H25" s="128">
        <f t="shared" si="8"/>
        <v>27295.290000000008</v>
      </c>
      <c r="I25" s="96">
        <f t="shared" si="9"/>
        <v>0.2439518547204608</v>
      </c>
      <c r="J25" s="106" t="s">
        <v>277</v>
      </c>
      <c r="K25" s="125">
        <v>1183449.8900000001</v>
      </c>
      <c r="L25" s="125">
        <v>1105546.3900000001</v>
      </c>
      <c r="M25" s="128">
        <f t="shared" si="10"/>
        <v>77903.5</v>
      </c>
      <c r="N25" s="96">
        <f t="shared" si="11"/>
        <v>0.07046606158245426</v>
      </c>
      <c r="P25" s="125">
        <v>382204.11000000004</v>
      </c>
      <c r="Q25" s="125">
        <v>342580.07</v>
      </c>
      <c r="R25" s="128">
        <f t="shared" si="12"/>
        <v>39624.04000000004</v>
      </c>
      <c r="S25" s="96">
        <f t="shared" si="13"/>
        <v>0.11566358778547753</v>
      </c>
      <c r="T25" s="106" t="s">
        <v>278</v>
      </c>
      <c r="U25" s="125">
        <v>1393990.12</v>
      </c>
      <c r="V25" s="125">
        <v>1337579</v>
      </c>
      <c r="W25" s="128">
        <f t="shared" si="14"/>
        <v>56411.12000000011</v>
      </c>
      <c r="X25" s="96">
        <f t="shared" si="15"/>
        <v>0.042174047289917166</v>
      </c>
    </row>
    <row r="26" spans="1:24" ht="12.75" collapsed="1">
      <c r="A26" s="1" t="s">
        <v>299</v>
      </c>
      <c r="C26" s="62" t="s">
        <v>291</v>
      </c>
      <c r="D26" s="28"/>
      <c r="E26" s="28"/>
      <c r="F26" s="17">
        <v>42165463.71</v>
      </c>
      <c r="G26" s="17">
        <v>33280041.679999996</v>
      </c>
      <c r="H26" s="35">
        <f t="shared" si="8"/>
        <v>8885422.030000005</v>
      </c>
      <c r="I26" s="95">
        <f t="shared" si="9"/>
        <v>0.2669895102727529</v>
      </c>
      <c r="J26" s="106" t="s">
        <v>277</v>
      </c>
      <c r="K26" s="17">
        <v>431705017.21999997</v>
      </c>
      <c r="L26" s="17">
        <v>407303164.74</v>
      </c>
      <c r="M26" s="35">
        <f t="shared" si="10"/>
        <v>24401852.47999996</v>
      </c>
      <c r="N26" s="95">
        <f t="shared" si="11"/>
        <v>0.059910785361996295</v>
      </c>
      <c r="P26" s="17">
        <v>128219545.30999999</v>
      </c>
      <c r="Q26" s="17">
        <v>107792658.94999999</v>
      </c>
      <c r="R26" s="35">
        <f t="shared" si="12"/>
        <v>20426886.36</v>
      </c>
      <c r="S26" s="95">
        <f t="shared" si="13"/>
        <v>0.18950164657757523</v>
      </c>
      <c r="T26" s="106" t="s">
        <v>278</v>
      </c>
      <c r="U26" s="17">
        <v>512399442.66999996</v>
      </c>
      <c r="V26" s="17">
        <v>507798255.04999995</v>
      </c>
      <c r="W26" s="35">
        <f t="shared" si="14"/>
        <v>4601187.620000005</v>
      </c>
      <c r="X26" s="95">
        <f t="shared" si="15"/>
        <v>0.009061054413325923</v>
      </c>
    </row>
    <row r="27" spans="1:24" ht="0.75" customHeight="1" hidden="1" outlineLevel="1">
      <c r="A27" s="1"/>
      <c r="C27" s="61"/>
      <c r="D27" s="28"/>
      <c r="E27" s="28"/>
      <c r="F27" s="17"/>
      <c r="G27" s="17"/>
      <c r="I27" s="95"/>
      <c r="K27" s="17"/>
      <c r="L27" s="17"/>
      <c r="N27" s="95"/>
      <c r="P27" s="17"/>
      <c r="Q27" s="17"/>
      <c r="S27" s="95"/>
      <c r="U27" s="17"/>
      <c r="V27" s="17"/>
      <c r="X27" s="95"/>
    </row>
    <row r="28" spans="1:24" s="14" customFormat="1" ht="12.75" hidden="1" outlineLevel="2">
      <c r="A28" s="14" t="s">
        <v>433</v>
      </c>
      <c r="B28" s="14" t="s">
        <v>434</v>
      </c>
      <c r="C28" s="54" t="s">
        <v>435</v>
      </c>
      <c r="D28" s="15"/>
      <c r="E28" s="15"/>
      <c r="F28" s="15">
        <v>671301.28</v>
      </c>
      <c r="G28" s="15">
        <v>1065695.57</v>
      </c>
      <c r="H28" s="90">
        <f aca="true" t="shared" si="16" ref="H28:H59">+F28-G28</f>
        <v>-394394.29000000004</v>
      </c>
      <c r="I28" s="103">
        <f aca="true" t="shared" si="17" ref="I28:I59">IF(G28&lt;0,IF(H28=0,0,IF(OR(G28=0,F28=0),"N.M.",IF(ABS(H28/G28)&gt;=10,"N.M.",H28/(-G28)))),IF(H28=0,0,IF(OR(G28=0,F28=0),"N.M.",IF(ABS(H28/G28)&gt;=10,"N.M.",H28/G28))))</f>
        <v>-0.37008157029309974</v>
      </c>
      <c r="J28" s="104"/>
      <c r="K28" s="15">
        <v>10836046.3</v>
      </c>
      <c r="L28" s="15">
        <v>10886255.29</v>
      </c>
      <c r="M28" s="90">
        <f aca="true" t="shared" si="18" ref="M28:M59">+K28-L28</f>
        <v>-50208.98999999836</v>
      </c>
      <c r="N28" s="103">
        <f aca="true" t="shared" si="19" ref="N28:N59">IF(L28&lt;0,IF(M28=0,0,IF(OR(L28=0,K28=0),"N.M.",IF(ABS(M28/L28)&gt;=10,"N.M.",M28/(-L28)))),IF(M28=0,0,IF(OR(L28=0,K28=0),"N.M.",IF(ABS(M28/L28)&gt;=10,"N.M.",M28/L28))))</f>
        <v>-0.0046121451924905545</v>
      </c>
      <c r="O28" s="104"/>
      <c r="P28" s="15">
        <v>3205255.79</v>
      </c>
      <c r="Q28" s="15">
        <v>4101922.25</v>
      </c>
      <c r="R28" s="90">
        <f aca="true" t="shared" si="20" ref="R28:R59">+P28-Q28</f>
        <v>-896666.46</v>
      </c>
      <c r="S28" s="103">
        <f aca="true" t="shared" si="21" ref="S28:S59">IF(Q28&lt;0,IF(R28=0,0,IF(OR(Q28=0,P28=0),"N.M.",IF(ABS(R28/Q28)&gt;=10,"N.M.",R28/(-Q28)))),IF(R28=0,0,IF(OR(Q28=0,P28=0),"N.M.",IF(ABS(R28/Q28)&gt;=10,"N.M.",R28/Q28))))</f>
        <v>-0.21859664941235782</v>
      </c>
      <c r="T28" s="104"/>
      <c r="U28" s="15">
        <v>13176106.520000001</v>
      </c>
      <c r="V28" s="15">
        <v>11555338.979999999</v>
      </c>
      <c r="W28" s="90">
        <f aca="true" t="shared" si="22" ref="W28:W59">+U28-V28</f>
        <v>1620767.5400000028</v>
      </c>
      <c r="X28" s="103">
        <f aca="true" t="shared" si="23" ref="X28:X59">IF(V28&lt;0,IF(W28=0,0,IF(OR(V28=0,U28=0),"N.M.",IF(ABS(W28/V28)&gt;=10,"N.M.",W28/(-V28)))),IF(W28=0,0,IF(OR(V28=0,U28=0),"N.M.",IF(ABS(W28/V28)&gt;=10,"N.M.",W28/V28))))</f>
        <v>0.1402613582176369</v>
      </c>
    </row>
    <row r="29" spans="1:24" s="14" customFormat="1" ht="12.75" hidden="1" outlineLevel="2">
      <c r="A29" s="14" t="s">
        <v>436</v>
      </c>
      <c r="B29" s="14" t="s">
        <v>437</v>
      </c>
      <c r="C29" s="54" t="s">
        <v>438</v>
      </c>
      <c r="D29" s="15"/>
      <c r="E29" s="15"/>
      <c r="F29" s="15">
        <v>1043.48</v>
      </c>
      <c r="G29" s="15">
        <v>5052.96</v>
      </c>
      <c r="H29" s="90">
        <f t="shared" si="16"/>
        <v>-4009.48</v>
      </c>
      <c r="I29" s="103">
        <f t="shared" si="17"/>
        <v>-0.7934913397295842</v>
      </c>
      <c r="J29" s="104"/>
      <c r="K29" s="15">
        <v>8601.99</v>
      </c>
      <c r="L29" s="15">
        <v>67306.93000000001</v>
      </c>
      <c r="M29" s="90">
        <f t="shared" si="18"/>
        <v>-58704.94000000001</v>
      </c>
      <c r="N29" s="103">
        <f t="shared" si="19"/>
        <v>-0.8721975582603456</v>
      </c>
      <c r="O29" s="104"/>
      <c r="P29" s="15">
        <v>3096.78</v>
      </c>
      <c r="Q29" s="15">
        <v>14982.69</v>
      </c>
      <c r="R29" s="90">
        <f t="shared" si="20"/>
        <v>-11885.91</v>
      </c>
      <c r="S29" s="103">
        <f t="shared" si="21"/>
        <v>-0.7933094791389262</v>
      </c>
      <c r="T29" s="104"/>
      <c r="U29" s="15">
        <v>18811.989999999998</v>
      </c>
      <c r="V29" s="15">
        <v>72085.87000000001</v>
      </c>
      <c r="W29" s="90">
        <f t="shared" si="22"/>
        <v>-53273.88000000001</v>
      </c>
      <c r="X29" s="103">
        <f t="shared" si="23"/>
        <v>-0.7390335997886965</v>
      </c>
    </row>
    <row r="30" spans="1:24" s="14" customFormat="1" ht="12.75" hidden="1" outlineLevel="2">
      <c r="A30" s="14" t="s">
        <v>439</v>
      </c>
      <c r="B30" s="14" t="s">
        <v>440</v>
      </c>
      <c r="C30" s="54" t="s">
        <v>441</v>
      </c>
      <c r="D30" s="15"/>
      <c r="E30" s="15"/>
      <c r="F30" s="15">
        <v>25874.38</v>
      </c>
      <c r="G30" s="15">
        <v>68916.61</v>
      </c>
      <c r="H30" s="90">
        <f t="shared" si="16"/>
        <v>-43042.229999999996</v>
      </c>
      <c r="I30" s="103">
        <f t="shared" si="17"/>
        <v>-0.6245552414722662</v>
      </c>
      <c r="J30" s="104"/>
      <c r="K30" s="15">
        <v>284893.95</v>
      </c>
      <c r="L30" s="15">
        <v>639332.18</v>
      </c>
      <c r="M30" s="90">
        <f t="shared" si="18"/>
        <v>-354438.23000000004</v>
      </c>
      <c r="N30" s="103">
        <f t="shared" si="19"/>
        <v>-0.5543882211591477</v>
      </c>
      <c r="O30" s="104"/>
      <c r="P30" s="15">
        <v>77623.14</v>
      </c>
      <c r="Q30" s="15">
        <v>204684.16</v>
      </c>
      <c r="R30" s="90">
        <f t="shared" si="20"/>
        <v>-127061.02</v>
      </c>
      <c r="S30" s="103">
        <f t="shared" si="21"/>
        <v>-0.6207662576332238</v>
      </c>
      <c r="T30" s="104"/>
      <c r="U30" s="15">
        <v>423983.11</v>
      </c>
      <c r="V30" s="15">
        <v>765859.16</v>
      </c>
      <c r="W30" s="90">
        <f t="shared" si="22"/>
        <v>-341876.05000000005</v>
      </c>
      <c r="X30" s="103">
        <f t="shared" si="23"/>
        <v>-0.44639545735798214</v>
      </c>
    </row>
    <row r="31" spans="1:24" s="14" customFormat="1" ht="12.75" hidden="1" outlineLevel="2">
      <c r="A31" s="14" t="s">
        <v>442</v>
      </c>
      <c r="B31" s="14" t="s">
        <v>443</v>
      </c>
      <c r="C31" s="54" t="s">
        <v>444</v>
      </c>
      <c r="D31" s="15"/>
      <c r="E31" s="15"/>
      <c r="F31" s="15">
        <v>4479567.51</v>
      </c>
      <c r="G31" s="15">
        <v>4590193.59</v>
      </c>
      <c r="H31" s="90">
        <f t="shared" si="16"/>
        <v>-110626.08000000007</v>
      </c>
      <c r="I31" s="103">
        <f t="shared" si="17"/>
        <v>-0.02410052600853379</v>
      </c>
      <c r="J31" s="104"/>
      <c r="K31" s="15">
        <v>50676293.22</v>
      </c>
      <c r="L31" s="15">
        <v>49149780.29</v>
      </c>
      <c r="M31" s="90">
        <f t="shared" si="18"/>
        <v>1526512.9299999997</v>
      </c>
      <c r="N31" s="103">
        <f t="shared" si="19"/>
        <v>0.031058387667107917</v>
      </c>
      <c r="O31" s="104"/>
      <c r="P31" s="15">
        <v>14781865.24</v>
      </c>
      <c r="Q31" s="15">
        <v>15604233.06</v>
      </c>
      <c r="R31" s="90">
        <f t="shared" si="20"/>
        <v>-822367.8200000003</v>
      </c>
      <c r="S31" s="103">
        <f t="shared" si="21"/>
        <v>-0.05270158532225872</v>
      </c>
      <c r="T31" s="104"/>
      <c r="U31" s="15">
        <v>60138990.7</v>
      </c>
      <c r="V31" s="15">
        <v>68498258</v>
      </c>
      <c r="W31" s="90">
        <f t="shared" si="22"/>
        <v>-8359267.299999997</v>
      </c>
      <c r="X31" s="103">
        <f t="shared" si="23"/>
        <v>-0.12203620273087816</v>
      </c>
    </row>
    <row r="32" spans="1:24" s="14" customFormat="1" ht="12.75" hidden="1" outlineLevel="2">
      <c r="A32" s="14" t="s">
        <v>445</v>
      </c>
      <c r="B32" s="14" t="s">
        <v>446</v>
      </c>
      <c r="C32" s="54" t="s">
        <v>447</v>
      </c>
      <c r="D32" s="15"/>
      <c r="E32" s="15"/>
      <c r="F32" s="15">
        <v>-3395909.56</v>
      </c>
      <c r="G32" s="15">
        <v>-4205146.57</v>
      </c>
      <c r="H32" s="90">
        <f t="shared" si="16"/>
        <v>809237.0100000002</v>
      </c>
      <c r="I32" s="103">
        <f t="shared" si="17"/>
        <v>0.19243966804229612</v>
      </c>
      <c r="J32" s="104"/>
      <c r="K32" s="15">
        <v>-42955035.27</v>
      </c>
      <c r="L32" s="15">
        <v>-43550903.52</v>
      </c>
      <c r="M32" s="90">
        <f t="shared" si="18"/>
        <v>595868.25</v>
      </c>
      <c r="N32" s="103">
        <f t="shared" si="19"/>
        <v>0.013682109941217586</v>
      </c>
      <c r="O32" s="104"/>
      <c r="P32" s="15">
        <v>-11936335.95</v>
      </c>
      <c r="Q32" s="15">
        <v>-13748082.32</v>
      </c>
      <c r="R32" s="90">
        <f t="shared" si="20"/>
        <v>1811746.370000001</v>
      </c>
      <c r="S32" s="103">
        <f t="shared" si="21"/>
        <v>0.13178175165305533</v>
      </c>
      <c r="T32" s="104"/>
      <c r="U32" s="15">
        <v>-51662779.82000001</v>
      </c>
      <c r="V32" s="15">
        <v>-61687590.75</v>
      </c>
      <c r="W32" s="90">
        <f t="shared" si="22"/>
        <v>10024810.929999992</v>
      </c>
      <c r="X32" s="103">
        <f t="shared" si="23"/>
        <v>0.16250936060426371</v>
      </c>
    </row>
    <row r="33" spans="1:24" s="14" customFormat="1" ht="12.75" hidden="1" outlineLevel="2">
      <c r="A33" s="14" t="s">
        <v>448</v>
      </c>
      <c r="B33" s="14" t="s">
        <v>449</v>
      </c>
      <c r="C33" s="54" t="s">
        <v>450</v>
      </c>
      <c r="D33" s="15"/>
      <c r="E33" s="15"/>
      <c r="F33" s="15">
        <v>143884.27</v>
      </c>
      <c r="G33" s="15">
        <v>217859.59</v>
      </c>
      <c r="H33" s="90">
        <f t="shared" si="16"/>
        <v>-73975.32</v>
      </c>
      <c r="I33" s="103">
        <f t="shared" si="17"/>
        <v>-0.33955503175233187</v>
      </c>
      <c r="J33" s="104"/>
      <c r="K33" s="15">
        <v>2148001.85</v>
      </c>
      <c r="L33" s="15">
        <v>2407557.89</v>
      </c>
      <c r="M33" s="90">
        <f t="shared" si="18"/>
        <v>-259556.04000000004</v>
      </c>
      <c r="N33" s="103">
        <f t="shared" si="19"/>
        <v>-0.10780884691416497</v>
      </c>
      <c r="O33" s="104"/>
      <c r="P33" s="15">
        <v>599058.71</v>
      </c>
      <c r="Q33" s="15">
        <v>712590.6</v>
      </c>
      <c r="R33" s="90">
        <f t="shared" si="20"/>
        <v>-113531.89000000001</v>
      </c>
      <c r="S33" s="103">
        <f t="shared" si="21"/>
        <v>-0.15932274436401492</v>
      </c>
      <c r="T33" s="104"/>
      <c r="U33" s="15">
        <v>2537914.33</v>
      </c>
      <c r="V33" s="15">
        <v>2880416.5130000003</v>
      </c>
      <c r="W33" s="90">
        <f t="shared" si="22"/>
        <v>-342502.1830000002</v>
      </c>
      <c r="X33" s="103">
        <f t="shared" si="23"/>
        <v>-0.11890717243641916</v>
      </c>
    </row>
    <row r="34" spans="1:24" s="14" customFormat="1" ht="12.75" hidden="1" outlineLevel="2">
      <c r="A34" s="14" t="s">
        <v>451</v>
      </c>
      <c r="B34" s="14" t="s">
        <v>452</v>
      </c>
      <c r="C34" s="54" t="s">
        <v>453</v>
      </c>
      <c r="D34" s="15"/>
      <c r="E34" s="15"/>
      <c r="F34" s="15">
        <v>2213901.03</v>
      </c>
      <c r="G34" s="15">
        <v>2526634.99</v>
      </c>
      <c r="H34" s="90">
        <f t="shared" si="16"/>
        <v>-312733.9600000004</v>
      </c>
      <c r="I34" s="103">
        <f t="shared" si="17"/>
        <v>-0.12377488685059349</v>
      </c>
      <c r="J34" s="104"/>
      <c r="K34" s="15">
        <v>21420648.43</v>
      </c>
      <c r="L34" s="15">
        <v>25001747.45</v>
      </c>
      <c r="M34" s="90">
        <f t="shared" si="18"/>
        <v>-3581099.0199999996</v>
      </c>
      <c r="N34" s="103">
        <f t="shared" si="19"/>
        <v>-0.14323394903343045</v>
      </c>
      <c r="O34" s="104"/>
      <c r="P34" s="15">
        <v>6321928.81</v>
      </c>
      <c r="Q34" s="15">
        <v>7134648.43</v>
      </c>
      <c r="R34" s="90">
        <f t="shared" si="20"/>
        <v>-812719.6200000001</v>
      </c>
      <c r="S34" s="103">
        <f t="shared" si="21"/>
        <v>-0.11391165633090629</v>
      </c>
      <c r="T34" s="104"/>
      <c r="U34" s="15">
        <v>26242659.37</v>
      </c>
      <c r="V34" s="15">
        <v>32298951.57</v>
      </c>
      <c r="W34" s="90">
        <f t="shared" si="22"/>
        <v>-6056292.199999999</v>
      </c>
      <c r="X34" s="103">
        <f t="shared" si="23"/>
        <v>-0.18750739282897408</v>
      </c>
    </row>
    <row r="35" spans="1:24" s="14" customFormat="1" ht="12.75" hidden="1" outlineLevel="2">
      <c r="A35" s="14" t="s">
        <v>454</v>
      </c>
      <c r="B35" s="14" t="s">
        <v>455</v>
      </c>
      <c r="C35" s="54" t="s">
        <v>456</v>
      </c>
      <c r="D35" s="15"/>
      <c r="E35" s="15"/>
      <c r="F35" s="15">
        <v>188952.41</v>
      </c>
      <c r="G35" s="15">
        <v>196922.43</v>
      </c>
      <c r="H35" s="90">
        <f t="shared" si="16"/>
        <v>-7970.0199999999895</v>
      </c>
      <c r="I35" s="103">
        <f t="shared" si="17"/>
        <v>-0.04047289077227002</v>
      </c>
      <c r="J35" s="104"/>
      <c r="K35" s="15">
        <v>2358606.91</v>
      </c>
      <c r="L35" s="15">
        <v>2906851.27</v>
      </c>
      <c r="M35" s="90">
        <f t="shared" si="18"/>
        <v>-548244.3599999999</v>
      </c>
      <c r="N35" s="103">
        <f t="shared" si="19"/>
        <v>-0.18860420058574234</v>
      </c>
      <c r="O35" s="104"/>
      <c r="P35" s="15">
        <v>682990.53</v>
      </c>
      <c r="Q35" s="15">
        <v>616669.52</v>
      </c>
      <c r="R35" s="90">
        <f t="shared" si="20"/>
        <v>66321.01000000001</v>
      </c>
      <c r="S35" s="103">
        <f t="shared" si="21"/>
        <v>0.10754708616050945</v>
      </c>
      <c r="T35" s="104"/>
      <c r="U35" s="15">
        <v>2823374.93</v>
      </c>
      <c r="V35" s="15">
        <v>3327443.64</v>
      </c>
      <c r="W35" s="90">
        <f t="shared" si="22"/>
        <v>-504068.70999999996</v>
      </c>
      <c r="X35" s="103">
        <f t="shared" si="23"/>
        <v>-0.1514882788518095</v>
      </c>
    </row>
    <row r="36" spans="1:24" s="14" customFormat="1" ht="12.75" hidden="1" outlineLevel="2">
      <c r="A36" s="14" t="s">
        <v>457</v>
      </c>
      <c r="B36" s="14" t="s">
        <v>458</v>
      </c>
      <c r="C36" s="54" t="s">
        <v>459</v>
      </c>
      <c r="D36" s="15"/>
      <c r="E36" s="15"/>
      <c r="F36" s="15">
        <v>0</v>
      </c>
      <c r="G36" s="15">
        <v>0</v>
      </c>
      <c r="H36" s="90">
        <f t="shared" si="16"/>
        <v>0</v>
      </c>
      <c r="I36" s="103">
        <f t="shared" si="17"/>
        <v>0</v>
      </c>
      <c r="J36" s="104"/>
      <c r="K36" s="15">
        <v>0</v>
      </c>
      <c r="L36" s="15">
        <v>0</v>
      </c>
      <c r="M36" s="90">
        <f t="shared" si="18"/>
        <v>0</v>
      </c>
      <c r="N36" s="103">
        <f t="shared" si="19"/>
        <v>0</v>
      </c>
      <c r="O36" s="104"/>
      <c r="P36" s="15">
        <v>0</v>
      </c>
      <c r="Q36" s="15">
        <v>0</v>
      </c>
      <c r="R36" s="90">
        <f t="shared" si="20"/>
        <v>0</v>
      </c>
      <c r="S36" s="103">
        <f t="shared" si="21"/>
        <v>0</v>
      </c>
      <c r="T36" s="104"/>
      <c r="U36" s="15">
        <v>0</v>
      </c>
      <c r="V36" s="15">
        <v>-2263834.48</v>
      </c>
      <c r="W36" s="90">
        <f t="shared" si="22"/>
        <v>2263834.48</v>
      </c>
      <c r="X36" s="103" t="str">
        <f t="shared" si="23"/>
        <v>N.M.</v>
      </c>
    </row>
    <row r="37" spans="1:24" s="14" customFormat="1" ht="12.75" hidden="1" outlineLevel="2">
      <c r="A37" s="14" t="s">
        <v>460</v>
      </c>
      <c r="B37" s="14" t="s">
        <v>461</v>
      </c>
      <c r="C37" s="54" t="s">
        <v>462</v>
      </c>
      <c r="D37" s="15"/>
      <c r="E37" s="15"/>
      <c r="F37" s="15">
        <v>-1933</v>
      </c>
      <c r="G37" s="15">
        <v>3536.94</v>
      </c>
      <c r="H37" s="90">
        <f t="shared" si="16"/>
        <v>-5469.9400000000005</v>
      </c>
      <c r="I37" s="103">
        <f t="shared" si="17"/>
        <v>-1.5465176112684977</v>
      </c>
      <c r="J37" s="104"/>
      <c r="K37" s="15">
        <v>-29482</v>
      </c>
      <c r="L37" s="15">
        <v>-89883.06</v>
      </c>
      <c r="M37" s="90">
        <f t="shared" si="18"/>
        <v>60401.06</v>
      </c>
      <c r="N37" s="103">
        <f t="shared" si="19"/>
        <v>0.6719960357379912</v>
      </c>
      <c r="O37" s="104"/>
      <c r="P37" s="15">
        <v>-5704</v>
      </c>
      <c r="Q37" s="15">
        <v>-6671.14</v>
      </c>
      <c r="R37" s="90">
        <f t="shared" si="20"/>
        <v>967.1400000000003</v>
      </c>
      <c r="S37" s="103">
        <f t="shared" si="21"/>
        <v>0.1449737226321139</v>
      </c>
      <c r="T37" s="104"/>
      <c r="U37" s="15">
        <v>-25772.15</v>
      </c>
      <c r="V37" s="15">
        <v>-104816.84</v>
      </c>
      <c r="W37" s="90">
        <f t="shared" si="22"/>
        <v>79044.69</v>
      </c>
      <c r="X37" s="103">
        <f t="shared" si="23"/>
        <v>0.7541220475641128</v>
      </c>
    </row>
    <row r="38" spans="1:24" s="14" customFormat="1" ht="12.75" hidden="1" outlineLevel="2">
      <c r="A38" s="14" t="s">
        <v>463</v>
      </c>
      <c r="B38" s="14" t="s">
        <v>464</v>
      </c>
      <c r="C38" s="54" t="s">
        <v>465</v>
      </c>
      <c r="D38" s="15"/>
      <c r="E38" s="15"/>
      <c r="F38" s="15">
        <v>15600.36</v>
      </c>
      <c r="G38" s="15">
        <v>-50616.69</v>
      </c>
      <c r="H38" s="90">
        <f t="shared" si="16"/>
        <v>66217.05</v>
      </c>
      <c r="I38" s="103">
        <f t="shared" si="17"/>
        <v>1.3082058506788967</v>
      </c>
      <c r="J38" s="104"/>
      <c r="K38" s="15">
        <v>59812.33</v>
      </c>
      <c r="L38" s="15">
        <v>-270281.09</v>
      </c>
      <c r="M38" s="90">
        <f t="shared" si="18"/>
        <v>330093.42000000004</v>
      </c>
      <c r="N38" s="103">
        <f t="shared" si="19"/>
        <v>1.2212967618267339</v>
      </c>
      <c r="O38" s="104"/>
      <c r="P38" s="15">
        <v>31526.21</v>
      </c>
      <c r="Q38" s="15">
        <v>-176717.79</v>
      </c>
      <c r="R38" s="90">
        <f t="shared" si="20"/>
        <v>208244</v>
      </c>
      <c r="S38" s="103">
        <f t="shared" si="21"/>
        <v>1.1783986207613846</v>
      </c>
      <c r="T38" s="104"/>
      <c r="U38" s="15">
        <v>27635.41</v>
      </c>
      <c r="V38" s="15">
        <v>-401491</v>
      </c>
      <c r="W38" s="90">
        <f t="shared" si="22"/>
        <v>429126.41</v>
      </c>
      <c r="X38" s="103">
        <f t="shared" si="23"/>
        <v>1.068831953891868</v>
      </c>
    </row>
    <row r="39" spans="1:24" s="14" customFormat="1" ht="12.75" hidden="1" outlineLevel="2">
      <c r="A39" s="14" t="s">
        <v>466</v>
      </c>
      <c r="B39" s="14" t="s">
        <v>467</v>
      </c>
      <c r="C39" s="54" t="s">
        <v>468</v>
      </c>
      <c r="D39" s="15"/>
      <c r="E39" s="15"/>
      <c r="F39" s="15">
        <v>-1214062.02</v>
      </c>
      <c r="G39" s="15">
        <v>-323399.64</v>
      </c>
      <c r="H39" s="90">
        <f t="shared" si="16"/>
        <v>-890662.38</v>
      </c>
      <c r="I39" s="103">
        <f t="shared" si="17"/>
        <v>-2.754061136246163</v>
      </c>
      <c r="J39" s="104"/>
      <c r="K39" s="15">
        <v>-7712380.59</v>
      </c>
      <c r="L39" s="15">
        <v>-7901126.02</v>
      </c>
      <c r="M39" s="90">
        <f t="shared" si="18"/>
        <v>188745.4299999997</v>
      </c>
      <c r="N39" s="103">
        <f t="shared" si="19"/>
        <v>0.023888421665751346</v>
      </c>
      <c r="O39" s="104"/>
      <c r="P39" s="15">
        <v>-2617192.74</v>
      </c>
      <c r="Q39" s="15">
        <v>-2594037</v>
      </c>
      <c r="R39" s="90">
        <f t="shared" si="20"/>
        <v>-23155.740000000224</v>
      </c>
      <c r="S39" s="103">
        <f t="shared" si="21"/>
        <v>-0.008926526491333865</v>
      </c>
      <c r="T39" s="104"/>
      <c r="U39" s="15">
        <v>-8347722.97</v>
      </c>
      <c r="V39" s="15">
        <v>-9456957.09</v>
      </c>
      <c r="W39" s="90">
        <f t="shared" si="22"/>
        <v>1109234.12</v>
      </c>
      <c r="X39" s="103">
        <f t="shared" si="23"/>
        <v>0.11729292090929855</v>
      </c>
    </row>
    <row r="40" spans="1:24" s="14" customFormat="1" ht="12.75" hidden="1" outlineLevel="2">
      <c r="A40" s="14" t="s">
        <v>469</v>
      </c>
      <c r="B40" s="14" t="s">
        <v>470</v>
      </c>
      <c r="C40" s="54" t="s">
        <v>471</v>
      </c>
      <c r="D40" s="15"/>
      <c r="E40" s="15"/>
      <c r="F40" s="15">
        <v>-246391.07</v>
      </c>
      <c r="G40" s="15">
        <v>-223254.02000000002</v>
      </c>
      <c r="H40" s="90">
        <f t="shared" si="16"/>
        <v>-23137.04999999999</v>
      </c>
      <c r="I40" s="103">
        <f t="shared" si="17"/>
        <v>-0.1036355358797122</v>
      </c>
      <c r="J40" s="104"/>
      <c r="K40" s="15">
        <v>3855470.77</v>
      </c>
      <c r="L40" s="15">
        <v>-2128042.41</v>
      </c>
      <c r="M40" s="90">
        <f t="shared" si="18"/>
        <v>5983513.18</v>
      </c>
      <c r="N40" s="103">
        <f t="shared" si="19"/>
        <v>2.8117452696819134</v>
      </c>
      <c r="O40" s="104"/>
      <c r="P40" s="15">
        <v>563654.67</v>
      </c>
      <c r="Q40" s="15">
        <v>-672215.65</v>
      </c>
      <c r="R40" s="90">
        <f t="shared" si="20"/>
        <v>1235870.32</v>
      </c>
      <c r="S40" s="103">
        <f t="shared" si="21"/>
        <v>1.8385027483367875</v>
      </c>
      <c r="T40" s="104"/>
      <c r="U40" s="15">
        <v>3388980.61</v>
      </c>
      <c r="V40" s="15">
        <v>-2407786.79</v>
      </c>
      <c r="W40" s="90">
        <f t="shared" si="22"/>
        <v>5796767.4</v>
      </c>
      <c r="X40" s="103">
        <f t="shared" si="23"/>
        <v>2.4075085983838296</v>
      </c>
    </row>
    <row r="41" spans="1:24" s="14" customFormat="1" ht="12.75" hidden="1" outlineLevel="2">
      <c r="A41" s="14" t="s">
        <v>472</v>
      </c>
      <c r="B41" s="14" t="s">
        <v>473</v>
      </c>
      <c r="C41" s="54" t="s">
        <v>474</v>
      </c>
      <c r="D41" s="15"/>
      <c r="E41" s="15"/>
      <c r="F41" s="15">
        <v>0</v>
      </c>
      <c r="G41" s="15">
        <v>0</v>
      </c>
      <c r="H41" s="90">
        <f t="shared" si="16"/>
        <v>0</v>
      </c>
      <c r="I41" s="103">
        <f t="shared" si="17"/>
        <v>0</v>
      </c>
      <c r="J41" s="104"/>
      <c r="K41" s="15">
        <v>0</v>
      </c>
      <c r="L41" s="15">
        <v>15177.82</v>
      </c>
      <c r="M41" s="90">
        <f t="shared" si="18"/>
        <v>-15177.82</v>
      </c>
      <c r="N41" s="103" t="str">
        <f t="shared" si="19"/>
        <v>N.M.</v>
      </c>
      <c r="O41" s="104"/>
      <c r="P41" s="15">
        <v>0</v>
      </c>
      <c r="Q41" s="15">
        <v>0</v>
      </c>
      <c r="R41" s="90">
        <f t="shared" si="20"/>
        <v>0</v>
      </c>
      <c r="S41" s="103">
        <f t="shared" si="21"/>
        <v>0</v>
      </c>
      <c r="T41" s="104"/>
      <c r="U41" s="15">
        <v>94.29</v>
      </c>
      <c r="V41" s="15">
        <v>21936.32</v>
      </c>
      <c r="W41" s="90">
        <f t="shared" si="22"/>
        <v>-21842.03</v>
      </c>
      <c r="X41" s="103">
        <f t="shared" si="23"/>
        <v>-0.9957016491371388</v>
      </c>
    </row>
    <row r="42" spans="1:24" s="14" customFormat="1" ht="12.75" hidden="1" outlineLevel="2">
      <c r="A42" s="14" t="s">
        <v>475</v>
      </c>
      <c r="B42" s="14" t="s">
        <v>476</v>
      </c>
      <c r="C42" s="54" t="s">
        <v>477</v>
      </c>
      <c r="D42" s="15"/>
      <c r="E42" s="15"/>
      <c r="F42" s="15">
        <v>-189628.30000000002</v>
      </c>
      <c r="G42" s="15">
        <v>-224068.24</v>
      </c>
      <c r="H42" s="90">
        <f t="shared" si="16"/>
        <v>34439.93999999997</v>
      </c>
      <c r="I42" s="103">
        <f t="shared" si="17"/>
        <v>0.1537029076499194</v>
      </c>
      <c r="J42" s="104"/>
      <c r="K42" s="15">
        <v>-7981502.57</v>
      </c>
      <c r="L42" s="15">
        <v>-6076118.48</v>
      </c>
      <c r="M42" s="90">
        <f t="shared" si="18"/>
        <v>-1905384.0899999999</v>
      </c>
      <c r="N42" s="103">
        <f t="shared" si="19"/>
        <v>-0.3135857367284253</v>
      </c>
      <c r="O42" s="104"/>
      <c r="P42" s="15">
        <v>-1252902.76</v>
      </c>
      <c r="Q42" s="15">
        <v>-1024296.83</v>
      </c>
      <c r="R42" s="90">
        <f t="shared" si="20"/>
        <v>-228605.93000000005</v>
      </c>
      <c r="S42" s="103">
        <f t="shared" si="21"/>
        <v>-0.2231832836971682</v>
      </c>
      <c r="T42" s="104"/>
      <c r="U42" s="15">
        <v>-8835732.16</v>
      </c>
      <c r="V42" s="15">
        <v>-6926669.25</v>
      </c>
      <c r="W42" s="90">
        <f t="shared" si="22"/>
        <v>-1909062.9100000001</v>
      </c>
      <c r="X42" s="103">
        <f t="shared" si="23"/>
        <v>-0.27561051944266</v>
      </c>
    </row>
    <row r="43" spans="1:24" s="14" customFormat="1" ht="12.75" hidden="1" outlineLevel="2">
      <c r="A43" s="14" t="s">
        <v>478</v>
      </c>
      <c r="B43" s="14" t="s">
        <v>479</v>
      </c>
      <c r="C43" s="54" t="s">
        <v>480</v>
      </c>
      <c r="D43" s="15"/>
      <c r="E43" s="15"/>
      <c r="F43" s="15">
        <v>372157.5</v>
      </c>
      <c r="G43" s="15">
        <v>35753.28</v>
      </c>
      <c r="H43" s="90">
        <f t="shared" si="16"/>
        <v>336404.22</v>
      </c>
      <c r="I43" s="103">
        <f t="shared" si="17"/>
        <v>9.409044988319952</v>
      </c>
      <c r="J43" s="104"/>
      <c r="K43" s="15">
        <v>1044293.64</v>
      </c>
      <c r="L43" s="15">
        <v>910018.02</v>
      </c>
      <c r="M43" s="90">
        <f t="shared" si="18"/>
        <v>134275.62</v>
      </c>
      <c r="N43" s="103">
        <f t="shared" si="19"/>
        <v>0.1475527045057855</v>
      </c>
      <c r="O43" s="104"/>
      <c r="P43" s="15">
        <v>621623.23</v>
      </c>
      <c r="Q43" s="15">
        <v>188181.97</v>
      </c>
      <c r="R43" s="90">
        <f t="shared" si="20"/>
        <v>433441.26</v>
      </c>
      <c r="S43" s="103">
        <f t="shared" si="21"/>
        <v>2.303309185252976</v>
      </c>
      <c r="T43" s="104"/>
      <c r="U43" s="15">
        <v>1101197.71</v>
      </c>
      <c r="V43" s="15">
        <v>1113564.99</v>
      </c>
      <c r="W43" s="90">
        <f t="shared" si="22"/>
        <v>-12367.280000000028</v>
      </c>
      <c r="X43" s="103">
        <f t="shared" si="23"/>
        <v>-0.011106024444967534</v>
      </c>
    </row>
    <row r="44" spans="1:24" s="14" customFormat="1" ht="12.75" hidden="1" outlineLevel="2">
      <c r="A44" s="14" t="s">
        <v>481</v>
      </c>
      <c r="B44" s="14" t="s">
        <v>482</v>
      </c>
      <c r="C44" s="54" t="s">
        <v>483</v>
      </c>
      <c r="D44" s="15"/>
      <c r="E44" s="15"/>
      <c r="F44" s="15">
        <v>471855.98</v>
      </c>
      <c r="G44" s="15">
        <v>179936.11000000002</v>
      </c>
      <c r="H44" s="90">
        <f t="shared" si="16"/>
        <v>291919.87</v>
      </c>
      <c r="I44" s="103">
        <f t="shared" si="17"/>
        <v>1.6223529007045887</v>
      </c>
      <c r="J44" s="104"/>
      <c r="K44" s="15">
        <v>3472909.931</v>
      </c>
      <c r="L44" s="15">
        <v>1467310.32</v>
      </c>
      <c r="M44" s="90">
        <f t="shared" si="18"/>
        <v>2005599.6109999998</v>
      </c>
      <c r="N44" s="103">
        <f t="shared" si="19"/>
        <v>1.3668544299477152</v>
      </c>
      <c r="O44" s="104"/>
      <c r="P44" s="15">
        <v>1416661.02</v>
      </c>
      <c r="Q44" s="15">
        <v>527239.0700000001</v>
      </c>
      <c r="R44" s="90">
        <f t="shared" si="20"/>
        <v>889421.95</v>
      </c>
      <c r="S44" s="103">
        <f t="shared" si="21"/>
        <v>1.6869424149466006</v>
      </c>
      <c r="T44" s="104"/>
      <c r="U44" s="15">
        <v>3832738.621</v>
      </c>
      <c r="V44" s="15">
        <v>1849302.99</v>
      </c>
      <c r="W44" s="90">
        <f t="shared" si="22"/>
        <v>1983435.6309999998</v>
      </c>
      <c r="X44" s="103">
        <f t="shared" si="23"/>
        <v>1.072531457378977</v>
      </c>
    </row>
    <row r="45" spans="1:24" s="14" customFormat="1" ht="12.75" hidden="1" outlineLevel="2">
      <c r="A45" s="14" t="s">
        <v>484</v>
      </c>
      <c r="B45" s="14" t="s">
        <v>485</v>
      </c>
      <c r="C45" s="54" t="s">
        <v>486</v>
      </c>
      <c r="D45" s="15"/>
      <c r="E45" s="15"/>
      <c r="F45" s="15">
        <v>-1439.31</v>
      </c>
      <c r="G45" s="15">
        <v>19289.64</v>
      </c>
      <c r="H45" s="90">
        <f t="shared" si="16"/>
        <v>-20728.95</v>
      </c>
      <c r="I45" s="103">
        <f t="shared" si="17"/>
        <v>-1.074615700448531</v>
      </c>
      <c r="J45" s="104"/>
      <c r="K45" s="15">
        <v>1045173.78</v>
      </c>
      <c r="L45" s="15">
        <v>1738032.23</v>
      </c>
      <c r="M45" s="90">
        <f t="shared" si="18"/>
        <v>-692858.45</v>
      </c>
      <c r="N45" s="103">
        <f t="shared" si="19"/>
        <v>-0.3986453404261669</v>
      </c>
      <c r="O45" s="104"/>
      <c r="P45" s="15">
        <v>215896.03</v>
      </c>
      <c r="Q45" s="15">
        <v>186724.32</v>
      </c>
      <c r="R45" s="90">
        <f t="shared" si="20"/>
        <v>29171.709999999992</v>
      </c>
      <c r="S45" s="103">
        <f t="shared" si="21"/>
        <v>0.1562287654870024</v>
      </c>
      <c r="T45" s="104"/>
      <c r="U45" s="15">
        <v>1188632.68</v>
      </c>
      <c r="V45" s="15">
        <v>2177180.1</v>
      </c>
      <c r="W45" s="90">
        <f t="shared" si="22"/>
        <v>-988547.4200000002</v>
      </c>
      <c r="X45" s="103">
        <f t="shared" si="23"/>
        <v>-0.45404944680506687</v>
      </c>
    </row>
    <row r="46" spans="1:24" s="14" customFormat="1" ht="12.75" hidden="1" outlineLevel="2">
      <c r="A46" s="14" t="s">
        <v>487</v>
      </c>
      <c r="B46" s="14" t="s">
        <v>488</v>
      </c>
      <c r="C46" s="54" t="s">
        <v>489</v>
      </c>
      <c r="D46" s="15"/>
      <c r="E46" s="15"/>
      <c r="F46" s="15">
        <v>274661.88</v>
      </c>
      <c r="G46" s="15">
        <v>268010.58</v>
      </c>
      <c r="H46" s="90">
        <f t="shared" si="16"/>
        <v>6651.299999999988</v>
      </c>
      <c r="I46" s="103">
        <f t="shared" si="17"/>
        <v>0.024817303854198548</v>
      </c>
      <c r="J46" s="104"/>
      <c r="K46" s="15">
        <v>7569271.49</v>
      </c>
      <c r="L46" s="15">
        <v>6334090.59</v>
      </c>
      <c r="M46" s="90">
        <f t="shared" si="18"/>
        <v>1235180.9000000004</v>
      </c>
      <c r="N46" s="103">
        <f t="shared" si="19"/>
        <v>0.1950052469963175</v>
      </c>
      <c r="O46" s="104"/>
      <c r="P46" s="15">
        <v>1431634.32</v>
      </c>
      <c r="Q46" s="15">
        <v>673672.48</v>
      </c>
      <c r="R46" s="90">
        <f t="shared" si="20"/>
        <v>757961.8400000001</v>
      </c>
      <c r="S46" s="103">
        <f t="shared" si="21"/>
        <v>1.1251191973880246</v>
      </c>
      <c r="T46" s="104"/>
      <c r="U46" s="15">
        <v>8219152.26</v>
      </c>
      <c r="V46" s="15">
        <v>7284586.87</v>
      </c>
      <c r="W46" s="90">
        <f t="shared" si="22"/>
        <v>934565.3899999997</v>
      </c>
      <c r="X46" s="103">
        <f t="shared" si="23"/>
        <v>0.12829353354941866</v>
      </c>
    </row>
    <row r="47" spans="1:24" s="14" customFormat="1" ht="12.75" hidden="1" outlineLevel="2">
      <c r="A47" s="14" t="s">
        <v>490</v>
      </c>
      <c r="B47" s="14" t="s">
        <v>491</v>
      </c>
      <c r="C47" s="54" t="s">
        <v>492</v>
      </c>
      <c r="D47" s="15"/>
      <c r="E47" s="15"/>
      <c r="F47" s="15">
        <v>1085705.71</v>
      </c>
      <c r="G47" s="15">
        <v>1374897.29</v>
      </c>
      <c r="H47" s="90">
        <f t="shared" si="16"/>
        <v>-289191.5800000001</v>
      </c>
      <c r="I47" s="103">
        <f t="shared" si="17"/>
        <v>-0.2103368608719856</v>
      </c>
      <c r="J47" s="104"/>
      <c r="K47" s="15">
        <v>34798269.71</v>
      </c>
      <c r="L47" s="15">
        <v>17392091.62</v>
      </c>
      <c r="M47" s="90">
        <f t="shared" si="18"/>
        <v>17406178.09</v>
      </c>
      <c r="N47" s="103">
        <f t="shared" si="19"/>
        <v>1.0008099353607245</v>
      </c>
      <c r="O47" s="104"/>
      <c r="P47" s="15">
        <v>8386338.78</v>
      </c>
      <c r="Q47" s="15">
        <v>5833119.27</v>
      </c>
      <c r="R47" s="90">
        <f t="shared" si="20"/>
        <v>2553219.5100000007</v>
      </c>
      <c r="S47" s="103">
        <f t="shared" si="21"/>
        <v>0.43771083562980206</v>
      </c>
      <c r="T47" s="104"/>
      <c r="U47" s="15">
        <v>39983597.88</v>
      </c>
      <c r="V47" s="15">
        <v>20316006.900000002</v>
      </c>
      <c r="W47" s="90">
        <f t="shared" si="22"/>
        <v>19667590.98</v>
      </c>
      <c r="X47" s="103">
        <f t="shared" si="23"/>
        <v>0.968083495777903</v>
      </c>
    </row>
    <row r="48" spans="1:24" s="14" customFormat="1" ht="12.75" hidden="1" outlineLevel="2">
      <c r="A48" s="14" t="s">
        <v>493</v>
      </c>
      <c r="B48" s="14" t="s">
        <v>494</v>
      </c>
      <c r="C48" s="54" t="s">
        <v>495</v>
      </c>
      <c r="D48" s="15"/>
      <c r="E48" s="15"/>
      <c r="F48" s="15">
        <v>-110.39</v>
      </c>
      <c r="G48" s="15">
        <v>-528.6800000000001</v>
      </c>
      <c r="H48" s="90">
        <f t="shared" si="16"/>
        <v>418.2900000000001</v>
      </c>
      <c r="I48" s="103">
        <f t="shared" si="17"/>
        <v>0.7911969433305592</v>
      </c>
      <c r="J48" s="104"/>
      <c r="K48" s="15">
        <v>-3416.78</v>
      </c>
      <c r="L48" s="15">
        <v>-4316.58</v>
      </c>
      <c r="M48" s="90">
        <f t="shared" si="18"/>
        <v>899.7999999999997</v>
      </c>
      <c r="N48" s="103">
        <f t="shared" si="19"/>
        <v>0.2084520615857924</v>
      </c>
      <c r="O48" s="104"/>
      <c r="P48" s="15">
        <v>-2328.29</v>
      </c>
      <c r="Q48" s="15">
        <v>-1334.81</v>
      </c>
      <c r="R48" s="90">
        <f t="shared" si="20"/>
        <v>-993.48</v>
      </c>
      <c r="S48" s="103">
        <f t="shared" si="21"/>
        <v>-0.7442857035832816</v>
      </c>
      <c r="T48" s="104"/>
      <c r="U48" s="15">
        <v>-3871.53</v>
      </c>
      <c r="V48" s="15">
        <v>-5493.27</v>
      </c>
      <c r="W48" s="90">
        <f t="shared" si="22"/>
        <v>1621.7400000000002</v>
      </c>
      <c r="X48" s="103">
        <f t="shared" si="23"/>
        <v>0.2952230638581392</v>
      </c>
    </row>
    <row r="49" spans="1:24" s="14" customFormat="1" ht="12.75" hidden="1" outlineLevel="2">
      <c r="A49" s="14" t="s">
        <v>496</v>
      </c>
      <c r="B49" s="14" t="s">
        <v>497</v>
      </c>
      <c r="C49" s="54" t="s">
        <v>498</v>
      </c>
      <c r="D49" s="15"/>
      <c r="E49" s="15"/>
      <c r="F49" s="15">
        <v>4866.53</v>
      </c>
      <c r="G49" s="15">
        <v>1511.18</v>
      </c>
      <c r="H49" s="90">
        <f t="shared" si="16"/>
        <v>3355.3499999999995</v>
      </c>
      <c r="I49" s="103">
        <f t="shared" si="17"/>
        <v>2.2203509839992583</v>
      </c>
      <c r="J49" s="104"/>
      <c r="K49" s="15">
        <v>13923.49</v>
      </c>
      <c r="L49" s="15">
        <v>10331.17</v>
      </c>
      <c r="M49" s="90">
        <f t="shared" si="18"/>
        <v>3592.3199999999997</v>
      </c>
      <c r="N49" s="103">
        <f t="shared" si="19"/>
        <v>0.3477166671345065</v>
      </c>
      <c r="O49" s="104"/>
      <c r="P49" s="15">
        <v>15098.960000000001</v>
      </c>
      <c r="Q49" s="15">
        <v>2914.01</v>
      </c>
      <c r="R49" s="90">
        <f t="shared" si="20"/>
        <v>12184.95</v>
      </c>
      <c r="S49" s="103">
        <f t="shared" si="21"/>
        <v>4.181505897371663</v>
      </c>
      <c r="T49" s="104"/>
      <c r="U49" s="15">
        <v>14933.32</v>
      </c>
      <c r="V49" s="15">
        <v>10334.26</v>
      </c>
      <c r="W49" s="90">
        <f t="shared" si="22"/>
        <v>4599.0599999999995</v>
      </c>
      <c r="X49" s="103">
        <f t="shared" si="23"/>
        <v>0.44503041340163685</v>
      </c>
    </row>
    <row r="50" spans="1:24" s="14" customFormat="1" ht="12.75" hidden="1" outlineLevel="2">
      <c r="A50" s="14" t="s">
        <v>499</v>
      </c>
      <c r="B50" s="14" t="s">
        <v>500</v>
      </c>
      <c r="C50" s="54" t="s">
        <v>501</v>
      </c>
      <c r="D50" s="15"/>
      <c r="E50" s="15"/>
      <c r="F50" s="15">
        <v>-12241.82</v>
      </c>
      <c r="G50" s="15">
        <v>-32828.6</v>
      </c>
      <c r="H50" s="90">
        <f t="shared" si="16"/>
        <v>20586.78</v>
      </c>
      <c r="I50" s="103">
        <f t="shared" si="17"/>
        <v>0.6270989320287798</v>
      </c>
      <c r="J50" s="104"/>
      <c r="K50" s="15">
        <v>265958.57</v>
      </c>
      <c r="L50" s="15">
        <v>-247614.56</v>
      </c>
      <c r="M50" s="90">
        <f t="shared" si="18"/>
        <v>513573.13</v>
      </c>
      <c r="N50" s="103">
        <f t="shared" si="19"/>
        <v>2.0740829214566383</v>
      </c>
      <c r="O50" s="104"/>
      <c r="P50" s="15">
        <v>151292.61000000002</v>
      </c>
      <c r="Q50" s="15">
        <v>-94319.11</v>
      </c>
      <c r="R50" s="90">
        <f t="shared" si="20"/>
        <v>245611.72000000003</v>
      </c>
      <c r="S50" s="103">
        <f t="shared" si="21"/>
        <v>2.6040504411036114</v>
      </c>
      <c r="T50" s="104"/>
      <c r="U50" s="15">
        <v>147176.2</v>
      </c>
      <c r="V50" s="15">
        <v>-357302.21</v>
      </c>
      <c r="W50" s="90">
        <f t="shared" si="22"/>
        <v>504478.41000000003</v>
      </c>
      <c r="X50" s="103">
        <f t="shared" si="23"/>
        <v>1.4119095708923828</v>
      </c>
    </row>
    <row r="51" spans="1:24" s="14" customFormat="1" ht="12.75" hidden="1" outlineLevel="2">
      <c r="A51" s="14" t="s">
        <v>502</v>
      </c>
      <c r="B51" s="14" t="s">
        <v>503</v>
      </c>
      <c r="C51" s="54" t="s">
        <v>504</v>
      </c>
      <c r="D51" s="15"/>
      <c r="E51" s="15"/>
      <c r="F51" s="15">
        <v>-729.65</v>
      </c>
      <c r="G51" s="15">
        <v>343.75</v>
      </c>
      <c r="H51" s="90">
        <f t="shared" si="16"/>
        <v>-1073.4</v>
      </c>
      <c r="I51" s="103">
        <f t="shared" si="17"/>
        <v>-3.122618181818182</v>
      </c>
      <c r="J51" s="104"/>
      <c r="K51" s="15">
        <v>-9130.53</v>
      </c>
      <c r="L51" s="15">
        <v>9281.97</v>
      </c>
      <c r="M51" s="90">
        <f t="shared" si="18"/>
        <v>-18412.5</v>
      </c>
      <c r="N51" s="103">
        <f t="shared" si="19"/>
        <v>-1.9836844980106596</v>
      </c>
      <c r="O51" s="104"/>
      <c r="P51" s="15">
        <v>-2372.78</v>
      </c>
      <c r="Q51" s="15">
        <v>14226.29</v>
      </c>
      <c r="R51" s="90">
        <f t="shared" si="20"/>
        <v>-16599.07</v>
      </c>
      <c r="S51" s="103">
        <f t="shared" si="21"/>
        <v>-1.1667883896644873</v>
      </c>
      <c r="T51" s="104"/>
      <c r="U51" s="15">
        <v>-10623.92</v>
      </c>
      <c r="V51" s="15">
        <v>7331.839999999999</v>
      </c>
      <c r="W51" s="90">
        <f t="shared" si="22"/>
        <v>-17955.76</v>
      </c>
      <c r="X51" s="103">
        <f t="shared" si="23"/>
        <v>-2.449011435055866</v>
      </c>
    </row>
    <row r="52" spans="1:24" s="14" customFormat="1" ht="12.75" hidden="1" outlineLevel="2">
      <c r="A52" s="14" t="s">
        <v>505</v>
      </c>
      <c r="B52" s="14" t="s">
        <v>506</v>
      </c>
      <c r="C52" s="54" t="s">
        <v>507</v>
      </c>
      <c r="D52" s="15"/>
      <c r="E52" s="15"/>
      <c r="F52" s="15">
        <v>3337</v>
      </c>
      <c r="G52" s="15">
        <v>13401.78</v>
      </c>
      <c r="H52" s="90">
        <f t="shared" si="16"/>
        <v>-10064.78</v>
      </c>
      <c r="I52" s="103">
        <f t="shared" si="17"/>
        <v>-0.7510032249447461</v>
      </c>
      <c r="J52" s="104"/>
      <c r="K52" s="15">
        <v>1060953.992</v>
      </c>
      <c r="L52" s="15">
        <v>532939.29</v>
      </c>
      <c r="M52" s="90">
        <f t="shared" si="18"/>
        <v>528014.702</v>
      </c>
      <c r="N52" s="103">
        <f t="shared" si="19"/>
        <v>0.9907595703818347</v>
      </c>
      <c r="O52" s="104"/>
      <c r="P52" s="15">
        <v>26523.36</v>
      </c>
      <c r="Q52" s="15">
        <v>40117.93</v>
      </c>
      <c r="R52" s="90">
        <f t="shared" si="20"/>
        <v>-13594.57</v>
      </c>
      <c r="S52" s="103">
        <f t="shared" si="21"/>
        <v>-0.3388651907015143</v>
      </c>
      <c r="T52" s="104"/>
      <c r="U52" s="15">
        <v>1095947.372</v>
      </c>
      <c r="V52" s="15">
        <v>4263120.1899999995</v>
      </c>
      <c r="W52" s="90">
        <f t="shared" si="22"/>
        <v>-3167172.8179999995</v>
      </c>
      <c r="X52" s="103">
        <f t="shared" si="23"/>
        <v>-0.7429236514206745</v>
      </c>
    </row>
    <row r="53" spans="1:24" s="14" customFormat="1" ht="12.75" hidden="1" outlineLevel="2">
      <c r="A53" s="14" t="s">
        <v>508</v>
      </c>
      <c r="B53" s="14" t="s">
        <v>509</v>
      </c>
      <c r="C53" s="54" t="s">
        <v>510</v>
      </c>
      <c r="D53" s="15"/>
      <c r="E53" s="15"/>
      <c r="F53" s="15">
        <v>73618.13</v>
      </c>
      <c r="G53" s="15">
        <v>-18528.89</v>
      </c>
      <c r="H53" s="90">
        <f t="shared" si="16"/>
        <v>92147.02</v>
      </c>
      <c r="I53" s="103">
        <f t="shared" si="17"/>
        <v>4.973153815474106</v>
      </c>
      <c r="J53" s="104"/>
      <c r="K53" s="15">
        <v>-49074.39</v>
      </c>
      <c r="L53" s="15">
        <v>-181603.11000000002</v>
      </c>
      <c r="M53" s="90">
        <f t="shared" si="18"/>
        <v>132528.72000000003</v>
      </c>
      <c r="N53" s="103">
        <f t="shared" si="19"/>
        <v>0.729771202706826</v>
      </c>
      <c r="O53" s="104"/>
      <c r="P53" s="15">
        <v>54092.75</v>
      </c>
      <c r="Q53" s="15">
        <v>-5092.8</v>
      </c>
      <c r="R53" s="90">
        <f t="shared" si="20"/>
        <v>59185.55</v>
      </c>
      <c r="S53" s="103" t="str">
        <f t="shared" si="21"/>
        <v>N.M.</v>
      </c>
      <c r="T53" s="104"/>
      <c r="U53" s="15">
        <v>-47405.6</v>
      </c>
      <c r="V53" s="15">
        <v>-182076.74000000002</v>
      </c>
      <c r="W53" s="90">
        <f t="shared" si="22"/>
        <v>134671.14</v>
      </c>
      <c r="X53" s="103">
        <f t="shared" si="23"/>
        <v>0.7396394509260217</v>
      </c>
    </row>
    <row r="54" spans="1:24" s="14" customFormat="1" ht="12.75" hidden="1" outlineLevel="2">
      <c r="A54" s="14" t="s">
        <v>511</v>
      </c>
      <c r="B54" s="14" t="s">
        <v>512</v>
      </c>
      <c r="C54" s="54" t="s">
        <v>513</v>
      </c>
      <c r="D54" s="15"/>
      <c r="E54" s="15"/>
      <c r="F54" s="15">
        <v>-17843.38</v>
      </c>
      <c r="G54" s="15">
        <v>-3314.33</v>
      </c>
      <c r="H54" s="90">
        <f t="shared" si="16"/>
        <v>-14529.050000000001</v>
      </c>
      <c r="I54" s="103">
        <f t="shared" si="17"/>
        <v>-4.3837065108181745</v>
      </c>
      <c r="J54" s="104"/>
      <c r="K54" s="15">
        <v>5277.1</v>
      </c>
      <c r="L54" s="15">
        <v>-17899.29</v>
      </c>
      <c r="M54" s="90">
        <f t="shared" si="18"/>
        <v>23176.39</v>
      </c>
      <c r="N54" s="103">
        <f t="shared" si="19"/>
        <v>1.2948217499129853</v>
      </c>
      <c r="O54" s="104"/>
      <c r="P54" s="15">
        <v>-25769.77</v>
      </c>
      <c r="Q54" s="15">
        <v>-15311</v>
      </c>
      <c r="R54" s="90">
        <f t="shared" si="20"/>
        <v>-10458.77</v>
      </c>
      <c r="S54" s="103">
        <f t="shared" si="21"/>
        <v>-0.6830886290901966</v>
      </c>
      <c r="T54" s="104"/>
      <c r="U54" s="15">
        <v>16734.739999999998</v>
      </c>
      <c r="V54" s="15">
        <v>-28449</v>
      </c>
      <c r="W54" s="90">
        <f t="shared" si="22"/>
        <v>45183.74</v>
      </c>
      <c r="X54" s="103">
        <f t="shared" si="23"/>
        <v>1.588236493374108</v>
      </c>
    </row>
    <row r="55" spans="1:24" s="14" customFormat="1" ht="12.75" hidden="1" outlineLevel="2">
      <c r="A55" s="14" t="s">
        <v>514</v>
      </c>
      <c r="B55" s="14" t="s">
        <v>515</v>
      </c>
      <c r="C55" s="54" t="s">
        <v>516</v>
      </c>
      <c r="D55" s="15"/>
      <c r="E55" s="15"/>
      <c r="F55" s="15">
        <v>0.23</v>
      </c>
      <c r="G55" s="15">
        <v>-26.54</v>
      </c>
      <c r="H55" s="90">
        <f t="shared" si="16"/>
        <v>26.77</v>
      </c>
      <c r="I55" s="103">
        <f t="shared" si="17"/>
        <v>1.0086661642803316</v>
      </c>
      <c r="J55" s="104"/>
      <c r="K55" s="15">
        <v>-3961.61</v>
      </c>
      <c r="L55" s="15">
        <v>473.1</v>
      </c>
      <c r="M55" s="90">
        <f t="shared" si="18"/>
        <v>-4434.71</v>
      </c>
      <c r="N55" s="103">
        <f t="shared" si="19"/>
        <v>-9.373726484886916</v>
      </c>
      <c r="O55" s="104"/>
      <c r="P55" s="15">
        <v>-5.24</v>
      </c>
      <c r="Q55" s="15">
        <v>25.400000000000002</v>
      </c>
      <c r="R55" s="90">
        <f t="shared" si="20"/>
        <v>-30.64</v>
      </c>
      <c r="S55" s="103">
        <f t="shared" si="21"/>
        <v>-1.206299212598425</v>
      </c>
      <c r="T55" s="104"/>
      <c r="U55" s="15">
        <v>-248.53999999999996</v>
      </c>
      <c r="V55" s="15">
        <v>-2311.7400000000002</v>
      </c>
      <c r="W55" s="90">
        <f t="shared" si="22"/>
        <v>2063.2000000000003</v>
      </c>
      <c r="X55" s="103">
        <f t="shared" si="23"/>
        <v>0.8924879095400002</v>
      </c>
    </row>
    <row r="56" spans="1:24" s="14" customFormat="1" ht="12.75" hidden="1" outlineLevel="2">
      <c r="A56" s="14" t="s">
        <v>517</v>
      </c>
      <c r="B56" s="14" t="s">
        <v>518</v>
      </c>
      <c r="C56" s="54" t="s">
        <v>519</v>
      </c>
      <c r="D56" s="15"/>
      <c r="E56" s="15"/>
      <c r="F56" s="15">
        <v>0</v>
      </c>
      <c r="G56" s="15">
        <v>-1507.6100000000001</v>
      </c>
      <c r="H56" s="90">
        <f t="shared" si="16"/>
        <v>1507.6100000000001</v>
      </c>
      <c r="I56" s="103" t="str">
        <f t="shared" si="17"/>
        <v>N.M.</v>
      </c>
      <c r="J56" s="104"/>
      <c r="K56" s="15">
        <v>0</v>
      </c>
      <c r="L56" s="15">
        <v>-66638.01</v>
      </c>
      <c r="M56" s="90">
        <f t="shared" si="18"/>
        <v>66638.01</v>
      </c>
      <c r="N56" s="103" t="str">
        <f t="shared" si="19"/>
        <v>N.M.</v>
      </c>
      <c r="O56" s="104"/>
      <c r="P56" s="15">
        <v>0</v>
      </c>
      <c r="Q56" s="15">
        <v>374.71</v>
      </c>
      <c r="R56" s="90">
        <f t="shared" si="20"/>
        <v>-374.71</v>
      </c>
      <c r="S56" s="103" t="str">
        <f t="shared" si="21"/>
        <v>N.M.</v>
      </c>
      <c r="T56" s="104"/>
      <c r="U56" s="15">
        <v>-148.93</v>
      </c>
      <c r="V56" s="15">
        <v>-124456.9</v>
      </c>
      <c r="W56" s="90">
        <f t="shared" si="22"/>
        <v>124307.97</v>
      </c>
      <c r="X56" s="103">
        <f t="shared" si="23"/>
        <v>0.9988033608421872</v>
      </c>
    </row>
    <row r="57" spans="1:24" s="14" customFormat="1" ht="12.75" hidden="1" outlineLevel="2">
      <c r="A57" s="14" t="s">
        <v>520</v>
      </c>
      <c r="B57" s="14" t="s">
        <v>521</v>
      </c>
      <c r="C57" s="54" t="s">
        <v>522</v>
      </c>
      <c r="D57" s="15"/>
      <c r="E57" s="15"/>
      <c r="F57" s="15">
        <v>-2366.7200000000003</v>
      </c>
      <c r="G57" s="15">
        <v>-4615.56</v>
      </c>
      <c r="H57" s="90">
        <f t="shared" si="16"/>
        <v>2248.84</v>
      </c>
      <c r="I57" s="103">
        <f t="shared" si="17"/>
        <v>0.48723015192089364</v>
      </c>
      <c r="J57" s="104"/>
      <c r="K57" s="15">
        <v>-1487966.95</v>
      </c>
      <c r="L57" s="15">
        <v>-157119.1</v>
      </c>
      <c r="M57" s="90">
        <f t="shared" si="18"/>
        <v>-1330847.8499999999</v>
      </c>
      <c r="N57" s="103">
        <f t="shared" si="19"/>
        <v>-8.47031232994588</v>
      </c>
      <c r="O57" s="104"/>
      <c r="P57" s="15">
        <v>-95623.64</v>
      </c>
      <c r="Q57" s="15">
        <v>-219413.37</v>
      </c>
      <c r="R57" s="90">
        <f t="shared" si="20"/>
        <v>123789.73</v>
      </c>
      <c r="S57" s="103">
        <f t="shared" si="21"/>
        <v>0.5641849901854203</v>
      </c>
      <c r="T57" s="104"/>
      <c r="U57" s="15">
        <v>-1688762.8499999999</v>
      </c>
      <c r="V57" s="15">
        <v>54809.78</v>
      </c>
      <c r="W57" s="90">
        <f t="shared" si="22"/>
        <v>-1743572.63</v>
      </c>
      <c r="X57" s="103" t="str">
        <f t="shared" si="23"/>
        <v>N.M.</v>
      </c>
    </row>
    <row r="58" spans="1:24" s="14" customFormat="1" ht="12.75" hidden="1" outlineLevel="2">
      <c r="A58" s="14" t="s">
        <v>523</v>
      </c>
      <c r="B58" s="14" t="s">
        <v>524</v>
      </c>
      <c r="C58" s="54" t="s">
        <v>525</v>
      </c>
      <c r="D58" s="15"/>
      <c r="E58" s="15"/>
      <c r="F58" s="15">
        <v>-3645.08</v>
      </c>
      <c r="G58" s="15">
        <v>-69.61</v>
      </c>
      <c r="H58" s="90">
        <f t="shared" si="16"/>
        <v>-3575.47</v>
      </c>
      <c r="I58" s="103" t="str">
        <f t="shared" si="17"/>
        <v>N.M.</v>
      </c>
      <c r="J58" s="104"/>
      <c r="K58" s="15">
        <v>-128827.219</v>
      </c>
      <c r="L58" s="15">
        <v>-282249.22000000003</v>
      </c>
      <c r="M58" s="90">
        <f t="shared" si="18"/>
        <v>153422.00100000005</v>
      </c>
      <c r="N58" s="103">
        <f t="shared" si="19"/>
        <v>0.5435692647795449</v>
      </c>
      <c r="O58" s="104"/>
      <c r="P58" s="15">
        <v>-27221.93</v>
      </c>
      <c r="Q58" s="15">
        <v>-200.23000000000002</v>
      </c>
      <c r="R58" s="90">
        <f t="shared" si="20"/>
        <v>-27021.7</v>
      </c>
      <c r="S58" s="103" t="str">
        <f t="shared" si="21"/>
        <v>N.M.</v>
      </c>
      <c r="T58" s="104"/>
      <c r="U58" s="15">
        <v>-129771.959</v>
      </c>
      <c r="V58" s="15">
        <v>-460620.03</v>
      </c>
      <c r="W58" s="90">
        <f t="shared" si="22"/>
        <v>330848.071</v>
      </c>
      <c r="X58" s="103">
        <f t="shared" si="23"/>
        <v>0.7182667913941996</v>
      </c>
    </row>
    <row r="59" spans="1:24" s="14" customFormat="1" ht="12.75" hidden="1" outlineLevel="2">
      <c r="A59" s="14" t="s">
        <v>526</v>
      </c>
      <c r="B59" s="14" t="s">
        <v>527</v>
      </c>
      <c r="C59" s="54" t="s">
        <v>528</v>
      </c>
      <c r="D59" s="15"/>
      <c r="E59" s="15"/>
      <c r="F59" s="15">
        <v>-0.01</v>
      </c>
      <c r="G59" s="15">
        <v>-0.01</v>
      </c>
      <c r="H59" s="90">
        <f t="shared" si="16"/>
        <v>0</v>
      </c>
      <c r="I59" s="103">
        <f t="shared" si="17"/>
        <v>0</v>
      </c>
      <c r="J59" s="104"/>
      <c r="K59" s="15">
        <v>-0.03</v>
      </c>
      <c r="L59" s="15">
        <v>0.03</v>
      </c>
      <c r="M59" s="90">
        <f t="shared" si="18"/>
        <v>-0.06</v>
      </c>
      <c r="N59" s="103">
        <f t="shared" si="19"/>
        <v>-2</v>
      </c>
      <c r="O59" s="104"/>
      <c r="P59" s="15">
        <v>0.01</v>
      </c>
      <c r="Q59" s="15">
        <v>0.02</v>
      </c>
      <c r="R59" s="90">
        <f t="shared" si="20"/>
        <v>-0.01</v>
      </c>
      <c r="S59" s="103">
        <f t="shared" si="21"/>
        <v>-0.5</v>
      </c>
      <c r="T59" s="104"/>
      <c r="U59" s="15">
        <v>-0.06</v>
      </c>
      <c r="V59" s="15">
        <v>12.83</v>
      </c>
      <c r="W59" s="90">
        <f t="shared" si="22"/>
        <v>-12.89</v>
      </c>
      <c r="X59" s="103">
        <f t="shared" si="23"/>
        <v>-1.004676539360873</v>
      </c>
    </row>
    <row r="60" spans="1:24" s="14" customFormat="1" ht="12.75" hidden="1" outlineLevel="2">
      <c r="A60" s="14" t="s">
        <v>529</v>
      </c>
      <c r="B60" s="14" t="s">
        <v>530</v>
      </c>
      <c r="C60" s="54" t="s">
        <v>531</v>
      </c>
      <c r="D60" s="15"/>
      <c r="E60" s="15"/>
      <c r="F60" s="15">
        <v>77956.85</v>
      </c>
      <c r="G60" s="15">
        <v>239531.85</v>
      </c>
      <c r="H60" s="90">
        <f aca="true" t="shared" si="24" ref="H60:H86">+F60-G60</f>
        <v>-161575</v>
      </c>
      <c r="I60" s="103">
        <f aca="true" t="shared" si="25" ref="I60:I86">IF(G60&lt;0,IF(H60=0,0,IF(OR(G60=0,F60=0),"N.M.",IF(ABS(H60/G60)&gt;=10,"N.M.",H60/(-G60)))),IF(H60=0,0,IF(OR(G60=0,F60=0),"N.M.",IF(ABS(H60/G60)&gt;=10,"N.M.",H60/G60))))</f>
        <v>-0.6745449509115384</v>
      </c>
      <c r="J60" s="104"/>
      <c r="K60" s="15">
        <v>392671.679</v>
      </c>
      <c r="L60" s="15">
        <v>2651562.52</v>
      </c>
      <c r="M60" s="90">
        <f aca="true" t="shared" si="26" ref="M60:M86">+K60-L60</f>
        <v>-2258890.841</v>
      </c>
      <c r="N60" s="103">
        <f aca="true" t="shared" si="27" ref="N60:N86">IF(L60&lt;0,IF(M60=0,0,IF(OR(L60=0,K60=0),"N.M.",IF(ABS(M60/L60)&gt;=10,"N.M.",M60/(-L60)))),IF(M60=0,0,IF(OR(L60=0,K60=0),"N.M.",IF(ABS(M60/L60)&gt;=10,"N.M.",M60/L60))))</f>
        <v>-0.8519093266561937</v>
      </c>
      <c r="O60" s="104"/>
      <c r="P60" s="15">
        <v>198661.6</v>
      </c>
      <c r="Q60" s="15">
        <v>990847.51</v>
      </c>
      <c r="R60" s="90">
        <f aca="true" t="shared" si="28" ref="R60:R86">+P60-Q60</f>
        <v>-792185.91</v>
      </c>
      <c r="S60" s="103">
        <f aca="true" t="shared" si="29" ref="S60:S86">IF(Q60&lt;0,IF(R60=0,0,IF(OR(Q60=0,P60=0),"N.M.",IF(ABS(R60/Q60)&gt;=10,"N.M.",R60/(-Q60)))),IF(R60=0,0,IF(OR(Q60=0,P60=0),"N.M.",IF(ABS(R60/Q60)&gt;=10,"N.M.",R60/Q60))))</f>
        <v>-0.7995033564751048</v>
      </c>
      <c r="T60" s="104"/>
      <c r="U60" s="15">
        <v>815125.0989999999</v>
      </c>
      <c r="V60" s="15">
        <v>2953245.51</v>
      </c>
      <c r="W60" s="90">
        <f aca="true" t="shared" si="30" ref="W60:W86">+U60-V60</f>
        <v>-2138120.411</v>
      </c>
      <c r="X60" s="103">
        <f aca="true" t="shared" si="31" ref="X60:X86">IF(V60&lt;0,IF(W60=0,0,IF(OR(V60=0,U60=0),"N.M.",IF(ABS(W60/V60)&gt;=10,"N.M.",W60/(-V60)))),IF(W60=0,0,IF(OR(V60=0,U60=0),"N.M.",IF(ABS(W60/V60)&gt;=10,"N.M.",W60/V60))))</f>
        <v>-0.7239900657632762</v>
      </c>
    </row>
    <row r="61" spans="1:24" s="14" customFormat="1" ht="12.75" hidden="1" outlineLevel="2">
      <c r="A61" s="14" t="s">
        <v>532</v>
      </c>
      <c r="B61" s="14" t="s">
        <v>533</v>
      </c>
      <c r="C61" s="54" t="s">
        <v>534</v>
      </c>
      <c r="D61" s="15"/>
      <c r="E61" s="15"/>
      <c r="F61" s="15">
        <v>-600</v>
      </c>
      <c r="G61" s="15">
        <v>0</v>
      </c>
      <c r="H61" s="90">
        <f t="shared" si="24"/>
        <v>-600</v>
      </c>
      <c r="I61" s="103" t="str">
        <f t="shared" si="25"/>
        <v>N.M.</v>
      </c>
      <c r="J61" s="104"/>
      <c r="K61" s="15">
        <v>13407.45</v>
      </c>
      <c r="L61" s="15">
        <v>-6650</v>
      </c>
      <c r="M61" s="90">
        <f t="shared" si="26"/>
        <v>20057.45</v>
      </c>
      <c r="N61" s="103">
        <f t="shared" si="27"/>
        <v>3.016157894736842</v>
      </c>
      <c r="O61" s="104"/>
      <c r="P61" s="15">
        <v>-666</v>
      </c>
      <c r="Q61" s="15">
        <v>3</v>
      </c>
      <c r="R61" s="90">
        <f t="shared" si="28"/>
        <v>-669</v>
      </c>
      <c r="S61" s="103" t="str">
        <f t="shared" si="29"/>
        <v>N.M.</v>
      </c>
      <c r="T61" s="104"/>
      <c r="U61" s="15">
        <v>13407.45</v>
      </c>
      <c r="V61" s="15">
        <v>-13127</v>
      </c>
      <c r="W61" s="90">
        <f t="shared" si="30"/>
        <v>26534.45</v>
      </c>
      <c r="X61" s="103">
        <f t="shared" si="31"/>
        <v>2.0213643635255583</v>
      </c>
    </row>
    <row r="62" spans="1:24" s="14" customFormat="1" ht="12.75" hidden="1" outlineLevel="2">
      <c r="A62" s="14" t="s">
        <v>535</v>
      </c>
      <c r="B62" s="14" t="s">
        <v>536</v>
      </c>
      <c r="C62" s="54" t="s">
        <v>537</v>
      </c>
      <c r="D62" s="15"/>
      <c r="E62" s="15"/>
      <c r="F62" s="15">
        <v>53329.07</v>
      </c>
      <c r="G62" s="15">
        <v>59365.47</v>
      </c>
      <c r="H62" s="90">
        <f t="shared" si="24"/>
        <v>-6036.4000000000015</v>
      </c>
      <c r="I62" s="103">
        <f t="shared" si="25"/>
        <v>-0.10168200470745033</v>
      </c>
      <c r="J62" s="104"/>
      <c r="K62" s="15">
        <v>541273.3200000001</v>
      </c>
      <c r="L62" s="15">
        <v>553048.9400000001</v>
      </c>
      <c r="M62" s="90">
        <f t="shared" si="26"/>
        <v>-11775.619999999995</v>
      </c>
      <c r="N62" s="103">
        <f t="shared" si="27"/>
        <v>-0.021292184377028178</v>
      </c>
      <c r="O62" s="104"/>
      <c r="P62" s="15">
        <v>154504.58000000002</v>
      </c>
      <c r="Q62" s="15">
        <v>176268.7</v>
      </c>
      <c r="R62" s="90">
        <f t="shared" si="28"/>
        <v>-21764.119999999995</v>
      </c>
      <c r="S62" s="103">
        <f t="shared" si="29"/>
        <v>-0.12347126858029811</v>
      </c>
      <c r="T62" s="104"/>
      <c r="U62" s="15">
        <v>658806.42</v>
      </c>
      <c r="V62" s="15">
        <v>637648.0800000001</v>
      </c>
      <c r="W62" s="90">
        <f t="shared" si="30"/>
        <v>21158.339999999967</v>
      </c>
      <c r="X62" s="103">
        <f t="shared" si="31"/>
        <v>0.03318184538405568</v>
      </c>
    </row>
    <row r="63" spans="1:24" s="14" customFormat="1" ht="12.75" hidden="1" outlineLevel="2">
      <c r="A63" s="14" t="s">
        <v>538</v>
      </c>
      <c r="B63" s="14" t="s">
        <v>539</v>
      </c>
      <c r="C63" s="54" t="s">
        <v>540</v>
      </c>
      <c r="D63" s="15"/>
      <c r="E63" s="15"/>
      <c r="F63" s="15">
        <v>-843682.81</v>
      </c>
      <c r="G63" s="15">
        <v>-930299.75</v>
      </c>
      <c r="H63" s="90">
        <f t="shared" si="24"/>
        <v>86616.93999999994</v>
      </c>
      <c r="I63" s="103">
        <f t="shared" si="25"/>
        <v>0.09310648530218346</v>
      </c>
      <c r="J63" s="104"/>
      <c r="K63" s="15">
        <v>-6822665.47</v>
      </c>
      <c r="L63" s="15">
        <v>-9041739.928</v>
      </c>
      <c r="M63" s="90">
        <f t="shared" si="26"/>
        <v>2219074.4579999996</v>
      </c>
      <c r="N63" s="103">
        <f t="shared" si="27"/>
        <v>0.2454256012305865</v>
      </c>
      <c r="O63" s="104"/>
      <c r="P63" s="15">
        <v>-2002632.62</v>
      </c>
      <c r="Q63" s="15">
        <v>-3280646.2</v>
      </c>
      <c r="R63" s="90">
        <f t="shared" si="28"/>
        <v>1278013.58</v>
      </c>
      <c r="S63" s="103">
        <f t="shared" si="29"/>
        <v>0.38956153821158773</v>
      </c>
      <c r="T63" s="104"/>
      <c r="U63" s="15">
        <v>-8528622.51</v>
      </c>
      <c r="V63" s="15">
        <v>-10024720.788999999</v>
      </c>
      <c r="W63" s="90">
        <f t="shared" si="30"/>
        <v>1496098.2789999992</v>
      </c>
      <c r="X63" s="103">
        <f t="shared" si="31"/>
        <v>0.14924089263829166</v>
      </c>
    </row>
    <row r="64" spans="1:24" s="14" customFormat="1" ht="12.75" hidden="1" outlineLevel="2">
      <c r="A64" s="14" t="s">
        <v>541</v>
      </c>
      <c r="B64" s="14" t="s">
        <v>542</v>
      </c>
      <c r="C64" s="54" t="s">
        <v>543</v>
      </c>
      <c r="D64" s="15"/>
      <c r="E64" s="15"/>
      <c r="F64" s="15">
        <v>843682.81</v>
      </c>
      <c r="G64" s="15">
        <v>930299.75</v>
      </c>
      <c r="H64" s="90">
        <f t="shared" si="24"/>
        <v>-86616.93999999994</v>
      </c>
      <c r="I64" s="103">
        <f t="shared" si="25"/>
        <v>-0.09310648530218346</v>
      </c>
      <c r="J64" s="104"/>
      <c r="K64" s="15">
        <v>6822665.47</v>
      </c>
      <c r="L64" s="15">
        <v>9041739.928</v>
      </c>
      <c r="M64" s="90">
        <f t="shared" si="26"/>
        <v>-2219074.4579999996</v>
      </c>
      <c r="N64" s="103">
        <f t="shared" si="27"/>
        <v>-0.2454256012305865</v>
      </c>
      <c r="O64" s="104"/>
      <c r="P64" s="15">
        <v>2002632.62</v>
      </c>
      <c r="Q64" s="15">
        <v>3280646.2</v>
      </c>
      <c r="R64" s="90">
        <f t="shared" si="28"/>
        <v>-1278013.58</v>
      </c>
      <c r="S64" s="103">
        <f t="shared" si="29"/>
        <v>-0.38956153821158773</v>
      </c>
      <c r="T64" s="104"/>
      <c r="U64" s="15">
        <v>8528622.51</v>
      </c>
      <c r="V64" s="15">
        <v>10024720.788999999</v>
      </c>
      <c r="W64" s="90">
        <f t="shared" si="30"/>
        <v>-1496098.2789999992</v>
      </c>
      <c r="X64" s="103">
        <f t="shared" si="31"/>
        <v>-0.14924089263829166</v>
      </c>
    </row>
    <row r="65" spans="1:24" s="14" customFormat="1" ht="12.75" hidden="1" outlineLevel="2">
      <c r="A65" s="14" t="s">
        <v>544</v>
      </c>
      <c r="B65" s="14" t="s">
        <v>545</v>
      </c>
      <c r="C65" s="54" t="s">
        <v>546</v>
      </c>
      <c r="D65" s="15"/>
      <c r="E65" s="15"/>
      <c r="F65" s="15">
        <v>0</v>
      </c>
      <c r="G65" s="15">
        <v>0</v>
      </c>
      <c r="H65" s="90">
        <f t="shared" si="24"/>
        <v>0</v>
      </c>
      <c r="I65" s="103">
        <f t="shared" si="25"/>
        <v>0</v>
      </c>
      <c r="J65" s="104"/>
      <c r="K65" s="15">
        <v>0</v>
      </c>
      <c r="L65" s="15">
        <v>8256.75</v>
      </c>
      <c r="M65" s="90">
        <f t="shared" si="26"/>
        <v>-8256.75</v>
      </c>
      <c r="N65" s="103" t="str">
        <f t="shared" si="27"/>
        <v>N.M.</v>
      </c>
      <c r="O65" s="104"/>
      <c r="P65" s="15">
        <v>0</v>
      </c>
      <c r="Q65" s="15">
        <v>0</v>
      </c>
      <c r="R65" s="90">
        <f t="shared" si="28"/>
        <v>0</v>
      </c>
      <c r="S65" s="103">
        <f t="shared" si="29"/>
        <v>0</v>
      </c>
      <c r="T65" s="104"/>
      <c r="U65" s="15">
        <v>34.33</v>
      </c>
      <c r="V65" s="15">
        <v>16572.35</v>
      </c>
      <c r="W65" s="90">
        <f t="shared" si="30"/>
        <v>-16538.019999999997</v>
      </c>
      <c r="X65" s="103">
        <f t="shared" si="31"/>
        <v>-0.9979284772527733</v>
      </c>
    </row>
    <row r="66" spans="1:24" s="14" customFormat="1" ht="12.75" hidden="1" outlineLevel="2">
      <c r="A66" s="14" t="s">
        <v>547</v>
      </c>
      <c r="B66" s="14" t="s">
        <v>548</v>
      </c>
      <c r="C66" s="54" t="s">
        <v>549</v>
      </c>
      <c r="D66" s="15"/>
      <c r="E66" s="15"/>
      <c r="F66" s="15">
        <v>1404.8700000000001</v>
      </c>
      <c r="G66" s="15">
        <v>-42.07</v>
      </c>
      <c r="H66" s="90">
        <f t="shared" si="24"/>
        <v>1446.94</v>
      </c>
      <c r="I66" s="103" t="str">
        <f t="shared" si="25"/>
        <v>N.M.</v>
      </c>
      <c r="J66" s="104"/>
      <c r="K66" s="15">
        <v>6218.7</v>
      </c>
      <c r="L66" s="15">
        <v>3343.92</v>
      </c>
      <c r="M66" s="90">
        <f t="shared" si="26"/>
        <v>2874.7799999999997</v>
      </c>
      <c r="N66" s="103">
        <f t="shared" si="27"/>
        <v>0.8597035814253928</v>
      </c>
      <c r="O66" s="104"/>
      <c r="P66" s="15">
        <v>4409.74</v>
      </c>
      <c r="Q66" s="15">
        <v>1356.48</v>
      </c>
      <c r="R66" s="90">
        <f t="shared" si="28"/>
        <v>3053.2599999999998</v>
      </c>
      <c r="S66" s="103">
        <f t="shared" si="29"/>
        <v>2.250869898560981</v>
      </c>
      <c r="T66" s="104"/>
      <c r="U66" s="15">
        <v>5294.74</v>
      </c>
      <c r="V66" s="15">
        <v>5722.82</v>
      </c>
      <c r="W66" s="90">
        <f t="shared" si="30"/>
        <v>-428.0799999999999</v>
      </c>
      <c r="X66" s="103">
        <f t="shared" si="31"/>
        <v>-0.07480228279065215</v>
      </c>
    </row>
    <row r="67" spans="1:24" s="14" customFormat="1" ht="12.75" hidden="1" outlineLevel="2">
      <c r="A67" s="14" t="s">
        <v>550</v>
      </c>
      <c r="B67" s="14" t="s">
        <v>551</v>
      </c>
      <c r="C67" s="54" t="s">
        <v>552</v>
      </c>
      <c r="D67" s="15"/>
      <c r="E67" s="15"/>
      <c r="F67" s="15">
        <v>-24980.920000000002</v>
      </c>
      <c r="G67" s="15">
        <v>-3141.6</v>
      </c>
      <c r="H67" s="90">
        <f t="shared" si="24"/>
        <v>-21839.320000000003</v>
      </c>
      <c r="I67" s="103">
        <f t="shared" si="25"/>
        <v>-6.951655207537562</v>
      </c>
      <c r="J67" s="104"/>
      <c r="K67" s="15">
        <v>-64554.08</v>
      </c>
      <c r="L67" s="15">
        <v>-27904.74</v>
      </c>
      <c r="M67" s="90">
        <f t="shared" si="26"/>
        <v>-36649.34</v>
      </c>
      <c r="N67" s="103">
        <f t="shared" si="27"/>
        <v>-1.3133732835353418</v>
      </c>
      <c r="O67" s="104"/>
      <c r="P67" s="15">
        <v>-27816.41</v>
      </c>
      <c r="Q67" s="15">
        <v>-10984.7</v>
      </c>
      <c r="R67" s="90">
        <f t="shared" si="28"/>
        <v>-16831.71</v>
      </c>
      <c r="S67" s="103">
        <f t="shared" si="29"/>
        <v>-1.532286726082642</v>
      </c>
      <c r="T67" s="104"/>
      <c r="U67" s="15">
        <v>-72728.46</v>
      </c>
      <c r="V67" s="15">
        <v>-34181.270000000004</v>
      </c>
      <c r="W67" s="90">
        <f t="shared" si="30"/>
        <v>-38547.19</v>
      </c>
      <c r="X67" s="103">
        <f t="shared" si="31"/>
        <v>-1.1277284313894713</v>
      </c>
    </row>
    <row r="68" spans="1:24" s="14" customFormat="1" ht="12.75" hidden="1" outlineLevel="2">
      <c r="A68" s="14" t="s">
        <v>553</v>
      </c>
      <c r="B68" s="14" t="s">
        <v>554</v>
      </c>
      <c r="C68" s="54" t="s">
        <v>555</v>
      </c>
      <c r="D68" s="15"/>
      <c r="E68" s="15"/>
      <c r="F68" s="15">
        <v>0</v>
      </c>
      <c r="G68" s="15">
        <v>9075.97</v>
      </c>
      <c r="H68" s="90">
        <f t="shared" si="24"/>
        <v>-9075.97</v>
      </c>
      <c r="I68" s="103" t="str">
        <f t="shared" si="25"/>
        <v>N.M.</v>
      </c>
      <c r="J68" s="104"/>
      <c r="K68" s="15">
        <v>52160.07</v>
      </c>
      <c r="L68" s="15">
        <v>-32962.55</v>
      </c>
      <c r="M68" s="90">
        <f t="shared" si="26"/>
        <v>85122.62</v>
      </c>
      <c r="N68" s="103">
        <f t="shared" si="27"/>
        <v>2.582403970566597</v>
      </c>
      <c r="O68" s="104"/>
      <c r="P68" s="15">
        <v>0</v>
      </c>
      <c r="Q68" s="15">
        <v>26667.34</v>
      </c>
      <c r="R68" s="90">
        <f t="shared" si="28"/>
        <v>-26667.34</v>
      </c>
      <c r="S68" s="103" t="str">
        <f t="shared" si="29"/>
        <v>N.M.</v>
      </c>
      <c r="T68" s="104"/>
      <c r="U68" s="15">
        <v>60961.7</v>
      </c>
      <c r="V68" s="15">
        <v>-64868.42</v>
      </c>
      <c r="W68" s="90">
        <f t="shared" si="30"/>
        <v>125830.12</v>
      </c>
      <c r="X68" s="103">
        <f t="shared" si="31"/>
        <v>1.939774700848271</v>
      </c>
    </row>
    <row r="69" spans="1:24" s="14" customFormat="1" ht="12.75" hidden="1" outlineLevel="2">
      <c r="A69" s="14" t="s">
        <v>556</v>
      </c>
      <c r="B69" s="14" t="s">
        <v>557</v>
      </c>
      <c r="C69" s="54" t="s">
        <v>558</v>
      </c>
      <c r="D69" s="15"/>
      <c r="E69" s="15"/>
      <c r="F69" s="15">
        <v>815186.5700000001</v>
      </c>
      <c r="G69" s="15">
        <v>1038822.27</v>
      </c>
      <c r="H69" s="90">
        <f t="shared" si="24"/>
        <v>-223635.69999999995</v>
      </c>
      <c r="I69" s="103">
        <f t="shared" si="25"/>
        <v>-0.2152781148983261</v>
      </c>
      <c r="J69" s="104"/>
      <c r="K69" s="15">
        <v>10902161.544</v>
      </c>
      <c r="L69" s="15">
        <v>15888558.99</v>
      </c>
      <c r="M69" s="90">
        <f t="shared" si="26"/>
        <v>-4986397.446</v>
      </c>
      <c r="N69" s="103">
        <f t="shared" si="27"/>
        <v>-0.31383572601759274</v>
      </c>
      <c r="O69" s="104"/>
      <c r="P69" s="15">
        <v>3019517.53</v>
      </c>
      <c r="Q69" s="15">
        <v>4059719.26</v>
      </c>
      <c r="R69" s="90">
        <f t="shared" si="28"/>
        <v>-1040201.73</v>
      </c>
      <c r="S69" s="103">
        <f t="shared" si="29"/>
        <v>-0.2562250400536317</v>
      </c>
      <c r="T69" s="104"/>
      <c r="U69" s="15">
        <v>12983205.104</v>
      </c>
      <c r="V69" s="15">
        <v>15888558.99</v>
      </c>
      <c r="W69" s="90">
        <f t="shared" si="30"/>
        <v>-2905353.886</v>
      </c>
      <c r="X69" s="103">
        <f t="shared" si="31"/>
        <v>-0.18285823703890217</v>
      </c>
    </row>
    <row r="70" spans="1:24" s="14" customFormat="1" ht="12.75" hidden="1" outlineLevel="2">
      <c r="A70" s="14" t="s">
        <v>559</v>
      </c>
      <c r="B70" s="14" t="s">
        <v>560</v>
      </c>
      <c r="C70" s="54" t="s">
        <v>561</v>
      </c>
      <c r="D70" s="15"/>
      <c r="E70" s="15"/>
      <c r="F70" s="15">
        <v>-2881.62</v>
      </c>
      <c r="G70" s="15">
        <v>-37958.340000000004</v>
      </c>
      <c r="H70" s="90">
        <f t="shared" si="24"/>
        <v>35076.72</v>
      </c>
      <c r="I70" s="103">
        <f t="shared" si="25"/>
        <v>0.924084667559224</v>
      </c>
      <c r="J70" s="104"/>
      <c r="K70" s="15">
        <v>986934.01</v>
      </c>
      <c r="L70" s="15">
        <v>-13155.37</v>
      </c>
      <c r="M70" s="90">
        <f t="shared" si="26"/>
        <v>1000089.38</v>
      </c>
      <c r="N70" s="103" t="str">
        <f t="shared" si="27"/>
        <v>N.M.</v>
      </c>
      <c r="O70" s="104"/>
      <c r="P70" s="15">
        <v>252570.03</v>
      </c>
      <c r="Q70" s="15">
        <v>-13155.37</v>
      </c>
      <c r="R70" s="90">
        <f t="shared" si="28"/>
        <v>265725.4</v>
      </c>
      <c r="S70" s="103" t="str">
        <f t="shared" si="29"/>
        <v>N.M.</v>
      </c>
      <c r="T70" s="104"/>
      <c r="U70" s="15">
        <v>1149859.1400000001</v>
      </c>
      <c r="V70" s="15">
        <v>-13155.37</v>
      </c>
      <c r="W70" s="90">
        <f t="shared" si="30"/>
        <v>1163014.5100000002</v>
      </c>
      <c r="X70" s="103" t="str">
        <f t="shared" si="31"/>
        <v>N.M.</v>
      </c>
    </row>
    <row r="71" spans="1:24" s="14" customFormat="1" ht="12.75" hidden="1" outlineLevel="2">
      <c r="A71" s="14" t="s">
        <v>562</v>
      </c>
      <c r="B71" s="14" t="s">
        <v>563</v>
      </c>
      <c r="C71" s="54" t="s">
        <v>564</v>
      </c>
      <c r="D71" s="15"/>
      <c r="E71" s="15"/>
      <c r="F71" s="15">
        <v>-266968.65</v>
      </c>
      <c r="G71" s="15">
        <v>0</v>
      </c>
      <c r="H71" s="90">
        <f t="shared" si="24"/>
        <v>-266968.65</v>
      </c>
      <c r="I71" s="103" t="str">
        <f t="shared" si="25"/>
        <v>N.M.</v>
      </c>
      <c r="J71" s="104"/>
      <c r="K71" s="15">
        <v>-1504010.28</v>
      </c>
      <c r="L71" s="15">
        <v>0</v>
      </c>
      <c r="M71" s="90">
        <f t="shared" si="26"/>
        <v>-1504010.28</v>
      </c>
      <c r="N71" s="103" t="str">
        <f t="shared" si="27"/>
        <v>N.M.</v>
      </c>
      <c r="O71" s="104"/>
      <c r="P71" s="15">
        <v>405856.93</v>
      </c>
      <c r="Q71" s="15">
        <v>0</v>
      </c>
      <c r="R71" s="90">
        <f t="shared" si="28"/>
        <v>405856.93</v>
      </c>
      <c r="S71" s="103" t="str">
        <f t="shared" si="29"/>
        <v>N.M.</v>
      </c>
      <c r="T71" s="104"/>
      <c r="U71" s="15">
        <v>-1504010.28</v>
      </c>
      <c r="V71" s="15">
        <v>0</v>
      </c>
      <c r="W71" s="90">
        <f t="shared" si="30"/>
        <v>-1504010.28</v>
      </c>
      <c r="X71" s="103" t="str">
        <f t="shared" si="31"/>
        <v>N.M.</v>
      </c>
    </row>
    <row r="72" spans="1:24" s="14" customFormat="1" ht="12.75" hidden="1" outlineLevel="2">
      <c r="A72" s="14" t="s">
        <v>565</v>
      </c>
      <c r="B72" s="14" t="s">
        <v>566</v>
      </c>
      <c r="C72" s="54" t="s">
        <v>567</v>
      </c>
      <c r="D72" s="15"/>
      <c r="E72" s="15"/>
      <c r="F72" s="15">
        <v>266968.65</v>
      </c>
      <c r="G72" s="15">
        <v>0</v>
      </c>
      <c r="H72" s="90">
        <f t="shared" si="24"/>
        <v>266968.65</v>
      </c>
      <c r="I72" s="103" t="str">
        <f t="shared" si="25"/>
        <v>N.M.</v>
      </c>
      <c r="J72" s="104"/>
      <c r="K72" s="15">
        <v>1504010.28</v>
      </c>
      <c r="L72" s="15">
        <v>0</v>
      </c>
      <c r="M72" s="90">
        <f t="shared" si="26"/>
        <v>1504010.28</v>
      </c>
      <c r="N72" s="103" t="str">
        <f t="shared" si="27"/>
        <v>N.M.</v>
      </c>
      <c r="O72" s="104"/>
      <c r="P72" s="15">
        <v>-405856.93</v>
      </c>
      <c r="Q72" s="15">
        <v>0</v>
      </c>
      <c r="R72" s="90">
        <f t="shared" si="28"/>
        <v>-405856.93</v>
      </c>
      <c r="S72" s="103" t="str">
        <f t="shared" si="29"/>
        <v>N.M.</v>
      </c>
      <c r="T72" s="104"/>
      <c r="U72" s="15">
        <v>1504010.28</v>
      </c>
      <c r="V72" s="15">
        <v>0</v>
      </c>
      <c r="W72" s="90">
        <f t="shared" si="30"/>
        <v>1504010.28</v>
      </c>
      <c r="X72" s="103" t="str">
        <f t="shared" si="31"/>
        <v>N.M.</v>
      </c>
    </row>
    <row r="73" spans="1:24" s="14" customFormat="1" ht="12.75" hidden="1" outlineLevel="2">
      <c r="A73" s="14" t="s">
        <v>568</v>
      </c>
      <c r="B73" s="14" t="s">
        <v>569</v>
      </c>
      <c r="C73" s="54" t="s">
        <v>570</v>
      </c>
      <c r="D73" s="15"/>
      <c r="E73" s="15"/>
      <c r="F73" s="15">
        <v>56383.18</v>
      </c>
      <c r="G73" s="15">
        <v>93489.65000000001</v>
      </c>
      <c r="H73" s="90">
        <f t="shared" si="24"/>
        <v>-37106.47000000001</v>
      </c>
      <c r="I73" s="103">
        <f t="shared" si="25"/>
        <v>-0.39690457713768323</v>
      </c>
      <c r="J73" s="104"/>
      <c r="K73" s="15">
        <v>817322.55</v>
      </c>
      <c r="L73" s="15">
        <v>2378705.49</v>
      </c>
      <c r="M73" s="90">
        <f t="shared" si="26"/>
        <v>-1561382.9400000002</v>
      </c>
      <c r="N73" s="103">
        <f t="shared" si="27"/>
        <v>-0.6564002759332767</v>
      </c>
      <c r="O73" s="104"/>
      <c r="P73" s="15">
        <v>236624.27000000002</v>
      </c>
      <c r="Q73" s="15">
        <v>369326.56</v>
      </c>
      <c r="R73" s="90">
        <f t="shared" si="28"/>
        <v>-132702.28999999998</v>
      </c>
      <c r="S73" s="103">
        <f t="shared" si="29"/>
        <v>-0.3593088187321269</v>
      </c>
      <c r="T73" s="104"/>
      <c r="U73" s="15">
        <v>952433.77</v>
      </c>
      <c r="V73" s="15">
        <v>2704890.4600000004</v>
      </c>
      <c r="W73" s="90">
        <f t="shared" si="30"/>
        <v>-1752456.6900000004</v>
      </c>
      <c r="X73" s="103">
        <f t="shared" si="31"/>
        <v>-0.6478845320782418</v>
      </c>
    </row>
    <row r="74" spans="1:24" s="14" customFormat="1" ht="12.75" hidden="1" outlineLevel="2">
      <c r="A74" s="14" t="s">
        <v>571</v>
      </c>
      <c r="B74" s="14" t="s">
        <v>572</v>
      </c>
      <c r="C74" s="54" t="s">
        <v>573</v>
      </c>
      <c r="D74" s="15"/>
      <c r="E74" s="15"/>
      <c r="F74" s="15">
        <v>-363593.39</v>
      </c>
      <c r="G74" s="15">
        <v>-169442.5</v>
      </c>
      <c r="H74" s="90">
        <f t="shared" si="24"/>
        <v>-194150.89</v>
      </c>
      <c r="I74" s="103">
        <f t="shared" si="25"/>
        <v>-1.145821679920917</v>
      </c>
      <c r="J74" s="104"/>
      <c r="K74" s="15">
        <v>-2737853.0300000003</v>
      </c>
      <c r="L74" s="15">
        <v>-2839483.532</v>
      </c>
      <c r="M74" s="90">
        <f t="shared" si="26"/>
        <v>101630.50199999986</v>
      </c>
      <c r="N74" s="103">
        <f t="shared" si="27"/>
        <v>0.03579189696107026</v>
      </c>
      <c r="O74" s="104"/>
      <c r="P74" s="15">
        <v>-911933.81</v>
      </c>
      <c r="Q74" s="15">
        <v>-589947</v>
      </c>
      <c r="R74" s="90">
        <f t="shared" si="28"/>
        <v>-321986.81000000006</v>
      </c>
      <c r="S74" s="103">
        <f t="shared" si="29"/>
        <v>-0.5457893844701305</v>
      </c>
      <c r="T74" s="104"/>
      <c r="U74" s="15">
        <v>-3206994.16</v>
      </c>
      <c r="V74" s="15">
        <v>-3167557.702</v>
      </c>
      <c r="W74" s="90">
        <f t="shared" si="30"/>
        <v>-39436.4580000001</v>
      </c>
      <c r="X74" s="103">
        <f t="shared" si="31"/>
        <v>-0.01245011510764267</v>
      </c>
    </row>
    <row r="75" spans="1:24" s="14" customFormat="1" ht="12.75" hidden="1" outlineLevel="2">
      <c r="A75" s="14" t="s">
        <v>574</v>
      </c>
      <c r="B75" s="14" t="s">
        <v>575</v>
      </c>
      <c r="C75" s="54" t="s">
        <v>576</v>
      </c>
      <c r="D75" s="15"/>
      <c r="E75" s="15"/>
      <c r="F75" s="15">
        <v>0</v>
      </c>
      <c r="G75" s="15">
        <v>0</v>
      </c>
      <c r="H75" s="90">
        <f t="shared" si="24"/>
        <v>0</v>
      </c>
      <c r="I75" s="103">
        <f t="shared" si="25"/>
        <v>0</v>
      </c>
      <c r="J75" s="104"/>
      <c r="K75" s="15">
        <v>0</v>
      </c>
      <c r="L75" s="15">
        <v>79194.72</v>
      </c>
      <c r="M75" s="90">
        <f t="shared" si="26"/>
        <v>-79194.72</v>
      </c>
      <c r="N75" s="103" t="str">
        <f t="shared" si="27"/>
        <v>N.M.</v>
      </c>
      <c r="O75" s="104"/>
      <c r="P75" s="15">
        <v>0</v>
      </c>
      <c r="Q75" s="15">
        <v>0</v>
      </c>
      <c r="R75" s="90">
        <f t="shared" si="28"/>
        <v>0</v>
      </c>
      <c r="S75" s="103">
        <f t="shared" si="29"/>
        <v>0</v>
      </c>
      <c r="T75" s="104"/>
      <c r="U75" s="15">
        <v>234.18</v>
      </c>
      <c r="V75" s="15">
        <v>79194.72</v>
      </c>
      <c r="W75" s="90">
        <f t="shared" si="30"/>
        <v>-78960.54000000001</v>
      </c>
      <c r="X75" s="103">
        <f t="shared" si="31"/>
        <v>-0.9970429846838275</v>
      </c>
    </row>
    <row r="76" spans="1:24" s="14" customFormat="1" ht="12.75" hidden="1" outlineLevel="2">
      <c r="A76" s="14" t="s">
        <v>577</v>
      </c>
      <c r="B76" s="14" t="s">
        <v>578</v>
      </c>
      <c r="C76" s="54" t="s">
        <v>579</v>
      </c>
      <c r="D76" s="15"/>
      <c r="E76" s="15"/>
      <c r="F76" s="15">
        <v>0</v>
      </c>
      <c r="G76" s="15">
        <v>0</v>
      </c>
      <c r="H76" s="90">
        <f t="shared" si="24"/>
        <v>0</v>
      </c>
      <c r="I76" s="103">
        <f t="shared" si="25"/>
        <v>0</v>
      </c>
      <c r="J76" s="104"/>
      <c r="K76" s="15">
        <v>0</v>
      </c>
      <c r="L76" s="15">
        <v>-13392.11</v>
      </c>
      <c r="M76" s="90">
        <f t="shared" si="26"/>
        <v>13392.11</v>
      </c>
      <c r="N76" s="103" t="str">
        <f t="shared" si="27"/>
        <v>N.M.</v>
      </c>
      <c r="O76" s="104"/>
      <c r="P76" s="15">
        <v>0</v>
      </c>
      <c r="Q76" s="15">
        <v>0</v>
      </c>
      <c r="R76" s="90">
        <f t="shared" si="28"/>
        <v>0</v>
      </c>
      <c r="S76" s="103">
        <f t="shared" si="29"/>
        <v>0</v>
      </c>
      <c r="T76" s="104"/>
      <c r="U76" s="15">
        <v>-46.300000000000004</v>
      </c>
      <c r="V76" s="15">
        <v>-13392.11</v>
      </c>
      <c r="W76" s="90">
        <f t="shared" si="30"/>
        <v>13345.810000000001</v>
      </c>
      <c r="X76" s="103">
        <f t="shared" si="31"/>
        <v>0.9965427404643481</v>
      </c>
    </row>
    <row r="77" spans="1:24" s="14" customFormat="1" ht="12.75" hidden="1" outlineLevel="2">
      <c r="A77" s="14" t="s">
        <v>580</v>
      </c>
      <c r="B77" s="14" t="s">
        <v>581</v>
      </c>
      <c r="C77" s="54" t="s">
        <v>582</v>
      </c>
      <c r="D77" s="15"/>
      <c r="E77" s="15"/>
      <c r="F77" s="15">
        <v>45508.74</v>
      </c>
      <c r="G77" s="15">
        <v>-10160.03</v>
      </c>
      <c r="H77" s="90">
        <f t="shared" si="24"/>
        <v>55668.77</v>
      </c>
      <c r="I77" s="103">
        <f t="shared" si="25"/>
        <v>5.4791934669484235</v>
      </c>
      <c r="J77" s="104"/>
      <c r="K77" s="15">
        <v>1000574.57</v>
      </c>
      <c r="L77" s="15">
        <v>981662.27</v>
      </c>
      <c r="M77" s="90">
        <f t="shared" si="26"/>
        <v>18912.29999999993</v>
      </c>
      <c r="N77" s="103">
        <f t="shared" si="27"/>
        <v>0.019265587135176267</v>
      </c>
      <c r="O77" s="104"/>
      <c r="P77" s="15">
        <v>208634.09</v>
      </c>
      <c r="Q77" s="15">
        <v>254783.89</v>
      </c>
      <c r="R77" s="90">
        <f t="shared" si="28"/>
        <v>-46149.80000000002</v>
      </c>
      <c r="S77" s="103">
        <f t="shared" si="29"/>
        <v>-0.18113311638345742</v>
      </c>
      <c r="T77" s="104"/>
      <c r="U77" s="15">
        <v>1119188.6199999999</v>
      </c>
      <c r="V77" s="15">
        <v>1153699.69</v>
      </c>
      <c r="W77" s="90">
        <f t="shared" si="30"/>
        <v>-34511.070000000065</v>
      </c>
      <c r="X77" s="103">
        <f t="shared" si="31"/>
        <v>-0.029913391066266184</v>
      </c>
    </row>
    <row r="78" spans="1:24" s="14" customFormat="1" ht="12.75" hidden="1" outlineLevel="2">
      <c r="A78" s="14" t="s">
        <v>583</v>
      </c>
      <c r="B78" s="14" t="s">
        <v>584</v>
      </c>
      <c r="C78" s="54" t="s">
        <v>585</v>
      </c>
      <c r="D78" s="15"/>
      <c r="E78" s="15"/>
      <c r="F78" s="15">
        <v>-849366.22</v>
      </c>
      <c r="G78" s="15">
        <v>-855662.35</v>
      </c>
      <c r="H78" s="90">
        <f t="shared" si="24"/>
        <v>6296.130000000005</v>
      </c>
      <c r="I78" s="103">
        <f t="shared" si="25"/>
        <v>0.007358194502773208</v>
      </c>
      <c r="J78" s="104"/>
      <c r="K78" s="15">
        <v>-15290617.17</v>
      </c>
      <c r="L78" s="15">
        <v>-10845678.71</v>
      </c>
      <c r="M78" s="90">
        <f t="shared" si="26"/>
        <v>-4444938.459999999</v>
      </c>
      <c r="N78" s="103">
        <f t="shared" si="27"/>
        <v>-0.4098349747260768</v>
      </c>
      <c r="O78" s="104"/>
      <c r="P78" s="15">
        <v>-3943313.59</v>
      </c>
      <c r="Q78" s="15">
        <v>-2718920.61</v>
      </c>
      <c r="R78" s="90">
        <f t="shared" si="28"/>
        <v>-1224392.98</v>
      </c>
      <c r="S78" s="103">
        <f t="shared" si="29"/>
        <v>-0.4503231817423312</v>
      </c>
      <c r="T78" s="104"/>
      <c r="U78" s="15">
        <v>-17692836.3</v>
      </c>
      <c r="V78" s="15">
        <v>-14025850.73</v>
      </c>
      <c r="W78" s="90">
        <f t="shared" si="30"/>
        <v>-3666985.5700000003</v>
      </c>
      <c r="X78" s="103">
        <f t="shared" si="31"/>
        <v>-0.26144478795547543</v>
      </c>
    </row>
    <row r="79" spans="1:24" s="14" customFormat="1" ht="12.75" hidden="1" outlineLevel="2">
      <c r="A79" s="14" t="s">
        <v>586</v>
      </c>
      <c r="B79" s="14" t="s">
        <v>587</v>
      </c>
      <c r="C79" s="54" t="s">
        <v>588</v>
      </c>
      <c r="D79" s="15"/>
      <c r="E79" s="15"/>
      <c r="F79" s="15">
        <v>566684.6900000001</v>
      </c>
      <c r="G79" s="15">
        <v>354456.34</v>
      </c>
      <c r="H79" s="90">
        <f t="shared" si="24"/>
        <v>212228.35000000003</v>
      </c>
      <c r="I79" s="103">
        <f t="shared" si="25"/>
        <v>0.5987432754059359</v>
      </c>
      <c r="J79" s="104"/>
      <c r="K79" s="15">
        <v>6943632.22</v>
      </c>
      <c r="L79" s="15">
        <v>5847913.04</v>
      </c>
      <c r="M79" s="90">
        <f t="shared" si="26"/>
        <v>1095719.1799999997</v>
      </c>
      <c r="N79" s="103">
        <f t="shared" si="27"/>
        <v>0.18736926703684356</v>
      </c>
      <c r="O79" s="104"/>
      <c r="P79" s="15">
        <v>1966693.35</v>
      </c>
      <c r="Q79" s="15">
        <v>1266086.8</v>
      </c>
      <c r="R79" s="90">
        <f t="shared" si="28"/>
        <v>700606.55</v>
      </c>
      <c r="S79" s="103">
        <f t="shared" si="29"/>
        <v>0.5533637583142009</v>
      </c>
      <c r="T79" s="104"/>
      <c r="U79" s="15">
        <v>7871210.87</v>
      </c>
      <c r="V79" s="15">
        <v>7893580.73</v>
      </c>
      <c r="W79" s="90">
        <f t="shared" si="30"/>
        <v>-22369.860000000335</v>
      </c>
      <c r="X79" s="103">
        <f t="shared" si="31"/>
        <v>-0.002833930603253656</v>
      </c>
    </row>
    <row r="80" spans="1:24" s="14" customFormat="1" ht="12.75" hidden="1" outlineLevel="2">
      <c r="A80" s="14" t="s">
        <v>589</v>
      </c>
      <c r="B80" s="14" t="s">
        <v>590</v>
      </c>
      <c r="C80" s="54" t="s">
        <v>591</v>
      </c>
      <c r="D80" s="15"/>
      <c r="E80" s="15"/>
      <c r="F80" s="15">
        <v>3165.77</v>
      </c>
      <c r="G80" s="15">
        <v>-26206.87</v>
      </c>
      <c r="H80" s="90">
        <f t="shared" si="24"/>
        <v>29372.64</v>
      </c>
      <c r="I80" s="103">
        <f t="shared" si="25"/>
        <v>1.1207992408097571</v>
      </c>
      <c r="J80" s="104"/>
      <c r="K80" s="15">
        <v>-2428514.8</v>
      </c>
      <c r="L80" s="15">
        <v>-1688661.13</v>
      </c>
      <c r="M80" s="90">
        <f t="shared" si="26"/>
        <v>-739853.6699999999</v>
      </c>
      <c r="N80" s="103">
        <f t="shared" si="27"/>
        <v>-0.43813033702031146</v>
      </c>
      <c r="O80" s="104"/>
      <c r="P80" s="15">
        <v>-442613.52</v>
      </c>
      <c r="Q80" s="15">
        <v>-588267.51</v>
      </c>
      <c r="R80" s="90">
        <f t="shared" si="28"/>
        <v>145653.99</v>
      </c>
      <c r="S80" s="103">
        <f t="shared" si="29"/>
        <v>0.24759822278813254</v>
      </c>
      <c r="T80" s="104"/>
      <c r="U80" s="15">
        <v>-2832357.3499999996</v>
      </c>
      <c r="V80" s="15">
        <v>-1963342.95</v>
      </c>
      <c r="W80" s="90">
        <f t="shared" si="30"/>
        <v>-869014.3999999997</v>
      </c>
      <c r="X80" s="103">
        <f t="shared" si="31"/>
        <v>-0.4426197674736345</v>
      </c>
    </row>
    <row r="81" spans="1:24" s="14" customFormat="1" ht="12.75" hidden="1" outlineLevel="2">
      <c r="A81" s="14" t="s">
        <v>592</v>
      </c>
      <c r="B81" s="14" t="s">
        <v>593</v>
      </c>
      <c r="C81" s="54" t="s">
        <v>594</v>
      </c>
      <c r="D81" s="15"/>
      <c r="E81" s="15"/>
      <c r="F81" s="15">
        <v>0</v>
      </c>
      <c r="G81" s="15">
        <v>0</v>
      </c>
      <c r="H81" s="90">
        <f t="shared" si="24"/>
        <v>0</v>
      </c>
      <c r="I81" s="103">
        <f t="shared" si="25"/>
        <v>0</v>
      </c>
      <c r="J81" s="104"/>
      <c r="K81" s="15">
        <v>0</v>
      </c>
      <c r="L81" s="15">
        <v>0</v>
      </c>
      <c r="M81" s="90">
        <f t="shared" si="26"/>
        <v>0</v>
      </c>
      <c r="N81" s="103">
        <f t="shared" si="27"/>
        <v>0</v>
      </c>
      <c r="O81" s="104"/>
      <c r="P81" s="15">
        <v>0</v>
      </c>
      <c r="Q81" s="15">
        <v>0</v>
      </c>
      <c r="R81" s="90">
        <f t="shared" si="28"/>
        <v>0</v>
      </c>
      <c r="S81" s="103">
        <f t="shared" si="29"/>
        <v>0</v>
      </c>
      <c r="T81" s="104"/>
      <c r="U81" s="15">
        <v>0</v>
      </c>
      <c r="V81" s="15">
        <v>1833094.53</v>
      </c>
      <c r="W81" s="90">
        <f t="shared" si="30"/>
        <v>-1833094.53</v>
      </c>
      <c r="X81" s="103" t="str">
        <f t="shared" si="31"/>
        <v>N.M.</v>
      </c>
    </row>
    <row r="82" spans="1:24" s="14" customFormat="1" ht="12.75" hidden="1" outlineLevel="2">
      <c r="A82" s="14" t="s">
        <v>595</v>
      </c>
      <c r="B82" s="14" t="s">
        <v>596</v>
      </c>
      <c r="C82" s="54" t="s">
        <v>597</v>
      </c>
      <c r="D82" s="15"/>
      <c r="E82" s="15"/>
      <c r="F82" s="15">
        <v>0</v>
      </c>
      <c r="G82" s="15">
        <v>0</v>
      </c>
      <c r="H82" s="90">
        <f t="shared" si="24"/>
        <v>0</v>
      </c>
      <c r="I82" s="103">
        <f t="shared" si="25"/>
        <v>0</v>
      </c>
      <c r="J82" s="104"/>
      <c r="K82" s="15">
        <v>0</v>
      </c>
      <c r="L82" s="15">
        <v>0</v>
      </c>
      <c r="M82" s="90">
        <f t="shared" si="26"/>
        <v>0</v>
      </c>
      <c r="N82" s="103">
        <f t="shared" si="27"/>
        <v>0</v>
      </c>
      <c r="O82" s="104"/>
      <c r="P82" s="15">
        <v>0</v>
      </c>
      <c r="Q82" s="15">
        <v>0</v>
      </c>
      <c r="R82" s="90">
        <f t="shared" si="28"/>
        <v>0</v>
      </c>
      <c r="S82" s="103">
        <f t="shared" si="29"/>
        <v>0</v>
      </c>
      <c r="T82" s="104"/>
      <c r="U82" s="15">
        <v>0</v>
      </c>
      <c r="V82" s="15">
        <v>-1349637.8</v>
      </c>
      <c r="W82" s="90">
        <f t="shared" si="30"/>
        <v>1349637.8</v>
      </c>
      <c r="X82" s="103" t="str">
        <f t="shared" si="31"/>
        <v>N.M.</v>
      </c>
    </row>
    <row r="83" spans="1:24" s="14" customFormat="1" ht="12.75" hidden="1" outlineLevel="2">
      <c r="A83" s="14" t="s">
        <v>598</v>
      </c>
      <c r="B83" s="14" t="s">
        <v>599</v>
      </c>
      <c r="C83" s="54" t="s">
        <v>600</v>
      </c>
      <c r="D83" s="15"/>
      <c r="E83" s="15"/>
      <c r="F83" s="15">
        <v>0</v>
      </c>
      <c r="G83" s="15">
        <v>0</v>
      </c>
      <c r="H83" s="90">
        <f t="shared" si="24"/>
        <v>0</v>
      </c>
      <c r="I83" s="103">
        <f t="shared" si="25"/>
        <v>0</v>
      </c>
      <c r="J83" s="104"/>
      <c r="K83" s="15">
        <v>0</v>
      </c>
      <c r="L83" s="15">
        <v>0</v>
      </c>
      <c r="M83" s="90">
        <f t="shared" si="26"/>
        <v>0</v>
      </c>
      <c r="N83" s="103">
        <f t="shared" si="27"/>
        <v>0</v>
      </c>
      <c r="O83" s="104"/>
      <c r="P83" s="15">
        <v>0</v>
      </c>
      <c r="Q83" s="15">
        <v>0</v>
      </c>
      <c r="R83" s="90">
        <f t="shared" si="28"/>
        <v>0</v>
      </c>
      <c r="S83" s="103">
        <f t="shared" si="29"/>
        <v>0</v>
      </c>
      <c r="T83" s="104"/>
      <c r="U83" s="15">
        <v>0</v>
      </c>
      <c r="V83" s="15">
        <v>-268915.46</v>
      </c>
      <c r="W83" s="90">
        <f t="shared" si="30"/>
        <v>268915.46</v>
      </c>
      <c r="X83" s="103" t="str">
        <f t="shared" si="31"/>
        <v>N.M.</v>
      </c>
    </row>
    <row r="84" spans="1:24" s="14" customFormat="1" ht="12.75" hidden="1" outlineLevel="2">
      <c r="A84" s="14" t="s">
        <v>601</v>
      </c>
      <c r="B84" s="14" t="s">
        <v>602</v>
      </c>
      <c r="C84" s="54" t="s">
        <v>603</v>
      </c>
      <c r="D84" s="15"/>
      <c r="E84" s="15"/>
      <c r="F84" s="15">
        <v>3058.75</v>
      </c>
      <c r="G84" s="15">
        <v>-21877.12</v>
      </c>
      <c r="H84" s="90">
        <f t="shared" si="24"/>
        <v>24935.87</v>
      </c>
      <c r="I84" s="103">
        <f t="shared" si="25"/>
        <v>1.1398150213556446</v>
      </c>
      <c r="J84" s="104"/>
      <c r="K84" s="15">
        <v>82477.58</v>
      </c>
      <c r="L84" s="15">
        <v>51040.64</v>
      </c>
      <c r="M84" s="90">
        <f t="shared" si="26"/>
        <v>31436.940000000002</v>
      </c>
      <c r="N84" s="103">
        <f t="shared" si="27"/>
        <v>0.6159197847048941</v>
      </c>
      <c r="O84" s="104"/>
      <c r="P84" s="15">
        <v>56137.24</v>
      </c>
      <c r="Q84" s="15">
        <v>-10438.56</v>
      </c>
      <c r="R84" s="90">
        <f t="shared" si="28"/>
        <v>66575.8</v>
      </c>
      <c r="S84" s="103">
        <f t="shared" si="29"/>
        <v>6.377872043653531</v>
      </c>
      <c r="T84" s="104"/>
      <c r="U84" s="15">
        <v>85548.99</v>
      </c>
      <c r="V84" s="15">
        <v>54067.27</v>
      </c>
      <c r="W84" s="90">
        <f t="shared" si="30"/>
        <v>31481.72000000001</v>
      </c>
      <c r="X84" s="103">
        <f t="shared" si="31"/>
        <v>0.5822694580288594</v>
      </c>
    </row>
    <row r="85" spans="1:24" s="14" customFormat="1" ht="12.75" hidden="1" outlineLevel="2">
      <c r="A85" s="14" t="s">
        <v>604</v>
      </c>
      <c r="B85" s="14" t="s">
        <v>605</v>
      </c>
      <c r="C85" s="54" t="s">
        <v>606</v>
      </c>
      <c r="D85" s="15"/>
      <c r="E85" s="15"/>
      <c r="F85" s="15">
        <v>0</v>
      </c>
      <c r="G85" s="15">
        <v>-1317.6000000000001</v>
      </c>
      <c r="H85" s="90">
        <f t="shared" si="24"/>
        <v>1317.6000000000001</v>
      </c>
      <c r="I85" s="103" t="str">
        <f t="shared" si="25"/>
        <v>N.M.</v>
      </c>
      <c r="J85" s="104"/>
      <c r="K85" s="15">
        <v>-5712.54</v>
      </c>
      <c r="L85" s="15">
        <v>-12866.2</v>
      </c>
      <c r="M85" s="90">
        <f t="shared" si="26"/>
        <v>7153.660000000001</v>
      </c>
      <c r="N85" s="103">
        <f t="shared" si="27"/>
        <v>0.5560041037757847</v>
      </c>
      <c r="O85" s="104"/>
      <c r="P85" s="15">
        <v>0</v>
      </c>
      <c r="Q85" s="15">
        <v>-8779.09</v>
      </c>
      <c r="R85" s="90">
        <f t="shared" si="28"/>
        <v>8779.09</v>
      </c>
      <c r="S85" s="103" t="str">
        <f t="shared" si="29"/>
        <v>N.M.</v>
      </c>
      <c r="T85" s="104"/>
      <c r="U85" s="15">
        <v>-7153.71</v>
      </c>
      <c r="V85" s="15">
        <v>-12876.560000000001</v>
      </c>
      <c r="W85" s="90">
        <f t="shared" si="30"/>
        <v>5722.850000000001</v>
      </c>
      <c r="X85" s="103">
        <f t="shared" si="31"/>
        <v>0.44443935336766965</v>
      </c>
    </row>
    <row r="86" spans="1:24" s="14" customFormat="1" ht="12.75" hidden="1" outlineLevel="2">
      <c r="A86" s="14" t="s">
        <v>607</v>
      </c>
      <c r="B86" s="14" t="s">
        <v>608</v>
      </c>
      <c r="C86" s="54" t="s">
        <v>609</v>
      </c>
      <c r="D86" s="15"/>
      <c r="E86" s="15"/>
      <c r="F86" s="15">
        <v>0</v>
      </c>
      <c r="G86" s="15">
        <v>28357.98</v>
      </c>
      <c r="H86" s="90">
        <f t="shared" si="24"/>
        <v>-28357.98</v>
      </c>
      <c r="I86" s="103" t="str">
        <f t="shared" si="25"/>
        <v>N.M.</v>
      </c>
      <c r="J86" s="104"/>
      <c r="K86" s="15">
        <v>0</v>
      </c>
      <c r="L86" s="15">
        <v>-187725.27</v>
      </c>
      <c r="M86" s="90">
        <f t="shared" si="26"/>
        <v>187725.27</v>
      </c>
      <c r="N86" s="103" t="str">
        <f t="shared" si="27"/>
        <v>N.M.</v>
      </c>
      <c r="O86" s="104"/>
      <c r="P86" s="15">
        <v>0</v>
      </c>
      <c r="Q86" s="15">
        <v>28900.41</v>
      </c>
      <c r="R86" s="90">
        <f t="shared" si="28"/>
        <v>-28900.41</v>
      </c>
      <c r="S86" s="103" t="str">
        <f t="shared" si="29"/>
        <v>N.M.</v>
      </c>
      <c r="T86" s="104"/>
      <c r="U86" s="15">
        <v>-712.38</v>
      </c>
      <c r="V86" s="15">
        <v>-365936.68</v>
      </c>
      <c r="W86" s="90">
        <f t="shared" si="30"/>
        <v>365224.3</v>
      </c>
      <c r="X86" s="103">
        <f t="shared" si="31"/>
        <v>0.998053269762408</v>
      </c>
    </row>
    <row r="87" spans="1:24" ht="12.75" hidden="1" outlineLevel="1">
      <c r="A87" s="1" t="s">
        <v>300</v>
      </c>
      <c r="B87" s="9" t="s">
        <v>280</v>
      </c>
      <c r="C87" s="66" t="s">
        <v>369</v>
      </c>
      <c r="D87" s="28"/>
      <c r="E87" s="28"/>
      <c r="F87" s="17">
        <v>5321283.710000002</v>
      </c>
      <c r="G87" s="17">
        <v>6177342.350000001</v>
      </c>
      <c r="H87" s="35">
        <f aca="true" t="shared" si="32" ref="H87:H93">+F87-G87</f>
        <v>-856058.6399999987</v>
      </c>
      <c r="I87" s="95">
        <f aca="true" t="shared" si="33" ref="I87:I93">IF(G87&lt;0,IF(H87=0,0,IF(OR(G87=0,F87=0),"N.M.",IF(ABS(H87/G87)&gt;=10,"N.M.",H87/(-G87)))),IF(H87=0,0,IF(OR(G87=0,F87=0),"N.M.",IF(ABS(H87/G87)&gt;=10,"N.M.",H87/G87))))</f>
        <v>-0.13858041071659216</v>
      </c>
      <c r="J87" s="106" t="s">
        <v>277</v>
      </c>
      <c r="K87" s="17">
        <v>81775211.58699995</v>
      </c>
      <c r="L87" s="17">
        <v>71269590.678</v>
      </c>
      <c r="M87" s="35">
        <f aca="true" t="shared" si="34" ref="M87:M93">+K87-L87</f>
        <v>10505620.90899995</v>
      </c>
      <c r="N87" s="95">
        <f aca="true" t="shared" si="35" ref="N87:N93">IF(L87&lt;0,IF(M87=0,0,IF(OR(L87=0,K87=0),"N.M.",IF(ABS(M87/L87)&gt;=10,"N.M.",M87/(-L87)))),IF(M87=0,0,IF(OR(L87=0,K87=0),"N.M.",IF(ABS(M87/L87)&gt;=10,"N.M.",M87/L87))))</f>
        <v>0.14740678049443182</v>
      </c>
      <c r="P87" s="17">
        <v>23392112.950000003</v>
      </c>
      <c r="Q87" s="17">
        <v>20532101.24</v>
      </c>
      <c r="R87" s="35">
        <f aca="true" t="shared" si="36" ref="R87:R93">+P87-Q87</f>
        <v>2860011.7100000046</v>
      </c>
      <c r="S87" s="95">
        <f aca="true" t="shared" si="37" ref="S87:S93">IF(Q87&lt;0,IF(R87=0,0,IF(OR(Q87=0,P87=0),"N.M.",IF(ABS(R87/Q87)&gt;=10,"N.M.",R87/(-Q87)))),IF(R87=0,0,IF(OR(Q87=0,P87=0),"N.M.",IF(ABS(R87/Q87)&gt;=10,"N.M.",R87/Q87))))</f>
        <v>0.13929464288965315</v>
      </c>
      <c r="T87" s="106" t="s">
        <v>278</v>
      </c>
      <c r="U87" s="17">
        <v>95528303.30699998</v>
      </c>
      <c r="V87" s="17">
        <v>84014117.81099999</v>
      </c>
      <c r="W87" s="35">
        <f aca="true" t="shared" si="38" ref="W87:W93">+U87-V87</f>
        <v>11514185.495999992</v>
      </c>
      <c r="X87" s="95">
        <f aca="true" t="shared" si="39" ref="X87:X93">IF(V87&lt;0,IF(W87=0,0,IF(OR(V87=0,U87=0),"N.M.",IF(ABS(W87/V87)&gt;=10,"N.M.",W87/(-V87)))),IF(W87=0,0,IF(OR(V87=0,U87=0),"N.M.",IF(ABS(W87/V87)&gt;=10,"N.M.",W87/V87))))</f>
        <v>0.13705060287489487</v>
      </c>
    </row>
    <row r="88" spans="1:24" s="14" customFormat="1" ht="12.75" hidden="1" outlineLevel="2">
      <c r="A88" s="14" t="s">
        <v>610</v>
      </c>
      <c r="B88" s="14" t="s">
        <v>611</v>
      </c>
      <c r="C88" s="54" t="s">
        <v>612</v>
      </c>
      <c r="D88" s="15"/>
      <c r="E88" s="15"/>
      <c r="F88" s="15">
        <v>-8606.710000000001</v>
      </c>
      <c r="G88" s="15">
        <v>-22835.34</v>
      </c>
      <c r="H88" s="90">
        <f t="shared" si="32"/>
        <v>14228.63</v>
      </c>
      <c r="I88" s="103">
        <f t="shared" si="33"/>
        <v>0.6230969190736814</v>
      </c>
      <c r="J88" s="104"/>
      <c r="K88" s="15">
        <v>7084.400000000001</v>
      </c>
      <c r="L88" s="15">
        <v>-110252.47</v>
      </c>
      <c r="M88" s="90">
        <f t="shared" si="34"/>
        <v>117336.87</v>
      </c>
      <c r="N88" s="103">
        <f t="shared" si="35"/>
        <v>1.0642561568008408</v>
      </c>
      <c r="O88" s="104"/>
      <c r="P88" s="15">
        <v>-6409.97</v>
      </c>
      <c r="Q88" s="15">
        <v>-42740.55</v>
      </c>
      <c r="R88" s="90">
        <f t="shared" si="36"/>
        <v>36330.58</v>
      </c>
      <c r="S88" s="103">
        <f t="shared" si="37"/>
        <v>0.850026029145624</v>
      </c>
      <c r="T88" s="104"/>
      <c r="U88" s="15">
        <v>6370.09</v>
      </c>
      <c r="V88" s="15">
        <v>-142861.175</v>
      </c>
      <c r="W88" s="90">
        <f t="shared" si="38"/>
        <v>149231.26499999998</v>
      </c>
      <c r="X88" s="103">
        <f t="shared" si="39"/>
        <v>1.0445893714649903</v>
      </c>
    </row>
    <row r="89" spans="1:24" s="14" customFormat="1" ht="12.75" hidden="1" outlineLevel="2">
      <c r="A89" s="14" t="s">
        <v>613</v>
      </c>
      <c r="B89" s="14" t="s">
        <v>614</v>
      </c>
      <c r="C89" s="54" t="s">
        <v>615</v>
      </c>
      <c r="D89" s="15"/>
      <c r="E89" s="15"/>
      <c r="F89" s="15">
        <v>55005.44</v>
      </c>
      <c r="G89" s="15">
        <v>64816.75</v>
      </c>
      <c r="H89" s="90">
        <f t="shared" si="32"/>
        <v>-9811.309999999998</v>
      </c>
      <c r="I89" s="103">
        <f t="shared" si="33"/>
        <v>-0.1513699776678096</v>
      </c>
      <c r="J89" s="104"/>
      <c r="K89" s="15">
        <v>652749.77</v>
      </c>
      <c r="L89" s="15">
        <v>376512.58</v>
      </c>
      <c r="M89" s="90">
        <f t="shared" si="34"/>
        <v>276237.19</v>
      </c>
      <c r="N89" s="103">
        <f t="shared" si="35"/>
        <v>0.7336732015700511</v>
      </c>
      <c r="O89" s="104"/>
      <c r="P89" s="15">
        <v>117732.5</v>
      </c>
      <c r="Q89" s="15">
        <v>134177.95</v>
      </c>
      <c r="R89" s="90">
        <f t="shared" si="36"/>
        <v>-16445.45000000001</v>
      </c>
      <c r="S89" s="103">
        <f t="shared" si="37"/>
        <v>-0.12256447501247418</v>
      </c>
      <c r="T89" s="104"/>
      <c r="U89" s="15">
        <v>841713.66</v>
      </c>
      <c r="V89" s="15">
        <v>453520.95</v>
      </c>
      <c r="W89" s="90">
        <f t="shared" si="38"/>
        <v>388192.71</v>
      </c>
      <c r="X89" s="103">
        <f t="shared" si="39"/>
        <v>0.8559532034848666</v>
      </c>
    </row>
    <row r="90" spans="1:24" s="14" customFormat="1" ht="12.75" hidden="1" outlineLevel="2">
      <c r="A90" s="14" t="s">
        <v>616</v>
      </c>
      <c r="B90" s="14" t="s">
        <v>617</v>
      </c>
      <c r="C90" s="54" t="s">
        <v>618</v>
      </c>
      <c r="D90" s="15"/>
      <c r="E90" s="15"/>
      <c r="F90" s="15">
        <v>6753823</v>
      </c>
      <c r="G90" s="15">
        <v>5048640</v>
      </c>
      <c r="H90" s="90">
        <f t="shared" si="32"/>
        <v>1705183</v>
      </c>
      <c r="I90" s="103">
        <f t="shared" si="33"/>
        <v>0.33775095867401916</v>
      </c>
      <c r="J90" s="104"/>
      <c r="K90" s="15">
        <v>50633244</v>
      </c>
      <c r="L90" s="15">
        <v>54078895</v>
      </c>
      <c r="M90" s="90">
        <f t="shared" si="34"/>
        <v>-3445651</v>
      </c>
      <c r="N90" s="103">
        <f t="shared" si="35"/>
        <v>-0.06371526267317407</v>
      </c>
      <c r="O90" s="104"/>
      <c r="P90" s="15">
        <v>20193789</v>
      </c>
      <c r="Q90" s="15">
        <v>14567625</v>
      </c>
      <c r="R90" s="90">
        <f t="shared" si="36"/>
        <v>5626164</v>
      </c>
      <c r="S90" s="103">
        <f t="shared" si="37"/>
        <v>0.3862101063145159</v>
      </c>
      <c r="T90" s="104"/>
      <c r="U90" s="15">
        <v>60628813.94</v>
      </c>
      <c r="V90" s="15">
        <v>58615058</v>
      </c>
      <c r="W90" s="90">
        <f t="shared" si="38"/>
        <v>2013755.9399999976</v>
      </c>
      <c r="X90" s="103">
        <f t="shared" si="39"/>
        <v>0.034355607734790565</v>
      </c>
    </row>
    <row r="91" spans="1:24" ht="12.75" hidden="1" outlineLevel="1">
      <c r="A91" s="1" t="s">
        <v>301</v>
      </c>
      <c r="B91" s="9" t="s">
        <v>279</v>
      </c>
      <c r="C91" s="67" t="s">
        <v>370</v>
      </c>
      <c r="D91" s="28"/>
      <c r="E91" s="28"/>
      <c r="F91" s="125">
        <v>6800221.73</v>
      </c>
      <c r="G91" s="125">
        <v>5090621.41</v>
      </c>
      <c r="H91" s="128">
        <f t="shared" si="32"/>
        <v>1709600.3200000003</v>
      </c>
      <c r="I91" s="96">
        <f t="shared" si="33"/>
        <v>0.33583332609289446</v>
      </c>
      <c r="J91" s="106" t="s">
        <v>277</v>
      </c>
      <c r="K91" s="125">
        <v>51293078.17</v>
      </c>
      <c r="L91" s="125">
        <v>54345155.11</v>
      </c>
      <c r="M91" s="128">
        <f t="shared" si="34"/>
        <v>-3052076.9399999976</v>
      </c>
      <c r="N91" s="96">
        <f t="shared" si="35"/>
        <v>-0.056160975781967874</v>
      </c>
      <c r="P91" s="125">
        <v>20305111.53</v>
      </c>
      <c r="Q91" s="125">
        <v>14659062.4</v>
      </c>
      <c r="R91" s="128">
        <f t="shared" si="36"/>
        <v>5646049.130000001</v>
      </c>
      <c r="S91" s="96">
        <f t="shared" si="37"/>
        <v>0.3851575889328366</v>
      </c>
      <c r="T91" s="106" t="s">
        <v>278</v>
      </c>
      <c r="U91" s="125">
        <v>61476897.69</v>
      </c>
      <c r="V91" s="125">
        <v>58925717.775</v>
      </c>
      <c r="W91" s="128">
        <f t="shared" si="38"/>
        <v>2551179.914999999</v>
      </c>
      <c r="X91" s="96">
        <f t="shared" si="39"/>
        <v>0.043294846653227706</v>
      </c>
    </row>
    <row r="92" spans="1:24" ht="12.75" collapsed="1">
      <c r="A92" s="1" t="s">
        <v>302</v>
      </c>
      <c r="C92" s="62" t="s">
        <v>292</v>
      </c>
      <c r="D92" s="28"/>
      <c r="E92" s="28"/>
      <c r="F92" s="17">
        <v>12121505.440000001</v>
      </c>
      <c r="G92" s="17">
        <v>11267963.76</v>
      </c>
      <c r="H92" s="35">
        <f t="shared" si="32"/>
        <v>853541.6800000016</v>
      </c>
      <c r="I92" s="95">
        <f t="shared" si="33"/>
        <v>0.07574941650327083</v>
      </c>
      <c r="J92" s="106" t="s">
        <v>277</v>
      </c>
      <c r="K92" s="17">
        <v>133068289.757</v>
      </c>
      <c r="L92" s="17">
        <v>125614745.788</v>
      </c>
      <c r="M92" s="35">
        <f t="shared" si="34"/>
        <v>7453543.968999997</v>
      </c>
      <c r="N92" s="95">
        <f t="shared" si="35"/>
        <v>0.05933653666408992</v>
      </c>
      <c r="P92" s="17">
        <v>43697224.480000004</v>
      </c>
      <c r="Q92" s="17">
        <v>35191163.64</v>
      </c>
      <c r="R92" s="35">
        <f t="shared" si="36"/>
        <v>8506060.840000004</v>
      </c>
      <c r="S92" s="95">
        <f t="shared" si="37"/>
        <v>0.24171013289062138</v>
      </c>
      <c r="T92" s="106" t="s">
        <v>278</v>
      </c>
      <c r="U92" s="17">
        <v>157005200.99699998</v>
      </c>
      <c r="V92" s="17">
        <v>142939835.586</v>
      </c>
      <c r="W92" s="35">
        <f t="shared" si="38"/>
        <v>14065365.410999984</v>
      </c>
      <c r="X92" s="95">
        <f t="shared" si="39"/>
        <v>0.09840059877876053</v>
      </c>
    </row>
    <row r="93" spans="1:24" ht="12.75">
      <c r="A93" s="1" t="s">
        <v>303</v>
      </c>
      <c r="C93" s="68" t="s">
        <v>293</v>
      </c>
      <c r="D93" s="69"/>
      <c r="E93" s="69"/>
      <c r="F93" s="126">
        <v>54286969.15</v>
      </c>
      <c r="G93" s="126">
        <v>44548005.440000005</v>
      </c>
      <c r="H93" s="133">
        <f t="shared" si="32"/>
        <v>9738963.709999993</v>
      </c>
      <c r="I93" s="97">
        <f t="shared" si="33"/>
        <v>0.2186172784574391</v>
      </c>
      <c r="J93" s="106" t="s">
        <v>277</v>
      </c>
      <c r="K93" s="126">
        <v>564773306.977</v>
      </c>
      <c r="L93" s="126">
        <v>532917910.528</v>
      </c>
      <c r="M93" s="133">
        <f t="shared" si="34"/>
        <v>31855396.449</v>
      </c>
      <c r="N93" s="97">
        <f t="shared" si="35"/>
        <v>0.05977542848473337</v>
      </c>
      <c r="P93" s="126">
        <v>171916769.79000002</v>
      </c>
      <c r="Q93" s="126">
        <v>142983822.59</v>
      </c>
      <c r="R93" s="133">
        <f t="shared" si="36"/>
        <v>28932947.200000018</v>
      </c>
      <c r="S93" s="97">
        <f t="shared" si="37"/>
        <v>0.20235119383375283</v>
      </c>
      <c r="T93" s="106" t="s">
        <v>278</v>
      </c>
      <c r="U93" s="126">
        <v>669404643.6669999</v>
      </c>
      <c r="V93" s="126">
        <v>650738090.6359999</v>
      </c>
      <c r="W93" s="133">
        <f t="shared" si="38"/>
        <v>18666553.031000018</v>
      </c>
      <c r="X93" s="97">
        <f t="shared" si="39"/>
        <v>0.028685201157897845</v>
      </c>
    </row>
    <row r="94" spans="1:24" ht="0.75" customHeight="1" hidden="1" outlineLevel="1">
      <c r="A94" s="1"/>
      <c r="C94" s="70"/>
      <c r="D94" s="69"/>
      <c r="E94" s="69"/>
      <c r="F94" s="127"/>
      <c r="G94" s="127"/>
      <c r="H94" s="134"/>
      <c r="I94" s="95"/>
      <c r="K94" s="127"/>
      <c r="L94" s="127"/>
      <c r="M94" s="134"/>
      <c r="N94" s="95"/>
      <c r="P94" s="127"/>
      <c r="Q94" s="127"/>
      <c r="R94" s="134"/>
      <c r="S94" s="95"/>
      <c r="U94" s="127"/>
      <c r="V94" s="127"/>
      <c r="W94" s="134"/>
      <c r="X94" s="95"/>
    </row>
    <row r="95" spans="1:24" s="14" customFormat="1" ht="12.75" hidden="1" outlineLevel="2">
      <c r="A95" s="14" t="s">
        <v>619</v>
      </c>
      <c r="B95" s="14" t="s">
        <v>620</v>
      </c>
      <c r="C95" s="54" t="s">
        <v>621</v>
      </c>
      <c r="D95" s="15"/>
      <c r="E95" s="15"/>
      <c r="F95" s="15">
        <v>0</v>
      </c>
      <c r="G95" s="15">
        <v>0</v>
      </c>
      <c r="H95" s="90">
        <f>+F95-G95</f>
        <v>0</v>
      </c>
      <c r="I95" s="103">
        <f>IF(G95&lt;0,IF(H95=0,0,IF(OR(G95=0,F95=0),"N.M.",IF(ABS(H95/G95)&gt;=10,"N.M.",H95/(-G95)))),IF(H95=0,0,IF(OR(G95=0,F95=0),"N.M.",IF(ABS(H95/G95)&gt;=10,"N.M.",H95/G95))))</f>
        <v>0</v>
      </c>
      <c r="J95" s="104"/>
      <c r="K95" s="15">
        <v>0</v>
      </c>
      <c r="L95" s="15">
        <v>0</v>
      </c>
      <c r="M95" s="90">
        <f>+K95-L95</f>
        <v>0</v>
      </c>
      <c r="N95" s="103">
        <f>IF(L95&lt;0,IF(M95=0,0,IF(OR(L95=0,K95=0),"N.M.",IF(ABS(M95/L95)&gt;=10,"N.M.",M95/(-L95)))),IF(M95=0,0,IF(OR(L95=0,K95=0),"N.M.",IF(ABS(M95/L95)&gt;=10,"N.M.",M95/L95))))</f>
        <v>0</v>
      </c>
      <c r="O95" s="104"/>
      <c r="P95" s="15">
        <v>0</v>
      </c>
      <c r="Q95" s="15">
        <v>0</v>
      </c>
      <c r="R95" s="90">
        <f>+P95-Q95</f>
        <v>0</v>
      </c>
      <c r="S95" s="103">
        <f>IF(Q95&lt;0,IF(R95=0,0,IF(OR(Q95=0,P95=0),"N.M.",IF(ABS(R95/Q95)&gt;=10,"N.M.",R95/(-Q95)))),IF(R95=0,0,IF(OR(Q95=0,P95=0),"N.M.",IF(ABS(R95/Q95)&gt;=10,"N.M.",R95/Q95))))</f>
        <v>0</v>
      </c>
      <c r="T95" s="104"/>
      <c r="U95" s="15">
        <v>0</v>
      </c>
      <c r="V95" s="15">
        <v>-12698791.46</v>
      </c>
      <c r="W95" s="90">
        <f>+U95-V95</f>
        <v>12698791.46</v>
      </c>
      <c r="X95" s="103" t="str">
        <f>IF(V95&lt;0,IF(W95=0,0,IF(OR(V95=0,U95=0),"N.M.",IF(ABS(W95/V95)&gt;=10,"N.M.",W95/(-V95)))),IF(W95=0,0,IF(OR(V95=0,U95=0),"N.M.",IF(ABS(W95/V95)&gt;=10,"N.M.",W95/V95))))</f>
        <v>N.M.</v>
      </c>
    </row>
    <row r="96" spans="1:24" ht="12.75" hidden="1" outlineLevel="1">
      <c r="A96" s="1" t="s">
        <v>304</v>
      </c>
      <c r="B96" s="9" t="s">
        <v>280</v>
      </c>
      <c r="C96" s="71" t="s">
        <v>282</v>
      </c>
      <c r="D96" s="69"/>
      <c r="E96" s="69"/>
      <c r="F96" s="127">
        <v>0</v>
      </c>
      <c r="G96" s="127">
        <v>0</v>
      </c>
      <c r="H96" s="134">
        <f>+F96-G96</f>
        <v>0</v>
      </c>
      <c r="I96" s="95">
        <f>IF(G96&lt;0,IF(H96=0,0,IF(OR(G96=0,F96=0),"N.M.",IF(ABS(H96/G96)&gt;=10,"N.M.",H96/(-G96)))),IF(H96=0,0,IF(OR(G96=0,F96=0),"N.M.",IF(ABS(H96/G96)&gt;=10,"N.M.",H96/G96))))</f>
        <v>0</v>
      </c>
      <c r="K96" s="127">
        <v>0</v>
      </c>
      <c r="L96" s="127">
        <v>0</v>
      </c>
      <c r="M96" s="134">
        <f>+K96-L96</f>
        <v>0</v>
      </c>
      <c r="N96" s="95">
        <f>IF(L96&lt;0,IF(M96=0,0,IF(OR(L96=0,K96=0),"N.M.",IF(ABS(M96/L96)&gt;=10,"N.M.",M96/(-L96)))),IF(M96=0,0,IF(OR(L96=0,K96=0),"N.M.",IF(ABS(M96/L96)&gt;=10,"N.M.",M96/L96))))</f>
        <v>0</v>
      </c>
      <c r="P96" s="127">
        <v>0</v>
      </c>
      <c r="Q96" s="127">
        <v>0</v>
      </c>
      <c r="R96" s="134">
        <f>+P96-Q96</f>
        <v>0</v>
      </c>
      <c r="S96" s="95">
        <f>IF(Q96&lt;0,IF(R96=0,0,IF(OR(Q96=0,P96=0),"N.M.",IF(ABS(R96/Q96)&gt;=10,"N.M.",R96/(-Q96)))),IF(R96=0,0,IF(OR(Q96=0,P96=0),"N.M.",IF(ABS(R96/Q96)&gt;=10,"N.M.",R96/Q96))))</f>
        <v>0</v>
      </c>
      <c r="U96" s="127">
        <v>0</v>
      </c>
      <c r="V96" s="127">
        <v>-12698791.46</v>
      </c>
      <c r="W96" s="134">
        <f>+U96-V96</f>
        <v>12698791.46</v>
      </c>
      <c r="X96" s="95" t="str">
        <f>IF(V96&lt;0,IF(W96=0,0,IF(OR(V96=0,U96=0),"N.M.",IF(ABS(W96/V96)&gt;=10,"N.M.",W96/(-V96)))),IF(W96=0,0,IF(OR(V96=0,U96=0),"N.M.",IF(ABS(W96/V96)&gt;=10,"N.M.",W96/V96))))</f>
        <v>N.M.</v>
      </c>
    </row>
    <row r="97" spans="1:24" ht="12.75" hidden="1" outlineLevel="1">
      <c r="A97" s="1" t="s">
        <v>305</v>
      </c>
      <c r="B97" s="9" t="s">
        <v>279</v>
      </c>
      <c r="C97" s="63" t="s">
        <v>283</v>
      </c>
      <c r="D97" s="28"/>
      <c r="E97" s="28"/>
      <c r="F97" s="125">
        <v>0</v>
      </c>
      <c r="G97" s="125">
        <v>0</v>
      </c>
      <c r="H97" s="128">
        <f>+F97-G97</f>
        <v>0</v>
      </c>
      <c r="I97" s="96">
        <f>IF(G97&lt;0,IF(H97=0,0,IF(OR(G97=0,F97=0),"N.M.",IF(ABS(H97/G97)&gt;=10,"N.M.",H97/(-G97)))),IF(H97=0,0,IF(OR(G97=0,F97=0),"N.M.",IF(ABS(H97/G97)&gt;=10,"N.M.",H97/G97))))</f>
        <v>0</v>
      </c>
      <c r="K97" s="125">
        <v>0</v>
      </c>
      <c r="L97" s="125">
        <v>0</v>
      </c>
      <c r="M97" s="128">
        <f>+K97-L97</f>
        <v>0</v>
      </c>
      <c r="N97" s="96">
        <f>IF(L97&lt;0,IF(M97=0,0,IF(OR(L97=0,K97=0),"N.M.",IF(ABS(M97/L97)&gt;=10,"N.M.",M97/(-L97)))),IF(M97=0,0,IF(OR(L97=0,K97=0),"N.M.",IF(ABS(M97/L97)&gt;=10,"N.M.",M97/L97))))</f>
        <v>0</v>
      </c>
      <c r="P97" s="125">
        <v>0</v>
      </c>
      <c r="Q97" s="125">
        <v>0</v>
      </c>
      <c r="R97" s="128">
        <f>+P97-Q97</f>
        <v>0</v>
      </c>
      <c r="S97" s="96">
        <f>IF(Q97&lt;0,IF(R97=0,0,IF(OR(Q97=0,P97=0),"N.M.",IF(ABS(R97/Q97)&gt;=10,"N.M.",R97/(-Q97)))),IF(R97=0,0,IF(OR(Q97=0,P97=0),"N.M.",IF(ABS(R97/Q97)&gt;=10,"N.M.",R97/Q97))))</f>
        <v>0</v>
      </c>
      <c r="U97" s="125">
        <v>0</v>
      </c>
      <c r="V97" s="125">
        <v>0</v>
      </c>
      <c r="W97" s="128">
        <f>+U97-V97</f>
        <v>0</v>
      </c>
      <c r="X97" s="96">
        <f>IF(V97&lt;0,IF(W97=0,0,IF(OR(V97=0,U97=0),"N.M.",IF(ABS(W97/V97)&gt;=10,"N.M.",W97/(-V97)))),IF(W97=0,0,IF(OR(V97=0,U97=0),"N.M.",IF(ABS(W97/V97)&gt;=10,"N.M.",W97/V97))))</f>
        <v>0</v>
      </c>
    </row>
    <row r="98" spans="1:24" ht="12.75" collapsed="1">
      <c r="A98" s="1" t="s">
        <v>316</v>
      </c>
      <c r="C98" s="72" t="s">
        <v>294</v>
      </c>
      <c r="D98" s="28"/>
      <c r="E98" s="28"/>
      <c r="F98" s="125">
        <v>0</v>
      </c>
      <c r="G98" s="125">
        <v>0</v>
      </c>
      <c r="H98" s="128">
        <f>+F98-G98</f>
        <v>0</v>
      </c>
      <c r="I98" s="96">
        <f>IF(G98&lt;0,IF(H98=0,0,IF(OR(G98=0,F98=0),"N.M.",IF(ABS(H98/G98)&gt;=10,"N.M.",H98/(-G98)))),IF(H98=0,0,IF(OR(G98=0,F98=0),"N.M.",IF(ABS(H98/G98)&gt;=10,"N.M.",H98/G98))))</f>
        <v>0</v>
      </c>
      <c r="J98" s="106" t="s">
        <v>277</v>
      </c>
      <c r="K98" s="125">
        <v>0</v>
      </c>
      <c r="L98" s="125">
        <v>0</v>
      </c>
      <c r="M98" s="128">
        <f>+K98-L98</f>
        <v>0</v>
      </c>
      <c r="N98" s="96">
        <f>IF(L98&lt;0,IF(M98=0,0,IF(OR(L98=0,K98=0),"N.M.",IF(ABS(M98/L98)&gt;=10,"N.M.",M98/(-L98)))),IF(M98=0,0,IF(OR(L98=0,K98=0),"N.M.",IF(ABS(M98/L98)&gt;=10,"N.M.",M98/L98))))</f>
        <v>0</v>
      </c>
      <c r="P98" s="125">
        <v>0</v>
      </c>
      <c r="Q98" s="125">
        <v>0</v>
      </c>
      <c r="R98" s="128">
        <f>+P98-Q98</f>
        <v>0</v>
      </c>
      <c r="S98" s="96">
        <f>IF(Q98&lt;0,IF(R98=0,0,IF(OR(Q98=0,P98=0),"N.M.",IF(ABS(R98/Q98)&gt;=10,"N.M.",R98/(-Q98)))),IF(R98=0,0,IF(OR(Q98=0,P98=0),"N.M.",IF(ABS(R98/Q98)&gt;=10,"N.M.",R98/Q98))))</f>
        <v>0</v>
      </c>
      <c r="U98" s="125">
        <v>0</v>
      </c>
      <c r="V98" s="125">
        <v>-12698791.46</v>
      </c>
      <c r="W98" s="128">
        <f>+U98-V98</f>
        <v>12698791.46</v>
      </c>
      <c r="X98" s="96" t="str">
        <f>IF(V98&lt;0,IF(W98=0,0,IF(OR(V98=0,U98=0),"N.M.",IF(ABS(W98/V98)&gt;=10,"N.M.",W98/(-V98)))),IF(W98=0,0,IF(OR(V98=0,U98=0),"N.M.",IF(ABS(W98/V98)&gt;=10,"N.M.",W98/V98))))</f>
        <v>N.M.</v>
      </c>
    </row>
    <row r="99" spans="1:24" s="12" customFormat="1" ht="12.75">
      <c r="A99" s="13" t="s">
        <v>306</v>
      </c>
      <c r="C99" s="80" t="s">
        <v>314</v>
      </c>
      <c r="D99" s="65"/>
      <c r="E99" s="65"/>
      <c r="F99" s="34">
        <v>54286969.15</v>
      </c>
      <c r="G99" s="34">
        <v>44548005.440000005</v>
      </c>
      <c r="H99" s="29">
        <f>+F99-G99</f>
        <v>9738963.709999993</v>
      </c>
      <c r="I99" s="98">
        <f>IF(G99&lt;0,IF(H99=0,0,IF(OR(G99=0,F99=0),"N.M.",IF(ABS(H99/G99)&gt;=10,"N.M.",H99/(-G99)))),IF(H99=0,0,IF(OR(G99=0,F99=0),"N.M.",IF(ABS(H99/G99)&gt;=10,"N.M.",H99/G99))))</f>
        <v>0.2186172784574391</v>
      </c>
      <c r="J99" s="112" t="s">
        <v>277</v>
      </c>
      <c r="K99" s="34">
        <v>564773306.977</v>
      </c>
      <c r="L99" s="34">
        <v>532917910.528</v>
      </c>
      <c r="M99" s="29">
        <f>+K99-L99</f>
        <v>31855396.449</v>
      </c>
      <c r="N99" s="98">
        <f>IF(L99&lt;0,IF(M99=0,0,IF(OR(L99=0,K99=0),"N.M.",IF(ABS(M99/L99)&gt;=10,"N.M.",M99/(-L99)))),IF(M99=0,0,IF(OR(L99=0,K99=0),"N.M.",IF(ABS(M99/L99)&gt;=10,"N.M.",M99/L99))))</f>
        <v>0.05977542848473337</v>
      </c>
      <c r="O99" s="112"/>
      <c r="P99" s="34">
        <v>171916769.79000002</v>
      </c>
      <c r="Q99" s="34">
        <v>142983822.59</v>
      </c>
      <c r="R99" s="29">
        <f>+P99-Q99</f>
        <v>28932947.200000018</v>
      </c>
      <c r="S99" s="98">
        <f>IF(Q99&lt;0,IF(R99=0,0,IF(OR(Q99=0,P99=0),"N.M.",IF(ABS(R99/Q99)&gt;=10,"N.M.",R99/(-Q99)))),IF(R99=0,0,IF(OR(Q99=0,P99=0),"N.M.",IF(ABS(R99/Q99)&gt;=10,"N.M.",R99/Q99))))</f>
        <v>0.20235119383375283</v>
      </c>
      <c r="T99" s="112"/>
      <c r="U99" s="34">
        <v>669404643.6669999</v>
      </c>
      <c r="V99" s="34">
        <v>638039299.176</v>
      </c>
      <c r="W99" s="29">
        <f>+U99-V99</f>
        <v>31365344.490999937</v>
      </c>
      <c r="X99" s="98">
        <f>IF(V99&lt;0,IF(W99=0,0,IF(OR(V99=0,U99=0),"N.M.",IF(ABS(W99/V99)&gt;=10,"N.M.",W99/(-V99)))),IF(W99=0,0,IF(OR(V99=0,U99=0),"N.M.",IF(ABS(W99/V99)&gt;=10,"N.M.",W99/V99))))</f>
        <v>0.04915895389438694</v>
      </c>
    </row>
    <row r="100" spans="1:24" s="12" customFormat="1" ht="0.75" customHeight="1" hidden="1" outlineLevel="1">
      <c r="A100" s="13"/>
      <c r="C100" s="64"/>
      <c r="D100" s="65"/>
      <c r="E100" s="65"/>
      <c r="F100" s="34"/>
      <c r="G100" s="34"/>
      <c r="H100" s="29"/>
      <c r="I100" s="98"/>
      <c r="J100" s="112"/>
      <c r="K100" s="34"/>
      <c r="L100" s="34"/>
      <c r="M100" s="29"/>
      <c r="N100" s="98"/>
      <c r="O100" s="112"/>
      <c r="P100" s="34"/>
      <c r="Q100" s="34"/>
      <c r="R100" s="29"/>
      <c r="S100" s="98"/>
      <c r="T100" s="112"/>
      <c r="U100" s="34"/>
      <c r="V100" s="34"/>
      <c r="W100" s="29"/>
      <c r="X100" s="98"/>
    </row>
    <row r="101" spans="1:24" s="14" customFormat="1" ht="12.75" hidden="1" outlineLevel="2">
      <c r="A101" s="14" t="s">
        <v>622</v>
      </c>
      <c r="B101" s="14" t="s">
        <v>623</v>
      </c>
      <c r="C101" s="54" t="s">
        <v>624</v>
      </c>
      <c r="D101" s="15"/>
      <c r="E101" s="15"/>
      <c r="F101" s="15">
        <v>203349.76</v>
      </c>
      <c r="G101" s="15">
        <v>66480.25</v>
      </c>
      <c r="H101" s="90">
        <f aca="true" t="shared" si="40" ref="H101:H116">+F101-G101</f>
        <v>136869.51</v>
      </c>
      <c r="I101" s="103">
        <f aca="true" t="shared" si="41" ref="I101:I116">IF(G101&lt;0,IF(H101=0,0,IF(OR(G101=0,F101=0),"N.M.",IF(ABS(H101/G101)&gt;=10,"N.M.",H101/(-G101)))),IF(H101=0,0,IF(OR(G101=0,F101=0),"N.M.",IF(ABS(H101/G101)&gt;=10,"N.M.",H101/G101))))</f>
        <v>2.058799568292839</v>
      </c>
      <c r="J101" s="104"/>
      <c r="K101" s="15">
        <v>1541600.1600000001</v>
      </c>
      <c r="L101" s="15">
        <v>1040303.75</v>
      </c>
      <c r="M101" s="90">
        <f aca="true" t="shared" si="42" ref="M101:M116">+K101-L101</f>
        <v>501296.41000000015</v>
      </c>
      <c r="N101" s="103">
        <f aca="true" t="shared" si="43" ref="N101:N116">IF(L101&lt;0,IF(M101=0,0,IF(OR(L101=0,K101=0),"N.M.",IF(ABS(M101/L101)&gt;=10,"N.M.",M101/(-L101)))),IF(M101=0,0,IF(OR(L101=0,K101=0),"N.M.",IF(ABS(M101/L101)&gt;=10,"N.M.",M101/L101))))</f>
        <v>0.48187503890089806</v>
      </c>
      <c r="O101" s="104"/>
      <c r="P101" s="15">
        <v>487949.86</v>
      </c>
      <c r="Q101" s="15">
        <v>204962.80000000002</v>
      </c>
      <c r="R101" s="90">
        <f aca="true" t="shared" si="44" ref="R101:R116">+P101-Q101</f>
        <v>282987.05999999994</v>
      </c>
      <c r="S101" s="103">
        <f aca="true" t="shared" si="45" ref="S101:S116">IF(Q101&lt;0,IF(R101=0,0,IF(OR(Q101=0,P101=0),"N.M.",IF(ABS(R101/Q101)&gt;=10,"N.M.",R101/(-Q101)))),IF(R101=0,0,IF(OR(Q101=0,P101=0),"N.M.",IF(ABS(R101/Q101)&gt;=10,"N.M.",R101/Q101))))</f>
        <v>1.3806752249676522</v>
      </c>
      <c r="T101" s="104"/>
      <c r="U101" s="15">
        <v>1703701.84</v>
      </c>
      <c r="V101" s="15">
        <v>1165586.48</v>
      </c>
      <c r="W101" s="90">
        <f aca="true" t="shared" si="46" ref="W101:W116">+U101-V101</f>
        <v>538115.3600000001</v>
      </c>
      <c r="X101" s="103">
        <f aca="true" t="shared" si="47" ref="X101:X116">IF(V101&lt;0,IF(W101=0,0,IF(OR(V101=0,U101=0),"N.M.",IF(ABS(W101/V101)&gt;=10,"N.M.",W101/(-V101)))),IF(W101=0,0,IF(OR(V101=0,U101=0),"N.M.",IF(ABS(W101/V101)&gt;=10,"N.M.",W101/V101))))</f>
        <v>0.46166918476954205</v>
      </c>
    </row>
    <row r="102" spans="1:24" s="14" customFormat="1" ht="12.75" hidden="1" outlineLevel="2">
      <c r="A102" s="14" t="s">
        <v>625</v>
      </c>
      <c r="B102" s="14" t="s">
        <v>626</v>
      </c>
      <c r="C102" s="54" t="s">
        <v>627</v>
      </c>
      <c r="D102" s="15"/>
      <c r="E102" s="15"/>
      <c r="F102" s="15">
        <v>0</v>
      </c>
      <c r="G102" s="15">
        <v>1533.22</v>
      </c>
      <c r="H102" s="90">
        <f t="shared" si="40"/>
        <v>-1533.22</v>
      </c>
      <c r="I102" s="103" t="str">
        <f t="shared" si="41"/>
        <v>N.M.</v>
      </c>
      <c r="J102" s="104"/>
      <c r="K102" s="15">
        <v>12701.710000000001</v>
      </c>
      <c r="L102" s="15">
        <v>-33617.55</v>
      </c>
      <c r="M102" s="90">
        <f t="shared" si="42"/>
        <v>46319.26</v>
      </c>
      <c r="N102" s="103">
        <f t="shared" si="43"/>
        <v>1.3778297347665132</v>
      </c>
      <c r="O102" s="104"/>
      <c r="P102" s="15">
        <v>-74.77</v>
      </c>
      <c r="Q102" s="15">
        <v>2295.6</v>
      </c>
      <c r="R102" s="90">
        <f t="shared" si="44"/>
        <v>-2370.37</v>
      </c>
      <c r="S102" s="103">
        <f t="shared" si="45"/>
        <v>-1.032571005401638</v>
      </c>
      <c r="T102" s="104"/>
      <c r="U102" s="15">
        <v>12695.19</v>
      </c>
      <c r="V102" s="15">
        <v>-43999.350000000006</v>
      </c>
      <c r="W102" s="90">
        <f t="shared" si="46"/>
        <v>56694.54000000001</v>
      </c>
      <c r="X102" s="103">
        <f t="shared" si="47"/>
        <v>1.288531307848866</v>
      </c>
    </row>
    <row r="103" spans="1:24" s="14" customFormat="1" ht="12.75" hidden="1" outlineLevel="2">
      <c r="A103" s="14" t="s">
        <v>628</v>
      </c>
      <c r="B103" s="14" t="s">
        <v>629</v>
      </c>
      <c r="C103" s="54" t="s">
        <v>630</v>
      </c>
      <c r="D103" s="15"/>
      <c r="E103" s="15"/>
      <c r="F103" s="15">
        <v>7069.92</v>
      </c>
      <c r="G103" s="15">
        <v>11539.82</v>
      </c>
      <c r="H103" s="90">
        <f t="shared" si="40"/>
        <v>-4469.9</v>
      </c>
      <c r="I103" s="103">
        <f t="shared" si="41"/>
        <v>-0.38734572982940807</v>
      </c>
      <c r="J103" s="104"/>
      <c r="K103" s="15">
        <v>176133.27</v>
      </c>
      <c r="L103" s="15">
        <v>2046882.68</v>
      </c>
      <c r="M103" s="90">
        <f t="shared" si="42"/>
        <v>-1870749.41</v>
      </c>
      <c r="N103" s="103">
        <f t="shared" si="43"/>
        <v>-0.913950481030989</v>
      </c>
      <c r="O103" s="104"/>
      <c r="P103" s="15">
        <v>67044.82</v>
      </c>
      <c r="Q103" s="15">
        <v>182928.09</v>
      </c>
      <c r="R103" s="90">
        <f t="shared" si="44"/>
        <v>-115883.26999999999</v>
      </c>
      <c r="S103" s="103">
        <f t="shared" si="45"/>
        <v>-0.6334908433144412</v>
      </c>
      <c r="T103" s="104"/>
      <c r="U103" s="15">
        <v>184364.37</v>
      </c>
      <c r="V103" s="15">
        <v>2752350.24</v>
      </c>
      <c r="W103" s="90">
        <f t="shared" si="46"/>
        <v>-2567985.87</v>
      </c>
      <c r="X103" s="103">
        <f t="shared" si="47"/>
        <v>-0.9330156579200473</v>
      </c>
    </row>
    <row r="104" spans="1:24" s="14" customFormat="1" ht="12.75" hidden="1" outlineLevel="2">
      <c r="A104" s="14" t="s">
        <v>631</v>
      </c>
      <c r="B104" s="14" t="s">
        <v>632</v>
      </c>
      <c r="C104" s="54" t="s">
        <v>633</v>
      </c>
      <c r="D104" s="15"/>
      <c r="E104" s="15"/>
      <c r="F104" s="15">
        <v>-5288.51</v>
      </c>
      <c r="G104" s="15">
        <v>-27532.59</v>
      </c>
      <c r="H104" s="90">
        <f t="shared" si="40"/>
        <v>22244.08</v>
      </c>
      <c r="I104" s="103">
        <f t="shared" si="41"/>
        <v>0.8079181798733792</v>
      </c>
      <c r="J104" s="104"/>
      <c r="K104" s="15">
        <v>-111587.61</v>
      </c>
      <c r="L104" s="15">
        <v>77270.65000000001</v>
      </c>
      <c r="M104" s="90">
        <f t="shared" si="42"/>
        <v>-188858.26</v>
      </c>
      <c r="N104" s="103">
        <f t="shared" si="43"/>
        <v>-2.4441137741173393</v>
      </c>
      <c r="O104" s="104"/>
      <c r="P104" s="15">
        <v>6472.66</v>
      </c>
      <c r="Q104" s="15">
        <v>-79398.96</v>
      </c>
      <c r="R104" s="90">
        <f t="shared" si="44"/>
        <v>85871.62000000001</v>
      </c>
      <c r="S104" s="103">
        <f t="shared" si="45"/>
        <v>1.0815207151327928</v>
      </c>
      <c r="T104" s="104"/>
      <c r="U104" s="15">
        <v>-115578.5</v>
      </c>
      <c r="V104" s="15">
        <v>112990.15000000001</v>
      </c>
      <c r="W104" s="90">
        <f t="shared" si="46"/>
        <v>-228568.65000000002</v>
      </c>
      <c r="X104" s="103">
        <f t="shared" si="47"/>
        <v>-2.022907749038301</v>
      </c>
    </row>
    <row r="105" spans="1:24" s="14" customFormat="1" ht="12.75" hidden="1" outlineLevel="2">
      <c r="A105" s="14" t="s">
        <v>634</v>
      </c>
      <c r="B105" s="14" t="s">
        <v>635</v>
      </c>
      <c r="C105" s="54" t="s">
        <v>636</v>
      </c>
      <c r="D105" s="15"/>
      <c r="E105" s="15"/>
      <c r="F105" s="15">
        <v>0</v>
      </c>
      <c r="G105" s="15">
        <v>0</v>
      </c>
      <c r="H105" s="90">
        <f t="shared" si="40"/>
        <v>0</v>
      </c>
      <c r="I105" s="103">
        <f t="shared" si="41"/>
        <v>0</v>
      </c>
      <c r="J105" s="104"/>
      <c r="K105" s="15">
        <v>0</v>
      </c>
      <c r="L105" s="15">
        <v>0.66</v>
      </c>
      <c r="M105" s="90">
        <f t="shared" si="42"/>
        <v>-0.66</v>
      </c>
      <c r="N105" s="103" t="str">
        <f t="shared" si="43"/>
        <v>N.M.</v>
      </c>
      <c r="O105" s="104"/>
      <c r="P105" s="15">
        <v>0</v>
      </c>
      <c r="Q105" s="15">
        <v>-0.27</v>
      </c>
      <c r="R105" s="90">
        <f t="shared" si="44"/>
        <v>0.27</v>
      </c>
      <c r="S105" s="103" t="str">
        <f t="shared" si="45"/>
        <v>N.M.</v>
      </c>
      <c r="T105" s="104"/>
      <c r="U105" s="15">
        <v>0</v>
      </c>
      <c r="V105" s="15">
        <v>0.56</v>
      </c>
      <c r="W105" s="90">
        <f t="shared" si="46"/>
        <v>-0.56</v>
      </c>
      <c r="X105" s="103" t="str">
        <f t="shared" si="47"/>
        <v>N.M.</v>
      </c>
    </row>
    <row r="106" spans="1:24" s="14" customFormat="1" ht="12.75" hidden="1" outlineLevel="2">
      <c r="A106" s="14" t="s">
        <v>637</v>
      </c>
      <c r="B106" s="14" t="s">
        <v>638</v>
      </c>
      <c r="C106" s="54" t="s">
        <v>639</v>
      </c>
      <c r="D106" s="15"/>
      <c r="E106" s="15"/>
      <c r="F106" s="15">
        <v>-9.23</v>
      </c>
      <c r="G106" s="15">
        <v>-18.51</v>
      </c>
      <c r="H106" s="90">
        <f t="shared" si="40"/>
        <v>9.280000000000001</v>
      </c>
      <c r="I106" s="103">
        <f t="shared" si="41"/>
        <v>0.5013506212857914</v>
      </c>
      <c r="J106" s="104"/>
      <c r="K106" s="15">
        <v>15.120000000000001</v>
      </c>
      <c r="L106" s="15">
        <v>-76</v>
      </c>
      <c r="M106" s="90">
        <f t="shared" si="42"/>
        <v>91.12</v>
      </c>
      <c r="N106" s="103">
        <f t="shared" si="43"/>
        <v>1.1989473684210528</v>
      </c>
      <c r="O106" s="104"/>
      <c r="P106" s="15">
        <v>1.83</v>
      </c>
      <c r="Q106" s="15">
        <v>-4.25</v>
      </c>
      <c r="R106" s="90">
        <f t="shared" si="44"/>
        <v>6.08</v>
      </c>
      <c r="S106" s="103">
        <f t="shared" si="45"/>
        <v>1.4305882352941177</v>
      </c>
      <c r="T106" s="104"/>
      <c r="U106" s="15">
        <v>-1.5999999999999979</v>
      </c>
      <c r="V106" s="15">
        <v>-89.45</v>
      </c>
      <c r="W106" s="90">
        <f t="shared" si="46"/>
        <v>87.85000000000001</v>
      </c>
      <c r="X106" s="103">
        <f t="shared" si="47"/>
        <v>0.9821129122414758</v>
      </c>
    </row>
    <row r="107" spans="1:24" s="14" customFormat="1" ht="12.75" hidden="1" outlineLevel="2">
      <c r="A107" s="14" t="s">
        <v>640</v>
      </c>
      <c r="B107" s="14" t="s">
        <v>641</v>
      </c>
      <c r="C107" s="54" t="s">
        <v>642</v>
      </c>
      <c r="D107" s="15"/>
      <c r="E107" s="15"/>
      <c r="F107" s="15">
        <v>197207.85</v>
      </c>
      <c r="G107" s="15">
        <v>49698.54</v>
      </c>
      <c r="H107" s="90">
        <f t="shared" si="40"/>
        <v>147509.31</v>
      </c>
      <c r="I107" s="103">
        <f t="shared" si="41"/>
        <v>2.968081356112272</v>
      </c>
      <c r="J107" s="104"/>
      <c r="K107" s="15">
        <v>1627819.29</v>
      </c>
      <c r="L107" s="15">
        <v>816507.16</v>
      </c>
      <c r="M107" s="90">
        <f t="shared" si="42"/>
        <v>811312.13</v>
      </c>
      <c r="N107" s="103">
        <f t="shared" si="43"/>
        <v>0.9936374960876032</v>
      </c>
      <c r="O107" s="104"/>
      <c r="P107" s="15">
        <v>387302.76</v>
      </c>
      <c r="Q107" s="15">
        <v>277551.46</v>
      </c>
      <c r="R107" s="90">
        <f t="shared" si="44"/>
        <v>109751.29999999999</v>
      </c>
      <c r="S107" s="103">
        <f t="shared" si="45"/>
        <v>0.3954268516548246</v>
      </c>
      <c r="T107" s="104"/>
      <c r="U107" s="15">
        <v>1751064.56</v>
      </c>
      <c r="V107" s="15">
        <v>848011.06</v>
      </c>
      <c r="W107" s="90">
        <f t="shared" si="46"/>
        <v>903053.5</v>
      </c>
      <c r="X107" s="103">
        <f t="shared" si="47"/>
        <v>1.0649076911803486</v>
      </c>
    </row>
    <row r="108" spans="1:24" s="14" customFormat="1" ht="12.75" hidden="1" outlineLevel="2">
      <c r="A108" s="14" t="s">
        <v>643</v>
      </c>
      <c r="B108" s="14" t="s">
        <v>644</v>
      </c>
      <c r="C108" s="54" t="s">
        <v>645</v>
      </c>
      <c r="D108" s="15"/>
      <c r="E108" s="15"/>
      <c r="F108" s="15">
        <v>-1505.88</v>
      </c>
      <c r="G108" s="15">
        <v>-123.02</v>
      </c>
      <c r="H108" s="90">
        <f t="shared" si="40"/>
        <v>-1382.8600000000001</v>
      </c>
      <c r="I108" s="103" t="str">
        <f t="shared" si="41"/>
        <v>N.M.</v>
      </c>
      <c r="J108" s="104"/>
      <c r="K108" s="15">
        <v>-3179.38</v>
      </c>
      <c r="L108" s="15">
        <v>-1365.8600000000001</v>
      </c>
      <c r="M108" s="90">
        <f t="shared" si="42"/>
        <v>-1813.52</v>
      </c>
      <c r="N108" s="103">
        <f t="shared" si="43"/>
        <v>-1.3277495497342333</v>
      </c>
      <c r="O108" s="104"/>
      <c r="P108" s="15">
        <v>-1638.8</v>
      </c>
      <c r="Q108" s="15">
        <v>-567.5500000000001</v>
      </c>
      <c r="R108" s="90">
        <f t="shared" si="44"/>
        <v>-1071.25</v>
      </c>
      <c r="S108" s="103">
        <f t="shared" si="45"/>
        <v>-1.887498898775438</v>
      </c>
      <c r="T108" s="104"/>
      <c r="U108" s="15">
        <v>-3499.4900000000002</v>
      </c>
      <c r="V108" s="15">
        <v>-1640.3500000000001</v>
      </c>
      <c r="W108" s="90">
        <f t="shared" si="46"/>
        <v>-1859.14</v>
      </c>
      <c r="X108" s="103">
        <f t="shared" si="47"/>
        <v>-1.1333800713262414</v>
      </c>
    </row>
    <row r="109" spans="1:24" s="14" customFormat="1" ht="12.75" hidden="1" outlineLevel="2">
      <c r="A109" s="14" t="s">
        <v>646</v>
      </c>
      <c r="B109" s="14" t="s">
        <v>647</v>
      </c>
      <c r="C109" s="54" t="s">
        <v>648</v>
      </c>
      <c r="D109" s="15"/>
      <c r="E109" s="15"/>
      <c r="F109" s="15">
        <v>5288.51</v>
      </c>
      <c r="G109" s="15">
        <v>27532.59</v>
      </c>
      <c r="H109" s="90">
        <f t="shared" si="40"/>
        <v>-22244.08</v>
      </c>
      <c r="I109" s="103">
        <f t="shared" si="41"/>
        <v>-0.8079181798733792</v>
      </c>
      <c r="J109" s="104"/>
      <c r="K109" s="15">
        <v>111587.61</v>
      </c>
      <c r="L109" s="15">
        <v>-77270.65000000001</v>
      </c>
      <c r="M109" s="90">
        <f t="shared" si="42"/>
        <v>188858.26</v>
      </c>
      <c r="N109" s="103">
        <f t="shared" si="43"/>
        <v>2.4441137741173393</v>
      </c>
      <c r="O109" s="104"/>
      <c r="P109" s="15">
        <v>-6472.66</v>
      </c>
      <c r="Q109" s="15">
        <v>79398.96</v>
      </c>
      <c r="R109" s="90">
        <f t="shared" si="44"/>
        <v>-85871.62000000001</v>
      </c>
      <c r="S109" s="103">
        <f t="shared" si="45"/>
        <v>-1.0815207151327928</v>
      </c>
      <c r="T109" s="104"/>
      <c r="U109" s="15">
        <v>115578.5</v>
      </c>
      <c r="V109" s="15">
        <v>-112990.15000000001</v>
      </c>
      <c r="W109" s="90">
        <f t="shared" si="46"/>
        <v>228568.65000000002</v>
      </c>
      <c r="X109" s="103">
        <f t="shared" si="47"/>
        <v>2.022907749038301</v>
      </c>
    </row>
    <row r="110" spans="1:24" s="14" customFormat="1" ht="12.75" hidden="1" outlineLevel="2">
      <c r="A110" s="14" t="s">
        <v>649</v>
      </c>
      <c r="B110" s="14" t="s">
        <v>650</v>
      </c>
      <c r="C110" s="54" t="s">
        <v>651</v>
      </c>
      <c r="D110" s="15"/>
      <c r="E110" s="15"/>
      <c r="F110" s="15">
        <v>-81824.82</v>
      </c>
      <c r="G110" s="15">
        <v>-20765.56</v>
      </c>
      <c r="H110" s="90">
        <f t="shared" si="40"/>
        <v>-61059.26000000001</v>
      </c>
      <c r="I110" s="103">
        <f t="shared" si="41"/>
        <v>-2.940409986535398</v>
      </c>
      <c r="J110" s="104"/>
      <c r="K110" s="15">
        <v>-782121.04</v>
      </c>
      <c r="L110" s="15">
        <v>-229154.96</v>
      </c>
      <c r="M110" s="90">
        <f t="shared" si="42"/>
        <v>-552966.0800000001</v>
      </c>
      <c r="N110" s="103">
        <f t="shared" si="43"/>
        <v>-2.4130661627398338</v>
      </c>
      <c r="O110" s="104"/>
      <c r="P110" s="15">
        <v>-209117.88</v>
      </c>
      <c r="Q110" s="15">
        <v>-74241.88</v>
      </c>
      <c r="R110" s="90">
        <f t="shared" si="44"/>
        <v>-134876</v>
      </c>
      <c r="S110" s="103">
        <f t="shared" si="45"/>
        <v>-1.8167104604570896</v>
      </c>
      <c r="T110" s="104"/>
      <c r="U110" s="15">
        <v>-819344.52</v>
      </c>
      <c r="V110" s="15">
        <v>-229154.96</v>
      </c>
      <c r="W110" s="90">
        <f t="shared" si="46"/>
        <v>-590189.56</v>
      </c>
      <c r="X110" s="103">
        <f t="shared" si="47"/>
        <v>-2.575504191574121</v>
      </c>
    </row>
    <row r="111" spans="1:24" s="14" customFormat="1" ht="12.75" hidden="1" outlineLevel="2">
      <c r="A111" s="14" t="s">
        <v>652</v>
      </c>
      <c r="B111" s="14" t="s">
        <v>653</v>
      </c>
      <c r="C111" s="54" t="s">
        <v>654</v>
      </c>
      <c r="D111" s="15"/>
      <c r="E111" s="15"/>
      <c r="F111" s="15">
        <v>1498</v>
      </c>
      <c r="G111" s="15">
        <v>1263.1000000000001</v>
      </c>
      <c r="H111" s="90">
        <f t="shared" si="40"/>
        <v>234.89999999999986</v>
      </c>
      <c r="I111" s="103">
        <f t="shared" si="41"/>
        <v>0.18597102367191817</v>
      </c>
      <c r="J111" s="104"/>
      <c r="K111" s="15">
        <v>12631.92</v>
      </c>
      <c r="L111" s="15">
        <v>12416.863000000001</v>
      </c>
      <c r="M111" s="90">
        <f t="shared" si="42"/>
        <v>215.05699999999888</v>
      </c>
      <c r="N111" s="103">
        <f t="shared" si="43"/>
        <v>0.017319752984308424</v>
      </c>
      <c r="O111" s="104"/>
      <c r="P111" s="15">
        <v>4141.66</v>
      </c>
      <c r="Q111" s="15">
        <v>3748.4500000000003</v>
      </c>
      <c r="R111" s="90">
        <f t="shared" si="44"/>
        <v>393.2099999999996</v>
      </c>
      <c r="S111" s="103">
        <f t="shared" si="45"/>
        <v>0.10489935840147249</v>
      </c>
      <c r="T111" s="104"/>
      <c r="U111" s="15">
        <v>15549.43</v>
      </c>
      <c r="V111" s="15">
        <v>21416.743000000002</v>
      </c>
      <c r="W111" s="90">
        <f t="shared" si="46"/>
        <v>-5867.313000000002</v>
      </c>
      <c r="X111" s="103">
        <f t="shared" si="47"/>
        <v>-0.27395916363193046</v>
      </c>
    </row>
    <row r="112" spans="1:24" s="14" customFormat="1" ht="12.75" hidden="1" outlineLevel="2">
      <c r="A112" s="14" t="s">
        <v>655</v>
      </c>
      <c r="B112" s="14" t="s">
        <v>656</v>
      </c>
      <c r="C112" s="54" t="s">
        <v>657</v>
      </c>
      <c r="D112" s="15"/>
      <c r="E112" s="15"/>
      <c r="F112" s="15">
        <v>6403.3</v>
      </c>
      <c r="G112" s="15">
        <v>6412.06</v>
      </c>
      <c r="H112" s="90">
        <f t="shared" si="40"/>
        <v>-8.760000000000218</v>
      </c>
      <c r="I112" s="103">
        <f t="shared" si="41"/>
        <v>-0.0013661756128296083</v>
      </c>
      <c r="J112" s="104"/>
      <c r="K112" s="15">
        <v>63966.5</v>
      </c>
      <c r="L112" s="15">
        <v>64138.731</v>
      </c>
      <c r="M112" s="90">
        <f t="shared" si="42"/>
        <v>-172.23099999999977</v>
      </c>
      <c r="N112" s="103">
        <f t="shared" si="43"/>
        <v>-0.002685288550532747</v>
      </c>
      <c r="O112" s="104"/>
      <c r="P112" s="15">
        <v>19565.920000000002</v>
      </c>
      <c r="Q112" s="15">
        <v>19235.49</v>
      </c>
      <c r="R112" s="90">
        <f t="shared" si="44"/>
        <v>330.4300000000003</v>
      </c>
      <c r="S112" s="103">
        <f t="shared" si="45"/>
        <v>0.01717814310942951</v>
      </c>
      <c r="T112" s="104"/>
      <c r="U112" s="15">
        <v>77065.38</v>
      </c>
      <c r="V112" s="15">
        <v>77192.881</v>
      </c>
      <c r="W112" s="90">
        <f t="shared" si="46"/>
        <v>-127.50099999998929</v>
      </c>
      <c r="X112" s="103">
        <f t="shared" si="47"/>
        <v>-0.0016517196708850561</v>
      </c>
    </row>
    <row r="113" spans="1:24" s="14" customFormat="1" ht="12.75" hidden="1" outlineLevel="2">
      <c r="A113" s="14" t="s">
        <v>658</v>
      </c>
      <c r="B113" s="14" t="s">
        <v>659</v>
      </c>
      <c r="C113" s="54" t="s">
        <v>660</v>
      </c>
      <c r="D113" s="15"/>
      <c r="E113" s="15"/>
      <c r="F113" s="15">
        <v>23727.28</v>
      </c>
      <c r="G113" s="15">
        <v>60667.71</v>
      </c>
      <c r="H113" s="90">
        <f t="shared" si="40"/>
        <v>-36940.43</v>
      </c>
      <c r="I113" s="103">
        <f t="shared" si="41"/>
        <v>-0.6088977151107237</v>
      </c>
      <c r="J113" s="104"/>
      <c r="K113" s="15">
        <v>834240.6900000001</v>
      </c>
      <c r="L113" s="15">
        <v>751762.13</v>
      </c>
      <c r="M113" s="90">
        <f t="shared" si="42"/>
        <v>82478.56000000006</v>
      </c>
      <c r="N113" s="103">
        <f t="shared" si="43"/>
        <v>0.10971364040378045</v>
      </c>
      <c r="O113" s="104"/>
      <c r="P113" s="15">
        <v>268883.72000000003</v>
      </c>
      <c r="Q113" s="15">
        <v>177340.54</v>
      </c>
      <c r="R113" s="90">
        <f t="shared" si="44"/>
        <v>91543.18000000002</v>
      </c>
      <c r="S113" s="103">
        <f t="shared" si="45"/>
        <v>0.5161999619489149</v>
      </c>
      <c r="T113" s="104"/>
      <c r="U113" s="15">
        <v>960771.7100000001</v>
      </c>
      <c r="V113" s="15">
        <v>952590.14</v>
      </c>
      <c r="W113" s="90">
        <f t="shared" si="46"/>
        <v>8181.570000000065</v>
      </c>
      <c r="X113" s="103">
        <f t="shared" si="47"/>
        <v>0.008588762004192134</v>
      </c>
    </row>
    <row r="114" spans="1:24" s="14" customFormat="1" ht="12.75" hidden="1" outlineLevel="2">
      <c r="A114" s="14" t="s">
        <v>661</v>
      </c>
      <c r="B114" s="14" t="s">
        <v>662</v>
      </c>
      <c r="C114" s="54" t="s">
        <v>663</v>
      </c>
      <c r="D114" s="15"/>
      <c r="E114" s="15"/>
      <c r="F114" s="15">
        <v>13421.91</v>
      </c>
      <c r="G114" s="15">
        <v>11510.53</v>
      </c>
      <c r="H114" s="90">
        <f t="shared" si="40"/>
        <v>1911.3799999999992</v>
      </c>
      <c r="I114" s="103">
        <f t="shared" si="41"/>
        <v>0.16605490798425435</v>
      </c>
      <c r="J114" s="104"/>
      <c r="K114" s="15">
        <v>155109.57</v>
      </c>
      <c r="L114" s="15">
        <v>128806.486</v>
      </c>
      <c r="M114" s="90">
        <f t="shared" si="42"/>
        <v>26303.084000000003</v>
      </c>
      <c r="N114" s="103">
        <f t="shared" si="43"/>
        <v>0.20420620744206935</v>
      </c>
      <c r="O114" s="104"/>
      <c r="P114" s="15">
        <v>51534.07</v>
      </c>
      <c r="Q114" s="15">
        <v>36991.01</v>
      </c>
      <c r="R114" s="90">
        <f t="shared" si="44"/>
        <v>14543.059999999998</v>
      </c>
      <c r="S114" s="103">
        <f t="shared" si="45"/>
        <v>0.39315120079175986</v>
      </c>
      <c r="T114" s="104"/>
      <c r="U114" s="15">
        <v>182057.03</v>
      </c>
      <c r="V114" s="15">
        <v>158488.18600000002</v>
      </c>
      <c r="W114" s="90">
        <f t="shared" si="46"/>
        <v>23568.843999999983</v>
      </c>
      <c r="X114" s="103">
        <f t="shared" si="47"/>
        <v>0.14871041555109968</v>
      </c>
    </row>
    <row r="115" spans="1:24" s="14" customFormat="1" ht="12.75" hidden="1" outlineLevel="2">
      <c r="A115" s="14" t="s">
        <v>664</v>
      </c>
      <c r="B115" s="14" t="s">
        <v>665</v>
      </c>
      <c r="C115" s="54" t="s">
        <v>666</v>
      </c>
      <c r="D115" s="15"/>
      <c r="E115" s="15"/>
      <c r="F115" s="15">
        <v>365206.46</v>
      </c>
      <c r="G115" s="15">
        <v>339129.16000000003</v>
      </c>
      <c r="H115" s="90">
        <f t="shared" si="40"/>
        <v>26077.29999999999</v>
      </c>
      <c r="I115" s="103">
        <f t="shared" si="41"/>
        <v>0.07689489161002842</v>
      </c>
      <c r="J115" s="104"/>
      <c r="K115" s="15">
        <v>3332557.455</v>
      </c>
      <c r="L115" s="15">
        <v>3189844.517</v>
      </c>
      <c r="M115" s="90">
        <f t="shared" si="42"/>
        <v>142712.93800000008</v>
      </c>
      <c r="N115" s="103">
        <f t="shared" si="43"/>
        <v>0.04473977876959954</v>
      </c>
      <c r="O115" s="104"/>
      <c r="P115" s="15">
        <v>1056778.4</v>
      </c>
      <c r="Q115" s="15">
        <v>1016826.99</v>
      </c>
      <c r="R115" s="90">
        <f t="shared" si="44"/>
        <v>39951.409999999916</v>
      </c>
      <c r="S115" s="103">
        <f t="shared" si="45"/>
        <v>0.03929027296964247</v>
      </c>
      <c r="T115" s="104"/>
      <c r="U115" s="15">
        <v>4025104.165</v>
      </c>
      <c r="V115" s="15">
        <v>3786836.377</v>
      </c>
      <c r="W115" s="90">
        <f t="shared" si="46"/>
        <v>238267.78800000018</v>
      </c>
      <c r="X115" s="103">
        <f t="shared" si="47"/>
        <v>0.06292001139715475</v>
      </c>
    </row>
    <row r="116" spans="1:24" s="14" customFormat="1" ht="12.75" hidden="1" outlineLevel="2">
      <c r="A116" s="14" t="s">
        <v>667</v>
      </c>
      <c r="B116" s="14" t="s">
        <v>668</v>
      </c>
      <c r="C116" s="54" t="s">
        <v>669</v>
      </c>
      <c r="D116" s="15"/>
      <c r="E116" s="15"/>
      <c r="F116" s="15">
        <v>4596</v>
      </c>
      <c r="G116" s="15">
        <v>4644</v>
      </c>
      <c r="H116" s="90">
        <f t="shared" si="40"/>
        <v>-48</v>
      </c>
      <c r="I116" s="103">
        <f t="shared" si="41"/>
        <v>-0.0103359173126615</v>
      </c>
      <c r="J116" s="104"/>
      <c r="K116" s="15">
        <v>52272</v>
      </c>
      <c r="L116" s="15">
        <v>57108</v>
      </c>
      <c r="M116" s="90">
        <f t="shared" si="42"/>
        <v>-4836</v>
      </c>
      <c r="N116" s="103">
        <f t="shared" si="43"/>
        <v>-0.08468165581004412</v>
      </c>
      <c r="O116" s="104"/>
      <c r="P116" s="15">
        <v>13632</v>
      </c>
      <c r="Q116" s="15">
        <v>13680</v>
      </c>
      <c r="R116" s="90">
        <f t="shared" si="44"/>
        <v>-48</v>
      </c>
      <c r="S116" s="103">
        <f t="shared" si="45"/>
        <v>-0.0035087719298245615</v>
      </c>
      <c r="T116" s="104"/>
      <c r="U116" s="15">
        <v>61260</v>
      </c>
      <c r="V116" s="15">
        <v>69492</v>
      </c>
      <c r="W116" s="90">
        <f t="shared" si="46"/>
        <v>-8232</v>
      </c>
      <c r="X116" s="103">
        <f t="shared" si="47"/>
        <v>-0.11845967881194958</v>
      </c>
    </row>
    <row r="117" spans="1:24" ht="12.75" hidden="1" outlineLevel="1">
      <c r="A117" s="1" t="s">
        <v>307</v>
      </c>
      <c r="B117" s="9" t="s">
        <v>280</v>
      </c>
      <c r="C117" s="62" t="s">
        <v>285</v>
      </c>
      <c r="D117" s="28"/>
      <c r="E117" s="28"/>
      <c r="F117" s="17">
        <v>739140.55</v>
      </c>
      <c r="G117" s="17">
        <v>531971.3</v>
      </c>
      <c r="H117" s="35">
        <f>+F117-G117</f>
        <v>207169.25</v>
      </c>
      <c r="I117" s="95">
        <f>IF(G117&lt;0,IF(H117=0,0,IF(OR(G117=0,F117=0),"N.M.",IF(ABS(H117/G117)&gt;=10,"N.M.",H117/(-G117)))),IF(H117=0,0,IF(OR(G117=0,F117=0),"N.M.",IF(ABS(H117/G117)&gt;=10,"N.M.",H117/G117))))</f>
        <v>0.38943689255416597</v>
      </c>
      <c r="K117" s="17">
        <v>7023747.265000001</v>
      </c>
      <c r="L117" s="17">
        <v>7843556.607</v>
      </c>
      <c r="M117" s="35">
        <f>+K117-L117</f>
        <v>-819809.3419999992</v>
      </c>
      <c r="N117" s="95">
        <f>IF(L117&lt;0,IF(M117=0,0,IF(OR(L117=0,K117=0),"N.M.",IF(ABS(M117/L117)&gt;=10,"N.M.",M117/(-L117)))),IF(M117=0,0,IF(OR(L117=0,K117=0),"N.M.",IF(ABS(M117/L117)&gt;=10,"N.M.",M117/L117))))</f>
        <v>-0.10452010268764536</v>
      </c>
      <c r="P117" s="17">
        <v>2146003.59</v>
      </c>
      <c r="Q117" s="17">
        <v>1860746.48</v>
      </c>
      <c r="R117" s="35">
        <f>+P117-Q117</f>
        <v>285257.10999999987</v>
      </c>
      <c r="S117" s="95">
        <f>IF(Q117&lt;0,IF(R117=0,0,IF(OR(Q117=0,P117=0),"N.M.",IF(ABS(R117/Q117)&gt;=10,"N.M.",R117/(-Q117)))),IF(R117=0,0,IF(OR(Q117=0,P117=0),"N.M.",IF(ABS(R117/Q117)&gt;=10,"N.M.",R117/Q117))))</f>
        <v>0.15330251222616842</v>
      </c>
      <c r="U117" s="17">
        <v>8150788.065000001</v>
      </c>
      <c r="V117" s="17">
        <v>9557080.557</v>
      </c>
      <c r="W117" s="35">
        <f>+U117-V117</f>
        <v>-1406292.4919999987</v>
      </c>
      <c r="X117" s="95">
        <f>IF(V117&lt;0,IF(W117=0,0,IF(OR(V117=0,U117=0),"N.M.",IF(ABS(W117/V117)&gt;=10,"N.M.",W117/(-V117)))),IF(W117=0,0,IF(OR(V117=0,U117=0),"N.M.",IF(ABS(W117/V117)&gt;=10,"N.M.",W117/V117))))</f>
        <v>-0.1471466609089082</v>
      </c>
    </row>
    <row r="118" spans="1:24" ht="12.75" hidden="1" outlineLevel="1">
      <c r="A118" s="1" t="s">
        <v>308</v>
      </c>
      <c r="B118" s="9" t="s">
        <v>279</v>
      </c>
      <c r="C118" s="63" t="s">
        <v>286</v>
      </c>
      <c r="D118" s="28"/>
      <c r="E118" s="28"/>
      <c r="F118" s="125">
        <v>0</v>
      </c>
      <c r="G118" s="125">
        <v>0</v>
      </c>
      <c r="H118" s="128">
        <f>+F118-G118</f>
        <v>0</v>
      </c>
      <c r="I118" s="96">
        <f>IF(G118&lt;0,IF(H118=0,0,IF(OR(G118=0,F118=0),"N.M.",IF(ABS(H118/G118)&gt;=10,"N.M.",H118/(-G118)))),IF(H118=0,0,IF(OR(G118=0,F118=0),"N.M.",IF(ABS(H118/G118)&gt;=10,"N.M.",H118/G118))))</f>
        <v>0</v>
      </c>
      <c r="K118" s="125">
        <v>0</v>
      </c>
      <c r="L118" s="125">
        <v>0</v>
      </c>
      <c r="M118" s="128">
        <f>+K118-L118</f>
        <v>0</v>
      </c>
      <c r="N118" s="96">
        <f>IF(L118&lt;0,IF(M118=0,0,IF(OR(L118=0,K118=0),"N.M.",IF(ABS(M118/L118)&gt;=10,"N.M.",M118/(-L118)))),IF(M118=0,0,IF(OR(L118=0,K118=0),"N.M.",IF(ABS(M118/L118)&gt;=10,"N.M.",M118/L118))))</f>
        <v>0</v>
      </c>
      <c r="P118" s="125">
        <v>0</v>
      </c>
      <c r="Q118" s="125">
        <v>0</v>
      </c>
      <c r="R118" s="128">
        <f>+P118-Q118</f>
        <v>0</v>
      </c>
      <c r="S118" s="96">
        <f>IF(Q118&lt;0,IF(R118=0,0,IF(OR(Q118=0,P118=0),"N.M.",IF(ABS(R118/Q118)&gt;=10,"N.M.",R118/(-Q118)))),IF(R118=0,0,IF(OR(Q118=0,P118=0),"N.M.",IF(ABS(R118/Q118)&gt;=10,"N.M.",R118/Q118))))</f>
        <v>0</v>
      </c>
      <c r="U118" s="125">
        <v>0</v>
      </c>
      <c r="V118" s="125">
        <v>0</v>
      </c>
      <c r="W118" s="128">
        <f>+U118-V118</f>
        <v>0</v>
      </c>
      <c r="X118" s="96">
        <f>IF(V118&lt;0,IF(W118=0,0,IF(OR(V118=0,U118=0),"N.M.",IF(ABS(W118/V118)&gt;=10,"N.M.",W118/(-V118)))),IF(W118=0,0,IF(OR(V118=0,U118=0),"N.M.",IF(ABS(W118/V118)&gt;=10,"N.M.",W118/V118))))</f>
        <v>0</v>
      </c>
    </row>
    <row r="119" spans="1:24" s="12" customFormat="1" ht="12.75" collapsed="1">
      <c r="A119" s="13" t="s">
        <v>317</v>
      </c>
      <c r="C119" s="80" t="s">
        <v>284</v>
      </c>
      <c r="D119" s="65"/>
      <c r="E119" s="65"/>
      <c r="F119" s="34">
        <v>739140.55</v>
      </c>
      <c r="G119" s="34">
        <v>531971.3</v>
      </c>
      <c r="H119" s="29">
        <f>+F119-G119</f>
        <v>207169.25</v>
      </c>
      <c r="I119" s="98">
        <f>IF(G119&lt;0,IF(H119=0,0,IF(OR(G119=0,F119=0),"N.M.",IF(ABS(H119/G119)&gt;=10,"N.M.",H119/(-G119)))),IF(H119=0,0,IF(OR(G119=0,F119=0),"N.M.",IF(ABS(H119/G119)&gt;=10,"N.M.",H119/G119))))</f>
        <v>0.38943689255416597</v>
      </c>
      <c r="J119" s="112" t="s">
        <v>277</v>
      </c>
      <c r="K119" s="34">
        <v>7023747.265</v>
      </c>
      <c r="L119" s="34">
        <v>7843556.607</v>
      </c>
      <c r="M119" s="29">
        <f>+K119-L119</f>
        <v>-819809.3420000002</v>
      </c>
      <c r="N119" s="98">
        <f>IF(L119&lt;0,IF(M119=0,0,IF(OR(L119=0,K119=0),"N.M.",IF(ABS(M119/L119)&gt;=10,"N.M.",M119/(-L119)))),IF(M119=0,0,IF(OR(L119=0,K119=0),"N.M.",IF(ABS(M119/L119)&gt;=10,"N.M.",M119/L119))))</f>
        <v>-0.10452010268764549</v>
      </c>
      <c r="O119" s="112"/>
      <c r="P119" s="34">
        <v>2146003.5900000003</v>
      </c>
      <c r="Q119" s="34">
        <v>1860746.48</v>
      </c>
      <c r="R119" s="29">
        <f>+P119-Q119</f>
        <v>285257.11000000034</v>
      </c>
      <c r="S119" s="98">
        <f>IF(Q119&lt;0,IF(R119=0,0,IF(OR(Q119=0,P119=0),"N.M.",IF(ABS(R119/Q119)&gt;=10,"N.M.",R119/(-Q119)))),IF(R119=0,0,IF(OR(Q119=0,P119=0),"N.M.",IF(ABS(R119/Q119)&gt;=10,"N.M.",R119/Q119))))</f>
        <v>0.15330251222616867</v>
      </c>
      <c r="T119" s="112"/>
      <c r="U119" s="34">
        <v>8150788.0649999995</v>
      </c>
      <c r="V119" s="34">
        <v>9557080.557</v>
      </c>
      <c r="W119" s="29">
        <f>+U119-V119</f>
        <v>-1406292.4920000006</v>
      </c>
      <c r="X119" s="98">
        <f>IF(V119&lt;0,IF(W119=0,0,IF(OR(V119=0,U119=0),"N.M.",IF(ABS(W119/V119)&gt;=10,"N.M.",W119/(-V119)))),IF(W119=0,0,IF(OR(V119=0,U119=0),"N.M.",IF(ABS(W119/V119)&gt;=10,"N.M.",W119/V119))))</f>
        <v>-0.1471466609089084</v>
      </c>
    </row>
    <row r="120" spans="1:24" ht="0.75" customHeight="1" hidden="1" outlineLevel="1">
      <c r="A120" s="1"/>
      <c r="C120" s="53"/>
      <c r="D120" s="28"/>
      <c r="E120" s="28"/>
      <c r="F120" s="17"/>
      <c r="G120" s="17"/>
      <c r="I120" s="95"/>
      <c r="K120" s="17"/>
      <c r="L120" s="17"/>
      <c r="N120" s="95"/>
      <c r="P120" s="17"/>
      <c r="Q120" s="17"/>
      <c r="S120" s="95"/>
      <c r="U120" s="17"/>
      <c r="V120" s="17"/>
      <c r="X120" s="95"/>
    </row>
    <row r="121" spans="1:24" s="14" customFormat="1" ht="12.75" hidden="1" outlineLevel="2">
      <c r="A121" s="14" t="s">
        <v>670</v>
      </c>
      <c r="B121" s="14" t="s">
        <v>671</v>
      </c>
      <c r="C121" s="54" t="s">
        <v>672</v>
      </c>
      <c r="D121" s="15"/>
      <c r="E121" s="15"/>
      <c r="F121" s="15">
        <v>377884.13</v>
      </c>
      <c r="G121" s="15">
        <v>327444.79</v>
      </c>
      <c r="H121" s="90">
        <f aca="true" t="shared" si="48" ref="H121:H126">+F121-G121</f>
        <v>50439.340000000026</v>
      </c>
      <c r="I121" s="103">
        <f aca="true" t="shared" si="49" ref="I121:I126">IF(G121&lt;0,IF(H121=0,0,IF(OR(G121=0,F121=0),"N.M.",IF(ABS(H121/G121)&gt;=10,"N.M.",H121/(-G121)))),IF(H121=0,0,IF(OR(G121=0,F121=0),"N.M.",IF(ABS(H121/G121)&gt;=10,"N.M.",H121/G121))))</f>
        <v>0.1540392198635991</v>
      </c>
      <c r="J121" s="104"/>
      <c r="K121" s="15">
        <v>3456637.3</v>
      </c>
      <c r="L121" s="15">
        <v>3634938.5700000003</v>
      </c>
      <c r="M121" s="90">
        <f aca="true" t="shared" si="50" ref="M121:M126">+K121-L121</f>
        <v>-178301.27000000048</v>
      </c>
      <c r="N121" s="103">
        <f aca="true" t="shared" si="51" ref="N121:N126">IF(L121&lt;0,IF(M121=0,0,IF(OR(L121=0,K121=0),"N.M.",IF(ABS(M121/L121)&gt;=10,"N.M.",M121/(-L121)))),IF(M121=0,0,IF(OR(L121=0,K121=0),"N.M.",IF(ABS(M121/L121)&gt;=10,"N.M.",M121/L121))))</f>
        <v>-0.04905207242608242</v>
      </c>
      <c r="O121" s="104"/>
      <c r="P121" s="15">
        <v>1062799.5</v>
      </c>
      <c r="Q121" s="15">
        <v>1051830.1</v>
      </c>
      <c r="R121" s="90">
        <f aca="true" t="shared" si="52" ref="R121:R126">+P121-Q121</f>
        <v>10969.399999999907</v>
      </c>
      <c r="S121" s="103">
        <f aca="true" t="shared" si="53" ref="S121:S126">IF(Q121&lt;0,IF(R121=0,0,IF(OR(Q121=0,P121=0),"N.M.",IF(ABS(R121/Q121)&gt;=10,"N.M.",R121/(-Q121)))),IF(R121=0,0,IF(OR(Q121=0,P121=0),"N.M.",IF(ABS(R121/Q121)&gt;=10,"N.M.",R121/Q121))))</f>
        <v>0.010428870594214698</v>
      </c>
      <c r="T121" s="104"/>
      <c r="U121" s="15">
        <v>4092357.8499999996</v>
      </c>
      <c r="V121" s="15">
        <v>4616230.96</v>
      </c>
      <c r="W121" s="90">
        <f aca="true" t="shared" si="54" ref="W121:W126">+U121-V121</f>
        <v>-523873.11000000034</v>
      </c>
      <c r="X121" s="103">
        <f aca="true" t="shared" si="55" ref="X121:X126">IF(V121&lt;0,IF(W121=0,0,IF(OR(V121=0,U121=0),"N.M.",IF(ABS(W121/V121)&gt;=10,"N.M.",W121/(-V121)))),IF(W121=0,0,IF(OR(V121=0,U121=0),"N.M.",IF(ABS(W121/V121)&gt;=10,"N.M.",W121/V121))))</f>
        <v>-0.11348503022041175</v>
      </c>
    </row>
    <row r="122" spans="1:24" s="14" customFormat="1" ht="12.75" hidden="1" outlineLevel="2">
      <c r="A122" s="14" t="s">
        <v>673</v>
      </c>
      <c r="B122" s="14" t="s">
        <v>674</v>
      </c>
      <c r="C122" s="54" t="s">
        <v>675</v>
      </c>
      <c r="D122" s="15"/>
      <c r="E122" s="15"/>
      <c r="F122" s="15">
        <v>66798.16</v>
      </c>
      <c r="G122" s="15">
        <v>15196.52</v>
      </c>
      <c r="H122" s="90">
        <f t="shared" si="48"/>
        <v>51601.64</v>
      </c>
      <c r="I122" s="103">
        <f t="shared" si="49"/>
        <v>3.3956221555987818</v>
      </c>
      <c r="J122" s="104"/>
      <c r="K122" s="15">
        <v>121683.77</v>
      </c>
      <c r="L122" s="15">
        <v>66722.74</v>
      </c>
      <c r="M122" s="90">
        <f t="shared" si="50"/>
        <v>54961.03</v>
      </c>
      <c r="N122" s="103">
        <f t="shared" si="51"/>
        <v>0.8237226169069195</v>
      </c>
      <c r="O122" s="104"/>
      <c r="P122" s="15">
        <v>82913.45</v>
      </c>
      <c r="Q122" s="15">
        <v>30205.45</v>
      </c>
      <c r="R122" s="90">
        <f t="shared" si="52"/>
        <v>52708</v>
      </c>
      <c r="S122" s="103">
        <f t="shared" si="53"/>
        <v>1.7449831073531432</v>
      </c>
      <c r="T122" s="104"/>
      <c r="U122" s="15">
        <v>138092.7</v>
      </c>
      <c r="V122" s="15">
        <v>81331.1</v>
      </c>
      <c r="W122" s="90">
        <f t="shared" si="54"/>
        <v>56761.600000000006</v>
      </c>
      <c r="X122" s="103">
        <f t="shared" si="55"/>
        <v>0.6979076884488222</v>
      </c>
    </row>
    <row r="123" spans="1:24" ht="12.75" hidden="1" outlineLevel="1">
      <c r="A123" s="1" t="s">
        <v>309</v>
      </c>
      <c r="B123" s="9" t="s">
        <v>280</v>
      </c>
      <c r="C123" s="62" t="s">
        <v>371</v>
      </c>
      <c r="D123" s="28"/>
      <c r="E123" s="28"/>
      <c r="F123" s="17">
        <v>444682.29000000004</v>
      </c>
      <c r="G123" s="17">
        <v>342641.31</v>
      </c>
      <c r="H123" s="35">
        <f t="shared" si="48"/>
        <v>102040.98000000004</v>
      </c>
      <c r="I123" s="95">
        <f t="shared" si="49"/>
        <v>0.29780699822797213</v>
      </c>
      <c r="K123" s="17">
        <v>3578321.07</v>
      </c>
      <c r="L123" s="17">
        <v>3701661.3100000005</v>
      </c>
      <c r="M123" s="35">
        <f t="shared" si="50"/>
        <v>-123340.24000000069</v>
      </c>
      <c r="N123" s="95">
        <f t="shared" si="51"/>
        <v>-0.03332023912257944</v>
      </c>
      <c r="P123" s="17">
        <v>1145712.95</v>
      </c>
      <c r="Q123" s="17">
        <v>1082035.55</v>
      </c>
      <c r="R123" s="35">
        <f t="shared" si="52"/>
        <v>63677.39999999991</v>
      </c>
      <c r="S123" s="95">
        <f t="shared" si="53"/>
        <v>0.05884963761125954</v>
      </c>
      <c r="U123" s="17">
        <v>4230450.55</v>
      </c>
      <c r="V123" s="17">
        <v>4697562.0600000005</v>
      </c>
      <c r="W123" s="35">
        <f t="shared" si="54"/>
        <v>-467111.5100000007</v>
      </c>
      <c r="X123" s="95">
        <f t="shared" si="55"/>
        <v>-0.09943700669278666</v>
      </c>
    </row>
    <row r="124" spans="1:24" s="14" customFormat="1" ht="12.75" hidden="1" outlineLevel="2">
      <c r="A124" s="14" t="s">
        <v>676</v>
      </c>
      <c r="B124" s="14" t="s">
        <v>677</v>
      </c>
      <c r="C124" s="54" t="s">
        <v>678</v>
      </c>
      <c r="D124" s="15"/>
      <c r="E124" s="15"/>
      <c r="F124" s="15">
        <v>20969.789</v>
      </c>
      <c r="G124" s="15">
        <v>20568.21</v>
      </c>
      <c r="H124" s="90">
        <f t="shared" si="48"/>
        <v>401.57900000000154</v>
      </c>
      <c r="I124" s="103">
        <f t="shared" si="49"/>
        <v>0.019524256121461303</v>
      </c>
      <c r="J124" s="104"/>
      <c r="K124" s="15">
        <v>209697.89</v>
      </c>
      <c r="L124" s="15">
        <v>205682.1</v>
      </c>
      <c r="M124" s="90">
        <f t="shared" si="50"/>
        <v>4015.790000000008</v>
      </c>
      <c r="N124" s="103">
        <f t="shared" si="51"/>
        <v>0.019524256121461265</v>
      </c>
      <c r="O124" s="104"/>
      <c r="P124" s="15">
        <v>62909.367</v>
      </c>
      <c r="Q124" s="15">
        <v>61704.630000000005</v>
      </c>
      <c r="R124" s="90">
        <f t="shared" si="52"/>
        <v>1204.7369999999937</v>
      </c>
      <c r="S124" s="103">
        <f t="shared" si="53"/>
        <v>0.019524256121461123</v>
      </c>
      <c r="T124" s="104"/>
      <c r="U124" s="15">
        <v>250834.31</v>
      </c>
      <c r="V124" s="15">
        <v>248165.30000000002</v>
      </c>
      <c r="W124" s="90">
        <f t="shared" si="54"/>
        <v>2669.00999999998</v>
      </c>
      <c r="X124" s="103">
        <f t="shared" si="55"/>
        <v>0.010754968563292208</v>
      </c>
    </row>
    <row r="125" spans="1:24" ht="12.75" hidden="1" outlineLevel="1">
      <c r="A125" s="1" t="s">
        <v>310</v>
      </c>
      <c r="B125" s="9" t="s">
        <v>279</v>
      </c>
      <c r="C125" s="63" t="s">
        <v>372</v>
      </c>
      <c r="D125" s="28"/>
      <c r="E125" s="28"/>
      <c r="F125" s="125">
        <v>20969.789</v>
      </c>
      <c r="G125" s="125">
        <v>20568.21</v>
      </c>
      <c r="H125" s="128">
        <f t="shared" si="48"/>
        <v>401.57900000000154</v>
      </c>
      <c r="I125" s="96">
        <f t="shared" si="49"/>
        <v>0.019524256121461303</v>
      </c>
      <c r="K125" s="125">
        <v>209697.89</v>
      </c>
      <c r="L125" s="125">
        <v>205682.1</v>
      </c>
      <c r="M125" s="128">
        <f t="shared" si="50"/>
        <v>4015.790000000008</v>
      </c>
      <c r="N125" s="96">
        <f t="shared" si="51"/>
        <v>0.019524256121461265</v>
      </c>
      <c r="P125" s="125">
        <v>62909.367</v>
      </c>
      <c r="Q125" s="125">
        <v>61704.630000000005</v>
      </c>
      <c r="R125" s="128">
        <f t="shared" si="52"/>
        <v>1204.7369999999937</v>
      </c>
      <c r="S125" s="96">
        <f t="shared" si="53"/>
        <v>0.019524256121461123</v>
      </c>
      <c r="U125" s="125">
        <v>250834.31</v>
      </c>
      <c r="V125" s="125">
        <v>248165.30000000002</v>
      </c>
      <c r="W125" s="128">
        <f t="shared" si="54"/>
        <v>2669.00999999998</v>
      </c>
      <c r="X125" s="96">
        <f t="shared" si="55"/>
        <v>0.010754968563292208</v>
      </c>
    </row>
    <row r="126" spans="1:24" s="12" customFormat="1" ht="12.75" collapsed="1">
      <c r="A126" s="13" t="s">
        <v>318</v>
      </c>
      <c r="C126" s="80" t="s">
        <v>287</v>
      </c>
      <c r="D126" s="65"/>
      <c r="E126" s="65"/>
      <c r="F126" s="34">
        <v>465652.079</v>
      </c>
      <c r="G126" s="34">
        <v>363209.52</v>
      </c>
      <c r="H126" s="29">
        <f t="shared" si="48"/>
        <v>102442.55900000001</v>
      </c>
      <c r="I126" s="98">
        <f t="shared" si="49"/>
        <v>0.2820481109636113</v>
      </c>
      <c r="J126" s="112" t="s">
        <v>277</v>
      </c>
      <c r="K126" s="34">
        <v>3788018.9600000004</v>
      </c>
      <c r="L126" s="34">
        <v>3907343.41</v>
      </c>
      <c r="M126" s="29">
        <f t="shared" si="50"/>
        <v>-119324.44999999972</v>
      </c>
      <c r="N126" s="98">
        <f t="shared" si="51"/>
        <v>-0.03053851107497094</v>
      </c>
      <c r="O126" s="112"/>
      <c r="P126" s="34">
        <v>1208622.317</v>
      </c>
      <c r="Q126" s="34">
        <v>1143740.1800000002</v>
      </c>
      <c r="R126" s="29">
        <f t="shared" si="52"/>
        <v>64882.13699999987</v>
      </c>
      <c r="S126" s="98">
        <f t="shared" si="53"/>
        <v>0.056728038530568944</v>
      </c>
      <c r="T126" s="112"/>
      <c r="U126" s="34">
        <v>4481284.86</v>
      </c>
      <c r="V126" s="34">
        <v>4945727.36</v>
      </c>
      <c r="W126" s="29">
        <f t="shared" si="54"/>
        <v>-464442.5</v>
      </c>
      <c r="X126" s="98">
        <f t="shared" si="55"/>
        <v>-0.09390782511715323</v>
      </c>
    </row>
    <row r="127" spans="1:24" ht="0.75" customHeight="1" hidden="1" outlineLevel="1">
      <c r="A127" s="1"/>
      <c r="C127" s="53"/>
      <c r="D127" s="28"/>
      <c r="E127" s="28"/>
      <c r="F127" s="17"/>
      <c r="G127" s="17"/>
      <c r="I127" s="95"/>
      <c r="K127" s="17"/>
      <c r="L127" s="17"/>
      <c r="N127" s="95"/>
      <c r="P127" s="17"/>
      <c r="Q127" s="17"/>
      <c r="S127" s="95"/>
      <c r="U127" s="17"/>
      <c r="V127" s="17"/>
      <c r="X127" s="95"/>
    </row>
    <row r="128" spans="1:24" s="14" customFormat="1" ht="12.75" hidden="1" outlineLevel="2">
      <c r="A128" s="14" t="s">
        <v>679</v>
      </c>
      <c r="B128" s="14" t="s">
        <v>680</v>
      </c>
      <c r="C128" s="54" t="s">
        <v>681</v>
      </c>
      <c r="D128" s="15"/>
      <c r="E128" s="15"/>
      <c r="F128" s="15">
        <v>116788.6</v>
      </c>
      <c r="G128" s="15">
        <v>129989.75</v>
      </c>
      <c r="H128" s="90">
        <f>+F128-G128</f>
        <v>-13201.149999999994</v>
      </c>
      <c r="I128" s="103">
        <f>IF(G128&lt;0,IF(H128=0,0,IF(OR(G128=0,F128=0),"N.M.",IF(ABS(H128/G128)&gt;=10,"N.M.",H128/(-G128)))),IF(H128=0,0,IF(OR(G128=0,F128=0),"N.M.",IF(ABS(H128/G128)&gt;=10,"N.M.",H128/G128))))</f>
        <v>-0.10155531493829317</v>
      </c>
      <c r="J128" s="104"/>
      <c r="K128" s="15">
        <v>1582562.98</v>
      </c>
      <c r="L128" s="15">
        <v>1535444.29</v>
      </c>
      <c r="M128" s="90">
        <f>+K128-L128</f>
        <v>47118.689999999944</v>
      </c>
      <c r="N128" s="103">
        <f>IF(L128&lt;0,IF(M128=0,0,IF(OR(L128=0,K128=0),"N.M.",IF(ABS(M128/L128)&gt;=10,"N.M.",M128/(-L128)))),IF(M128=0,0,IF(OR(L128=0,K128=0),"N.M.",IF(ABS(M128/L128)&gt;=10,"N.M.",M128/L128))))</f>
        <v>0.03068733285008989</v>
      </c>
      <c r="O128" s="104"/>
      <c r="P128" s="15">
        <v>481841.10000000003</v>
      </c>
      <c r="Q128" s="15">
        <v>472507.60000000003</v>
      </c>
      <c r="R128" s="90">
        <f>+P128-Q128</f>
        <v>9333.5</v>
      </c>
      <c r="S128" s="103">
        <f>IF(Q128&lt;0,IF(R128=0,0,IF(OR(Q128=0,P128=0),"N.M.",IF(ABS(R128/Q128)&gt;=10,"N.M.",R128/(-Q128)))),IF(R128=0,0,IF(OR(Q128=0,P128=0),"N.M.",IF(ABS(R128/Q128)&gt;=10,"N.M.",R128/Q128))))</f>
        <v>0.01975312143127433</v>
      </c>
      <c r="T128" s="104"/>
      <c r="U128" s="15">
        <v>1827616.49</v>
      </c>
      <c r="V128" s="15">
        <v>1822799.9100000001</v>
      </c>
      <c r="W128" s="90">
        <f>+U128-V128</f>
        <v>4816.579999999842</v>
      </c>
      <c r="X128" s="103">
        <f>IF(V128&lt;0,IF(W128=0,0,IF(OR(V128=0,U128=0),"N.M.",IF(ABS(W128/V128)&gt;=10,"N.M.",W128/(-V128)))),IF(W128=0,0,IF(OR(V128=0,U128=0),"N.M.",IF(ABS(W128/V128)&gt;=10,"N.M.",W128/V128))))</f>
        <v>0.002642407415962535</v>
      </c>
    </row>
    <row r="129" spans="1:24" s="14" customFormat="1" ht="12.75" hidden="1" outlineLevel="2">
      <c r="A129" s="14" t="s">
        <v>682</v>
      </c>
      <c r="B129" s="14" t="s">
        <v>683</v>
      </c>
      <c r="C129" s="54" t="s">
        <v>684</v>
      </c>
      <c r="D129" s="15"/>
      <c r="E129" s="15"/>
      <c r="F129" s="15">
        <v>41323.28</v>
      </c>
      <c r="G129" s="15">
        <v>36732.99</v>
      </c>
      <c r="H129" s="90">
        <f>+F129-G129</f>
        <v>4590.290000000001</v>
      </c>
      <c r="I129" s="103">
        <f>IF(G129&lt;0,IF(H129=0,0,IF(OR(G129=0,F129=0),"N.M.",IF(ABS(H129/G129)&gt;=10,"N.M.",H129/(-G129)))),IF(H129=0,0,IF(OR(G129=0,F129=0),"N.M.",IF(ABS(H129/G129)&gt;=10,"N.M.",H129/G129))))</f>
        <v>0.12496369067696371</v>
      </c>
      <c r="J129" s="104"/>
      <c r="K129" s="15">
        <v>329705.05</v>
      </c>
      <c r="L129" s="15">
        <v>352453.19</v>
      </c>
      <c r="M129" s="90">
        <f>+K129-L129</f>
        <v>-22748.140000000014</v>
      </c>
      <c r="N129" s="103">
        <f>IF(L129&lt;0,IF(M129=0,0,IF(OR(L129=0,K129=0),"N.M.",IF(ABS(M129/L129)&gt;=10,"N.M.",M129/(-L129)))),IF(M129=0,0,IF(OR(L129=0,K129=0),"N.M.",IF(ABS(M129/L129)&gt;=10,"N.M.",M129/L129))))</f>
        <v>-0.06454230134787549</v>
      </c>
      <c r="O129" s="104"/>
      <c r="P129" s="15">
        <v>102549.66</v>
      </c>
      <c r="Q129" s="15">
        <v>110038.55</v>
      </c>
      <c r="R129" s="90">
        <f>+P129-Q129</f>
        <v>-7488.889999999999</v>
      </c>
      <c r="S129" s="103">
        <f>IF(Q129&lt;0,IF(R129=0,0,IF(OR(Q129=0,P129=0),"N.M.",IF(ABS(R129/Q129)&gt;=10,"N.M.",R129/(-Q129)))),IF(R129=0,0,IF(OR(Q129=0,P129=0),"N.M.",IF(ABS(R129/Q129)&gt;=10,"N.M.",R129/Q129))))</f>
        <v>-0.06805696730827514</v>
      </c>
      <c r="T129" s="104"/>
      <c r="U129" s="15">
        <v>376164.36</v>
      </c>
      <c r="V129" s="15">
        <v>405649.64</v>
      </c>
      <c r="W129" s="90">
        <f>+U129-V129</f>
        <v>-29485.280000000028</v>
      </c>
      <c r="X129" s="103">
        <f>IF(V129&lt;0,IF(W129=0,0,IF(OR(V129=0,U129=0),"N.M.",IF(ABS(W129/V129)&gt;=10,"N.M.",W129/(-V129)))),IF(W129=0,0,IF(OR(V129=0,U129=0),"N.M.",IF(ABS(W129/V129)&gt;=10,"N.M.",W129/V129))))</f>
        <v>-0.07268656764985673</v>
      </c>
    </row>
    <row r="130" spans="1:24" ht="12.75" hidden="1" outlineLevel="1">
      <c r="A130" s="9" t="s">
        <v>311</v>
      </c>
      <c r="B130" s="9" t="s">
        <v>280</v>
      </c>
      <c r="C130" s="62" t="s">
        <v>288</v>
      </c>
      <c r="D130" s="28"/>
      <c r="E130" s="28"/>
      <c r="F130" s="17">
        <v>158111.88</v>
      </c>
      <c r="G130" s="17">
        <v>166722.74</v>
      </c>
      <c r="H130" s="35">
        <f>+F130-G130</f>
        <v>-8610.859999999986</v>
      </c>
      <c r="I130" s="95">
        <f>IF(G130&lt;0,IF(H130=0,0,IF(OR(G130=0,F130=0),"N.M.",IF(ABS(H130/G130)&gt;=10,"N.M.",H130/(-G130)))),IF(H130=0,0,IF(OR(G130=0,F130=0),"N.M.",IF(ABS(H130/G130)&gt;=10,"N.M.",H130/G130))))</f>
        <v>-0.051647783619678915</v>
      </c>
      <c r="K130" s="17">
        <v>1912268.03</v>
      </c>
      <c r="L130" s="17">
        <v>1887897.48</v>
      </c>
      <c r="M130" s="35">
        <f>+K130-L130</f>
        <v>24370.550000000047</v>
      </c>
      <c r="N130" s="95">
        <f>IF(L130&lt;0,IF(M130=0,0,IF(OR(L130=0,K130=0),"N.M.",IF(ABS(M130/L130)&gt;=10,"N.M.",M130/(-L130)))),IF(M130=0,0,IF(OR(L130=0,K130=0),"N.M.",IF(ABS(M130/L130)&gt;=10,"N.M.",M130/L130))))</f>
        <v>0.012908831257087142</v>
      </c>
      <c r="P130" s="17">
        <v>584390.76</v>
      </c>
      <c r="Q130" s="17">
        <v>582546.15</v>
      </c>
      <c r="R130" s="35">
        <f>+P130-Q130</f>
        <v>1844.609999999986</v>
      </c>
      <c r="S130" s="95">
        <f>IF(Q130&lt;0,IF(R130=0,0,IF(OR(Q130=0,P130=0),"N.M.",IF(ABS(R130/Q130)&gt;=10,"N.M.",R130/(-Q130)))),IF(R130=0,0,IF(OR(Q130=0,P130=0),"N.M.",IF(ABS(R130/Q130)&gt;=10,"N.M.",R130/Q130))))</f>
        <v>0.0031664615756193497</v>
      </c>
      <c r="U130" s="17">
        <v>2203780.85</v>
      </c>
      <c r="V130" s="17">
        <v>2228449.5500000003</v>
      </c>
      <c r="W130" s="35">
        <f>+U130-V130</f>
        <v>-24668.700000000186</v>
      </c>
      <c r="X130" s="95">
        <f>IF(V130&lt;0,IF(W130=0,0,IF(OR(V130=0,U130=0),"N.M.",IF(ABS(W130/V130)&gt;=10,"N.M.",W130/(-V130)))),IF(W130=0,0,IF(OR(V130=0,U130=0),"N.M.",IF(ABS(W130/V130)&gt;=10,"N.M.",W130/V130))))</f>
        <v>-0.01106989386409945</v>
      </c>
    </row>
    <row r="131" spans="1:24" ht="12.75" hidden="1" outlineLevel="1">
      <c r="A131" s="9" t="s">
        <v>312</v>
      </c>
      <c r="B131" s="9" t="s">
        <v>279</v>
      </c>
      <c r="C131" s="63" t="s">
        <v>289</v>
      </c>
      <c r="D131" s="28"/>
      <c r="E131" s="28"/>
      <c r="F131" s="125">
        <v>0</v>
      </c>
      <c r="G131" s="125">
        <v>0</v>
      </c>
      <c r="H131" s="128">
        <f>+F131-G131</f>
        <v>0</v>
      </c>
      <c r="I131" s="96">
        <f>IF(G131&lt;0,IF(H131=0,0,IF(OR(G131=0,F131=0),"N.M.",IF(ABS(H131/G131)&gt;=10,"N.M.",H131/(-G131)))),IF(H131=0,0,IF(OR(G131=0,F131=0),"N.M.",IF(ABS(H131/G131)&gt;=10,"N.M.",H131/G131))))</f>
        <v>0</v>
      </c>
      <c r="K131" s="125">
        <v>0</v>
      </c>
      <c r="L131" s="125">
        <v>0</v>
      </c>
      <c r="M131" s="128">
        <f>+K131-L131</f>
        <v>0</v>
      </c>
      <c r="N131" s="96">
        <f>IF(L131&lt;0,IF(M131=0,0,IF(OR(L131=0,K131=0),"N.M.",IF(ABS(M131/L131)&gt;=10,"N.M.",M131/(-L131)))),IF(M131=0,0,IF(OR(L131=0,K131=0),"N.M.",IF(ABS(M131/L131)&gt;=10,"N.M.",M131/L131))))</f>
        <v>0</v>
      </c>
      <c r="P131" s="125">
        <v>0</v>
      </c>
      <c r="Q131" s="125">
        <v>0</v>
      </c>
      <c r="R131" s="128">
        <f>+P131-Q131</f>
        <v>0</v>
      </c>
      <c r="S131" s="96">
        <f>IF(Q131&lt;0,IF(R131=0,0,IF(OR(Q131=0,P131=0),"N.M.",IF(ABS(R131/Q131)&gt;=10,"N.M.",R131/(-Q131)))),IF(R131=0,0,IF(OR(Q131=0,P131=0),"N.M.",IF(ABS(R131/Q131)&gt;=10,"N.M.",R131/Q131))))</f>
        <v>0</v>
      </c>
      <c r="U131" s="125">
        <v>0</v>
      </c>
      <c r="V131" s="125">
        <v>0</v>
      </c>
      <c r="W131" s="128">
        <f>+U131-V131</f>
        <v>0</v>
      </c>
      <c r="X131" s="96">
        <f>IF(V131&lt;0,IF(W131=0,0,IF(OR(V131=0,U131=0),"N.M.",IF(ABS(W131/V131)&gt;=10,"N.M.",W131/(-V131)))),IF(W131=0,0,IF(OR(V131=0,U131=0),"N.M.",IF(ABS(W131/V131)&gt;=10,"N.M.",W131/V131))))</f>
        <v>0</v>
      </c>
    </row>
    <row r="132" spans="1:24" s="12" customFormat="1" ht="12.75" collapsed="1">
      <c r="A132" s="12" t="s">
        <v>319</v>
      </c>
      <c r="C132" s="80" t="s">
        <v>290</v>
      </c>
      <c r="D132" s="65"/>
      <c r="E132" s="65"/>
      <c r="F132" s="34">
        <v>158111.88</v>
      </c>
      <c r="G132" s="34">
        <v>166722.74</v>
      </c>
      <c r="H132" s="29">
        <f>+F132-G132</f>
        <v>-8610.859999999986</v>
      </c>
      <c r="I132" s="98">
        <f>IF(G132&lt;0,IF(H132=0,0,IF(OR(G132=0,F132=0),"N.M.",IF(ABS(H132/G132)&gt;=10,"N.M.",H132/(-G132)))),IF(H132=0,0,IF(OR(G132=0,F132=0),"N.M.",IF(ABS(H132/G132)&gt;=10,"N.M.",H132/G132))))</f>
        <v>-0.051647783619678915</v>
      </c>
      <c r="J132" s="112" t="s">
        <v>277</v>
      </c>
      <c r="K132" s="34">
        <v>1912268.03</v>
      </c>
      <c r="L132" s="34">
        <v>1887897.48</v>
      </c>
      <c r="M132" s="29">
        <f>+K132-L132</f>
        <v>24370.550000000047</v>
      </c>
      <c r="N132" s="98">
        <f>IF(L132&lt;0,IF(M132=0,0,IF(OR(L132=0,K132=0),"N.M.",IF(ABS(M132/L132)&gt;=10,"N.M.",M132/(-L132)))),IF(M132=0,0,IF(OR(L132=0,K132=0),"N.M.",IF(ABS(M132/L132)&gt;=10,"N.M.",M132/L132))))</f>
        <v>0.012908831257087142</v>
      </c>
      <c r="O132" s="112"/>
      <c r="P132" s="34">
        <v>584390.76</v>
      </c>
      <c r="Q132" s="34">
        <v>582546.15</v>
      </c>
      <c r="R132" s="29">
        <f>+P132-Q132</f>
        <v>1844.609999999986</v>
      </c>
      <c r="S132" s="98">
        <f>IF(Q132&lt;0,IF(R132=0,0,IF(OR(Q132=0,P132=0),"N.M.",IF(ABS(R132/Q132)&gt;=10,"N.M.",R132/(-Q132)))),IF(R132=0,0,IF(OR(Q132=0,P132=0),"N.M.",IF(ABS(R132/Q132)&gt;=10,"N.M.",R132/Q132))))</f>
        <v>0.0031664615756193497</v>
      </c>
      <c r="T132" s="112"/>
      <c r="U132" s="34">
        <v>2203780.85</v>
      </c>
      <c r="V132" s="34">
        <v>2228449.55</v>
      </c>
      <c r="W132" s="29">
        <f>+U132-V132</f>
        <v>-24668.69999999972</v>
      </c>
      <c r="X132" s="98">
        <f>IF(V132&lt;0,IF(W132=0,0,IF(OR(V132=0,U132=0),"N.M.",IF(ABS(W132/V132)&gt;=10,"N.M.",W132/(-V132)))),IF(W132=0,0,IF(OR(V132=0,U132=0),"N.M.",IF(ABS(W132/V132)&gt;=10,"N.M.",W132/V132))))</f>
        <v>-0.011069893864099244</v>
      </c>
    </row>
    <row r="133" spans="3:24" ht="0.75" customHeight="1" hidden="1" outlineLevel="1">
      <c r="C133" s="53"/>
      <c r="D133" s="28"/>
      <c r="E133" s="28"/>
      <c r="F133" s="17"/>
      <c r="G133" s="17"/>
      <c r="I133" s="95"/>
      <c r="J133" s="112"/>
      <c r="K133" s="17"/>
      <c r="L133" s="17"/>
      <c r="N133" s="95"/>
      <c r="O133" s="112"/>
      <c r="P133" s="17"/>
      <c r="Q133" s="17"/>
      <c r="S133" s="95"/>
      <c r="T133" s="112"/>
      <c r="U133" s="17"/>
      <c r="V133" s="17"/>
      <c r="X133" s="95"/>
    </row>
    <row r="134" spans="1:24" s="14" customFormat="1" ht="12.75" hidden="1" outlineLevel="2">
      <c r="A134" s="14" t="s">
        <v>685</v>
      </c>
      <c r="B134" s="14" t="s">
        <v>686</v>
      </c>
      <c r="C134" s="54" t="s">
        <v>687</v>
      </c>
      <c r="D134" s="15"/>
      <c r="E134" s="15"/>
      <c r="F134" s="15">
        <v>0</v>
      </c>
      <c r="G134" s="15">
        <v>0</v>
      </c>
      <c r="H134" s="90">
        <f>+F134-G134</f>
        <v>0</v>
      </c>
      <c r="I134" s="103">
        <f>IF(G134&lt;0,IF(H134=0,0,IF(OR(G134=0,F134=0),"N.M.",IF(ABS(H134/G134)&gt;=10,"N.M.",H134/(-G134)))),IF(H134=0,0,IF(OR(G134=0,F134=0),"N.M.",IF(ABS(H134/G134)&gt;=10,"N.M.",H134/G134))))</f>
        <v>0</v>
      </c>
      <c r="J134" s="104"/>
      <c r="K134" s="15">
        <v>20094.19</v>
      </c>
      <c r="L134" s="15">
        <v>38629.72</v>
      </c>
      <c r="M134" s="90">
        <f>+K134-L134</f>
        <v>-18535.530000000002</v>
      </c>
      <c r="N134" s="103">
        <f>IF(L134&lt;0,IF(M134=0,0,IF(OR(L134=0,K134=0),"N.M.",IF(ABS(M134/L134)&gt;=10,"N.M.",M134/(-L134)))),IF(M134=0,0,IF(OR(L134=0,K134=0),"N.M.",IF(ABS(M134/L134)&gt;=10,"N.M.",M134/L134))))</f>
        <v>-0.4798256368412715</v>
      </c>
      <c r="O134" s="104"/>
      <c r="P134" s="15">
        <v>0</v>
      </c>
      <c r="Q134" s="15">
        <v>0</v>
      </c>
      <c r="R134" s="90">
        <f>+P134-Q134</f>
        <v>0</v>
      </c>
      <c r="S134" s="103">
        <f>IF(Q134&lt;0,IF(R134=0,0,IF(OR(Q134=0,P134=0),"N.M.",IF(ABS(R134/Q134)&gt;=10,"N.M.",R134/(-Q134)))),IF(R134=0,0,IF(OR(Q134=0,P134=0),"N.M.",IF(ABS(R134/Q134)&gt;=10,"N.M.",R134/Q134))))</f>
        <v>0</v>
      </c>
      <c r="T134" s="104"/>
      <c r="U134" s="15">
        <v>20094.19</v>
      </c>
      <c r="V134" s="15">
        <v>322600.81000000006</v>
      </c>
      <c r="W134" s="90">
        <f>+U134-V134</f>
        <v>-302506.62000000005</v>
      </c>
      <c r="X134" s="103">
        <f>IF(V134&lt;0,IF(W134=0,0,IF(OR(V134=0,U134=0),"N.M.",IF(ABS(W134/V134)&gt;=10,"N.M.",W134/(-V134)))),IF(W134=0,0,IF(OR(V134=0,U134=0),"N.M.",IF(ABS(W134/V134)&gt;=10,"N.M.",W134/V134))))</f>
        <v>-0.9377119046911259</v>
      </c>
    </row>
    <row r="135" spans="1:24" s="14" customFormat="1" ht="12.75" hidden="1" outlineLevel="2">
      <c r="A135" s="14" t="s">
        <v>688</v>
      </c>
      <c r="B135" s="14" t="s">
        <v>689</v>
      </c>
      <c r="C135" s="54" t="s">
        <v>690</v>
      </c>
      <c r="D135" s="15"/>
      <c r="E135" s="15"/>
      <c r="F135" s="15">
        <v>0</v>
      </c>
      <c r="G135" s="15">
        <v>0</v>
      </c>
      <c r="H135" s="90">
        <f>+F135-G135</f>
        <v>0</v>
      </c>
      <c r="I135" s="103">
        <f>IF(G135&lt;0,IF(H135=0,0,IF(OR(G135=0,F135=0),"N.M.",IF(ABS(H135/G135)&gt;=10,"N.M.",H135/(-G135)))),IF(H135=0,0,IF(OR(G135=0,F135=0),"N.M.",IF(ABS(H135/G135)&gt;=10,"N.M.",H135/G135))))</f>
        <v>0</v>
      </c>
      <c r="J135" s="104"/>
      <c r="K135" s="15">
        <v>0</v>
      </c>
      <c r="L135" s="15">
        <v>0</v>
      </c>
      <c r="M135" s="90">
        <f>+K135-L135</f>
        <v>0</v>
      </c>
      <c r="N135" s="103">
        <f>IF(L135&lt;0,IF(M135=0,0,IF(OR(L135=0,K135=0),"N.M.",IF(ABS(M135/L135)&gt;=10,"N.M.",M135/(-L135)))),IF(M135=0,0,IF(OR(L135=0,K135=0),"N.M.",IF(ABS(M135/L135)&gt;=10,"N.M.",M135/L135))))</f>
        <v>0</v>
      </c>
      <c r="O135" s="104"/>
      <c r="P135" s="15">
        <v>0</v>
      </c>
      <c r="Q135" s="15">
        <v>0</v>
      </c>
      <c r="R135" s="90">
        <f>+P135-Q135</f>
        <v>0</v>
      </c>
      <c r="S135" s="103">
        <f>IF(Q135&lt;0,IF(R135=0,0,IF(OR(Q135=0,P135=0),"N.M.",IF(ABS(R135/Q135)&gt;=10,"N.M.",R135/(-Q135)))),IF(R135=0,0,IF(OR(Q135=0,P135=0),"N.M.",IF(ABS(R135/Q135)&gt;=10,"N.M.",R135/Q135))))</f>
        <v>0</v>
      </c>
      <c r="T135" s="104"/>
      <c r="U135" s="15">
        <v>0</v>
      </c>
      <c r="V135" s="15">
        <v>118500</v>
      </c>
      <c r="W135" s="90">
        <f>+U135-V135</f>
        <v>-118500</v>
      </c>
      <c r="X135" s="103" t="str">
        <f>IF(V135&lt;0,IF(W135=0,0,IF(OR(V135=0,U135=0),"N.M.",IF(ABS(W135/V135)&gt;=10,"N.M.",W135/(-V135)))),IF(W135=0,0,IF(OR(V135=0,U135=0),"N.M.",IF(ABS(W135/V135)&gt;=10,"N.M.",W135/V135))))</f>
        <v>N.M.</v>
      </c>
    </row>
    <row r="136" spans="1:24" s="1" customFormat="1" ht="12.75" hidden="1" outlineLevel="1">
      <c r="A136" s="1" t="s">
        <v>313</v>
      </c>
      <c r="B136" s="9" t="s">
        <v>280</v>
      </c>
      <c r="C136" s="73" t="s">
        <v>375</v>
      </c>
      <c r="D136" s="35"/>
      <c r="E136" s="35"/>
      <c r="F136" s="128">
        <v>0</v>
      </c>
      <c r="G136" s="128">
        <v>0</v>
      </c>
      <c r="H136" s="128">
        <f>+F136-G136</f>
        <v>0</v>
      </c>
      <c r="I136" s="96">
        <f>IF(G136&lt;0,IF(H136=0,0,IF(OR(G136=0,F136=0),"N.M.",IF(ABS(H136/G136)&gt;=10,"N.M.",H136/(-G136)))),IF(H136=0,0,IF(OR(G136=0,F136=0),"N.M.",IF(ABS(H136/G136)&gt;=10,"N.M.",H136/G136))))</f>
        <v>0</v>
      </c>
      <c r="J136" s="114" t="s">
        <v>277</v>
      </c>
      <c r="K136" s="128">
        <v>20094.19</v>
      </c>
      <c r="L136" s="128">
        <v>38629.72</v>
      </c>
      <c r="M136" s="128">
        <f>+K136-L136</f>
        <v>-18535.530000000002</v>
      </c>
      <c r="N136" s="96">
        <f>IF(L136&lt;0,IF(M136=0,0,IF(OR(L136=0,K136=0),"N.M.",IF(ABS(M136/L136)&gt;=10,"N.M.",M136/(-L136)))),IF(M136=0,0,IF(OR(L136=0,K136=0),"N.M.",IF(ABS(M136/L136)&gt;=10,"N.M.",M136/L136))))</f>
        <v>-0.4798256368412715</v>
      </c>
      <c r="O136" s="114"/>
      <c r="P136" s="128">
        <v>0</v>
      </c>
      <c r="Q136" s="128">
        <v>0</v>
      </c>
      <c r="R136" s="128">
        <f>+P136-Q136</f>
        <v>0</v>
      </c>
      <c r="S136" s="96">
        <f>IF(Q136&lt;0,IF(R136=0,0,IF(OR(Q136=0,P136=0),"N.M.",IF(ABS(R136/Q136)&gt;=10,"N.M.",R136/(-Q136)))),IF(R136=0,0,IF(OR(Q136=0,P136=0),"N.M.",IF(ABS(R136/Q136)&gt;=10,"N.M.",R136/Q136))))</f>
        <v>0</v>
      </c>
      <c r="T136" s="114"/>
      <c r="U136" s="128">
        <v>20094.19</v>
      </c>
      <c r="V136" s="128">
        <v>441100.81000000006</v>
      </c>
      <c r="W136" s="128">
        <f>+U136-V136</f>
        <v>-421006.62000000005</v>
      </c>
      <c r="X136" s="96">
        <f>IF(V136&lt;0,IF(W136=0,0,IF(OR(V136=0,U136=0),"N.M.",IF(ABS(W136/V136)&gt;=10,"N.M.",W136/(-V136)))),IF(W136=0,0,IF(OR(V136=0,U136=0),"N.M.",IF(ABS(W136/V136)&gt;=10,"N.M.",W136/V136))))</f>
        <v>-0.9544453568335093</v>
      </c>
    </row>
    <row r="137" spans="1:24" s="13" customFormat="1" ht="12.75" collapsed="1">
      <c r="A137" s="13" t="s">
        <v>320</v>
      </c>
      <c r="B137" s="12"/>
      <c r="C137" s="81" t="s">
        <v>375</v>
      </c>
      <c r="D137" s="29"/>
      <c r="E137" s="29"/>
      <c r="F137" s="129">
        <v>0</v>
      </c>
      <c r="G137" s="129">
        <v>0</v>
      </c>
      <c r="H137" s="129">
        <f>+F137-G137</f>
        <v>0</v>
      </c>
      <c r="I137" s="99">
        <f>IF(G137&lt;0,IF(H137=0,0,IF(OR(G137=0,F137=0),"N.M.",IF(ABS(H137/G137)&gt;=10,"N.M.",H137/(-G137)))),IF(H137=0,0,IF(OR(G137=0,F137=0),"N.M.",IF(ABS(H137/G137)&gt;=10,"N.M.",H137/G137))))</f>
        <v>0</v>
      </c>
      <c r="J137" s="115" t="s">
        <v>277</v>
      </c>
      <c r="K137" s="129">
        <v>20094.19</v>
      </c>
      <c r="L137" s="129">
        <v>38629.72</v>
      </c>
      <c r="M137" s="129">
        <f>+K137-L137</f>
        <v>-18535.530000000002</v>
      </c>
      <c r="N137" s="99">
        <f>IF(L137&lt;0,IF(M137=0,0,IF(OR(L137=0,K137=0),"N.M.",IF(ABS(M137/L137)&gt;=10,"N.M.",M137/(-L137)))),IF(M137=0,0,IF(OR(L137=0,K137=0),"N.M.",IF(ABS(M137/L137)&gt;=10,"N.M.",M137/L137))))</f>
        <v>-0.4798256368412715</v>
      </c>
      <c r="O137" s="115"/>
      <c r="P137" s="129">
        <v>0</v>
      </c>
      <c r="Q137" s="129">
        <v>0</v>
      </c>
      <c r="R137" s="129">
        <f>+P137-Q137</f>
        <v>0</v>
      </c>
      <c r="S137" s="99">
        <f>IF(Q137&lt;0,IF(R137=0,0,IF(OR(Q137=0,P137=0),"N.M.",IF(ABS(R137/Q137)&gt;=10,"N.M.",R137/(-Q137)))),IF(R137=0,0,IF(OR(Q137=0,P137=0),"N.M.",IF(ABS(R137/Q137)&gt;=10,"N.M.",R137/Q137))))</f>
        <v>0</v>
      </c>
      <c r="T137" s="115"/>
      <c r="U137" s="129">
        <v>20094.19</v>
      </c>
      <c r="V137" s="129">
        <v>441100.81000000006</v>
      </c>
      <c r="W137" s="129">
        <f>+U137-V137</f>
        <v>-421006.62000000005</v>
      </c>
      <c r="X137" s="99">
        <f>IF(V137&lt;0,IF(W137=0,0,IF(OR(V137=0,U137=0),"N.M.",IF(ABS(W137/V137)&gt;=10,"N.M.",W137/(-V137)))),IF(W137=0,0,IF(OR(V137=0,U137=0),"N.M.",IF(ABS(W137/V137)&gt;=10,"N.M.",W137/V137))))</f>
        <v>-0.9544453568335093</v>
      </c>
    </row>
    <row r="138" spans="1:24" s="13" customFormat="1" ht="12.75">
      <c r="A138" s="13" t="s">
        <v>203</v>
      </c>
      <c r="B138" s="11"/>
      <c r="C138" s="60" t="s">
        <v>315</v>
      </c>
      <c r="D138" s="29"/>
      <c r="E138" s="29"/>
      <c r="F138" s="29">
        <v>55649873.65900001</v>
      </c>
      <c r="G138" s="29">
        <v>45609909.00000001</v>
      </c>
      <c r="H138" s="29">
        <f>+F138-G138</f>
        <v>10039964.659000002</v>
      </c>
      <c r="I138" s="98">
        <f>IF(G138&lt;0,IF(H138=0,0,IF(OR(G138=0,F138=0),"N.M.",IF(ABS(H138/G138)&gt;=10,"N.M.",H138/(-G138)))),IF(H138=0,0,IF(OR(G138=0,F138=0),"N.M.",IF(ABS(H138/G138)&gt;=10,"N.M.",H138/G138))))</f>
        <v>0.220126829435244</v>
      </c>
      <c r="J138" s="115" t="s">
        <v>277</v>
      </c>
      <c r="K138" s="29">
        <v>577517435.422</v>
      </c>
      <c r="L138" s="29">
        <v>546595337.745</v>
      </c>
      <c r="M138" s="29">
        <f>+K138-L138</f>
        <v>30922097.677000046</v>
      </c>
      <c r="N138" s="98">
        <f>IF(L138&lt;0,IF(M138=0,0,IF(OR(L138=0,K138=0),"N.M.",IF(ABS(M138/L138)&gt;=10,"N.M.",M138/(-L138)))),IF(M138=0,0,IF(OR(L138=0,K138=0),"N.M.",IF(ABS(M138/L138)&gt;=10,"N.M.",M138/L138))))</f>
        <v>0.05657219434869376</v>
      </c>
      <c r="O138" s="115"/>
      <c r="P138" s="29">
        <v>175855786.457</v>
      </c>
      <c r="Q138" s="29">
        <v>146570855.40000004</v>
      </c>
      <c r="R138" s="29">
        <f>+P138-Q138</f>
        <v>29284931.05699995</v>
      </c>
      <c r="S138" s="98">
        <f>IF(Q138&lt;0,IF(R138=0,0,IF(OR(Q138=0,P138=0),"N.M.",IF(ABS(R138/Q138)&gt;=10,"N.M.",R138/(-Q138)))),IF(R138=0,0,IF(OR(Q138=0,P138=0),"N.M.",IF(ABS(R138/Q138)&gt;=10,"N.M.",R138/Q138))))</f>
        <v>0.19980050588556464</v>
      </c>
      <c r="T138" s="115"/>
      <c r="U138" s="29">
        <v>684260591.632</v>
      </c>
      <c r="V138" s="29">
        <v>655211657.453</v>
      </c>
      <c r="W138" s="29">
        <f>+U138-V138</f>
        <v>29048934.17900002</v>
      </c>
      <c r="X138" s="98">
        <f>IF(V138&lt;0,IF(W138=0,0,IF(OR(V138=0,U138=0),"N.M.",IF(ABS(W138/V138)&gt;=10,"N.M.",W138/(-V138)))),IF(W138=0,0,IF(OR(V138=0,U138=0),"N.M.",IF(ABS(W138/V138)&gt;=10,"N.M.",W138/V138))))</f>
        <v>0.04433519130584727</v>
      </c>
    </row>
    <row r="139" spans="1:24" s="13" customFormat="1" ht="12.75">
      <c r="A139" s="1"/>
      <c r="B139" s="11"/>
      <c r="C139" s="60"/>
      <c r="D139" s="29"/>
      <c r="E139" s="29"/>
      <c r="F139" s="29"/>
      <c r="G139" s="29"/>
      <c r="H139" s="35"/>
      <c r="I139" s="95"/>
      <c r="J139" s="115"/>
      <c r="K139" s="29"/>
      <c r="L139" s="29"/>
      <c r="M139" s="35"/>
      <c r="N139" s="95"/>
      <c r="O139" s="115"/>
      <c r="P139" s="29"/>
      <c r="Q139" s="29"/>
      <c r="R139" s="35"/>
      <c r="S139" s="95"/>
      <c r="T139" s="115"/>
      <c r="U139" s="29"/>
      <c r="V139" s="29"/>
      <c r="W139" s="35"/>
      <c r="X139" s="95"/>
    </row>
    <row r="140" spans="2:24" s="30" customFormat="1" ht="4.5" customHeight="1" hidden="1" outlineLevel="1">
      <c r="B140" s="31"/>
      <c r="C140" s="58"/>
      <c r="D140" s="33"/>
      <c r="E140" s="33"/>
      <c r="F140" s="36"/>
      <c r="G140" s="36"/>
      <c r="H140" s="36"/>
      <c r="I140" s="100"/>
      <c r="J140" s="116"/>
      <c r="K140" s="36"/>
      <c r="L140" s="36"/>
      <c r="M140" s="36"/>
      <c r="N140" s="100"/>
      <c r="O140" s="116"/>
      <c r="P140" s="36"/>
      <c r="Q140" s="36"/>
      <c r="R140" s="36"/>
      <c r="S140" s="100"/>
      <c r="T140" s="116"/>
      <c r="U140" s="36"/>
      <c r="V140" s="36"/>
      <c r="W140" s="36"/>
      <c r="X140" s="100"/>
    </row>
    <row r="141" spans="1:24" s="14" customFormat="1" ht="12.75" hidden="1" outlineLevel="2">
      <c r="A141" s="14" t="s">
        <v>691</v>
      </c>
      <c r="B141" s="14" t="s">
        <v>692</v>
      </c>
      <c r="C141" s="54" t="s">
        <v>247</v>
      </c>
      <c r="D141" s="15"/>
      <c r="E141" s="15"/>
      <c r="F141" s="15">
        <v>89219.78</v>
      </c>
      <c r="G141" s="15">
        <v>26375.79</v>
      </c>
      <c r="H141" s="90">
        <f aca="true" t="shared" si="56" ref="H141:H148">+F141-G141</f>
        <v>62843.99</v>
      </c>
      <c r="I141" s="103">
        <f aca="true" t="shared" si="57" ref="I141:I148">IF(G141&lt;0,IF(H141=0,0,IF(OR(G141=0,F141=0),"N.M.",IF(ABS(H141/G141)&gt;=10,"N.M.",H141/(-G141)))),IF(H141=0,0,IF(OR(G141=0,F141=0),"N.M.",IF(ABS(H141/G141)&gt;=10,"N.M.",H141/G141))))</f>
        <v>2.3826391550736488</v>
      </c>
      <c r="J141" s="104"/>
      <c r="K141" s="15">
        <v>453234.17</v>
      </c>
      <c r="L141" s="15">
        <v>450218.83</v>
      </c>
      <c r="M141" s="90">
        <f aca="true" t="shared" si="58" ref="M141:M148">+K141-L141</f>
        <v>3015.3399999999674</v>
      </c>
      <c r="N141" s="103">
        <f aca="true" t="shared" si="59" ref="N141:N148">IF(L141&lt;0,IF(M141=0,0,IF(OR(L141=0,K141=0),"N.M.",IF(ABS(M141/L141)&gt;=10,"N.M.",M141/(-L141)))),IF(M141=0,0,IF(OR(L141=0,K141=0),"N.M.",IF(ABS(M141/L141)&gt;=10,"N.M.",M141/L141))))</f>
        <v>0.00669749863638526</v>
      </c>
      <c r="O141" s="104"/>
      <c r="P141" s="15">
        <v>145151.66</v>
      </c>
      <c r="Q141" s="15">
        <v>66129.08</v>
      </c>
      <c r="R141" s="90">
        <f aca="true" t="shared" si="60" ref="R141:R148">+P141-Q141</f>
        <v>79022.58</v>
      </c>
      <c r="S141" s="103">
        <f aca="true" t="shared" si="61" ref="S141:S148">IF(Q141&lt;0,IF(R141=0,0,IF(OR(Q141=0,P141=0),"N.M.",IF(ABS(R141/Q141)&gt;=10,"N.M.",R141/(-Q141)))),IF(R141=0,0,IF(OR(Q141=0,P141=0),"N.M.",IF(ABS(R141/Q141)&gt;=10,"N.M.",R141/Q141))))</f>
        <v>1.1949747372865311</v>
      </c>
      <c r="T141" s="104"/>
      <c r="U141" s="15">
        <v>638649.6799999999</v>
      </c>
      <c r="V141" s="15">
        <v>510028.85000000003</v>
      </c>
      <c r="W141" s="90">
        <f aca="true" t="shared" si="62" ref="W141:W148">+U141-V141</f>
        <v>128620.8299999999</v>
      </c>
      <c r="X141" s="103">
        <f aca="true" t="shared" si="63" ref="X141:X148">IF(V141&lt;0,IF(W141=0,0,IF(OR(V141=0,U141=0),"N.M.",IF(ABS(W141/V141)&gt;=10,"N.M.",W141/(-V141)))),IF(W141=0,0,IF(OR(V141=0,U141=0),"N.M.",IF(ABS(W141/V141)&gt;=10,"N.M.",W141/V141))))</f>
        <v>0.2521834402112741</v>
      </c>
    </row>
    <row r="142" spans="1:24" s="14" customFormat="1" ht="12.75" hidden="1" outlineLevel="2">
      <c r="A142" s="14" t="s">
        <v>693</v>
      </c>
      <c r="B142" s="14" t="s">
        <v>694</v>
      </c>
      <c r="C142" s="54" t="s">
        <v>695</v>
      </c>
      <c r="D142" s="15"/>
      <c r="E142" s="15"/>
      <c r="F142" s="15">
        <v>13567877.56</v>
      </c>
      <c r="G142" s="15">
        <v>14424861.34</v>
      </c>
      <c r="H142" s="90">
        <f t="shared" si="56"/>
        <v>-856983.7799999993</v>
      </c>
      <c r="I142" s="103">
        <f t="shared" si="57"/>
        <v>-0.059410191876409356</v>
      </c>
      <c r="J142" s="104"/>
      <c r="K142" s="15">
        <v>142321889.87</v>
      </c>
      <c r="L142" s="15">
        <v>135426499.54</v>
      </c>
      <c r="M142" s="90">
        <f t="shared" si="58"/>
        <v>6895390.330000013</v>
      </c>
      <c r="N142" s="103">
        <f t="shared" si="59"/>
        <v>0.05091610839401021</v>
      </c>
      <c r="O142" s="104"/>
      <c r="P142" s="15">
        <v>45007827.1</v>
      </c>
      <c r="Q142" s="15">
        <v>36928660.68</v>
      </c>
      <c r="R142" s="90">
        <f t="shared" si="60"/>
        <v>8079166.420000002</v>
      </c>
      <c r="S142" s="103">
        <f t="shared" si="61"/>
        <v>0.21877767217199826</v>
      </c>
      <c r="T142" s="104"/>
      <c r="U142" s="15">
        <v>172501699.04000002</v>
      </c>
      <c r="V142" s="15">
        <v>164820098.32</v>
      </c>
      <c r="W142" s="90">
        <f t="shared" si="62"/>
        <v>7681600.720000029</v>
      </c>
      <c r="X142" s="103">
        <f t="shared" si="63"/>
        <v>0.04660597098471643</v>
      </c>
    </row>
    <row r="143" spans="1:24" s="14" customFormat="1" ht="12.75" hidden="1" outlineLevel="2">
      <c r="A143" s="14" t="s">
        <v>696</v>
      </c>
      <c r="B143" s="14" t="s">
        <v>697</v>
      </c>
      <c r="C143" s="54" t="s">
        <v>698</v>
      </c>
      <c r="D143" s="15"/>
      <c r="E143" s="15"/>
      <c r="F143" s="15">
        <v>233381.89</v>
      </c>
      <c r="G143" s="15">
        <v>234534.07</v>
      </c>
      <c r="H143" s="90">
        <f t="shared" si="56"/>
        <v>-1152.179999999993</v>
      </c>
      <c r="I143" s="103">
        <f t="shared" si="57"/>
        <v>-0.004912633801988739</v>
      </c>
      <c r="J143" s="104"/>
      <c r="K143" s="15">
        <v>2889062.5700000003</v>
      </c>
      <c r="L143" s="15">
        <v>1860858.07</v>
      </c>
      <c r="M143" s="90">
        <f t="shared" si="58"/>
        <v>1028204.5000000002</v>
      </c>
      <c r="N143" s="103">
        <f t="shared" si="59"/>
        <v>0.5525432146472086</v>
      </c>
      <c r="O143" s="104"/>
      <c r="P143" s="15">
        <v>941150.15</v>
      </c>
      <c r="Q143" s="15">
        <v>537961.49</v>
      </c>
      <c r="R143" s="90">
        <f t="shared" si="60"/>
        <v>403188.66000000003</v>
      </c>
      <c r="S143" s="103">
        <f t="shared" si="61"/>
        <v>0.7494749484763306</v>
      </c>
      <c r="T143" s="104"/>
      <c r="U143" s="15">
        <v>3448345.58</v>
      </c>
      <c r="V143" s="15">
        <v>2101860.09</v>
      </c>
      <c r="W143" s="90">
        <f t="shared" si="62"/>
        <v>1346485.4900000002</v>
      </c>
      <c r="X143" s="103">
        <f t="shared" si="63"/>
        <v>0.640616136348067</v>
      </c>
    </row>
    <row r="144" spans="1:24" s="14" customFormat="1" ht="12.75" hidden="1" outlineLevel="2">
      <c r="A144" s="14" t="s">
        <v>699</v>
      </c>
      <c r="B144" s="14" t="s">
        <v>700</v>
      </c>
      <c r="C144" s="54" t="s">
        <v>701</v>
      </c>
      <c r="D144" s="15"/>
      <c r="E144" s="15"/>
      <c r="F144" s="15">
        <v>-261864</v>
      </c>
      <c r="G144" s="15">
        <v>-518005</v>
      </c>
      <c r="H144" s="90">
        <f t="shared" si="56"/>
        <v>256141</v>
      </c>
      <c r="I144" s="103">
        <f t="shared" si="57"/>
        <v>0.4944759220470845</v>
      </c>
      <c r="J144" s="104"/>
      <c r="K144" s="15">
        <v>-507729</v>
      </c>
      <c r="L144" s="15">
        <v>14255321.12</v>
      </c>
      <c r="M144" s="90">
        <f t="shared" si="58"/>
        <v>-14763050.12</v>
      </c>
      <c r="N144" s="103">
        <f t="shared" si="59"/>
        <v>-1.0356168055230734</v>
      </c>
      <c r="O144" s="104"/>
      <c r="P144" s="15">
        <v>-4878471</v>
      </c>
      <c r="Q144" s="15">
        <v>4389122</v>
      </c>
      <c r="R144" s="90">
        <f t="shared" si="60"/>
        <v>-9267593</v>
      </c>
      <c r="S144" s="103">
        <f t="shared" si="61"/>
        <v>-2.111491318764892</v>
      </c>
      <c r="T144" s="104"/>
      <c r="U144" s="15">
        <v>-3023176</v>
      </c>
      <c r="V144" s="15">
        <v>19449275.03</v>
      </c>
      <c r="W144" s="90">
        <f t="shared" si="62"/>
        <v>-22472451.03</v>
      </c>
      <c r="X144" s="103">
        <f t="shared" si="63"/>
        <v>-1.155439007126838</v>
      </c>
    </row>
    <row r="145" spans="1:24" s="14" customFormat="1" ht="12.75" hidden="1" outlineLevel="2">
      <c r="A145" s="14" t="s">
        <v>702</v>
      </c>
      <c r="B145" s="14" t="s">
        <v>703</v>
      </c>
      <c r="C145" s="54" t="s">
        <v>704</v>
      </c>
      <c r="D145" s="15"/>
      <c r="E145" s="15"/>
      <c r="F145" s="15">
        <v>0</v>
      </c>
      <c r="G145" s="15">
        <v>0</v>
      </c>
      <c r="H145" s="90">
        <f t="shared" si="56"/>
        <v>0</v>
      </c>
      <c r="I145" s="103">
        <f t="shared" si="57"/>
        <v>0</v>
      </c>
      <c r="J145" s="104"/>
      <c r="K145" s="15">
        <v>-1</v>
      </c>
      <c r="L145" s="15">
        <v>1</v>
      </c>
      <c r="M145" s="90">
        <f t="shared" si="58"/>
        <v>-2</v>
      </c>
      <c r="N145" s="103">
        <f t="shared" si="59"/>
        <v>-2</v>
      </c>
      <c r="O145" s="104"/>
      <c r="P145" s="15">
        <v>0</v>
      </c>
      <c r="Q145" s="15">
        <v>0</v>
      </c>
      <c r="R145" s="90">
        <f t="shared" si="60"/>
        <v>0</v>
      </c>
      <c r="S145" s="103">
        <f t="shared" si="61"/>
        <v>0</v>
      </c>
      <c r="T145" s="104"/>
      <c r="U145" s="15">
        <v>-1</v>
      </c>
      <c r="V145" s="15">
        <v>0</v>
      </c>
      <c r="W145" s="90">
        <f t="shared" si="62"/>
        <v>-1</v>
      </c>
      <c r="X145" s="103" t="str">
        <f t="shared" si="63"/>
        <v>N.M.</v>
      </c>
    </row>
    <row r="146" spans="1:24" s="14" customFormat="1" ht="12.75" hidden="1" outlineLevel="2">
      <c r="A146" s="14" t="s">
        <v>705</v>
      </c>
      <c r="B146" s="14" t="s">
        <v>706</v>
      </c>
      <c r="C146" s="54" t="s">
        <v>707</v>
      </c>
      <c r="D146" s="15"/>
      <c r="E146" s="15"/>
      <c r="F146" s="15">
        <v>25722.45</v>
      </c>
      <c r="G146" s="15">
        <v>56410.700000000004</v>
      </c>
      <c r="H146" s="90">
        <f t="shared" si="56"/>
        <v>-30688.250000000004</v>
      </c>
      <c r="I146" s="103">
        <f t="shared" si="57"/>
        <v>-0.5440146993389552</v>
      </c>
      <c r="J146" s="104"/>
      <c r="K146" s="15">
        <v>875450.89</v>
      </c>
      <c r="L146" s="15">
        <v>2035403.97</v>
      </c>
      <c r="M146" s="90">
        <f t="shared" si="58"/>
        <v>-1159953.08</v>
      </c>
      <c r="N146" s="103">
        <f t="shared" si="59"/>
        <v>-0.5698883843682392</v>
      </c>
      <c r="O146" s="104"/>
      <c r="P146" s="15">
        <v>150278.1</v>
      </c>
      <c r="Q146" s="15">
        <v>378561.61</v>
      </c>
      <c r="R146" s="90">
        <f t="shared" si="60"/>
        <v>-228283.50999999998</v>
      </c>
      <c r="S146" s="103">
        <f t="shared" si="61"/>
        <v>-0.6030286853439787</v>
      </c>
      <c r="T146" s="104"/>
      <c r="U146" s="15">
        <v>1271410.44</v>
      </c>
      <c r="V146" s="15">
        <v>2497551.6</v>
      </c>
      <c r="W146" s="90">
        <f t="shared" si="62"/>
        <v>-1226141.1600000001</v>
      </c>
      <c r="X146" s="103">
        <f t="shared" si="63"/>
        <v>-0.49093726832310497</v>
      </c>
    </row>
    <row r="147" spans="1:24" s="14" customFormat="1" ht="12.75" hidden="1" outlineLevel="2">
      <c r="A147" s="14" t="s">
        <v>708</v>
      </c>
      <c r="B147" s="14" t="s">
        <v>709</v>
      </c>
      <c r="C147" s="54" t="s">
        <v>710</v>
      </c>
      <c r="D147" s="15"/>
      <c r="E147" s="15"/>
      <c r="F147" s="15">
        <v>0</v>
      </c>
      <c r="G147" s="15">
        <v>0</v>
      </c>
      <c r="H147" s="90">
        <f t="shared" si="56"/>
        <v>0</v>
      </c>
      <c r="I147" s="103">
        <f t="shared" si="57"/>
        <v>0</v>
      </c>
      <c r="J147" s="104"/>
      <c r="K147" s="15">
        <v>0</v>
      </c>
      <c r="L147" s="15">
        <v>0</v>
      </c>
      <c r="M147" s="90">
        <f t="shared" si="58"/>
        <v>0</v>
      </c>
      <c r="N147" s="103">
        <f t="shared" si="59"/>
        <v>0</v>
      </c>
      <c r="O147" s="104"/>
      <c r="P147" s="15">
        <v>0</v>
      </c>
      <c r="Q147" s="15">
        <v>0</v>
      </c>
      <c r="R147" s="90">
        <f t="shared" si="60"/>
        <v>0</v>
      </c>
      <c r="S147" s="103">
        <f t="shared" si="61"/>
        <v>0</v>
      </c>
      <c r="T147" s="104"/>
      <c r="U147" s="15">
        <v>0</v>
      </c>
      <c r="V147" s="15">
        <v>1237287.74</v>
      </c>
      <c r="W147" s="90">
        <f t="shared" si="62"/>
        <v>-1237287.74</v>
      </c>
      <c r="X147" s="103" t="str">
        <f t="shared" si="63"/>
        <v>N.M.</v>
      </c>
    </row>
    <row r="148" spans="1:24" s="14" customFormat="1" ht="12.75" hidden="1" outlineLevel="2">
      <c r="A148" s="14" t="s">
        <v>711</v>
      </c>
      <c r="B148" s="14" t="s">
        <v>712</v>
      </c>
      <c r="C148" s="54" t="s">
        <v>713</v>
      </c>
      <c r="D148" s="15"/>
      <c r="E148" s="15"/>
      <c r="F148" s="15">
        <v>0</v>
      </c>
      <c r="G148" s="15">
        <v>0</v>
      </c>
      <c r="H148" s="90">
        <f t="shared" si="56"/>
        <v>0</v>
      </c>
      <c r="I148" s="103">
        <f t="shared" si="57"/>
        <v>0</v>
      </c>
      <c r="J148" s="104"/>
      <c r="K148" s="15">
        <v>0</v>
      </c>
      <c r="L148" s="15">
        <v>0</v>
      </c>
      <c r="M148" s="90">
        <f t="shared" si="58"/>
        <v>0</v>
      </c>
      <c r="N148" s="103">
        <f t="shared" si="59"/>
        <v>0</v>
      </c>
      <c r="O148" s="104"/>
      <c r="P148" s="15">
        <v>0</v>
      </c>
      <c r="Q148" s="15">
        <v>0</v>
      </c>
      <c r="R148" s="90">
        <f t="shared" si="60"/>
        <v>0</v>
      </c>
      <c r="S148" s="103">
        <f t="shared" si="61"/>
        <v>0</v>
      </c>
      <c r="T148" s="104"/>
      <c r="U148" s="15">
        <v>0</v>
      </c>
      <c r="V148" s="15">
        <v>-1237287.74</v>
      </c>
      <c r="W148" s="90">
        <f t="shared" si="62"/>
        <v>1237287.74</v>
      </c>
      <c r="X148" s="103" t="str">
        <f t="shared" si="63"/>
        <v>N.M.</v>
      </c>
    </row>
    <row r="149" spans="1:24" ht="12.75" hidden="1" outlineLevel="1">
      <c r="A149" s="9" t="s">
        <v>383</v>
      </c>
      <c r="C149" s="66" t="s">
        <v>321</v>
      </c>
      <c r="D149" s="28"/>
      <c r="E149" s="28"/>
      <c r="F149" s="17">
        <v>13654337.68</v>
      </c>
      <c r="G149" s="17">
        <v>14224176.899999999</v>
      </c>
      <c r="H149" s="35">
        <f>+F149-G149</f>
        <v>-569839.2199999988</v>
      </c>
      <c r="I149" s="95">
        <f>IF(G149&lt;0,IF(H149=0,0,IF(OR(G149=0,F149=0),"N.M.",IF(ABS(H149/G149)&gt;=10,"N.M.",H149/(-G149)))),IF(H149=0,0,IF(OR(G149=0,F149=0),"N.M.",IF(ABS(H149/G149)&gt;=10,"N.M.",H149/G149))))</f>
        <v>-0.04006131419808192</v>
      </c>
      <c r="K149" s="17">
        <v>146031907.49999997</v>
      </c>
      <c r="L149" s="17">
        <v>154028302.53</v>
      </c>
      <c r="M149" s="35">
        <f>+K149-L149</f>
        <v>-7996395.030000031</v>
      </c>
      <c r="N149" s="95">
        <f>IF(L149&lt;0,IF(M149=0,0,IF(OR(L149=0,K149=0),"N.M.",IF(ABS(M149/L149)&gt;=10,"N.M.",M149/(-L149)))),IF(M149=0,0,IF(OR(L149=0,K149=0),"N.M.",IF(ABS(M149/L149)&gt;=10,"N.M.",M149/L149))))</f>
        <v>-0.051915101956295194</v>
      </c>
      <c r="P149" s="17">
        <v>41365936.01</v>
      </c>
      <c r="Q149" s="17">
        <v>42300434.86</v>
      </c>
      <c r="R149" s="35">
        <f>+P149-Q149</f>
        <v>-934498.8500000015</v>
      </c>
      <c r="S149" s="95">
        <f>IF(Q149&lt;0,IF(R149=0,0,IF(OR(Q149=0,P149=0),"N.M.",IF(ABS(R149/Q149)&gt;=10,"N.M.",R149/(-Q149)))),IF(R149=0,0,IF(OR(Q149=0,P149=0),"N.M.",IF(ABS(R149/Q149)&gt;=10,"N.M.",R149/Q149))))</f>
        <v>-0.022091944281255587</v>
      </c>
      <c r="U149" s="17">
        <v>174836927.73999998</v>
      </c>
      <c r="V149" s="17">
        <v>189378813.89</v>
      </c>
      <c r="W149" s="35">
        <f>+U149-V149</f>
        <v>-14541886.150000006</v>
      </c>
      <c r="X149" s="95">
        <f>IF(V149&lt;0,IF(W149=0,0,IF(OR(V149=0,U149=0),"N.M.",IF(ABS(W149/V149)&gt;=10,"N.M.",W149/(-V149)))),IF(W149=0,0,IF(OR(V149=0,U149=0),"N.M.",IF(ABS(W149/V149)&gt;=10,"N.M.",W149/V149))))</f>
        <v>-0.07678729130939962</v>
      </c>
    </row>
    <row r="150" spans="1:24" ht="12.75" hidden="1" outlineLevel="1">
      <c r="A150" s="9" t="s">
        <v>384</v>
      </c>
      <c r="C150" s="66" t="s">
        <v>322</v>
      </c>
      <c r="D150" s="28"/>
      <c r="E150" s="28"/>
      <c r="F150" s="17">
        <v>0</v>
      </c>
      <c r="G150" s="17">
        <v>0</v>
      </c>
      <c r="H150" s="35">
        <f>+F150-G150</f>
        <v>0</v>
      </c>
      <c r="I150" s="95">
        <f>IF(G150&lt;0,IF(H150=0,0,IF(OR(G150=0,F150=0),"N.M.",IF(ABS(H150/G150)&gt;=10,"N.M.",H150/(-G150)))),IF(H150=0,0,IF(OR(G150=0,F150=0),"N.M.",IF(ABS(H150/G150)&gt;=10,"N.M.",H150/G150))))</f>
        <v>0</v>
      </c>
      <c r="K150" s="17">
        <v>0</v>
      </c>
      <c r="L150" s="17">
        <v>0</v>
      </c>
      <c r="M150" s="35">
        <f>+K150-L150</f>
        <v>0</v>
      </c>
      <c r="N150" s="95">
        <f>IF(L150&lt;0,IF(M150=0,0,IF(OR(L150=0,K150=0),"N.M.",IF(ABS(M150/L150)&gt;=10,"N.M.",M150/(-L150)))),IF(M150=0,0,IF(OR(L150=0,K150=0),"N.M.",IF(ABS(M150/L150)&gt;=10,"N.M.",M150/L150))))</f>
        <v>0</v>
      </c>
      <c r="P150" s="17">
        <v>0</v>
      </c>
      <c r="Q150" s="17">
        <v>0</v>
      </c>
      <c r="R150" s="35">
        <f>+P150-Q150</f>
        <v>0</v>
      </c>
      <c r="S150" s="95">
        <f>IF(Q150&lt;0,IF(R150=0,0,IF(OR(Q150=0,P150=0),"N.M.",IF(ABS(R150/Q150)&gt;=10,"N.M.",R150/(-Q150)))),IF(R150=0,0,IF(OR(Q150=0,P150=0),"N.M.",IF(ABS(R150/Q150)&gt;=10,"N.M.",R150/Q150))))</f>
        <v>0</v>
      </c>
      <c r="U150" s="17">
        <v>0</v>
      </c>
      <c r="V150" s="17">
        <v>0</v>
      </c>
      <c r="W150" s="35">
        <f>+U150-V150</f>
        <v>0</v>
      </c>
      <c r="X150" s="95">
        <f>IF(V150&lt;0,IF(W150=0,0,IF(OR(V150=0,U150=0),"N.M.",IF(ABS(W150/V150)&gt;=10,"N.M.",W150/(-V150)))),IF(W150=0,0,IF(OR(V150=0,U150=0),"N.M.",IF(ABS(W150/V150)&gt;=10,"N.M.",W150/V150))))</f>
        <v>0</v>
      </c>
    </row>
    <row r="151" spans="1:24" ht="12.75" hidden="1" outlineLevel="1">
      <c r="A151" s="9" t="s">
        <v>385</v>
      </c>
      <c r="C151" s="66" t="s">
        <v>323</v>
      </c>
      <c r="D151" s="28"/>
      <c r="E151" s="28"/>
      <c r="F151" s="17">
        <v>0</v>
      </c>
      <c r="G151" s="17">
        <v>0</v>
      </c>
      <c r="H151" s="35">
        <f>+F151-G151</f>
        <v>0</v>
      </c>
      <c r="I151" s="95">
        <f>IF(G151&lt;0,IF(H151=0,0,IF(OR(G151=0,F151=0),"N.M.",IF(ABS(H151/G151)&gt;=10,"N.M.",H151/(-G151)))),IF(H151=0,0,IF(OR(G151=0,F151=0),"N.M.",IF(ABS(H151/G151)&gt;=10,"N.M.",H151/G151))))</f>
        <v>0</v>
      </c>
      <c r="K151" s="17">
        <v>0</v>
      </c>
      <c r="L151" s="17">
        <v>0</v>
      </c>
      <c r="M151" s="35">
        <f>+K151-L151</f>
        <v>0</v>
      </c>
      <c r="N151" s="95">
        <f>IF(L151&lt;0,IF(M151=0,0,IF(OR(L151=0,K151=0),"N.M.",IF(ABS(M151/L151)&gt;=10,"N.M.",M151/(-L151)))),IF(M151=0,0,IF(OR(L151=0,K151=0),"N.M.",IF(ABS(M151/L151)&gt;=10,"N.M.",M151/L151))))</f>
        <v>0</v>
      </c>
      <c r="P151" s="17">
        <v>0</v>
      </c>
      <c r="Q151" s="17">
        <v>0</v>
      </c>
      <c r="R151" s="35">
        <f>+P151-Q151</f>
        <v>0</v>
      </c>
      <c r="S151" s="95">
        <f>IF(Q151&lt;0,IF(R151=0,0,IF(OR(Q151=0,P151=0),"N.M.",IF(ABS(R151/Q151)&gt;=10,"N.M.",R151/(-Q151)))),IF(R151=0,0,IF(OR(Q151=0,P151=0),"N.M.",IF(ABS(R151/Q151)&gt;=10,"N.M.",R151/Q151))))</f>
        <v>0</v>
      </c>
      <c r="U151" s="17">
        <v>0</v>
      </c>
      <c r="V151" s="17">
        <v>0</v>
      </c>
      <c r="W151" s="35">
        <f>+U151-V151</f>
        <v>0</v>
      </c>
      <c r="X151" s="95">
        <f>IF(V151&lt;0,IF(W151=0,0,IF(OR(V151=0,U151=0),"N.M.",IF(ABS(W151/V151)&gt;=10,"N.M.",W151/(-V151)))),IF(W151=0,0,IF(OR(V151=0,U151=0),"N.M.",IF(ABS(W151/V151)&gt;=10,"N.M.",W151/V151))))</f>
        <v>0</v>
      </c>
    </row>
    <row r="152" spans="1:24" s="13" customFormat="1" ht="12.75" collapsed="1">
      <c r="A152" s="13" t="s">
        <v>386</v>
      </c>
      <c r="B152" s="11"/>
      <c r="C152" s="56" t="s">
        <v>247</v>
      </c>
      <c r="D152" s="29"/>
      <c r="E152" s="29"/>
      <c r="F152" s="29">
        <v>13654337.68</v>
      </c>
      <c r="G152" s="29">
        <v>14224176.9</v>
      </c>
      <c r="H152" s="29">
        <f>+F152-G152</f>
        <v>-569839.2200000007</v>
      </c>
      <c r="I152" s="98">
        <f>IF(G152&lt;0,IF(H152=0,0,IF(OR(G152=0,F152=0),"N.M.",IF(ABS(H152/G152)&gt;=10,"N.M.",H152/(-G152)))),IF(H152=0,0,IF(OR(G152=0,F152=0),"N.M.",IF(ABS(H152/G152)&gt;=10,"N.M.",H152/G152))))</f>
        <v>-0.040061314198082044</v>
      </c>
      <c r="J152" s="115"/>
      <c r="K152" s="29">
        <v>146031907.5</v>
      </c>
      <c r="L152" s="29">
        <v>154028302.53</v>
      </c>
      <c r="M152" s="29">
        <f>+K152-L152</f>
        <v>-7996395.030000001</v>
      </c>
      <c r="N152" s="98">
        <f>IF(L152&lt;0,IF(M152=0,0,IF(OR(L152=0,K152=0),"N.M.",IF(ABS(M152/L152)&gt;=10,"N.M.",M152/(-L152)))),IF(M152=0,0,IF(OR(L152=0,K152=0),"N.M.",IF(ABS(M152/L152)&gt;=10,"N.M.",M152/L152))))</f>
        <v>-0.051915101956295</v>
      </c>
      <c r="O152" s="115"/>
      <c r="P152" s="29">
        <v>41365936.01</v>
      </c>
      <c r="Q152" s="29">
        <v>42300434.86</v>
      </c>
      <c r="R152" s="29">
        <f>+P152-Q152</f>
        <v>-934498.8500000015</v>
      </c>
      <c r="S152" s="98">
        <f>IF(Q152&lt;0,IF(R152=0,0,IF(OR(Q152=0,P152=0),"N.M.",IF(ABS(R152/Q152)&gt;=10,"N.M.",R152/(-Q152)))),IF(R152=0,0,IF(OR(Q152=0,P152=0),"N.M.",IF(ABS(R152/Q152)&gt;=10,"N.M.",R152/Q152))))</f>
        <v>-0.022091944281255587</v>
      </c>
      <c r="T152" s="115"/>
      <c r="U152" s="29">
        <v>174836927.74</v>
      </c>
      <c r="V152" s="29">
        <v>189378813.89</v>
      </c>
      <c r="W152" s="29">
        <f>+U152-V152</f>
        <v>-14541886.149999976</v>
      </c>
      <c r="X152" s="98">
        <f>IF(V152&lt;0,IF(W152=0,0,IF(OR(V152=0,U152=0),"N.M.",IF(ABS(W152/V152)&gt;=10,"N.M.",W152/(-V152)))),IF(W152=0,0,IF(OR(V152=0,U152=0),"N.M.",IF(ABS(W152/V152)&gt;=10,"N.M.",W152/V152))))</f>
        <v>-0.07678729130939947</v>
      </c>
    </row>
    <row r="153" spans="2:24" s="13" customFormat="1" ht="0.75" customHeight="1" hidden="1" outlineLevel="1">
      <c r="B153" s="11"/>
      <c r="C153" s="56"/>
      <c r="D153" s="29"/>
      <c r="E153" s="29"/>
      <c r="F153" s="29"/>
      <c r="G153" s="29"/>
      <c r="H153" s="29"/>
      <c r="I153" s="98"/>
      <c r="J153" s="115"/>
      <c r="K153" s="29"/>
      <c r="L153" s="29"/>
      <c r="M153" s="29"/>
      <c r="N153" s="98"/>
      <c r="O153" s="115"/>
      <c r="P153" s="29"/>
      <c r="Q153" s="29"/>
      <c r="R153" s="29"/>
      <c r="S153" s="98"/>
      <c r="T153" s="115"/>
      <c r="U153" s="29"/>
      <c r="V153" s="29"/>
      <c r="W153" s="29"/>
      <c r="X153" s="98"/>
    </row>
    <row r="154" spans="1:24" s="14" customFormat="1" ht="12.75" hidden="1" outlineLevel="2">
      <c r="A154" s="14" t="s">
        <v>714</v>
      </c>
      <c r="B154" s="14" t="s">
        <v>715</v>
      </c>
      <c r="C154" s="54" t="s">
        <v>1376</v>
      </c>
      <c r="D154" s="15"/>
      <c r="E154" s="15"/>
      <c r="F154" s="15">
        <v>603825.59</v>
      </c>
      <c r="G154" s="15">
        <v>979653.92</v>
      </c>
      <c r="H154" s="90">
        <f aca="true" t="shared" si="64" ref="H154:H180">+F154-G154</f>
        <v>-375828.3300000001</v>
      </c>
      <c r="I154" s="103">
        <f aca="true" t="shared" si="65" ref="I154:I180">IF(G154&lt;0,IF(H154=0,0,IF(OR(G154=0,F154=0),"N.M.",IF(ABS(H154/G154)&gt;=10,"N.M.",H154/(-G154)))),IF(H154=0,0,IF(OR(G154=0,F154=0),"N.M.",IF(ABS(H154/G154)&gt;=10,"N.M.",H154/G154))))</f>
        <v>-0.3836337734452184</v>
      </c>
      <c r="J154" s="104"/>
      <c r="K154" s="15">
        <v>3318586.394</v>
      </c>
      <c r="L154" s="15">
        <v>8572194.54</v>
      </c>
      <c r="M154" s="90">
        <f aca="true" t="shared" si="66" ref="M154:M180">+K154-L154</f>
        <v>-5253608.146</v>
      </c>
      <c r="N154" s="103">
        <f aca="true" t="shared" si="67" ref="N154:N180">IF(L154&lt;0,IF(M154=0,0,IF(OR(L154=0,K154=0),"N.M.",IF(ABS(M154/L154)&gt;=10,"N.M.",M154/(-L154)))),IF(M154=0,0,IF(OR(L154=0,K154=0),"N.M.",IF(ABS(M154/L154)&gt;=10,"N.M.",M154/L154))))</f>
        <v>-0.6128661828059726</v>
      </c>
      <c r="O154" s="104"/>
      <c r="P154" s="15">
        <v>1402035.904</v>
      </c>
      <c r="Q154" s="15">
        <v>2286943.13</v>
      </c>
      <c r="R154" s="90">
        <f aca="true" t="shared" si="68" ref="R154:R180">+P154-Q154</f>
        <v>-884907.2259999998</v>
      </c>
      <c r="S154" s="103">
        <f aca="true" t="shared" si="69" ref="S154:S180">IF(Q154&lt;0,IF(R154=0,0,IF(OR(Q154=0,P154=0),"N.M.",IF(ABS(R154/Q154)&gt;=10,"N.M.",R154/(-Q154)))),IF(R154=0,0,IF(OR(Q154=0,P154=0),"N.M.",IF(ABS(R154/Q154)&gt;=10,"N.M.",R154/Q154))))</f>
        <v>-0.3869388855331964</v>
      </c>
      <c r="T154" s="104"/>
      <c r="U154" s="15">
        <v>4216880.774</v>
      </c>
      <c r="V154" s="15">
        <v>8746250.569999998</v>
      </c>
      <c r="W154" s="90">
        <f aca="true" t="shared" si="70" ref="W154:W180">+U154-V154</f>
        <v>-4529369.795999998</v>
      </c>
      <c r="X154" s="103">
        <f aca="true" t="shared" si="71" ref="X154:X180">IF(V154&lt;0,IF(W154=0,0,IF(OR(V154=0,U154=0),"N.M.",IF(ABS(W154/V154)&gt;=10,"N.M.",W154/(-V154)))),IF(W154=0,0,IF(OR(V154=0,U154=0),"N.M.",IF(ABS(W154/V154)&gt;=10,"N.M.",W154/V154))))</f>
        <v>-0.5178641704521849</v>
      </c>
    </row>
    <row r="155" spans="1:24" s="14" customFormat="1" ht="12.75" hidden="1" outlineLevel="2">
      <c r="A155" s="14" t="s">
        <v>716</v>
      </c>
      <c r="B155" s="14" t="s">
        <v>717</v>
      </c>
      <c r="C155" s="54" t="s">
        <v>1377</v>
      </c>
      <c r="D155" s="15"/>
      <c r="E155" s="15"/>
      <c r="F155" s="15">
        <v>65461.5</v>
      </c>
      <c r="G155" s="15">
        <v>69936.75</v>
      </c>
      <c r="H155" s="90">
        <f t="shared" si="64"/>
        <v>-4475.25</v>
      </c>
      <c r="I155" s="103">
        <f t="shared" si="65"/>
        <v>-0.06398996235884567</v>
      </c>
      <c r="J155" s="104"/>
      <c r="K155" s="15">
        <v>672818.25</v>
      </c>
      <c r="L155" s="15">
        <v>343560.75</v>
      </c>
      <c r="M155" s="90">
        <f t="shared" si="66"/>
        <v>329257.5</v>
      </c>
      <c r="N155" s="103">
        <f t="shared" si="67"/>
        <v>0.9583676249396941</v>
      </c>
      <c r="O155" s="104"/>
      <c r="P155" s="15">
        <v>196384.5</v>
      </c>
      <c r="Q155" s="15">
        <v>207714.1</v>
      </c>
      <c r="R155" s="90">
        <f t="shared" si="68"/>
        <v>-11329.600000000006</v>
      </c>
      <c r="S155" s="103">
        <f t="shared" si="69"/>
        <v>-0.05454420282494066</v>
      </c>
      <c r="T155" s="104"/>
      <c r="U155" s="15">
        <v>813432.75</v>
      </c>
      <c r="V155" s="15">
        <v>343560.75</v>
      </c>
      <c r="W155" s="90">
        <f t="shared" si="70"/>
        <v>469872</v>
      </c>
      <c r="X155" s="103">
        <f t="shared" si="71"/>
        <v>1.3676533189545081</v>
      </c>
    </row>
    <row r="156" spans="1:24" s="14" customFormat="1" ht="12.75" hidden="1" outlineLevel="2">
      <c r="A156" s="14" t="s">
        <v>718</v>
      </c>
      <c r="B156" s="14" t="s">
        <v>719</v>
      </c>
      <c r="C156" s="54" t="s">
        <v>1378</v>
      </c>
      <c r="D156" s="15"/>
      <c r="E156" s="15"/>
      <c r="F156" s="15">
        <v>13051.87</v>
      </c>
      <c r="G156" s="15">
        <v>10049.04</v>
      </c>
      <c r="H156" s="90">
        <f t="shared" si="64"/>
        <v>3002.83</v>
      </c>
      <c r="I156" s="103">
        <f t="shared" si="65"/>
        <v>0.2988175984969708</v>
      </c>
      <c r="J156" s="104"/>
      <c r="K156" s="15">
        <v>247758.23</v>
      </c>
      <c r="L156" s="15">
        <v>167437.45</v>
      </c>
      <c r="M156" s="90">
        <f t="shared" si="66"/>
        <v>80320.78</v>
      </c>
      <c r="N156" s="103">
        <f t="shared" si="67"/>
        <v>0.47970618281632926</v>
      </c>
      <c r="O156" s="104"/>
      <c r="P156" s="15">
        <v>105580.36</v>
      </c>
      <c r="Q156" s="15">
        <v>23611.09</v>
      </c>
      <c r="R156" s="90">
        <f t="shared" si="68"/>
        <v>81969.27</v>
      </c>
      <c r="S156" s="103">
        <f t="shared" si="69"/>
        <v>3.4716427746453045</v>
      </c>
      <c r="T156" s="104"/>
      <c r="U156" s="15">
        <v>278783.38</v>
      </c>
      <c r="V156" s="15">
        <v>228160.84000000003</v>
      </c>
      <c r="W156" s="90">
        <f t="shared" si="70"/>
        <v>50622.53999999998</v>
      </c>
      <c r="X156" s="103">
        <f t="shared" si="71"/>
        <v>0.22187216702042284</v>
      </c>
    </row>
    <row r="157" spans="1:24" s="14" customFormat="1" ht="12.75" hidden="1" outlineLevel="2">
      <c r="A157" s="14" t="s">
        <v>720</v>
      </c>
      <c r="B157" s="14" t="s">
        <v>721</v>
      </c>
      <c r="C157" s="54" t="s">
        <v>1379</v>
      </c>
      <c r="D157" s="15"/>
      <c r="E157" s="15"/>
      <c r="F157" s="15">
        <v>0</v>
      </c>
      <c r="G157" s="15">
        <v>0</v>
      </c>
      <c r="H157" s="90">
        <f t="shared" si="64"/>
        <v>0</v>
      </c>
      <c r="I157" s="103">
        <f t="shared" si="65"/>
        <v>0</v>
      </c>
      <c r="J157" s="104"/>
      <c r="K157" s="15">
        <v>0</v>
      </c>
      <c r="L157" s="15">
        <v>-107534.74</v>
      </c>
      <c r="M157" s="90">
        <f t="shared" si="66"/>
        <v>107534.74</v>
      </c>
      <c r="N157" s="103" t="str">
        <f t="shared" si="67"/>
        <v>N.M.</v>
      </c>
      <c r="O157" s="104"/>
      <c r="P157" s="15">
        <v>0</v>
      </c>
      <c r="Q157" s="15">
        <v>0</v>
      </c>
      <c r="R157" s="90">
        <f t="shared" si="68"/>
        <v>0</v>
      </c>
      <c r="S157" s="103">
        <f t="shared" si="69"/>
        <v>0</v>
      </c>
      <c r="T157" s="104"/>
      <c r="U157" s="15">
        <v>-569.32</v>
      </c>
      <c r="V157" s="15">
        <v>2585418.8699999996</v>
      </c>
      <c r="W157" s="90">
        <f t="shared" si="70"/>
        <v>-2585988.1899999995</v>
      </c>
      <c r="X157" s="103">
        <f t="shared" si="71"/>
        <v>-1.000220204163668</v>
      </c>
    </row>
    <row r="158" spans="1:24" s="14" customFormat="1" ht="12.75" hidden="1" outlineLevel="2">
      <c r="A158" s="14" t="s">
        <v>722</v>
      </c>
      <c r="B158" s="14" t="s">
        <v>723</v>
      </c>
      <c r="C158" s="54" t="s">
        <v>1380</v>
      </c>
      <c r="D158" s="15"/>
      <c r="E158" s="15"/>
      <c r="F158" s="15">
        <v>0</v>
      </c>
      <c r="G158" s="15">
        <v>-2201.04</v>
      </c>
      <c r="H158" s="90">
        <f t="shared" si="64"/>
        <v>2201.04</v>
      </c>
      <c r="I158" s="103" t="str">
        <f t="shared" si="65"/>
        <v>N.M.</v>
      </c>
      <c r="J158" s="104"/>
      <c r="K158" s="15">
        <v>27497.2</v>
      </c>
      <c r="L158" s="15">
        <v>14182.54</v>
      </c>
      <c r="M158" s="90">
        <f t="shared" si="66"/>
        <v>13314.66</v>
      </c>
      <c r="N158" s="103">
        <f t="shared" si="67"/>
        <v>0.9388064479282272</v>
      </c>
      <c r="O158" s="104"/>
      <c r="P158" s="15">
        <v>0</v>
      </c>
      <c r="Q158" s="15">
        <v>1787.3600000000001</v>
      </c>
      <c r="R158" s="90">
        <f t="shared" si="68"/>
        <v>-1787.3600000000001</v>
      </c>
      <c r="S158" s="103" t="str">
        <f t="shared" si="69"/>
        <v>N.M.</v>
      </c>
      <c r="T158" s="104"/>
      <c r="U158" s="15">
        <v>26084.89</v>
      </c>
      <c r="V158" s="15">
        <v>24904.32</v>
      </c>
      <c r="W158" s="90">
        <f t="shared" si="70"/>
        <v>1180.5699999999997</v>
      </c>
      <c r="X158" s="103">
        <f t="shared" si="71"/>
        <v>0.04740422545164854</v>
      </c>
    </row>
    <row r="159" spans="1:24" s="14" customFormat="1" ht="12.75" hidden="1" outlineLevel="2">
      <c r="A159" s="14" t="s">
        <v>724</v>
      </c>
      <c r="B159" s="14" t="s">
        <v>725</v>
      </c>
      <c r="C159" s="54" t="s">
        <v>1381</v>
      </c>
      <c r="D159" s="15"/>
      <c r="E159" s="15"/>
      <c r="F159" s="15">
        <v>459.75</v>
      </c>
      <c r="G159" s="15">
        <v>-1092.15</v>
      </c>
      <c r="H159" s="90">
        <f t="shared" si="64"/>
        <v>1551.9</v>
      </c>
      <c r="I159" s="103">
        <f t="shared" si="65"/>
        <v>1.4209586595247905</v>
      </c>
      <c r="J159" s="104"/>
      <c r="K159" s="15">
        <v>-12078.74</v>
      </c>
      <c r="L159" s="15">
        <v>-727.99</v>
      </c>
      <c r="M159" s="90">
        <f t="shared" si="66"/>
        <v>-11350.75</v>
      </c>
      <c r="N159" s="103" t="str">
        <f t="shared" si="67"/>
        <v>N.M.</v>
      </c>
      <c r="O159" s="104"/>
      <c r="P159" s="15">
        <v>-3163.25</v>
      </c>
      <c r="Q159" s="15">
        <v>-2042.94</v>
      </c>
      <c r="R159" s="90">
        <f t="shared" si="68"/>
        <v>-1120.31</v>
      </c>
      <c r="S159" s="103">
        <f t="shared" si="69"/>
        <v>-0.548381254466602</v>
      </c>
      <c r="T159" s="104"/>
      <c r="U159" s="15">
        <v>-13015.7</v>
      </c>
      <c r="V159" s="15">
        <v>-8929.65</v>
      </c>
      <c r="W159" s="90">
        <f t="shared" si="70"/>
        <v>-4086.050000000001</v>
      </c>
      <c r="X159" s="103">
        <f t="shared" si="71"/>
        <v>-0.4575823240552543</v>
      </c>
    </row>
    <row r="160" spans="1:24" s="14" customFormat="1" ht="12.75" hidden="1" outlineLevel="2">
      <c r="A160" s="14" t="s">
        <v>726</v>
      </c>
      <c r="B160" s="14" t="s">
        <v>727</v>
      </c>
      <c r="C160" s="54" t="s">
        <v>1382</v>
      </c>
      <c r="D160" s="15"/>
      <c r="E160" s="15"/>
      <c r="F160" s="15">
        <v>7861.13</v>
      </c>
      <c r="G160" s="15">
        <v>-11126.29</v>
      </c>
      <c r="H160" s="90">
        <f t="shared" si="64"/>
        <v>18987.420000000002</v>
      </c>
      <c r="I160" s="103">
        <f t="shared" si="65"/>
        <v>1.7065365004866853</v>
      </c>
      <c r="J160" s="104"/>
      <c r="K160" s="15">
        <v>-124351.12</v>
      </c>
      <c r="L160" s="15">
        <v>23524.88</v>
      </c>
      <c r="M160" s="90">
        <f t="shared" si="66"/>
        <v>-147876</v>
      </c>
      <c r="N160" s="103">
        <f t="shared" si="67"/>
        <v>-6.28594067217346</v>
      </c>
      <c r="O160" s="104"/>
      <c r="P160" s="15">
        <v>-27676.16</v>
      </c>
      <c r="Q160" s="15">
        <v>-15928.86</v>
      </c>
      <c r="R160" s="90">
        <f t="shared" si="68"/>
        <v>-11747.3</v>
      </c>
      <c r="S160" s="103">
        <f t="shared" si="69"/>
        <v>-0.7374852939883958</v>
      </c>
      <c r="T160" s="104"/>
      <c r="U160" s="15">
        <v>-138177.81</v>
      </c>
      <c r="V160" s="15">
        <v>30328.09</v>
      </c>
      <c r="W160" s="90">
        <f t="shared" si="70"/>
        <v>-168505.9</v>
      </c>
      <c r="X160" s="103">
        <f t="shared" si="71"/>
        <v>-5.55609997200615</v>
      </c>
    </row>
    <row r="161" spans="1:24" s="14" customFormat="1" ht="12.75" hidden="1" outlineLevel="2">
      <c r="A161" s="14" t="s">
        <v>728</v>
      </c>
      <c r="B161" s="14" t="s">
        <v>729</v>
      </c>
      <c r="C161" s="54" t="s">
        <v>1383</v>
      </c>
      <c r="D161" s="15"/>
      <c r="E161" s="15"/>
      <c r="F161" s="15">
        <v>-212.11</v>
      </c>
      <c r="G161" s="15">
        <v>789.77</v>
      </c>
      <c r="H161" s="90">
        <f t="shared" si="64"/>
        <v>-1001.88</v>
      </c>
      <c r="I161" s="103">
        <f t="shared" si="65"/>
        <v>-1.2685718626942022</v>
      </c>
      <c r="J161" s="104"/>
      <c r="K161" s="15">
        <v>8545.31</v>
      </c>
      <c r="L161" s="15">
        <v>33307.58</v>
      </c>
      <c r="M161" s="90">
        <f t="shared" si="66"/>
        <v>-24762.270000000004</v>
      </c>
      <c r="N161" s="103">
        <f t="shared" si="67"/>
        <v>-0.743442483662878</v>
      </c>
      <c r="O161" s="104"/>
      <c r="P161" s="15">
        <v>897.21</v>
      </c>
      <c r="Q161" s="15">
        <v>1158.55</v>
      </c>
      <c r="R161" s="90">
        <f t="shared" si="68"/>
        <v>-261.3399999999999</v>
      </c>
      <c r="S161" s="103">
        <f t="shared" si="69"/>
        <v>-0.2255750722886366</v>
      </c>
      <c r="T161" s="104"/>
      <c r="U161" s="15">
        <v>8925.609999999999</v>
      </c>
      <c r="V161" s="15">
        <v>54099.29</v>
      </c>
      <c r="W161" s="90">
        <f t="shared" si="70"/>
        <v>-45173.68</v>
      </c>
      <c r="X161" s="103">
        <f t="shared" si="71"/>
        <v>-0.8350142857697394</v>
      </c>
    </row>
    <row r="162" spans="1:24" s="14" customFormat="1" ht="12.75" hidden="1" outlineLevel="2">
      <c r="A162" s="14" t="s">
        <v>730</v>
      </c>
      <c r="B162" s="14" t="s">
        <v>731</v>
      </c>
      <c r="C162" s="54" t="s">
        <v>1384</v>
      </c>
      <c r="D162" s="15"/>
      <c r="E162" s="15"/>
      <c r="F162" s="15">
        <v>215292.66</v>
      </c>
      <c r="G162" s="15">
        <v>205107.65</v>
      </c>
      <c r="H162" s="90">
        <f t="shared" si="64"/>
        <v>10185.01000000001</v>
      </c>
      <c r="I162" s="103">
        <f t="shared" si="65"/>
        <v>0.049656899681703774</v>
      </c>
      <c r="J162" s="104"/>
      <c r="K162" s="15">
        <v>1925041.46</v>
      </c>
      <c r="L162" s="15">
        <v>1944230.32</v>
      </c>
      <c r="M162" s="90">
        <f t="shared" si="66"/>
        <v>-19188.860000000102</v>
      </c>
      <c r="N162" s="103">
        <f t="shared" si="67"/>
        <v>-0.00986964342784249</v>
      </c>
      <c r="O162" s="104"/>
      <c r="P162" s="15">
        <v>554197.16</v>
      </c>
      <c r="Q162" s="15">
        <v>614595.65</v>
      </c>
      <c r="R162" s="90">
        <f t="shared" si="68"/>
        <v>-60398.48999999999</v>
      </c>
      <c r="S162" s="103">
        <f t="shared" si="69"/>
        <v>-0.09827353968418095</v>
      </c>
      <c r="T162" s="104"/>
      <c r="U162" s="15">
        <v>2346191.68</v>
      </c>
      <c r="V162" s="15">
        <v>2354484.7600000002</v>
      </c>
      <c r="W162" s="90">
        <f t="shared" si="70"/>
        <v>-8293.080000000075</v>
      </c>
      <c r="X162" s="103">
        <f t="shared" si="71"/>
        <v>-0.0035222483240877184</v>
      </c>
    </row>
    <row r="163" spans="1:24" s="14" customFormat="1" ht="12.75" hidden="1" outlineLevel="2">
      <c r="A163" s="14" t="s">
        <v>732</v>
      </c>
      <c r="B163" s="14" t="s">
        <v>733</v>
      </c>
      <c r="C163" s="54" t="s">
        <v>1385</v>
      </c>
      <c r="D163" s="15"/>
      <c r="E163" s="15"/>
      <c r="F163" s="15">
        <v>-184305.53</v>
      </c>
      <c r="G163" s="15">
        <v>-196905.51</v>
      </c>
      <c r="H163" s="90">
        <f t="shared" si="64"/>
        <v>12599.98000000001</v>
      </c>
      <c r="I163" s="103">
        <f t="shared" si="65"/>
        <v>0.06398998179380562</v>
      </c>
      <c r="J163" s="104"/>
      <c r="K163" s="15">
        <v>-1894472.51</v>
      </c>
      <c r="L163" s="15">
        <v>-1858768.37</v>
      </c>
      <c r="M163" s="90">
        <f t="shared" si="66"/>
        <v>-35704.1399999999</v>
      </c>
      <c r="N163" s="103">
        <f t="shared" si="67"/>
        <v>-0.019208493417606356</v>
      </c>
      <c r="O163" s="104"/>
      <c r="P163" s="15">
        <v>-552916.56</v>
      </c>
      <c r="Q163" s="15">
        <v>-584771.55</v>
      </c>
      <c r="R163" s="90">
        <f t="shared" si="68"/>
        <v>31854.98999999999</v>
      </c>
      <c r="S163" s="103">
        <f t="shared" si="69"/>
        <v>0.054474247250913606</v>
      </c>
      <c r="T163" s="104"/>
      <c r="U163" s="15">
        <v>-2291338.72</v>
      </c>
      <c r="V163" s="15">
        <v>-2248242.14</v>
      </c>
      <c r="W163" s="90">
        <f t="shared" si="70"/>
        <v>-43096.580000000075</v>
      </c>
      <c r="X163" s="103">
        <f t="shared" si="71"/>
        <v>-0.019169011750664933</v>
      </c>
    </row>
    <row r="164" spans="1:24" s="14" customFormat="1" ht="12.75" hidden="1" outlineLevel="2">
      <c r="A164" s="14" t="s">
        <v>734</v>
      </c>
      <c r="B164" s="14" t="s">
        <v>735</v>
      </c>
      <c r="C164" s="54" t="s">
        <v>1386</v>
      </c>
      <c r="D164" s="15"/>
      <c r="E164" s="15"/>
      <c r="F164" s="15">
        <v>499.24</v>
      </c>
      <c r="G164" s="15">
        <v>4365.77</v>
      </c>
      <c r="H164" s="90">
        <f t="shared" si="64"/>
        <v>-3866.5300000000007</v>
      </c>
      <c r="I164" s="103">
        <f t="shared" si="65"/>
        <v>-0.8856467473091804</v>
      </c>
      <c r="J164" s="104"/>
      <c r="K164" s="15">
        <v>32894.89</v>
      </c>
      <c r="L164" s="15">
        <v>44001.840000000004</v>
      </c>
      <c r="M164" s="90">
        <f t="shared" si="66"/>
        <v>-11106.950000000004</v>
      </c>
      <c r="N164" s="103">
        <f t="shared" si="67"/>
        <v>-0.25242012606745545</v>
      </c>
      <c r="O164" s="104"/>
      <c r="P164" s="15">
        <v>4464.31</v>
      </c>
      <c r="Q164" s="15">
        <v>13057.300000000001</v>
      </c>
      <c r="R164" s="90">
        <f t="shared" si="68"/>
        <v>-8592.990000000002</v>
      </c>
      <c r="S164" s="103">
        <f t="shared" si="69"/>
        <v>-0.658098534919164</v>
      </c>
      <c r="T164" s="104"/>
      <c r="U164" s="15">
        <v>41844.25</v>
      </c>
      <c r="V164" s="15">
        <v>53175.73</v>
      </c>
      <c r="W164" s="90">
        <f t="shared" si="70"/>
        <v>-11331.480000000003</v>
      </c>
      <c r="X164" s="103">
        <f t="shared" si="71"/>
        <v>-0.21309495892204963</v>
      </c>
    </row>
    <row r="165" spans="1:24" s="14" customFormat="1" ht="12.75" hidden="1" outlineLevel="2">
      <c r="A165" s="14" t="s">
        <v>736</v>
      </c>
      <c r="B165" s="14" t="s">
        <v>737</v>
      </c>
      <c r="C165" s="54" t="s">
        <v>1387</v>
      </c>
      <c r="D165" s="15"/>
      <c r="E165" s="15"/>
      <c r="F165" s="15">
        <v>-2231.85</v>
      </c>
      <c r="G165" s="15">
        <v>-1990.3</v>
      </c>
      <c r="H165" s="90">
        <f t="shared" si="64"/>
        <v>-241.54999999999995</v>
      </c>
      <c r="I165" s="103">
        <f t="shared" si="65"/>
        <v>-0.12136361352559914</v>
      </c>
      <c r="J165" s="104"/>
      <c r="K165" s="15">
        <v>-20232.79</v>
      </c>
      <c r="L165" s="15">
        <v>-19451.62</v>
      </c>
      <c r="M165" s="90">
        <f t="shared" si="66"/>
        <v>-781.1700000000019</v>
      </c>
      <c r="N165" s="103">
        <f t="shared" si="67"/>
        <v>-0.04015963708935307</v>
      </c>
      <c r="O165" s="104"/>
      <c r="P165" s="15">
        <v>-6675.38</v>
      </c>
      <c r="Q165" s="15">
        <v>-5911.26</v>
      </c>
      <c r="R165" s="90">
        <f t="shared" si="68"/>
        <v>-764.1199999999999</v>
      </c>
      <c r="S165" s="103">
        <f t="shared" si="69"/>
        <v>-0.12926516512554004</v>
      </c>
      <c r="T165" s="104"/>
      <c r="U165" s="15">
        <v>-24244.2</v>
      </c>
      <c r="V165" s="15">
        <v>-23388.379999999997</v>
      </c>
      <c r="W165" s="90">
        <f t="shared" si="70"/>
        <v>-855.8200000000033</v>
      </c>
      <c r="X165" s="103">
        <f t="shared" si="71"/>
        <v>-0.03659167501126642</v>
      </c>
    </row>
    <row r="166" spans="1:24" s="14" customFormat="1" ht="12.75" hidden="1" outlineLevel="2">
      <c r="A166" s="14" t="s">
        <v>738</v>
      </c>
      <c r="B166" s="14" t="s">
        <v>739</v>
      </c>
      <c r="C166" s="54" t="s">
        <v>1388</v>
      </c>
      <c r="D166" s="15"/>
      <c r="E166" s="15"/>
      <c r="F166" s="15">
        <v>127341.18000000001</v>
      </c>
      <c r="G166" s="15">
        <v>176064.79</v>
      </c>
      <c r="H166" s="90">
        <f t="shared" si="64"/>
        <v>-48723.61</v>
      </c>
      <c r="I166" s="103">
        <f t="shared" si="65"/>
        <v>-0.27673681944016176</v>
      </c>
      <c r="J166" s="104"/>
      <c r="K166" s="15">
        <v>2386011.64</v>
      </c>
      <c r="L166" s="15">
        <v>2409148.75</v>
      </c>
      <c r="M166" s="90">
        <f t="shared" si="66"/>
        <v>-23137.10999999987</v>
      </c>
      <c r="N166" s="103">
        <f t="shared" si="67"/>
        <v>-0.00960385281315646</v>
      </c>
      <c r="O166" s="104"/>
      <c r="P166" s="15">
        <v>689823.04</v>
      </c>
      <c r="Q166" s="15">
        <v>617008.85</v>
      </c>
      <c r="R166" s="90">
        <f t="shared" si="68"/>
        <v>72814.19000000006</v>
      </c>
      <c r="S166" s="103">
        <f t="shared" si="69"/>
        <v>0.11801158119531034</v>
      </c>
      <c r="T166" s="104"/>
      <c r="U166" s="15">
        <v>2802489.0700000003</v>
      </c>
      <c r="V166" s="15">
        <v>3107351.54</v>
      </c>
      <c r="W166" s="90">
        <f t="shared" si="70"/>
        <v>-304862.46999999974</v>
      </c>
      <c r="X166" s="103">
        <f t="shared" si="71"/>
        <v>-0.09811006771380612</v>
      </c>
    </row>
    <row r="167" spans="1:24" s="14" customFormat="1" ht="12.75" hidden="1" outlineLevel="2">
      <c r="A167" s="14" t="s">
        <v>740</v>
      </c>
      <c r="B167" s="14" t="s">
        <v>741</v>
      </c>
      <c r="C167" s="54" t="s">
        <v>1389</v>
      </c>
      <c r="D167" s="15"/>
      <c r="E167" s="15"/>
      <c r="F167" s="15">
        <v>-38085.23</v>
      </c>
      <c r="G167" s="15">
        <v>-53974.4</v>
      </c>
      <c r="H167" s="90">
        <f t="shared" si="64"/>
        <v>15889.169999999998</v>
      </c>
      <c r="I167" s="103">
        <f t="shared" si="65"/>
        <v>0.2943834484496353</v>
      </c>
      <c r="J167" s="104"/>
      <c r="K167" s="15">
        <v>-858882.5800000001</v>
      </c>
      <c r="L167" s="15">
        <v>-764030.53</v>
      </c>
      <c r="M167" s="90">
        <f t="shared" si="66"/>
        <v>-94852.05000000005</v>
      </c>
      <c r="N167" s="103">
        <f t="shared" si="67"/>
        <v>-0.12414693690316281</v>
      </c>
      <c r="O167" s="104"/>
      <c r="P167" s="15">
        <v>-242961.84</v>
      </c>
      <c r="Q167" s="15">
        <v>-253665.66</v>
      </c>
      <c r="R167" s="90">
        <f t="shared" si="68"/>
        <v>10703.820000000007</v>
      </c>
      <c r="S167" s="103">
        <f t="shared" si="69"/>
        <v>0.04219656692987142</v>
      </c>
      <c r="T167" s="104"/>
      <c r="U167" s="15">
        <v>-953687.3900000001</v>
      </c>
      <c r="V167" s="15">
        <v>-915575.5800000001</v>
      </c>
      <c r="W167" s="90">
        <f t="shared" si="70"/>
        <v>-38111.810000000056</v>
      </c>
      <c r="X167" s="103">
        <f t="shared" si="71"/>
        <v>-0.04162606652309365</v>
      </c>
    </row>
    <row r="168" spans="1:24" s="14" customFormat="1" ht="12.75" hidden="1" outlineLevel="2">
      <c r="A168" s="14" t="s">
        <v>742</v>
      </c>
      <c r="B168" s="14" t="s">
        <v>743</v>
      </c>
      <c r="C168" s="54" t="s">
        <v>1390</v>
      </c>
      <c r="D168" s="15"/>
      <c r="E168" s="15"/>
      <c r="F168" s="15">
        <v>1382848.6</v>
      </c>
      <c r="G168" s="15">
        <v>753976.13</v>
      </c>
      <c r="H168" s="90">
        <f t="shared" si="64"/>
        <v>628872.4700000001</v>
      </c>
      <c r="I168" s="103">
        <f t="shared" si="65"/>
        <v>0.8340747736934325</v>
      </c>
      <c r="J168" s="104"/>
      <c r="K168" s="15">
        <v>10514815.93</v>
      </c>
      <c r="L168" s="15">
        <v>10756275.43</v>
      </c>
      <c r="M168" s="90">
        <f t="shared" si="66"/>
        <v>-241459.5</v>
      </c>
      <c r="N168" s="103">
        <f t="shared" si="67"/>
        <v>-0.02244824442915925</v>
      </c>
      <c r="O168" s="104"/>
      <c r="P168" s="15">
        <v>3672563.89</v>
      </c>
      <c r="Q168" s="15">
        <v>2224343.99</v>
      </c>
      <c r="R168" s="90">
        <f t="shared" si="68"/>
        <v>1448219.9</v>
      </c>
      <c r="S168" s="103">
        <f t="shared" si="69"/>
        <v>0.6510773093149139</v>
      </c>
      <c r="T168" s="104"/>
      <c r="U168" s="15">
        <v>11796886.99</v>
      </c>
      <c r="V168" s="15">
        <v>15308416.92</v>
      </c>
      <c r="W168" s="90">
        <f t="shared" si="70"/>
        <v>-3511529.9299999997</v>
      </c>
      <c r="X168" s="103">
        <f t="shared" si="71"/>
        <v>-0.2293855692819738</v>
      </c>
    </row>
    <row r="169" spans="1:24" s="14" customFormat="1" ht="12.75" hidden="1" outlineLevel="2">
      <c r="A169" s="14" t="s">
        <v>744</v>
      </c>
      <c r="B169" s="14" t="s">
        <v>745</v>
      </c>
      <c r="C169" s="54" t="s">
        <v>1391</v>
      </c>
      <c r="D169" s="15"/>
      <c r="E169" s="15"/>
      <c r="F169" s="15">
        <v>7506.53</v>
      </c>
      <c r="G169" s="15">
        <v>14136.04</v>
      </c>
      <c r="H169" s="90">
        <f t="shared" si="64"/>
        <v>-6629.510000000001</v>
      </c>
      <c r="I169" s="103">
        <f t="shared" si="65"/>
        <v>-0.4689792898152524</v>
      </c>
      <c r="J169" s="104"/>
      <c r="K169" s="15">
        <v>135324.15</v>
      </c>
      <c r="L169" s="15">
        <v>62228.92</v>
      </c>
      <c r="M169" s="90">
        <f t="shared" si="66"/>
        <v>73095.23</v>
      </c>
      <c r="N169" s="103">
        <f t="shared" si="67"/>
        <v>1.1746183285842016</v>
      </c>
      <c r="O169" s="104"/>
      <c r="P169" s="15">
        <v>36679.07</v>
      </c>
      <c r="Q169" s="15">
        <v>40168.55</v>
      </c>
      <c r="R169" s="90">
        <f t="shared" si="68"/>
        <v>-3489.480000000003</v>
      </c>
      <c r="S169" s="103">
        <f t="shared" si="69"/>
        <v>-0.08687094754478325</v>
      </c>
      <c r="T169" s="104"/>
      <c r="U169" s="15">
        <v>128309.12999999999</v>
      </c>
      <c r="V169" s="15">
        <v>76038.18</v>
      </c>
      <c r="W169" s="90">
        <f t="shared" si="70"/>
        <v>52270.95</v>
      </c>
      <c r="X169" s="103">
        <f t="shared" si="71"/>
        <v>0.687430314613001</v>
      </c>
    </row>
    <row r="170" spans="1:24" s="14" customFormat="1" ht="12.75" hidden="1" outlineLevel="2">
      <c r="A170" s="14" t="s">
        <v>746</v>
      </c>
      <c r="B170" s="14" t="s">
        <v>747</v>
      </c>
      <c r="C170" s="54" t="s">
        <v>1392</v>
      </c>
      <c r="D170" s="15"/>
      <c r="E170" s="15"/>
      <c r="F170" s="15">
        <v>261.83</v>
      </c>
      <c r="G170" s="15">
        <v>-2094.52</v>
      </c>
      <c r="H170" s="90">
        <f t="shared" si="64"/>
        <v>2356.35</v>
      </c>
      <c r="I170" s="103">
        <f t="shared" si="65"/>
        <v>1.125007161545366</v>
      </c>
      <c r="J170" s="104"/>
      <c r="K170" s="15">
        <v>-38115.54</v>
      </c>
      <c r="L170" s="15">
        <v>-9342.85</v>
      </c>
      <c r="M170" s="90">
        <f t="shared" si="66"/>
        <v>-28772.690000000002</v>
      </c>
      <c r="N170" s="103">
        <f t="shared" si="67"/>
        <v>-3.0796480731254383</v>
      </c>
      <c r="O170" s="104"/>
      <c r="P170" s="15">
        <v>-4512.04</v>
      </c>
      <c r="Q170" s="15">
        <v>-8310.9</v>
      </c>
      <c r="R170" s="90">
        <f t="shared" si="68"/>
        <v>3798.8599999999997</v>
      </c>
      <c r="S170" s="103">
        <f t="shared" si="69"/>
        <v>0.4570936962302518</v>
      </c>
      <c r="T170" s="104"/>
      <c r="U170" s="15">
        <v>-25565.88</v>
      </c>
      <c r="V170" s="15">
        <v>-11422.08</v>
      </c>
      <c r="W170" s="90">
        <f t="shared" si="70"/>
        <v>-14143.800000000001</v>
      </c>
      <c r="X170" s="103">
        <f t="shared" si="71"/>
        <v>-1.238285846360733</v>
      </c>
    </row>
    <row r="171" spans="1:24" s="14" customFormat="1" ht="12.75" hidden="1" outlineLevel="2">
      <c r="A171" s="14" t="s">
        <v>748</v>
      </c>
      <c r="B171" s="14" t="s">
        <v>749</v>
      </c>
      <c r="C171" s="54" t="s">
        <v>1393</v>
      </c>
      <c r="D171" s="15"/>
      <c r="E171" s="15"/>
      <c r="F171" s="15">
        <v>0</v>
      </c>
      <c r="G171" s="15">
        <v>11656.27</v>
      </c>
      <c r="H171" s="90">
        <f t="shared" si="64"/>
        <v>-11656.27</v>
      </c>
      <c r="I171" s="103" t="str">
        <f t="shared" si="65"/>
        <v>N.M.</v>
      </c>
      <c r="J171" s="104"/>
      <c r="K171" s="15">
        <v>0</v>
      </c>
      <c r="L171" s="15">
        <v>128078.1</v>
      </c>
      <c r="M171" s="90">
        <f t="shared" si="66"/>
        <v>-128078.1</v>
      </c>
      <c r="N171" s="103" t="str">
        <f t="shared" si="67"/>
        <v>N.M.</v>
      </c>
      <c r="O171" s="104"/>
      <c r="P171" s="15">
        <v>0</v>
      </c>
      <c r="Q171" s="15">
        <v>34248.87</v>
      </c>
      <c r="R171" s="90">
        <f t="shared" si="68"/>
        <v>-34248.87</v>
      </c>
      <c r="S171" s="103" t="str">
        <f t="shared" si="69"/>
        <v>N.M.</v>
      </c>
      <c r="T171" s="104"/>
      <c r="U171" s="15">
        <v>23305.89</v>
      </c>
      <c r="V171" s="15">
        <v>548858.91</v>
      </c>
      <c r="W171" s="90">
        <f t="shared" si="70"/>
        <v>-525553.02</v>
      </c>
      <c r="X171" s="103">
        <f t="shared" si="71"/>
        <v>-0.9575375573296241</v>
      </c>
    </row>
    <row r="172" spans="1:24" s="14" customFormat="1" ht="12.75" hidden="1" outlineLevel="2">
      <c r="A172" s="14" t="s">
        <v>750</v>
      </c>
      <c r="B172" s="14" t="s">
        <v>751</v>
      </c>
      <c r="C172" s="54" t="s">
        <v>1394</v>
      </c>
      <c r="D172" s="15"/>
      <c r="E172" s="15"/>
      <c r="F172" s="15">
        <v>2488.4</v>
      </c>
      <c r="G172" s="15">
        <v>6.86</v>
      </c>
      <c r="H172" s="90">
        <f t="shared" si="64"/>
        <v>2481.54</v>
      </c>
      <c r="I172" s="103" t="str">
        <f t="shared" si="65"/>
        <v>N.M.</v>
      </c>
      <c r="J172" s="104"/>
      <c r="K172" s="15">
        <v>75576.94</v>
      </c>
      <c r="L172" s="15">
        <v>3737.31</v>
      </c>
      <c r="M172" s="90">
        <f t="shared" si="66"/>
        <v>71839.63</v>
      </c>
      <c r="N172" s="103" t="str">
        <f t="shared" si="67"/>
        <v>N.M.</v>
      </c>
      <c r="O172" s="104"/>
      <c r="P172" s="15">
        <v>59841.56</v>
      </c>
      <c r="Q172" s="15">
        <v>120.18</v>
      </c>
      <c r="R172" s="90">
        <f t="shared" si="68"/>
        <v>59721.38</v>
      </c>
      <c r="S172" s="103" t="str">
        <f t="shared" si="69"/>
        <v>N.M.</v>
      </c>
      <c r="T172" s="104"/>
      <c r="U172" s="15">
        <v>103281.15</v>
      </c>
      <c r="V172" s="15">
        <v>3862.12</v>
      </c>
      <c r="W172" s="90">
        <f t="shared" si="70"/>
        <v>99419.03</v>
      </c>
      <c r="X172" s="103" t="str">
        <f t="shared" si="71"/>
        <v>N.M.</v>
      </c>
    </row>
    <row r="173" spans="1:24" s="14" customFormat="1" ht="12.75" hidden="1" outlineLevel="2">
      <c r="A173" s="14" t="s">
        <v>752</v>
      </c>
      <c r="B173" s="14" t="s">
        <v>753</v>
      </c>
      <c r="C173" s="54" t="s">
        <v>1395</v>
      </c>
      <c r="D173" s="15"/>
      <c r="E173" s="15"/>
      <c r="F173" s="15">
        <v>0</v>
      </c>
      <c r="G173" s="15">
        <v>0</v>
      </c>
      <c r="H173" s="90">
        <f t="shared" si="64"/>
        <v>0</v>
      </c>
      <c r="I173" s="103">
        <f t="shared" si="65"/>
        <v>0</v>
      </c>
      <c r="J173" s="104"/>
      <c r="K173" s="15">
        <v>0</v>
      </c>
      <c r="L173" s="15">
        <v>-840726.3300000001</v>
      </c>
      <c r="M173" s="90">
        <f t="shared" si="66"/>
        <v>840726.3300000001</v>
      </c>
      <c r="N173" s="103" t="str">
        <f t="shared" si="67"/>
        <v>N.M.</v>
      </c>
      <c r="O173" s="104"/>
      <c r="P173" s="15">
        <v>0</v>
      </c>
      <c r="Q173" s="15">
        <v>-840726.3300000001</v>
      </c>
      <c r="R173" s="90">
        <f t="shared" si="68"/>
        <v>840726.3300000001</v>
      </c>
      <c r="S173" s="103" t="str">
        <f t="shared" si="69"/>
        <v>N.M.</v>
      </c>
      <c r="T173" s="104"/>
      <c r="U173" s="15">
        <v>0</v>
      </c>
      <c r="V173" s="15">
        <v>840.0599999999395</v>
      </c>
      <c r="W173" s="90">
        <f t="shared" si="70"/>
        <v>-840.0599999999395</v>
      </c>
      <c r="X173" s="103" t="str">
        <f t="shared" si="71"/>
        <v>N.M.</v>
      </c>
    </row>
    <row r="174" spans="1:24" s="14" customFormat="1" ht="12.75" hidden="1" outlineLevel="2">
      <c r="A174" s="14" t="s">
        <v>754</v>
      </c>
      <c r="B174" s="14" t="s">
        <v>755</v>
      </c>
      <c r="C174" s="54" t="s">
        <v>1396</v>
      </c>
      <c r="D174" s="15"/>
      <c r="E174" s="15"/>
      <c r="F174" s="15">
        <v>567879.26</v>
      </c>
      <c r="G174" s="15">
        <v>911261.66</v>
      </c>
      <c r="H174" s="90">
        <f t="shared" si="64"/>
        <v>-343382.4</v>
      </c>
      <c r="I174" s="103">
        <f t="shared" si="65"/>
        <v>-0.3768208573594548</v>
      </c>
      <c r="J174" s="104"/>
      <c r="K174" s="15">
        <v>13082471.726</v>
      </c>
      <c r="L174" s="15">
        <v>6806202.96</v>
      </c>
      <c r="M174" s="90">
        <f t="shared" si="66"/>
        <v>6276268.766</v>
      </c>
      <c r="N174" s="103">
        <f t="shared" si="67"/>
        <v>0.9221395252074587</v>
      </c>
      <c r="O174" s="104"/>
      <c r="P174" s="15">
        <v>2525643.146</v>
      </c>
      <c r="Q174" s="15">
        <v>2485140</v>
      </c>
      <c r="R174" s="90">
        <f t="shared" si="68"/>
        <v>40503.14600000018</v>
      </c>
      <c r="S174" s="103">
        <f t="shared" si="69"/>
        <v>0.016298134511536645</v>
      </c>
      <c r="T174" s="104"/>
      <c r="U174" s="15">
        <v>15704628.626</v>
      </c>
      <c r="V174" s="15">
        <v>6806202.96</v>
      </c>
      <c r="W174" s="90">
        <f t="shared" si="70"/>
        <v>8898425.666000001</v>
      </c>
      <c r="X174" s="103">
        <f t="shared" si="71"/>
        <v>1.307399399973227</v>
      </c>
    </row>
    <row r="175" spans="1:24" s="14" customFormat="1" ht="12.75" hidden="1" outlineLevel="2">
      <c r="A175" s="14" t="s">
        <v>756</v>
      </c>
      <c r="B175" s="14" t="s">
        <v>757</v>
      </c>
      <c r="C175" s="54" t="s">
        <v>1397</v>
      </c>
      <c r="D175" s="15"/>
      <c r="E175" s="15"/>
      <c r="F175" s="15">
        <v>0</v>
      </c>
      <c r="G175" s="15">
        <v>0</v>
      </c>
      <c r="H175" s="90">
        <f t="shared" si="64"/>
        <v>0</v>
      </c>
      <c r="I175" s="103">
        <f t="shared" si="65"/>
        <v>0</v>
      </c>
      <c r="J175" s="104"/>
      <c r="K175" s="15">
        <v>0</v>
      </c>
      <c r="L175" s="15">
        <v>0</v>
      </c>
      <c r="M175" s="90">
        <f t="shared" si="66"/>
        <v>0</v>
      </c>
      <c r="N175" s="103">
        <f t="shared" si="67"/>
        <v>0</v>
      </c>
      <c r="O175" s="104"/>
      <c r="P175" s="15">
        <v>0</v>
      </c>
      <c r="Q175" s="15">
        <v>0</v>
      </c>
      <c r="R175" s="90">
        <f t="shared" si="68"/>
        <v>0</v>
      </c>
      <c r="S175" s="103">
        <f t="shared" si="69"/>
        <v>0</v>
      </c>
      <c r="T175" s="104"/>
      <c r="U175" s="15">
        <v>284.39</v>
      </c>
      <c r="V175" s="15">
        <v>0</v>
      </c>
      <c r="W175" s="90">
        <f t="shared" si="70"/>
        <v>284.39</v>
      </c>
      <c r="X175" s="103" t="str">
        <f t="shared" si="71"/>
        <v>N.M.</v>
      </c>
    </row>
    <row r="176" spans="1:24" s="14" customFormat="1" ht="12.75" hidden="1" outlineLevel="2">
      <c r="A176" s="14" t="s">
        <v>758</v>
      </c>
      <c r="B176" s="14" t="s">
        <v>759</v>
      </c>
      <c r="C176" s="54" t="s">
        <v>1398</v>
      </c>
      <c r="D176" s="15"/>
      <c r="E176" s="15"/>
      <c r="F176" s="15">
        <v>541452.09</v>
      </c>
      <c r="G176" s="15">
        <v>637623.79</v>
      </c>
      <c r="H176" s="90">
        <f t="shared" si="64"/>
        <v>-96171.70000000007</v>
      </c>
      <c r="I176" s="103">
        <f t="shared" si="65"/>
        <v>-0.15082828073275006</v>
      </c>
      <c r="J176" s="104"/>
      <c r="K176" s="15">
        <v>7988774.081</v>
      </c>
      <c r="L176" s="15">
        <v>9855154.34</v>
      </c>
      <c r="M176" s="90">
        <f t="shared" si="66"/>
        <v>-1866380.2589999996</v>
      </c>
      <c r="N176" s="103">
        <f t="shared" si="67"/>
        <v>-0.18938112936747772</v>
      </c>
      <c r="O176" s="104"/>
      <c r="P176" s="15">
        <v>2201681.58</v>
      </c>
      <c r="Q176" s="15">
        <v>2459129.7</v>
      </c>
      <c r="R176" s="90">
        <f t="shared" si="68"/>
        <v>-257448.1200000001</v>
      </c>
      <c r="S176" s="103">
        <f t="shared" si="69"/>
        <v>-0.10469074485985838</v>
      </c>
      <c r="T176" s="104"/>
      <c r="U176" s="15">
        <v>9257559.091</v>
      </c>
      <c r="V176" s="15">
        <v>9855154.34</v>
      </c>
      <c r="W176" s="90">
        <f t="shared" si="70"/>
        <v>-597595.2489999998</v>
      </c>
      <c r="X176" s="103">
        <f t="shared" si="71"/>
        <v>-0.060637837661708285</v>
      </c>
    </row>
    <row r="177" spans="1:24" s="14" customFormat="1" ht="12.75" hidden="1" outlineLevel="2">
      <c r="A177" s="14" t="s">
        <v>760</v>
      </c>
      <c r="B177" s="14" t="s">
        <v>761</v>
      </c>
      <c r="C177" s="54" t="s">
        <v>1399</v>
      </c>
      <c r="D177" s="15"/>
      <c r="E177" s="15"/>
      <c r="F177" s="15">
        <v>69099.38</v>
      </c>
      <c r="G177" s="15">
        <v>50077.256</v>
      </c>
      <c r="H177" s="90">
        <f t="shared" si="64"/>
        <v>19022.124000000003</v>
      </c>
      <c r="I177" s="103">
        <f t="shared" si="65"/>
        <v>0.3798555575808707</v>
      </c>
      <c r="J177" s="104"/>
      <c r="K177" s="15">
        <v>808630.451</v>
      </c>
      <c r="L177" s="15">
        <v>1126091.736</v>
      </c>
      <c r="M177" s="90">
        <f t="shared" si="66"/>
        <v>-317461.28500000003</v>
      </c>
      <c r="N177" s="103">
        <f t="shared" si="67"/>
        <v>-0.28191423029855184</v>
      </c>
      <c r="O177" s="104"/>
      <c r="P177" s="15">
        <v>254946.65</v>
      </c>
      <c r="Q177" s="15">
        <v>181335.156</v>
      </c>
      <c r="R177" s="90">
        <f t="shared" si="68"/>
        <v>73611.494</v>
      </c>
      <c r="S177" s="103">
        <f t="shared" si="69"/>
        <v>0.40594165865994575</v>
      </c>
      <c r="T177" s="104"/>
      <c r="U177" s="15">
        <v>920714.921</v>
      </c>
      <c r="V177" s="15">
        <v>1126091.736</v>
      </c>
      <c r="W177" s="90">
        <f t="shared" si="70"/>
        <v>-205376.81500000006</v>
      </c>
      <c r="X177" s="103">
        <f t="shared" si="71"/>
        <v>-0.18238018132476558</v>
      </c>
    </row>
    <row r="178" spans="1:24" s="14" customFormat="1" ht="12.75" hidden="1" outlineLevel="2">
      <c r="A178" s="14" t="s">
        <v>762</v>
      </c>
      <c r="B178" s="14" t="s">
        <v>763</v>
      </c>
      <c r="C178" s="54" t="s">
        <v>1400</v>
      </c>
      <c r="D178" s="15"/>
      <c r="E178" s="15"/>
      <c r="F178" s="15">
        <v>1169</v>
      </c>
      <c r="G178" s="15">
        <v>8403</v>
      </c>
      <c r="H178" s="90">
        <f t="shared" si="64"/>
        <v>-7234</v>
      </c>
      <c r="I178" s="103">
        <f t="shared" si="65"/>
        <v>-0.8608830179697727</v>
      </c>
      <c r="J178" s="104"/>
      <c r="K178" s="15">
        <v>1146909</v>
      </c>
      <c r="L178" s="15">
        <v>675530</v>
      </c>
      <c r="M178" s="90">
        <f t="shared" si="66"/>
        <v>471379</v>
      </c>
      <c r="N178" s="103">
        <f t="shared" si="67"/>
        <v>0.6977913638180392</v>
      </c>
      <c r="O178" s="104"/>
      <c r="P178" s="15">
        <v>11107</v>
      </c>
      <c r="Q178" s="15">
        <v>89381</v>
      </c>
      <c r="R178" s="90">
        <f t="shared" si="68"/>
        <v>-78274</v>
      </c>
      <c r="S178" s="103">
        <f t="shared" si="69"/>
        <v>-0.8757342164442108</v>
      </c>
      <c r="T178" s="104"/>
      <c r="U178" s="15">
        <v>1288691.3900000001</v>
      </c>
      <c r="V178" s="15">
        <v>675530</v>
      </c>
      <c r="W178" s="90">
        <f t="shared" si="70"/>
        <v>613161.3900000001</v>
      </c>
      <c r="X178" s="103">
        <f t="shared" si="71"/>
        <v>0.9076745518333754</v>
      </c>
    </row>
    <row r="179" spans="1:24" s="14" customFormat="1" ht="12.75" hidden="1" outlineLevel="2">
      <c r="A179" s="14" t="s">
        <v>764</v>
      </c>
      <c r="B179" s="14" t="s">
        <v>765</v>
      </c>
      <c r="C179" s="54" t="s">
        <v>1401</v>
      </c>
      <c r="D179" s="15"/>
      <c r="E179" s="15"/>
      <c r="F179" s="15">
        <v>1424773</v>
      </c>
      <c r="G179" s="15">
        <v>2268775</v>
      </c>
      <c r="H179" s="90">
        <f t="shared" si="64"/>
        <v>-844002</v>
      </c>
      <c r="I179" s="103">
        <f t="shared" si="65"/>
        <v>-0.37200780156692487</v>
      </c>
      <c r="J179" s="104"/>
      <c r="K179" s="15">
        <v>32210981</v>
      </c>
      <c r="L179" s="15">
        <v>24194513</v>
      </c>
      <c r="M179" s="90">
        <f t="shared" si="66"/>
        <v>8016468</v>
      </c>
      <c r="N179" s="103">
        <f t="shared" si="67"/>
        <v>0.3313341334872084</v>
      </c>
      <c r="O179" s="104"/>
      <c r="P179" s="15">
        <v>8444818</v>
      </c>
      <c r="Q179" s="15">
        <v>8188414</v>
      </c>
      <c r="R179" s="90">
        <f t="shared" si="68"/>
        <v>256404</v>
      </c>
      <c r="S179" s="103">
        <f t="shared" si="69"/>
        <v>0.031313023498811855</v>
      </c>
      <c r="T179" s="104"/>
      <c r="U179" s="15">
        <v>38329869</v>
      </c>
      <c r="V179" s="15">
        <v>24194513</v>
      </c>
      <c r="W179" s="90">
        <f t="shared" si="70"/>
        <v>14135356</v>
      </c>
      <c r="X179" s="103">
        <f t="shared" si="71"/>
        <v>0.5842380873712978</v>
      </c>
    </row>
    <row r="180" spans="1:24" s="14" customFormat="1" ht="12.75" hidden="1" outlineLevel="2">
      <c r="A180" s="14" t="s">
        <v>766</v>
      </c>
      <c r="B180" s="14" t="s">
        <v>767</v>
      </c>
      <c r="C180" s="54" t="s">
        <v>1402</v>
      </c>
      <c r="D180" s="15"/>
      <c r="E180" s="15"/>
      <c r="F180" s="15">
        <v>240746.19</v>
      </c>
      <c r="G180" s="15">
        <v>87393.48</v>
      </c>
      <c r="H180" s="90">
        <f t="shared" si="64"/>
        <v>153352.71000000002</v>
      </c>
      <c r="I180" s="103">
        <f t="shared" si="65"/>
        <v>1.754738568598024</v>
      </c>
      <c r="J180" s="104"/>
      <c r="K180" s="15">
        <v>1901281.51</v>
      </c>
      <c r="L180" s="15">
        <v>700623.533</v>
      </c>
      <c r="M180" s="90">
        <f t="shared" si="66"/>
        <v>1200657.977</v>
      </c>
      <c r="N180" s="103">
        <f t="shared" si="67"/>
        <v>1.7136991842950269</v>
      </c>
      <c r="O180" s="104"/>
      <c r="P180" s="15">
        <v>647998.28</v>
      </c>
      <c r="Q180" s="15">
        <v>339322.49</v>
      </c>
      <c r="R180" s="90">
        <f t="shared" si="68"/>
        <v>308675.79000000004</v>
      </c>
      <c r="S180" s="103">
        <f t="shared" si="69"/>
        <v>0.9096826738481144</v>
      </c>
      <c r="T180" s="104"/>
      <c r="U180" s="15">
        <v>2071157.06</v>
      </c>
      <c r="V180" s="15">
        <v>700623.533</v>
      </c>
      <c r="W180" s="90">
        <f t="shared" si="70"/>
        <v>1370533.527</v>
      </c>
      <c r="X180" s="103">
        <f t="shared" si="71"/>
        <v>1.9561625644110356</v>
      </c>
    </row>
    <row r="181" spans="1:24" s="13" customFormat="1" ht="12.75" collapsed="1">
      <c r="A181" s="13" t="s">
        <v>204</v>
      </c>
      <c r="B181" s="11"/>
      <c r="C181" s="56" t="s">
        <v>376</v>
      </c>
      <c r="D181" s="29"/>
      <c r="E181" s="29"/>
      <c r="F181" s="29">
        <v>5047182.48</v>
      </c>
      <c r="G181" s="29">
        <v>5919892.966</v>
      </c>
      <c r="H181" s="29">
        <f>+F181-G181</f>
        <v>-872710.4859999996</v>
      </c>
      <c r="I181" s="98">
        <f>IF(G181&lt;0,IF(H181=0,0,IF(OR(G181=0,F181=0),"N.M.",IF(ABS(H181/G181)&gt;=10,"N.M.",H181/(-G181)))),IF(H181=0,0,IF(OR(G181=0,F181=0),"N.M.",IF(ABS(H181/G181)&gt;=10,"N.M.",H181/G181))))</f>
        <v>-0.1474199771874726</v>
      </c>
      <c r="J181" s="115"/>
      <c r="K181" s="29">
        <v>73535784.88200001</v>
      </c>
      <c r="L181" s="29">
        <v>64259441.549</v>
      </c>
      <c r="M181" s="29">
        <f>+K181-L181</f>
        <v>9276343.333000012</v>
      </c>
      <c r="N181" s="98">
        <f>IF(L181&lt;0,IF(M181=0,0,IF(OR(L181=0,K181=0),"N.M.",IF(ABS(M181/L181)&gt;=10,"N.M.",M181/(-L181)))),IF(M181=0,0,IF(OR(L181=0,K181=0),"N.M.",IF(ABS(M181/L181)&gt;=10,"N.M.",M181/L181))))</f>
        <v>0.144357671174694</v>
      </c>
      <c r="O181" s="115"/>
      <c r="P181" s="29">
        <v>19970756.43</v>
      </c>
      <c r="Q181" s="29">
        <v>18096122.466</v>
      </c>
      <c r="R181" s="29">
        <f>+P181-Q181</f>
        <v>1874633.9640000015</v>
      </c>
      <c r="S181" s="98">
        <f>IF(Q181&lt;0,IF(R181=0,0,IF(OR(Q181=0,P181=0),"N.M.",IF(ABS(R181/Q181)&gt;=10,"N.M.",R181/(-Q181)))),IF(R181=0,0,IF(OR(Q181=0,P181=0),"N.M.",IF(ABS(R181/Q181)&gt;=10,"N.M.",R181/Q181))))</f>
        <v>0.10359312982779423</v>
      </c>
      <c r="T181" s="115"/>
      <c r="U181" s="29">
        <v>86712721.022</v>
      </c>
      <c r="V181" s="29">
        <v>73616308.68900001</v>
      </c>
      <c r="W181" s="29">
        <f>+U181-V181</f>
        <v>13096412.33299999</v>
      </c>
      <c r="X181" s="98">
        <f>IF(V181&lt;0,IF(W181=0,0,IF(OR(V181=0,U181=0),"N.M.",IF(ABS(W181/V181)&gt;=10,"N.M.",W181/(-V181)))),IF(W181=0,0,IF(OR(V181=0,U181=0),"N.M.",IF(ABS(W181/V181)&gt;=10,"N.M.",W181/V181))))</f>
        <v>0.17790096469421182</v>
      </c>
    </row>
    <row r="182" spans="2:24" s="13" customFormat="1" ht="0.75" customHeight="1" hidden="1" outlineLevel="1">
      <c r="B182" s="11"/>
      <c r="C182" s="56"/>
      <c r="D182" s="29"/>
      <c r="E182" s="29"/>
      <c r="F182" s="29"/>
      <c r="G182" s="29"/>
      <c r="H182" s="29"/>
      <c r="I182" s="98"/>
      <c r="J182" s="115"/>
      <c r="K182" s="29"/>
      <c r="L182" s="29"/>
      <c r="M182" s="29"/>
      <c r="N182" s="98"/>
      <c r="O182" s="115"/>
      <c r="P182" s="29"/>
      <c r="Q182" s="29"/>
      <c r="R182" s="29"/>
      <c r="S182" s="98"/>
      <c r="T182" s="115"/>
      <c r="U182" s="29"/>
      <c r="V182" s="29"/>
      <c r="W182" s="29"/>
      <c r="X182" s="98"/>
    </row>
    <row r="183" spans="1:24" s="14" customFormat="1" ht="12.75" hidden="1" outlineLevel="2">
      <c r="A183" s="14" t="s">
        <v>768</v>
      </c>
      <c r="B183" s="14" t="s">
        <v>769</v>
      </c>
      <c r="C183" s="54" t="s">
        <v>1403</v>
      </c>
      <c r="D183" s="15"/>
      <c r="E183" s="15"/>
      <c r="F183" s="15">
        <v>0</v>
      </c>
      <c r="G183" s="15">
        <v>0</v>
      </c>
      <c r="H183" s="90">
        <f aca="true" t="shared" si="72" ref="H183:H188">+F183-G183</f>
        <v>0</v>
      </c>
      <c r="I183" s="103">
        <f aca="true" t="shared" si="73" ref="I183:I188">IF(G183&lt;0,IF(H183=0,0,IF(OR(G183=0,F183=0),"N.M.",IF(ABS(H183/G183)&gt;=10,"N.M.",H183/(-G183)))),IF(H183=0,0,IF(OR(G183=0,F183=0),"N.M.",IF(ABS(H183/G183)&gt;=10,"N.M.",H183/G183))))</f>
        <v>0</v>
      </c>
      <c r="J183" s="104"/>
      <c r="K183" s="15">
        <v>0</v>
      </c>
      <c r="L183" s="15">
        <v>332.08</v>
      </c>
      <c r="M183" s="90">
        <f aca="true" t="shared" si="74" ref="M183:M188">+K183-L183</f>
        <v>-332.08</v>
      </c>
      <c r="N183" s="103" t="str">
        <f aca="true" t="shared" si="75" ref="N183:N188">IF(L183&lt;0,IF(M183=0,0,IF(OR(L183=0,K183=0),"N.M.",IF(ABS(M183/L183)&gt;=10,"N.M.",M183/(-L183)))),IF(M183=0,0,IF(OR(L183=0,K183=0),"N.M.",IF(ABS(M183/L183)&gt;=10,"N.M.",M183/L183))))</f>
        <v>N.M.</v>
      </c>
      <c r="O183" s="104"/>
      <c r="P183" s="15">
        <v>0</v>
      </c>
      <c r="Q183" s="15">
        <v>0</v>
      </c>
      <c r="R183" s="90">
        <f aca="true" t="shared" si="76" ref="R183:R188">+P183-Q183</f>
        <v>0</v>
      </c>
      <c r="S183" s="103">
        <f aca="true" t="shared" si="77" ref="S183:S188">IF(Q183&lt;0,IF(R183=0,0,IF(OR(Q183=0,P183=0),"N.M.",IF(ABS(R183/Q183)&gt;=10,"N.M.",R183/(-Q183)))),IF(R183=0,0,IF(OR(Q183=0,P183=0),"N.M.",IF(ABS(R183/Q183)&gt;=10,"N.M.",R183/Q183))))</f>
        <v>0</v>
      </c>
      <c r="T183" s="104"/>
      <c r="U183" s="15">
        <v>0</v>
      </c>
      <c r="V183" s="15">
        <v>114314.44</v>
      </c>
      <c r="W183" s="90">
        <f aca="true" t="shared" si="78" ref="W183:W188">+U183-V183</f>
        <v>-114314.44</v>
      </c>
      <c r="X183" s="103" t="str">
        <f aca="true" t="shared" si="79" ref="X183:X188">IF(V183&lt;0,IF(W183=0,0,IF(OR(V183=0,U183=0),"N.M.",IF(ABS(W183/V183)&gt;=10,"N.M.",W183/(-V183)))),IF(W183=0,0,IF(OR(V183=0,U183=0),"N.M.",IF(ABS(W183/V183)&gt;=10,"N.M.",W183/V183))))</f>
        <v>N.M.</v>
      </c>
    </row>
    <row r="184" spans="1:24" s="14" customFormat="1" ht="12.75" hidden="1" outlineLevel="2">
      <c r="A184" s="14" t="s">
        <v>770</v>
      </c>
      <c r="B184" s="14" t="s">
        <v>771</v>
      </c>
      <c r="C184" s="54" t="s">
        <v>1404</v>
      </c>
      <c r="D184" s="15"/>
      <c r="E184" s="15"/>
      <c r="F184" s="15">
        <v>4229992</v>
      </c>
      <c r="G184" s="15">
        <v>5063619</v>
      </c>
      <c r="H184" s="90">
        <f t="shared" si="72"/>
        <v>-833627</v>
      </c>
      <c r="I184" s="103">
        <f t="shared" si="73"/>
        <v>-0.16463067225239497</v>
      </c>
      <c r="J184" s="104"/>
      <c r="K184" s="15">
        <v>51439298</v>
      </c>
      <c r="L184" s="15">
        <v>47210952</v>
      </c>
      <c r="M184" s="90">
        <f t="shared" si="74"/>
        <v>4228346</v>
      </c>
      <c r="N184" s="103">
        <f t="shared" si="75"/>
        <v>0.08956282008462782</v>
      </c>
      <c r="O184" s="104"/>
      <c r="P184" s="15">
        <v>12774218</v>
      </c>
      <c r="Q184" s="15">
        <v>14951412</v>
      </c>
      <c r="R184" s="90">
        <f t="shared" si="76"/>
        <v>-2177194</v>
      </c>
      <c r="S184" s="103">
        <f t="shared" si="77"/>
        <v>-0.14561795233787952</v>
      </c>
      <c r="T184" s="104"/>
      <c r="U184" s="15">
        <v>61075686.76</v>
      </c>
      <c r="V184" s="15">
        <v>56809633</v>
      </c>
      <c r="W184" s="90">
        <f t="shared" si="78"/>
        <v>4266053.759999998</v>
      </c>
      <c r="X184" s="103">
        <f t="shared" si="79"/>
        <v>0.07509384473580384</v>
      </c>
    </row>
    <row r="185" spans="1:24" s="14" customFormat="1" ht="12.75" hidden="1" outlineLevel="2">
      <c r="A185" s="14" t="s">
        <v>772</v>
      </c>
      <c r="B185" s="14" t="s">
        <v>773</v>
      </c>
      <c r="C185" s="54" t="s">
        <v>1405</v>
      </c>
      <c r="D185" s="15"/>
      <c r="E185" s="15"/>
      <c r="F185" s="15">
        <v>9697</v>
      </c>
      <c r="G185" s="15">
        <v>-54480</v>
      </c>
      <c r="H185" s="90">
        <f t="shared" si="72"/>
        <v>64177</v>
      </c>
      <c r="I185" s="103">
        <f t="shared" si="73"/>
        <v>1.1779919236417034</v>
      </c>
      <c r="J185" s="104"/>
      <c r="K185" s="15">
        <v>7121381</v>
      </c>
      <c r="L185" s="15">
        <v>6858892.21</v>
      </c>
      <c r="M185" s="90">
        <f t="shared" si="74"/>
        <v>262488.79000000004</v>
      </c>
      <c r="N185" s="103">
        <f t="shared" si="75"/>
        <v>0.038269852034895885</v>
      </c>
      <c r="O185" s="104"/>
      <c r="P185" s="15">
        <v>71838</v>
      </c>
      <c r="Q185" s="15">
        <v>2338176.21</v>
      </c>
      <c r="R185" s="90">
        <f t="shared" si="76"/>
        <v>-2266338.21</v>
      </c>
      <c r="S185" s="103">
        <f t="shared" si="77"/>
        <v>-0.9692760538351385</v>
      </c>
      <c r="T185" s="104"/>
      <c r="U185" s="15">
        <v>8568721.49</v>
      </c>
      <c r="V185" s="15">
        <v>14175429.21</v>
      </c>
      <c r="W185" s="90">
        <f t="shared" si="78"/>
        <v>-5606707.720000001</v>
      </c>
      <c r="X185" s="103">
        <f t="shared" si="79"/>
        <v>-0.3955229599711006</v>
      </c>
    </row>
    <row r="186" spans="1:24" s="14" customFormat="1" ht="12.75" hidden="1" outlineLevel="2">
      <c r="A186" s="14" t="s">
        <v>774</v>
      </c>
      <c r="B186" s="14" t="s">
        <v>775</v>
      </c>
      <c r="C186" s="54" t="s">
        <v>1406</v>
      </c>
      <c r="D186" s="15"/>
      <c r="E186" s="15"/>
      <c r="F186" s="15">
        <v>3633054</v>
      </c>
      <c r="G186" s="15">
        <v>4017176</v>
      </c>
      <c r="H186" s="90">
        <f t="shared" si="72"/>
        <v>-384122</v>
      </c>
      <c r="I186" s="103">
        <f t="shared" si="73"/>
        <v>-0.09561990811455609</v>
      </c>
      <c r="J186" s="104"/>
      <c r="K186" s="15">
        <v>35386827</v>
      </c>
      <c r="L186" s="15">
        <v>34742354</v>
      </c>
      <c r="M186" s="90">
        <f t="shared" si="74"/>
        <v>644473</v>
      </c>
      <c r="N186" s="103">
        <f t="shared" si="75"/>
        <v>0.018550067160100894</v>
      </c>
      <c r="O186" s="104"/>
      <c r="P186" s="15">
        <v>10905517</v>
      </c>
      <c r="Q186" s="15">
        <v>10991683</v>
      </c>
      <c r="R186" s="90">
        <f t="shared" si="76"/>
        <v>-86166</v>
      </c>
      <c r="S186" s="103">
        <f t="shared" si="77"/>
        <v>-0.007839199875032786</v>
      </c>
      <c r="T186" s="104"/>
      <c r="U186" s="15">
        <v>43124814</v>
      </c>
      <c r="V186" s="15">
        <v>41082353</v>
      </c>
      <c r="W186" s="90">
        <f t="shared" si="78"/>
        <v>2042461</v>
      </c>
      <c r="X186" s="103">
        <f t="shared" si="79"/>
        <v>0.04971626138356778</v>
      </c>
    </row>
    <row r="187" spans="1:24" s="14" customFormat="1" ht="12.75" hidden="1" outlineLevel="2">
      <c r="A187" s="14" t="s">
        <v>776</v>
      </c>
      <c r="B187" s="14" t="s">
        <v>777</v>
      </c>
      <c r="C187" s="54" t="s">
        <v>1407</v>
      </c>
      <c r="D187" s="15"/>
      <c r="E187" s="15"/>
      <c r="F187" s="15">
        <v>6092412.8</v>
      </c>
      <c r="G187" s="15">
        <v>2937000.9699999997</v>
      </c>
      <c r="H187" s="90">
        <f t="shared" si="72"/>
        <v>3155411.83</v>
      </c>
      <c r="I187" s="103">
        <f t="shared" si="73"/>
        <v>1.0743652665528403</v>
      </c>
      <c r="J187" s="104"/>
      <c r="K187" s="15">
        <v>46624958.04</v>
      </c>
      <c r="L187" s="15">
        <v>50854121.85</v>
      </c>
      <c r="M187" s="90">
        <f t="shared" si="74"/>
        <v>-4229163.810000002</v>
      </c>
      <c r="N187" s="103">
        <f t="shared" si="75"/>
        <v>-0.08316265537874001</v>
      </c>
      <c r="O187" s="104"/>
      <c r="P187" s="15">
        <v>17236626.04</v>
      </c>
      <c r="Q187" s="15">
        <v>13084196.31</v>
      </c>
      <c r="R187" s="90">
        <f t="shared" si="76"/>
        <v>4152429.7299999986</v>
      </c>
      <c r="S187" s="103">
        <f t="shared" si="77"/>
        <v>0.31736223086368526</v>
      </c>
      <c r="T187" s="104"/>
      <c r="U187" s="15">
        <v>55326143.129999995</v>
      </c>
      <c r="V187" s="15">
        <v>63539930.85</v>
      </c>
      <c r="W187" s="90">
        <f t="shared" si="78"/>
        <v>-8213787.720000006</v>
      </c>
      <c r="X187" s="103">
        <f t="shared" si="79"/>
        <v>-0.1292696987566836</v>
      </c>
    </row>
    <row r="188" spans="1:24" s="13" customFormat="1" ht="12.75" collapsed="1">
      <c r="A188" s="13" t="s">
        <v>205</v>
      </c>
      <c r="B188" s="11"/>
      <c r="C188" s="56" t="s">
        <v>248</v>
      </c>
      <c r="D188" s="29"/>
      <c r="E188" s="29"/>
      <c r="F188" s="29">
        <v>13965155.8</v>
      </c>
      <c r="G188" s="29">
        <v>11963315.969999999</v>
      </c>
      <c r="H188" s="29">
        <f t="shared" si="72"/>
        <v>2001839.830000002</v>
      </c>
      <c r="I188" s="98">
        <f t="shared" si="73"/>
        <v>0.1673315187043415</v>
      </c>
      <c r="J188" s="115"/>
      <c r="K188" s="29">
        <v>140572464.04</v>
      </c>
      <c r="L188" s="29">
        <v>139666652.14</v>
      </c>
      <c r="M188" s="29">
        <f t="shared" si="74"/>
        <v>905811.900000006</v>
      </c>
      <c r="N188" s="98">
        <f t="shared" si="75"/>
        <v>0.00648552740486707</v>
      </c>
      <c r="O188" s="115"/>
      <c r="P188" s="29">
        <v>40988199.04</v>
      </c>
      <c r="Q188" s="29">
        <v>41365467.52</v>
      </c>
      <c r="R188" s="29">
        <f t="shared" si="76"/>
        <v>-377268.4800000042</v>
      </c>
      <c r="S188" s="98">
        <f t="shared" si="77"/>
        <v>-0.009120372683267671</v>
      </c>
      <c r="T188" s="115"/>
      <c r="U188" s="29">
        <v>168095365.38</v>
      </c>
      <c r="V188" s="29">
        <v>175721660.5</v>
      </c>
      <c r="W188" s="29">
        <f t="shared" si="78"/>
        <v>-7626295.120000005</v>
      </c>
      <c r="X188" s="98">
        <f t="shared" si="79"/>
        <v>-0.04339985803855982</v>
      </c>
    </row>
    <row r="189" spans="2:24" s="13" customFormat="1" ht="0.75" customHeight="1" hidden="1" outlineLevel="1">
      <c r="B189" s="11"/>
      <c r="C189" s="56"/>
      <c r="D189" s="29"/>
      <c r="E189" s="29"/>
      <c r="F189" s="29"/>
      <c r="G189" s="29"/>
      <c r="H189" s="29"/>
      <c r="I189" s="98"/>
      <c r="J189" s="115"/>
      <c r="K189" s="29"/>
      <c r="L189" s="29"/>
      <c r="M189" s="29"/>
      <c r="N189" s="98"/>
      <c r="O189" s="115"/>
      <c r="P189" s="29"/>
      <c r="Q189" s="29"/>
      <c r="R189" s="29"/>
      <c r="S189" s="98"/>
      <c r="T189" s="115"/>
      <c r="U189" s="29"/>
      <c r="V189" s="29"/>
      <c r="W189" s="29"/>
      <c r="X189" s="98"/>
    </row>
    <row r="190" spans="1:24" s="14" customFormat="1" ht="12.75" hidden="1" outlineLevel="2">
      <c r="A190" s="14" t="s">
        <v>778</v>
      </c>
      <c r="B190" s="14" t="s">
        <v>779</v>
      </c>
      <c r="C190" s="54" t="s">
        <v>1408</v>
      </c>
      <c r="D190" s="15"/>
      <c r="E190" s="15"/>
      <c r="F190" s="15">
        <v>0</v>
      </c>
      <c r="G190" s="15">
        <v>0</v>
      </c>
      <c r="H190" s="90">
        <f aca="true" t="shared" si="80" ref="H190:H221">+F190-G190</f>
        <v>0</v>
      </c>
      <c r="I190" s="103">
        <f aca="true" t="shared" si="81" ref="I190:I221">IF(G190&lt;0,IF(H190=0,0,IF(OR(G190=0,F190=0),"N.M.",IF(ABS(H190/G190)&gt;=10,"N.M.",H190/(-G190)))),IF(H190=0,0,IF(OR(G190=0,F190=0),"N.M.",IF(ABS(H190/G190)&gt;=10,"N.M.",H190/G190))))</f>
        <v>0</v>
      </c>
      <c r="J190" s="104"/>
      <c r="K190" s="15">
        <v>0</v>
      </c>
      <c r="L190" s="15">
        <v>1274.82</v>
      </c>
      <c r="M190" s="90">
        <f aca="true" t="shared" si="82" ref="M190:M221">+K190-L190</f>
        <v>-1274.82</v>
      </c>
      <c r="N190" s="103" t="str">
        <f aca="true" t="shared" si="83" ref="N190:N221">IF(L190&lt;0,IF(M190=0,0,IF(OR(L190=0,K190=0),"N.M.",IF(ABS(M190/L190)&gt;=10,"N.M.",M190/(-L190)))),IF(M190=0,0,IF(OR(L190=0,K190=0),"N.M.",IF(ABS(M190/L190)&gt;=10,"N.M.",M190/L190))))</f>
        <v>N.M.</v>
      </c>
      <c r="O190" s="104"/>
      <c r="P190" s="15">
        <v>0</v>
      </c>
      <c r="Q190" s="15">
        <v>0</v>
      </c>
      <c r="R190" s="90">
        <f aca="true" t="shared" si="84" ref="R190:R221">+P190-Q190</f>
        <v>0</v>
      </c>
      <c r="S190" s="103">
        <f aca="true" t="shared" si="85" ref="S190:S221">IF(Q190&lt;0,IF(R190=0,0,IF(OR(Q190=0,P190=0),"N.M.",IF(ABS(R190/Q190)&gt;=10,"N.M.",R190/(-Q190)))),IF(R190=0,0,IF(OR(Q190=0,P190=0),"N.M.",IF(ABS(R190/Q190)&gt;=10,"N.M.",R190/Q190))))</f>
        <v>0</v>
      </c>
      <c r="T190" s="104"/>
      <c r="U190" s="15">
        <v>0</v>
      </c>
      <c r="V190" s="15">
        <v>1274.82</v>
      </c>
      <c r="W190" s="90">
        <f aca="true" t="shared" si="86" ref="W190:W221">+U190-V190</f>
        <v>-1274.82</v>
      </c>
      <c r="X190" s="103" t="str">
        <f aca="true" t="shared" si="87" ref="X190:X221">IF(V190&lt;0,IF(W190=0,0,IF(OR(V190=0,U190=0),"N.M.",IF(ABS(W190/V190)&gt;=10,"N.M.",W190/(-V190)))),IF(W190=0,0,IF(OR(V190=0,U190=0),"N.M.",IF(ABS(W190/V190)&gt;=10,"N.M.",W190/V190))))</f>
        <v>N.M.</v>
      </c>
    </row>
    <row r="191" spans="1:24" s="14" customFormat="1" ht="12.75" hidden="1" outlineLevel="2">
      <c r="A191" s="14" t="s">
        <v>780</v>
      </c>
      <c r="B191" s="14" t="s">
        <v>781</v>
      </c>
      <c r="C191" s="54" t="s">
        <v>1409</v>
      </c>
      <c r="D191" s="15"/>
      <c r="E191" s="15"/>
      <c r="F191" s="15">
        <v>-200</v>
      </c>
      <c r="G191" s="15">
        <v>-155</v>
      </c>
      <c r="H191" s="90">
        <f t="shared" si="80"/>
        <v>-45</v>
      </c>
      <c r="I191" s="103">
        <f t="shared" si="81"/>
        <v>-0.2903225806451613</v>
      </c>
      <c r="J191" s="104"/>
      <c r="K191" s="15">
        <v>-1776</v>
      </c>
      <c r="L191" s="15">
        <v>-1551</v>
      </c>
      <c r="M191" s="90">
        <f t="shared" si="82"/>
        <v>-225</v>
      </c>
      <c r="N191" s="103">
        <f t="shared" si="83"/>
        <v>-0.1450676982591876</v>
      </c>
      <c r="O191" s="104"/>
      <c r="P191" s="15">
        <v>-600</v>
      </c>
      <c r="Q191" s="15">
        <v>-465</v>
      </c>
      <c r="R191" s="90">
        <f t="shared" si="84"/>
        <v>-135</v>
      </c>
      <c r="S191" s="103">
        <f t="shared" si="85"/>
        <v>-0.2903225806451613</v>
      </c>
      <c r="T191" s="104"/>
      <c r="U191" s="15">
        <v>-2086</v>
      </c>
      <c r="V191" s="15">
        <v>-1861</v>
      </c>
      <c r="W191" s="90">
        <f t="shared" si="86"/>
        <v>-225</v>
      </c>
      <c r="X191" s="103">
        <f t="shared" si="87"/>
        <v>-0.12090274046211714</v>
      </c>
    </row>
    <row r="192" spans="1:24" s="14" customFormat="1" ht="12.75" hidden="1" outlineLevel="2">
      <c r="A192" s="14" t="s">
        <v>782</v>
      </c>
      <c r="B192" s="14" t="s">
        <v>783</v>
      </c>
      <c r="C192" s="54" t="s">
        <v>1410</v>
      </c>
      <c r="D192" s="15"/>
      <c r="E192" s="15"/>
      <c r="F192" s="15">
        <v>0</v>
      </c>
      <c r="G192" s="15">
        <v>0</v>
      </c>
      <c r="H192" s="90">
        <f t="shared" si="80"/>
        <v>0</v>
      </c>
      <c r="I192" s="103">
        <f t="shared" si="81"/>
        <v>0</v>
      </c>
      <c r="J192" s="104"/>
      <c r="K192" s="15">
        <v>0</v>
      </c>
      <c r="L192" s="15">
        <v>0</v>
      </c>
      <c r="M192" s="90">
        <f t="shared" si="82"/>
        <v>0</v>
      </c>
      <c r="N192" s="103">
        <f t="shared" si="83"/>
        <v>0</v>
      </c>
      <c r="O192" s="104"/>
      <c r="P192" s="15">
        <v>0</v>
      </c>
      <c r="Q192" s="15">
        <v>0</v>
      </c>
      <c r="R192" s="90">
        <f t="shared" si="84"/>
        <v>0</v>
      </c>
      <c r="S192" s="103">
        <f t="shared" si="85"/>
        <v>0</v>
      </c>
      <c r="T192" s="104"/>
      <c r="U192" s="15">
        <v>0</v>
      </c>
      <c r="V192" s="15">
        <v>-71496</v>
      </c>
      <c r="W192" s="90">
        <f t="shared" si="86"/>
        <v>71496</v>
      </c>
      <c r="X192" s="103" t="str">
        <f t="shared" si="87"/>
        <v>N.M.</v>
      </c>
    </row>
    <row r="193" spans="1:24" s="14" customFormat="1" ht="12.75" hidden="1" outlineLevel="2">
      <c r="A193" s="14" t="s">
        <v>784</v>
      </c>
      <c r="B193" s="14" t="s">
        <v>785</v>
      </c>
      <c r="C193" s="54" t="s">
        <v>1411</v>
      </c>
      <c r="D193" s="15"/>
      <c r="E193" s="15"/>
      <c r="F193" s="15">
        <v>66229.49</v>
      </c>
      <c r="G193" s="15">
        <v>86291.19</v>
      </c>
      <c r="H193" s="90">
        <f t="shared" si="80"/>
        <v>-20061.699999999997</v>
      </c>
      <c r="I193" s="103">
        <f t="shared" si="81"/>
        <v>-0.2324883919204266</v>
      </c>
      <c r="J193" s="104"/>
      <c r="K193" s="15">
        <v>829241.29</v>
      </c>
      <c r="L193" s="15">
        <v>1017298.13</v>
      </c>
      <c r="M193" s="90">
        <f t="shared" si="82"/>
        <v>-188056.83999999997</v>
      </c>
      <c r="N193" s="103">
        <f t="shared" si="83"/>
        <v>-0.18485912286106332</v>
      </c>
      <c r="O193" s="104"/>
      <c r="P193" s="15">
        <v>222277.85</v>
      </c>
      <c r="Q193" s="15">
        <v>269063.18</v>
      </c>
      <c r="R193" s="90">
        <f t="shared" si="84"/>
        <v>-46785.32999999999</v>
      </c>
      <c r="S193" s="103">
        <f t="shared" si="85"/>
        <v>-0.1738823201301642</v>
      </c>
      <c r="T193" s="104"/>
      <c r="U193" s="15">
        <v>995283.8</v>
      </c>
      <c r="V193" s="15">
        <v>1372256.73</v>
      </c>
      <c r="W193" s="90">
        <f t="shared" si="86"/>
        <v>-376972.92999999993</v>
      </c>
      <c r="X193" s="103">
        <f t="shared" si="87"/>
        <v>-0.2747102067409791</v>
      </c>
    </row>
    <row r="194" spans="1:24" s="14" customFormat="1" ht="12.75" hidden="1" outlineLevel="2">
      <c r="A194" s="14" t="s">
        <v>786</v>
      </c>
      <c r="B194" s="14" t="s">
        <v>787</v>
      </c>
      <c r="C194" s="54" t="s">
        <v>1412</v>
      </c>
      <c r="D194" s="15"/>
      <c r="E194" s="15"/>
      <c r="F194" s="15">
        <v>83181.90000000001</v>
      </c>
      <c r="G194" s="15">
        <v>93670.44</v>
      </c>
      <c r="H194" s="90">
        <f t="shared" si="80"/>
        <v>-10488.539999999994</v>
      </c>
      <c r="I194" s="103">
        <f t="shared" si="81"/>
        <v>-0.11197278458390922</v>
      </c>
      <c r="J194" s="104"/>
      <c r="K194" s="15">
        <v>1029334.6</v>
      </c>
      <c r="L194" s="15">
        <v>972754.35</v>
      </c>
      <c r="M194" s="90">
        <f t="shared" si="82"/>
        <v>56580.25</v>
      </c>
      <c r="N194" s="103">
        <f t="shared" si="83"/>
        <v>0.058164993042693666</v>
      </c>
      <c r="O194" s="104"/>
      <c r="P194" s="15">
        <v>290613.57</v>
      </c>
      <c r="Q194" s="15">
        <v>279456.29</v>
      </c>
      <c r="R194" s="90">
        <f t="shared" si="84"/>
        <v>11157.280000000028</v>
      </c>
      <c r="S194" s="103">
        <f t="shared" si="85"/>
        <v>0.03992495570595326</v>
      </c>
      <c r="T194" s="104"/>
      <c r="U194" s="15">
        <v>1198709.95</v>
      </c>
      <c r="V194" s="15">
        <v>1212361.67</v>
      </c>
      <c r="W194" s="90">
        <f t="shared" si="86"/>
        <v>-13651.719999999972</v>
      </c>
      <c r="X194" s="103">
        <f t="shared" si="87"/>
        <v>-0.011260435180204907</v>
      </c>
    </row>
    <row r="195" spans="1:24" s="14" customFormat="1" ht="12.75" hidden="1" outlineLevel="2">
      <c r="A195" s="14" t="s">
        <v>788</v>
      </c>
      <c r="B195" s="14" t="s">
        <v>789</v>
      </c>
      <c r="C195" s="54" t="s">
        <v>1413</v>
      </c>
      <c r="D195" s="15"/>
      <c r="E195" s="15"/>
      <c r="F195" s="15">
        <v>393697.59</v>
      </c>
      <c r="G195" s="15">
        <v>323688.04</v>
      </c>
      <c r="H195" s="90">
        <f t="shared" si="80"/>
        <v>70009.55000000005</v>
      </c>
      <c r="I195" s="103">
        <f t="shared" si="81"/>
        <v>0.21628710779675409</v>
      </c>
      <c r="J195" s="104"/>
      <c r="K195" s="15">
        <v>3901292.2199999997</v>
      </c>
      <c r="L195" s="15">
        <v>4188123.59</v>
      </c>
      <c r="M195" s="90">
        <f t="shared" si="82"/>
        <v>-286831.3700000001</v>
      </c>
      <c r="N195" s="103">
        <f t="shared" si="83"/>
        <v>-0.06848684472561138</v>
      </c>
      <c r="O195" s="104"/>
      <c r="P195" s="15">
        <v>1274289.83</v>
      </c>
      <c r="Q195" s="15">
        <v>1125477.99</v>
      </c>
      <c r="R195" s="90">
        <f t="shared" si="84"/>
        <v>148811.84000000008</v>
      </c>
      <c r="S195" s="103">
        <f t="shared" si="85"/>
        <v>0.13222101304708775</v>
      </c>
      <c r="T195" s="104"/>
      <c r="U195" s="15">
        <v>4639802.149999999</v>
      </c>
      <c r="V195" s="15">
        <v>5202210.93</v>
      </c>
      <c r="W195" s="90">
        <f t="shared" si="86"/>
        <v>-562408.7800000003</v>
      </c>
      <c r="X195" s="103">
        <f t="shared" si="87"/>
        <v>-0.1081095687137008</v>
      </c>
    </row>
    <row r="196" spans="1:24" s="14" customFormat="1" ht="12.75" hidden="1" outlineLevel="2">
      <c r="A196" s="14" t="s">
        <v>790</v>
      </c>
      <c r="B196" s="14" t="s">
        <v>791</v>
      </c>
      <c r="C196" s="54" t="s">
        <v>1414</v>
      </c>
      <c r="D196" s="15"/>
      <c r="E196" s="15"/>
      <c r="F196" s="15">
        <v>0</v>
      </c>
      <c r="G196" s="15">
        <v>0</v>
      </c>
      <c r="H196" s="90">
        <f t="shared" si="80"/>
        <v>0</v>
      </c>
      <c r="I196" s="103">
        <f t="shared" si="81"/>
        <v>0</v>
      </c>
      <c r="J196" s="104"/>
      <c r="K196" s="15">
        <v>51934.36</v>
      </c>
      <c r="L196" s="15">
        <v>20220.7</v>
      </c>
      <c r="M196" s="90">
        <f t="shared" si="82"/>
        <v>31713.66</v>
      </c>
      <c r="N196" s="103">
        <f t="shared" si="83"/>
        <v>1.5683759711582685</v>
      </c>
      <c r="O196" s="104"/>
      <c r="P196" s="15">
        <v>0</v>
      </c>
      <c r="Q196" s="15">
        <v>0</v>
      </c>
      <c r="R196" s="90">
        <f t="shared" si="84"/>
        <v>0</v>
      </c>
      <c r="S196" s="103">
        <f t="shared" si="85"/>
        <v>0</v>
      </c>
      <c r="T196" s="104"/>
      <c r="U196" s="15">
        <v>51934.36</v>
      </c>
      <c r="V196" s="15">
        <v>20220.7</v>
      </c>
      <c r="W196" s="90">
        <f t="shared" si="86"/>
        <v>31713.66</v>
      </c>
      <c r="X196" s="103">
        <f t="shared" si="87"/>
        <v>1.5683759711582685</v>
      </c>
    </row>
    <row r="197" spans="1:24" s="14" customFormat="1" ht="12.75" hidden="1" outlineLevel="2">
      <c r="A197" s="14" t="s">
        <v>792</v>
      </c>
      <c r="B197" s="14" t="s">
        <v>793</v>
      </c>
      <c r="C197" s="54" t="s">
        <v>1415</v>
      </c>
      <c r="D197" s="15"/>
      <c r="E197" s="15"/>
      <c r="F197" s="15">
        <v>80793.98</v>
      </c>
      <c r="G197" s="15">
        <v>73759.92</v>
      </c>
      <c r="H197" s="90">
        <f t="shared" si="80"/>
        <v>7034.059999999998</v>
      </c>
      <c r="I197" s="103">
        <f t="shared" si="81"/>
        <v>0.09536425744496466</v>
      </c>
      <c r="J197" s="104"/>
      <c r="K197" s="15">
        <v>705656.6900000001</v>
      </c>
      <c r="L197" s="15">
        <v>1245121.03</v>
      </c>
      <c r="M197" s="90">
        <f t="shared" si="82"/>
        <v>-539464.34</v>
      </c>
      <c r="N197" s="103">
        <f t="shared" si="83"/>
        <v>-0.4332625720730136</v>
      </c>
      <c r="O197" s="104"/>
      <c r="P197" s="15">
        <v>240919.52000000002</v>
      </c>
      <c r="Q197" s="15">
        <v>319319.7</v>
      </c>
      <c r="R197" s="90">
        <f t="shared" si="84"/>
        <v>-78400.18</v>
      </c>
      <c r="S197" s="103">
        <f t="shared" si="85"/>
        <v>-0.24552252804947516</v>
      </c>
      <c r="T197" s="104"/>
      <c r="U197" s="15">
        <v>840776.24</v>
      </c>
      <c r="V197" s="15">
        <v>1548734.97</v>
      </c>
      <c r="W197" s="90">
        <f t="shared" si="86"/>
        <v>-707958.73</v>
      </c>
      <c r="X197" s="103">
        <f t="shared" si="87"/>
        <v>-0.4571206460198933</v>
      </c>
    </row>
    <row r="198" spans="1:24" s="14" customFormat="1" ht="12.75" hidden="1" outlineLevel="2">
      <c r="A198" s="14" t="s">
        <v>794</v>
      </c>
      <c r="B198" s="14" t="s">
        <v>795</v>
      </c>
      <c r="C198" s="54" t="s">
        <v>1416</v>
      </c>
      <c r="D198" s="15"/>
      <c r="E198" s="15"/>
      <c r="F198" s="15">
        <v>0</v>
      </c>
      <c r="G198" s="15">
        <v>25.22</v>
      </c>
      <c r="H198" s="90">
        <f t="shared" si="80"/>
        <v>-25.22</v>
      </c>
      <c r="I198" s="103" t="str">
        <f t="shared" si="81"/>
        <v>N.M.</v>
      </c>
      <c r="J198" s="104"/>
      <c r="K198" s="15">
        <v>0</v>
      </c>
      <c r="L198" s="15">
        <v>88.21000000000001</v>
      </c>
      <c r="M198" s="90">
        <f t="shared" si="82"/>
        <v>-88.21000000000001</v>
      </c>
      <c r="N198" s="103" t="str">
        <f t="shared" si="83"/>
        <v>N.M.</v>
      </c>
      <c r="O198" s="104"/>
      <c r="P198" s="15">
        <v>0</v>
      </c>
      <c r="Q198" s="15">
        <v>87.57000000000001</v>
      </c>
      <c r="R198" s="90">
        <f t="shared" si="84"/>
        <v>-87.57000000000001</v>
      </c>
      <c r="S198" s="103" t="str">
        <f t="shared" si="85"/>
        <v>N.M.</v>
      </c>
      <c r="T198" s="104"/>
      <c r="U198" s="15">
        <v>-88.21000000000001</v>
      </c>
      <c r="V198" s="15">
        <v>88.21000000000001</v>
      </c>
      <c r="W198" s="90">
        <f t="shared" si="86"/>
        <v>-176.42000000000002</v>
      </c>
      <c r="X198" s="103">
        <f t="shared" si="87"/>
        <v>-2</v>
      </c>
    </row>
    <row r="199" spans="1:24" s="14" customFormat="1" ht="12.75" hidden="1" outlineLevel="2">
      <c r="A199" s="14" t="s">
        <v>796</v>
      </c>
      <c r="B199" s="14" t="s">
        <v>797</v>
      </c>
      <c r="C199" s="54" t="s">
        <v>1417</v>
      </c>
      <c r="D199" s="15"/>
      <c r="E199" s="15"/>
      <c r="F199" s="15">
        <v>333019.14</v>
      </c>
      <c r="G199" s="15">
        <v>278089.29</v>
      </c>
      <c r="H199" s="90">
        <f t="shared" si="80"/>
        <v>54929.850000000035</v>
      </c>
      <c r="I199" s="103">
        <f t="shared" si="81"/>
        <v>0.1975259457133356</v>
      </c>
      <c r="J199" s="104"/>
      <c r="K199" s="15">
        <v>3385913.24</v>
      </c>
      <c r="L199" s="15">
        <v>2719742.3</v>
      </c>
      <c r="M199" s="90">
        <f t="shared" si="82"/>
        <v>666170.9400000004</v>
      </c>
      <c r="N199" s="103">
        <f t="shared" si="83"/>
        <v>0.24493899293326446</v>
      </c>
      <c r="O199" s="104"/>
      <c r="P199" s="15">
        <v>1024547.61</v>
      </c>
      <c r="Q199" s="15">
        <v>685464.36</v>
      </c>
      <c r="R199" s="90">
        <f t="shared" si="84"/>
        <v>339083.25</v>
      </c>
      <c r="S199" s="103">
        <f t="shared" si="85"/>
        <v>0.4946767035415233</v>
      </c>
      <c r="T199" s="104"/>
      <c r="U199" s="15">
        <v>4030897.2300000004</v>
      </c>
      <c r="V199" s="15">
        <v>2961032.1799999997</v>
      </c>
      <c r="W199" s="90">
        <f t="shared" si="86"/>
        <v>1069865.0500000007</v>
      </c>
      <c r="X199" s="103">
        <f t="shared" si="87"/>
        <v>0.36131490134632743</v>
      </c>
    </row>
    <row r="200" spans="1:24" s="14" customFormat="1" ht="12.75" hidden="1" outlineLevel="2">
      <c r="A200" s="14" t="s">
        <v>798</v>
      </c>
      <c r="B200" s="14" t="s">
        <v>799</v>
      </c>
      <c r="C200" s="54" t="s">
        <v>1418</v>
      </c>
      <c r="D200" s="15"/>
      <c r="E200" s="15"/>
      <c r="F200" s="15">
        <v>0</v>
      </c>
      <c r="G200" s="15">
        <v>7.2700000000000005</v>
      </c>
      <c r="H200" s="90">
        <f t="shared" si="80"/>
        <v>-7.2700000000000005</v>
      </c>
      <c r="I200" s="103" t="str">
        <f t="shared" si="81"/>
        <v>N.M.</v>
      </c>
      <c r="J200" s="104"/>
      <c r="K200" s="15">
        <v>0</v>
      </c>
      <c r="L200" s="15">
        <v>80.84</v>
      </c>
      <c r="M200" s="90">
        <f t="shared" si="82"/>
        <v>-80.84</v>
      </c>
      <c r="N200" s="103" t="str">
        <f t="shared" si="83"/>
        <v>N.M.</v>
      </c>
      <c r="O200" s="104"/>
      <c r="P200" s="15">
        <v>0</v>
      </c>
      <c r="Q200" s="15">
        <v>80.84</v>
      </c>
      <c r="R200" s="90">
        <f t="shared" si="84"/>
        <v>-80.84</v>
      </c>
      <c r="S200" s="103" t="str">
        <f t="shared" si="85"/>
        <v>N.M.</v>
      </c>
      <c r="T200" s="104"/>
      <c r="U200" s="15">
        <v>-80.84</v>
      </c>
      <c r="V200" s="15">
        <v>80.84</v>
      </c>
      <c r="W200" s="90">
        <f t="shared" si="86"/>
        <v>-161.68</v>
      </c>
      <c r="X200" s="103">
        <f t="shared" si="87"/>
        <v>-2</v>
      </c>
    </row>
    <row r="201" spans="1:24" s="14" customFormat="1" ht="12.75" hidden="1" outlineLevel="2">
      <c r="A201" s="14" t="s">
        <v>800</v>
      </c>
      <c r="B201" s="14" t="s">
        <v>801</v>
      </c>
      <c r="C201" s="54" t="s">
        <v>1419</v>
      </c>
      <c r="D201" s="15"/>
      <c r="E201" s="15"/>
      <c r="F201" s="15">
        <v>0</v>
      </c>
      <c r="G201" s="15">
        <v>67.41</v>
      </c>
      <c r="H201" s="90">
        <f t="shared" si="80"/>
        <v>-67.41</v>
      </c>
      <c r="I201" s="103" t="str">
        <f t="shared" si="81"/>
        <v>N.M.</v>
      </c>
      <c r="J201" s="104"/>
      <c r="K201" s="15">
        <v>0</v>
      </c>
      <c r="L201" s="15">
        <v>136.64000000000001</v>
      </c>
      <c r="M201" s="90">
        <f t="shared" si="82"/>
        <v>-136.64000000000001</v>
      </c>
      <c r="N201" s="103" t="str">
        <f t="shared" si="83"/>
        <v>N.M.</v>
      </c>
      <c r="O201" s="104"/>
      <c r="P201" s="15">
        <v>0</v>
      </c>
      <c r="Q201" s="15">
        <v>136.13</v>
      </c>
      <c r="R201" s="90">
        <f t="shared" si="84"/>
        <v>-136.13</v>
      </c>
      <c r="S201" s="103" t="str">
        <f t="shared" si="85"/>
        <v>N.M.</v>
      </c>
      <c r="T201" s="104"/>
      <c r="U201" s="15">
        <v>-136.64000000000001</v>
      </c>
      <c r="V201" s="15">
        <v>156.94000000000003</v>
      </c>
      <c r="W201" s="90">
        <f t="shared" si="86"/>
        <v>-293.58000000000004</v>
      </c>
      <c r="X201" s="103">
        <f t="shared" si="87"/>
        <v>-1.870651204281891</v>
      </c>
    </row>
    <row r="202" spans="1:24" s="14" customFormat="1" ht="12.75" hidden="1" outlineLevel="2">
      <c r="A202" s="14" t="s">
        <v>802</v>
      </c>
      <c r="B202" s="14" t="s">
        <v>803</v>
      </c>
      <c r="C202" s="54" t="s">
        <v>1420</v>
      </c>
      <c r="D202" s="15"/>
      <c r="E202" s="15"/>
      <c r="F202" s="15">
        <v>-34.51</v>
      </c>
      <c r="G202" s="15">
        <v>0</v>
      </c>
      <c r="H202" s="90">
        <f t="shared" si="80"/>
        <v>-34.51</v>
      </c>
      <c r="I202" s="103" t="str">
        <f t="shared" si="81"/>
        <v>N.M.</v>
      </c>
      <c r="J202" s="104"/>
      <c r="K202" s="15">
        <v>124.59</v>
      </c>
      <c r="L202" s="15">
        <v>0</v>
      </c>
      <c r="M202" s="90">
        <f t="shared" si="82"/>
        <v>124.59</v>
      </c>
      <c r="N202" s="103" t="str">
        <f t="shared" si="83"/>
        <v>N.M.</v>
      </c>
      <c r="O202" s="104"/>
      <c r="P202" s="15">
        <v>99.51</v>
      </c>
      <c r="Q202" s="15">
        <v>0</v>
      </c>
      <c r="R202" s="90">
        <f t="shared" si="84"/>
        <v>99.51</v>
      </c>
      <c r="S202" s="103" t="str">
        <f t="shared" si="85"/>
        <v>N.M.</v>
      </c>
      <c r="T202" s="104"/>
      <c r="U202" s="15">
        <v>147.86</v>
      </c>
      <c r="V202" s="15">
        <v>0</v>
      </c>
      <c r="W202" s="90">
        <f t="shared" si="86"/>
        <v>147.86</v>
      </c>
      <c r="X202" s="103" t="str">
        <f t="shared" si="87"/>
        <v>N.M.</v>
      </c>
    </row>
    <row r="203" spans="1:24" s="14" customFormat="1" ht="12.75" hidden="1" outlineLevel="2">
      <c r="A203" s="14" t="s">
        <v>804</v>
      </c>
      <c r="B203" s="14" t="s">
        <v>805</v>
      </c>
      <c r="C203" s="54" t="s">
        <v>1421</v>
      </c>
      <c r="D203" s="15"/>
      <c r="E203" s="15"/>
      <c r="F203" s="15">
        <v>3442.39</v>
      </c>
      <c r="G203" s="15">
        <v>1938.5900000000001</v>
      </c>
      <c r="H203" s="90">
        <f t="shared" si="80"/>
        <v>1503.7999999999997</v>
      </c>
      <c r="I203" s="103">
        <f t="shared" si="81"/>
        <v>0.7757184345323145</v>
      </c>
      <c r="J203" s="104"/>
      <c r="K203" s="15">
        <v>29277.170000000002</v>
      </c>
      <c r="L203" s="15">
        <v>91139.55</v>
      </c>
      <c r="M203" s="90">
        <f t="shared" si="82"/>
        <v>-61862.380000000005</v>
      </c>
      <c r="N203" s="103">
        <f t="shared" si="83"/>
        <v>-0.6787654755811281</v>
      </c>
      <c r="O203" s="104"/>
      <c r="P203" s="15">
        <v>10497.31</v>
      </c>
      <c r="Q203" s="15">
        <v>26444.010000000002</v>
      </c>
      <c r="R203" s="90">
        <f t="shared" si="84"/>
        <v>-15946.700000000003</v>
      </c>
      <c r="S203" s="103">
        <f t="shared" si="85"/>
        <v>-0.603036377614439</v>
      </c>
      <c r="T203" s="104"/>
      <c r="U203" s="15">
        <v>35119.04</v>
      </c>
      <c r="V203" s="15">
        <v>102726.98000000001</v>
      </c>
      <c r="W203" s="90">
        <f t="shared" si="86"/>
        <v>-67607.94</v>
      </c>
      <c r="X203" s="103">
        <f t="shared" si="87"/>
        <v>-0.6581322647662765</v>
      </c>
    </row>
    <row r="204" spans="1:24" s="14" customFormat="1" ht="12.75" hidden="1" outlineLevel="2">
      <c r="A204" s="14" t="s">
        <v>806</v>
      </c>
      <c r="B204" s="14" t="s">
        <v>807</v>
      </c>
      <c r="C204" s="54" t="s">
        <v>1422</v>
      </c>
      <c r="D204" s="15"/>
      <c r="E204" s="15"/>
      <c r="F204" s="15">
        <v>581745.56</v>
      </c>
      <c r="G204" s="15">
        <v>475086.3</v>
      </c>
      <c r="H204" s="90">
        <f t="shared" si="80"/>
        <v>106659.26000000007</v>
      </c>
      <c r="I204" s="103">
        <f t="shared" si="81"/>
        <v>0.22450502150872392</v>
      </c>
      <c r="J204" s="104"/>
      <c r="K204" s="15">
        <v>7785051.84</v>
      </c>
      <c r="L204" s="15">
        <v>1963214.202</v>
      </c>
      <c r="M204" s="90">
        <f t="shared" si="82"/>
        <v>5821837.638</v>
      </c>
      <c r="N204" s="103">
        <f t="shared" si="83"/>
        <v>2.965462266964591</v>
      </c>
      <c r="O204" s="104"/>
      <c r="P204" s="15">
        <v>1610485.24</v>
      </c>
      <c r="Q204" s="15">
        <v>868050.6900000001</v>
      </c>
      <c r="R204" s="90">
        <f t="shared" si="84"/>
        <v>742434.5499999999</v>
      </c>
      <c r="S204" s="103">
        <f t="shared" si="85"/>
        <v>0.855289395599697</v>
      </c>
      <c r="T204" s="104"/>
      <c r="U204" s="15">
        <v>9056681.779</v>
      </c>
      <c r="V204" s="15">
        <v>3511540.312</v>
      </c>
      <c r="W204" s="90">
        <f t="shared" si="86"/>
        <v>5545141.466999999</v>
      </c>
      <c r="X204" s="103">
        <f t="shared" si="87"/>
        <v>1.5791194103768555</v>
      </c>
    </row>
    <row r="205" spans="1:24" s="14" customFormat="1" ht="12.75" hidden="1" outlineLevel="2">
      <c r="A205" s="14" t="s">
        <v>808</v>
      </c>
      <c r="B205" s="14" t="s">
        <v>809</v>
      </c>
      <c r="C205" s="54" t="s">
        <v>1423</v>
      </c>
      <c r="D205" s="15"/>
      <c r="E205" s="15"/>
      <c r="F205" s="15">
        <v>2330</v>
      </c>
      <c r="G205" s="15">
        <v>468</v>
      </c>
      <c r="H205" s="90">
        <f t="shared" si="80"/>
        <v>1862</v>
      </c>
      <c r="I205" s="103">
        <f t="shared" si="81"/>
        <v>3.9786324786324787</v>
      </c>
      <c r="J205" s="104"/>
      <c r="K205" s="15">
        <v>24477</v>
      </c>
      <c r="L205" s="15">
        <v>5394</v>
      </c>
      <c r="M205" s="90">
        <f t="shared" si="82"/>
        <v>19083</v>
      </c>
      <c r="N205" s="103">
        <f t="shared" si="83"/>
        <v>3.5378197997775307</v>
      </c>
      <c r="O205" s="104"/>
      <c r="P205" s="15">
        <v>8761</v>
      </c>
      <c r="Q205" s="15">
        <v>1297</v>
      </c>
      <c r="R205" s="90">
        <f t="shared" si="84"/>
        <v>7464</v>
      </c>
      <c r="S205" s="103">
        <f t="shared" si="85"/>
        <v>5.754818812644564</v>
      </c>
      <c r="T205" s="104"/>
      <c r="U205" s="15">
        <v>26535</v>
      </c>
      <c r="V205" s="15">
        <v>5818</v>
      </c>
      <c r="W205" s="90">
        <f t="shared" si="86"/>
        <v>20717</v>
      </c>
      <c r="X205" s="103">
        <f t="shared" si="87"/>
        <v>3.560845651426607</v>
      </c>
    </row>
    <row r="206" spans="1:24" s="14" customFormat="1" ht="12.75" hidden="1" outlineLevel="2">
      <c r="A206" s="14" t="s">
        <v>810</v>
      </c>
      <c r="B206" s="14" t="s">
        <v>811</v>
      </c>
      <c r="C206" s="54" t="s">
        <v>1424</v>
      </c>
      <c r="D206" s="15"/>
      <c r="E206" s="15"/>
      <c r="F206" s="15">
        <v>-154.74</v>
      </c>
      <c r="G206" s="15">
        <v>0</v>
      </c>
      <c r="H206" s="90">
        <f t="shared" si="80"/>
        <v>-154.74</v>
      </c>
      <c r="I206" s="103" t="str">
        <f t="shared" si="81"/>
        <v>N.M.</v>
      </c>
      <c r="J206" s="104"/>
      <c r="K206" s="15">
        <v>-23047.05</v>
      </c>
      <c r="L206" s="15">
        <v>-40456.200000000004</v>
      </c>
      <c r="M206" s="90">
        <f t="shared" si="82"/>
        <v>17409.150000000005</v>
      </c>
      <c r="N206" s="103">
        <f t="shared" si="83"/>
        <v>0.4303209396829164</v>
      </c>
      <c r="O206" s="104"/>
      <c r="P206" s="15">
        <v>-379.37</v>
      </c>
      <c r="Q206" s="15">
        <v>-3373.31</v>
      </c>
      <c r="R206" s="90">
        <f t="shared" si="84"/>
        <v>2993.94</v>
      </c>
      <c r="S206" s="103">
        <f t="shared" si="85"/>
        <v>0.8875377596485351</v>
      </c>
      <c r="T206" s="104"/>
      <c r="U206" s="15">
        <v>-23047.05</v>
      </c>
      <c r="V206" s="15">
        <v>-67312.94</v>
      </c>
      <c r="W206" s="90">
        <f t="shared" si="86"/>
        <v>44265.89</v>
      </c>
      <c r="X206" s="103">
        <f t="shared" si="87"/>
        <v>0.6576133801316656</v>
      </c>
    </row>
    <row r="207" spans="1:24" s="14" customFormat="1" ht="12.75" hidden="1" outlineLevel="2">
      <c r="A207" s="14" t="s">
        <v>812</v>
      </c>
      <c r="B207" s="14" t="s">
        <v>813</v>
      </c>
      <c r="C207" s="54" t="s">
        <v>1425</v>
      </c>
      <c r="D207" s="15"/>
      <c r="E207" s="15"/>
      <c r="F207" s="15">
        <v>1165.76</v>
      </c>
      <c r="G207" s="15">
        <v>0</v>
      </c>
      <c r="H207" s="90">
        <f t="shared" si="80"/>
        <v>1165.76</v>
      </c>
      <c r="I207" s="103" t="str">
        <f t="shared" si="81"/>
        <v>N.M.</v>
      </c>
      <c r="J207" s="104"/>
      <c r="K207" s="15">
        <v>-8260.130000000001</v>
      </c>
      <c r="L207" s="15">
        <v>2283.9900000000002</v>
      </c>
      <c r="M207" s="90">
        <f t="shared" si="82"/>
        <v>-10544.12</v>
      </c>
      <c r="N207" s="103">
        <f t="shared" si="83"/>
        <v>-4.6165350986650555</v>
      </c>
      <c r="O207" s="104"/>
      <c r="P207" s="15">
        <v>4181.21</v>
      </c>
      <c r="Q207" s="15">
        <v>2257.34</v>
      </c>
      <c r="R207" s="90">
        <f t="shared" si="84"/>
        <v>1923.87</v>
      </c>
      <c r="S207" s="103">
        <f t="shared" si="85"/>
        <v>0.8522730293176924</v>
      </c>
      <c r="T207" s="104"/>
      <c r="U207" s="15">
        <v>-8260.130000000001</v>
      </c>
      <c r="V207" s="15">
        <v>19472.31</v>
      </c>
      <c r="W207" s="90">
        <f t="shared" si="86"/>
        <v>-27732.440000000002</v>
      </c>
      <c r="X207" s="103">
        <f t="shared" si="87"/>
        <v>-1.4241987725133793</v>
      </c>
    </row>
    <row r="208" spans="1:24" s="14" customFormat="1" ht="12.75" hidden="1" outlineLevel="2">
      <c r="A208" s="14" t="s">
        <v>814</v>
      </c>
      <c r="B208" s="14" t="s">
        <v>815</v>
      </c>
      <c r="C208" s="54" t="s">
        <v>1426</v>
      </c>
      <c r="D208" s="15"/>
      <c r="E208" s="15"/>
      <c r="F208" s="15">
        <v>0</v>
      </c>
      <c r="G208" s="15">
        <v>3.0700000000000003</v>
      </c>
      <c r="H208" s="90">
        <f t="shared" si="80"/>
        <v>-3.0700000000000003</v>
      </c>
      <c r="I208" s="103" t="str">
        <f t="shared" si="81"/>
        <v>N.M.</v>
      </c>
      <c r="J208" s="104"/>
      <c r="K208" s="15">
        <v>-4.5200000000000005</v>
      </c>
      <c r="L208" s="15">
        <v>16.16</v>
      </c>
      <c r="M208" s="90">
        <f t="shared" si="82"/>
        <v>-20.68</v>
      </c>
      <c r="N208" s="103">
        <f t="shared" si="83"/>
        <v>-1.2797029702970297</v>
      </c>
      <c r="O208" s="104"/>
      <c r="P208" s="15">
        <v>0</v>
      </c>
      <c r="Q208" s="15">
        <v>-13.56</v>
      </c>
      <c r="R208" s="90">
        <f t="shared" si="84"/>
        <v>13.56</v>
      </c>
      <c r="S208" s="103" t="str">
        <f t="shared" si="85"/>
        <v>N.M.</v>
      </c>
      <c r="T208" s="104"/>
      <c r="U208" s="15">
        <v>-16.16</v>
      </c>
      <c r="V208" s="15">
        <v>16.16</v>
      </c>
      <c r="W208" s="90">
        <f t="shared" si="86"/>
        <v>-32.32</v>
      </c>
      <c r="X208" s="103">
        <f t="shared" si="87"/>
        <v>-2</v>
      </c>
    </row>
    <row r="209" spans="1:24" s="14" customFormat="1" ht="12.75" hidden="1" outlineLevel="2">
      <c r="A209" s="14" t="s">
        <v>816</v>
      </c>
      <c r="B209" s="14" t="s">
        <v>817</v>
      </c>
      <c r="C209" s="54" t="s">
        <v>1427</v>
      </c>
      <c r="D209" s="15"/>
      <c r="E209" s="15"/>
      <c r="F209" s="15">
        <v>556160.97</v>
      </c>
      <c r="G209" s="15">
        <v>108472.47</v>
      </c>
      <c r="H209" s="90">
        <f t="shared" si="80"/>
        <v>447688.5</v>
      </c>
      <c r="I209" s="103">
        <f t="shared" si="81"/>
        <v>4.127208498156261</v>
      </c>
      <c r="J209" s="104"/>
      <c r="K209" s="15">
        <v>5468959.4</v>
      </c>
      <c r="L209" s="15">
        <v>1041248.06</v>
      </c>
      <c r="M209" s="90">
        <f t="shared" si="82"/>
        <v>4427711.34</v>
      </c>
      <c r="N209" s="103">
        <f t="shared" si="83"/>
        <v>4.252311730597606</v>
      </c>
      <c r="O209" s="104"/>
      <c r="P209" s="15">
        <v>3404680.63</v>
      </c>
      <c r="Q209" s="15">
        <v>295564.74</v>
      </c>
      <c r="R209" s="90">
        <f t="shared" si="84"/>
        <v>3109115.8899999997</v>
      </c>
      <c r="S209" s="103" t="str">
        <f t="shared" si="85"/>
        <v>N.M.</v>
      </c>
      <c r="T209" s="104"/>
      <c r="U209" s="15">
        <v>6235398.29</v>
      </c>
      <c r="V209" s="15">
        <v>1248305.1700000002</v>
      </c>
      <c r="W209" s="90">
        <f t="shared" si="86"/>
        <v>4987093.12</v>
      </c>
      <c r="X209" s="103">
        <f t="shared" si="87"/>
        <v>3.9950912964655907</v>
      </c>
    </row>
    <row r="210" spans="1:24" s="14" customFormat="1" ht="12.75" hidden="1" outlineLevel="2">
      <c r="A210" s="14" t="s">
        <v>818</v>
      </c>
      <c r="B210" s="14" t="s">
        <v>819</v>
      </c>
      <c r="C210" s="54" t="s">
        <v>1428</v>
      </c>
      <c r="D210" s="15"/>
      <c r="E210" s="15"/>
      <c r="F210" s="15">
        <v>0</v>
      </c>
      <c r="G210" s="15">
        <v>0</v>
      </c>
      <c r="H210" s="90">
        <f t="shared" si="80"/>
        <v>0</v>
      </c>
      <c r="I210" s="103">
        <f t="shared" si="81"/>
        <v>0</v>
      </c>
      <c r="J210" s="104"/>
      <c r="K210" s="15">
        <v>0.16</v>
      </c>
      <c r="L210" s="15">
        <v>0</v>
      </c>
      <c r="M210" s="90">
        <f t="shared" si="82"/>
        <v>0.16</v>
      </c>
      <c r="N210" s="103" t="str">
        <f t="shared" si="83"/>
        <v>N.M.</v>
      </c>
      <c r="O210" s="104"/>
      <c r="P210" s="15">
        <v>0</v>
      </c>
      <c r="Q210" s="15">
        <v>0</v>
      </c>
      <c r="R210" s="90">
        <f t="shared" si="84"/>
        <v>0</v>
      </c>
      <c r="S210" s="103">
        <f t="shared" si="85"/>
        <v>0</v>
      </c>
      <c r="T210" s="104"/>
      <c r="U210" s="15">
        <v>0.16</v>
      </c>
      <c r="V210" s="15">
        <v>0</v>
      </c>
      <c r="W210" s="90">
        <f t="shared" si="86"/>
        <v>0.16</v>
      </c>
      <c r="X210" s="103" t="str">
        <f t="shared" si="87"/>
        <v>N.M.</v>
      </c>
    </row>
    <row r="211" spans="1:24" s="14" customFormat="1" ht="12.75" hidden="1" outlineLevel="2">
      <c r="A211" s="14" t="s">
        <v>820</v>
      </c>
      <c r="B211" s="14" t="s">
        <v>821</v>
      </c>
      <c r="C211" s="54" t="s">
        <v>1429</v>
      </c>
      <c r="D211" s="15"/>
      <c r="E211" s="15"/>
      <c r="F211" s="15">
        <v>0</v>
      </c>
      <c r="G211" s="15">
        <v>0</v>
      </c>
      <c r="H211" s="90">
        <f t="shared" si="80"/>
        <v>0</v>
      </c>
      <c r="I211" s="103">
        <f t="shared" si="81"/>
        <v>0</v>
      </c>
      <c r="J211" s="104"/>
      <c r="K211" s="15">
        <v>0</v>
      </c>
      <c r="L211" s="15">
        <v>0</v>
      </c>
      <c r="M211" s="90">
        <f t="shared" si="82"/>
        <v>0</v>
      </c>
      <c r="N211" s="103">
        <f t="shared" si="83"/>
        <v>0</v>
      </c>
      <c r="O211" s="104"/>
      <c r="P211" s="15">
        <v>0</v>
      </c>
      <c r="Q211" s="15">
        <v>0</v>
      </c>
      <c r="R211" s="90">
        <f t="shared" si="84"/>
        <v>0</v>
      </c>
      <c r="S211" s="103">
        <f t="shared" si="85"/>
        <v>0</v>
      </c>
      <c r="T211" s="104"/>
      <c r="U211" s="15">
        <v>0</v>
      </c>
      <c r="V211" s="15">
        <v>-6779.9800000000005</v>
      </c>
      <c r="W211" s="90">
        <f t="shared" si="86"/>
        <v>6779.9800000000005</v>
      </c>
      <c r="X211" s="103" t="str">
        <f t="shared" si="87"/>
        <v>N.M.</v>
      </c>
    </row>
    <row r="212" spans="1:24" s="14" customFormat="1" ht="12.75" hidden="1" outlineLevel="2">
      <c r="A212" s="14" t="s">
        <v>822</v>
      </c>
      <c r="B212" s="14" t="s">
        <v>823</v>
      </c>
      <c r="C212" s="54" t="s">
        <v>1430</v>
      </c>
      <c r="D212" s="15"/>
      <c r="E212" s="15"/>
      <c r="F212" s="15">
        <v>1765.75</v>
      </c>
      <c r="G212" s="15">
        <v>17547</v>
      </c>
      <c r="H212" s="90">
        <f t="shared" si="80"/>
        <v>-15781.25</v>
      </c>
      <c r="I212" s="103">
        <f t="shared" si="81"/>
        <v>-0.8993702627229726</v>
      </c>
      <c r="J212" s="104"/>
      <c r="K212" s="15">
        <v>6615.6</v>
      </c>
      <c r="L212" s="15">
        <v>86808.12</v>
      </c>
      <c r="M212" s="90">
        <f t="shared" si="82"/>
        <v>-80192.51999999999</v>
      </c>
      <c r="N212" s="103">
        <f t="shared" si="83"/>
        <v>-0.9237905394103685</v>
      </c>
      <c r="O212" s="104"/>
      <c r="P212" s="15">
        <v>7165.12</v>
      </c>
      <c r="Q212" s="15">
        <v>52874.99</v>
      </c>
      <c r="R212" s="90">
        <f t="shared" si="84"/>
        <v>-45709.869999999995</v>
      </c>
      <c r="S212" s="103">
        <f t="shared" si="85"/>
        <v>-0.8644894306362989</v>
      </c>
      <c r="T212" s="104"/>
      <c r="U212" s="15">
        <v>438702.77999999997</v>
      </c>
      <c r="V212" s="15">
        <v>86808.12</v>
      </c>
      <c r="W212" s="90">
        <f t="shared" si="86"/>
        <v>351894.66</v>
      </c>
      <c r="X212" s="103">
        <f t="shared" si="87"/>
        <v>4.053706726974389</v>
      </c>
    </row>
    <row r="213" spans="1:24" s="14" customFormat="1" ht="12.75" hidden="1" outlineLevel="2">
      <c r="A213" s="14" t="s">
        <v>824</v>
      </c>
      <c r="B213" s="14" t="s">
        <v>825</v>
      </c>
      <c r="C213" s="54" t="s">
        <v>1431</v>
      </c>
      <c r="D213" s="15"/>
      <c r="E213" s="15"/>
      <c r="F213" s="15">
        <v>36721.44</v>
      </c>
      <c r="G213" s="15">
        <v>29244.760000000002</v>
      </c>
      <c r="H213" s="90">
        <f t="shared" si="80"/>
        <v>7476.68</v>
      </c>
      <c r="I213" s="103">
        <f t="shared" si="81"/>
        <v>0.2556587915236781</v>
      </c>
      <c r="J213" s="104"/>
      <c r="K213" s="15">
        <v>322817.09</v>
      </c>
      <c r="L213" s="15">
        <v>335886.56</v>
      </c>
      <c r="M213" s="90">
        <f t="shared" si="82"/>
        <v>-13069.469999999972</v>
      </c>
      <c r="N213" s="103">
        <f t="shared" si="83"/>
        <v>-0.03891036902458965</v>
      </c>
      <c r="O213" s="104"/>
      <c r="P213" s="15">
        <v>101485.39</v>
      </c>
      <c r="Q213" s="15">
        <v>139192.5</v>
      </c>
      <c r="R213" s="90">
        <f t="shared" si="84"/>
        <v>-37707.11</v>
      </c>
      <c r="S213" s="103">
        <f t="shared" si="85"/>
        <v>-0.27089900677119816</v>
      </c>
      <c r="T213" s="104"/>
      <c r="U213" s="15">
        <v>407558.47000000003</v>
      </c>
      <c r="V213" s="15">
        <v>400936.79</v>
      </c>
      <c r="W213" s="90">
        <f t="shared" si="86"/>
        <v>6621.680000000051</v>
      </c>
      <c r="X213" s="103">
        <f t="shared" si="87"/>
        <v>0.01651552106255964</v>
      </c>
    </row>
    <row r="214" spans="1:24" s="14" customFormat="1" ht="12.75" hidden="1" outlineLevel="2">
      <c r="A214" s="14" t="s">
        <v>826</v>
      </c>
      <c r="B214" s="14" t="s">
        <v>827</v>
      </c>
      <c r="C214" s="54" t="s">
        <v>1432</v>
      </c>
      <c r="D214" s="15"/>
      <c r="E214" s="15"/>
      <c r="F214" s="15">
        <v>207693.01</v>
      </c>
      <c r="G214" s="15">
        <v>177124.6</v>
      </c>
      <c r="H214" s="90">
        <f t="shared" si="80"/>
        <v>30568.410000000003</v>
      </c>
      <c r="I214" s="103">
        <f t="shared" si="81"/>
        <v>0.17258139185635424</v>
      </c>
      <c r="J214" s="104"/>
      <c r="K214" s="15">
        <v>2052685.42</v>
      </c>
      <c r="L214" s="15">
        <v>2243382.84</v>
      </c>
      <c r="M214" s="90">
        <f t="shared" si="82"/>
        <v>-190697.41999999993</v>
      </c>
      <c r="N214" s="103">
        <f t="shared" si="83"/>
        <v>-0.0850044034392275</v>
      </c>
      <c r="O214" s="104"/>
      <c r="P214" s="15">
        <v>651122.06</v>
      </c>
      <c r="Q214" s="15">
        <v>689405.97</v>
      </c>
      <c r="R214" s="90">
        <f t="shared" si="84"/>
        <v>-38283.909999999916</v>
      </c>
      <c r="S214" s="103">
        <f t="shared" si="85"/>
        <v>-0.05553173553167797</v>
      </c>
      <c r="T214" s="104"/>
      <c r="U214" s="15">
        <v>2524057.327</v>
      </c>
      <c r="V214" s="15">
        <v>2791283.23</v>
      </c>
      <c r="W214" s="90">
        <f t="shared" si="86"/>
        <v>-267225.90299999993</v>
      </c>
      <c r="X214" s="103">
        <f t="shared" si="87"/>
        <v>-0.0957358608857475</v>
      </c>
    </row>
    <row r="215" spans="1:24" s="14" customFormat="1" ht="12.75" hidden="1" outlineLevel="2">
      <c r="A215" s="14" t="s">
        <v>828</v>
      </c>
      <c r="B215" s="14" t="s">
        <v>829</v>
      </c>
      <c r="C215" s="54" t="s">
        <v>1433</v>
      </c>
      <c r="D215" s="15"/>
      <c r="E215" s="15"/>
      <c r="F215" s="15">
        <v>0</v>
      </c>
      <c r="G215" s="15">
        <v>0</v>
      </c>
      <c r="H215" s="90">
        <f t="shared" si="80"/>
        <v>0</v>
      </c>
      <c r="I215" s="103">
        <f t="shared" si="81"/>
        <v>0</v>
      </c>
      <c r="J215" s="104"/>
      <c r="K215" s="15">
        <v>8112.8</v>
      </c>
      <c r="L215" s="15">
        <v>7792.7300000000005</v>
      </c>
      <c r="M215" s="90">
        <f t="shared" si="82"/>
        <v>320.0699999999997</v>
      </c>
      <c r="N215" s="103">
        <f t="shared" si="83"/>
        <v>0.04107289743132377</v>
      </c>
      <c r="O215" s="104"/>
      <c r="P215" s="15">
        <v>313.73</v>
      </c>
      <c r="Q215" s="15">
        <v>3649.4700000000003</v>
      </c>
      <c r="R215" s="90">
        <f t="shared" si="84"/>
        <v>-3335.7400000000002</v>
      </c>
      <c r="S215" s="103">
        <f t="shared" si="85"/>
        <v>-0.9140340926216683</v>
      </c>
      <c r="T215" s="104"/>
      <c r="U215" s="15">
        <v>8656.64</v>
      </c>
      <c r="V215" s="15">
        <v>8487.43</v>
      </c>
      <c r="W215" s="90">
        <f t="shared" si="86"/>
        <v>169.20999999999913</v>
      </c>
      <c r="X215" s="103">
        <f t="shared" si="87"/>
        <v>0.01993654145012084</v>
      </c>
    </row>
    <row r="216" spans="1:24" s="14" customFormat="1" ht="12.75" hidden="1" outlineLevel="2">
      <c r="A216" s="14" t="s">
        <v>830</v>
      </c>
      <c r="B216" s="14" t="s">
        <v>831</v>
      </c>
      <c r="C216" s="54" t="s">
        <v>1434</v>
      </c>
      <c r="D216" s="15"/>
      <c r="E216" s="15"/>
      <c r="F216" s="15">
        <v>4</v>
      </c>
      <c r="G216" s="15">
        <v>40</v>
      </c>
      <c r="H216" s="90">
        <f t="shared" si="80"/>
        <v>-36</v>
      </c>
      <c r="I216" s="103">
        <f t="shared" si="81"/>
        <v>-0.9</v>
      </c>
      <c r="J216" s="104"/>
      <c r="K216" s="15">
        <v>44</v>
      </c>
      <c r="L216" s="15">
        <v>416.68</v>
      </c>
      <c r="M216" s="90">
        <f t="shared" si="82"/>
        <v>-372.68</v>
      </c>
      <c r="N216" s="103">
        <f t="shared" si="83"/>
        <v>-0.8944033790918691</v>
      </c>
      <c r="O216" s="104"/>
      <c r="P216" s="15">
        <v>12</v>
      </c>
      <c r="Q216" s="15">
        <v>130</v>
      </c>
      <c r="R216" s="90">
        <f t="shared" si="84"/>
        <v>-118</v>
      </c>
      <c r="S216" s="103">
        <f t="shared" si="85"/>
        <v>-0.9076923076923077</v>
      </c>
      <c r="T216" s="104"/>
      <c r="U216" s="15">
        <v>88</v>
      </c>
      <c r="V216" s="15">
        <v>338.18</v>
      </c>
      <c r="W216" s="90">
        <f t="shared" si="86"/>
        <v>-250.18</v>
      </c>
      <c r="X216" s="103">
        <f t="shared" si="87"/>
        <v>-0.7397835472233721</v>
      </c>
    </row>
    <row r="217" spans="1:24" s="14" customFormat="1" ht="12.75" hidden="1" outlineLevel="2">
      <c r="A217" s="14" t="s">
        <v>832</v>
      </c>
      <c r="B217" s="14" t="s">
        <v>833</v>
      </c>
      <c r="C217" s="54" t="s">
        <v>1413</v>
      </c>
      <c r="D217" s="15"/>
      <c r="E217" s="15"/>
      <c r="F217" s="15">
        <v>62583.57</v>
      </c>
      <c r="G217" s="15">
        <v>41593.73</v>
      </c>
      <c r="H217" s="90">
        <f t="shared" si="80"/>
        <v>20989.839999999997</v>
      </c>
      <c r="I217" s="103">
        <f t="shared" si="81"/>
        <v>0.5046395213894016</v>
      </c>
      <c r="J217" s="104"/>
      <c r="K217" s="15">
        <v>511184.82</v>
      </c>
      <c r="L217" s="15">
        <v>463176.8</v>
      </c>
      <c r="M217" s="90">
        <f t="shared" si="82"/>
        <v>48008.02000000002</v>
      </c>
      <c r="N217" s="103">
        <f t="shared" si="83"/>
        <v>0.1036494487634096</v>
      </c>
      <c r="O217" s="104"/>
      <c r="P217" s="15">
        <v>171004.98</v>
      </c>
      <c r="Q217" s="15">
        <v>144487.46</v>
      </c>
      <c r="R217" s="90">
        <f t="shared" si="84"/>
        <v>26517.52000000002</v>
      </c>
      <c r="S217" s="103">
        <f t="shared" si="85"/>
        <v>0.18352817607839475</v>
      </c>
      <c r="T217" s="104"/>
      <c r="U217" s="15">
        <v>597835.01</v>
      </c>
      <c r="V217" s="15">
        <v>543705.07</v>
      </c>
      <c r="W217" s="90">
        <f t="shared" si="86"/>
        <v>54129.94000000006</v>
      </c>
      <c r="X217" s="103">
        <f t="shared" si="87"/>
        <v>0.09955754137072892</v>
      </c>
    </row>
    <row r="218" spans="1:24" s="14" customFormat="1" ht="12.75" hidden="1" outlineLevel="2">
      <c r="A218" s="14" t="s">
        <v>834</v>
      </c>
      <c r="B218" s="14" t="s">
        <v>835</v>
      </c>
      <c r="C218" s="54" t="s">
        <v>1435</v>
      </c>
      <c r="D218" s="15"/>
      <c r="E218" s="15"/>
      <c r="F218" s="15">
        <v>0</v>
      </c>
      <c r="G218" s="15">
        <v>686.54</v>
      </c>
      <c r="H218" s="90">
        <f t="shared" si="80"/>
        <v>-686.54</v>
      </c>
      <c r="I218" s="103" t="str">
        <f t="shared" si="81"/>
        <v>N.M.</v>
      </c>
      <c r="J218" s="104"/>
      <c r="K218" s="15">
        <v>-0.88</v>
      </c>
      <c r="L218" s="15">
        <v>1600.27</v>
      </c>
      <c r="M218" s="90">
        <f t="shared" si="82"/>
        <v>-1601.15</v>
      </c>
      <c r="N218" s="103">
        <f t="shared" si="83"/>
        <v>-1.0005499072031596</v>
      </c>
      <c r="O218" s="104"/>
      <c r="P218" s="15">
        <v>0</v>
      </c>
      <c r="Q218" s="15">
        <v>-25738.77</v>
      </c>
      <c r="R218" s="90">
        <f t="shared" si="84"/>
        <v>25738.77</v>
      </c>
      <c r="S218" s="103" t="str">
        <f t="shared" si="85"/>
        <v>N.M.</v>
      </c>
      <c r="T218" s="104"/>
      <c r="U218" s="15">
        <v>419.37</v>
      </c>
      <c r="V218" s="15">
        <v>1773.4</v>
      </c>
      <c r="W218" s="90">
        <f t="shared" si="86"/>
        <v>-1354.0300000000002</v>
      </c>
      <c r="X218" s="103">
        <f t="shared" si="87"/>
        <v>-0.7635220480433067</v>
      </c>
    </row>
    <row r="219" spans="1:24" s="14" customFormat="1" ht="12.75" hidden="1" outlineLevel="2">
      <c r="A219" s="14" t="s">
        <v>836</v>
      </c>
      <c r="B219" s="14" t="s">
        <v>837</v>
      </c>
      <c r="C219" s="54" t="s">
        <v>1436</v>
      </c>
      <c r="D219" s="15"/>
      <c r="E219" s="15"/>
      <c r="F219" s="15">
        <v>1429.07</v>
      </c>
      <c r="G219" s="15">
        <v>593.8000000000001</v>
      </c>
      <c r="H219" s="90">
        <f t="shared" si="80"/>
        <v>835.2699999999999</v>
      </c>
      <c r="I219" s="103">
        <f t="shared" si="81"/>
        <v>1.406652071404513</v>
      </c>
      <c r="J219" s="104"/>
      <c r="K219" s="15">
        <v>11339.29</v>
      </c>
      <c r="L219" s="15">
        <v>8839.800000000001</v>
      </c>
      <c r="M219" s="90">
        <f t="shared" si="82"/>
        <v>2499.49</v>
      </c>
      <c r="N219" s="103">
        <f t="shared" si="83"/>
        <v>0.28275413470893</v>
      </c>
      <c r="O219" s="104"/>
      <c r="P219" s="15">
        <v>4824.63</v>
      </c>
      <c r="Q219" s="15">
        <v>3059.84</v>
      </c>
      <c r="R219" s="90">
        <f t="shared" si="84"/>
        <v>1764.79</v>
      </c>
      <c r="S219" s="103">
        <f t="shared" si="85"/>
        <v>0.5767589154988496</v>
      </c>
      <c r="T219" s="104"/>
      <c r="U219" s="15">
        <v>12563.52</v>
      </c>
      <c r="V219" s="15">
        <v>10702.750000000002</v>
      </c>
      <c r="W219" s="90">
        <f t="shared" si="86"/>
        <v>1860.7699999999986</v>
      </c>
      <c r="X219" s="103">
        <f t="shared" si="87"/>
        <v>0.1738590549157925</v>
      </c>
    </row>
    <row r="220" spans="1:24" s="14" customFormat="1" ht="12.75" hidden="1" outlineLevel="2">
      <c r="A220" s="14" t="s">
        <v>838</v>
      </c>
      <c r="B220" s="14" t="s">
        <v>839</v>
      </c>
      <c r="C220" s="54" t="s">
        <v>1437</v>
      </c>
      <c r="D220" s="15"/>
      <c r="E220" s="15"/>
      <c r="F220" s="15">
        <v>82588.86</v>
      </c>
      <c r="G220" s="15">
        <v>49219.89</v>
      </c>
      <c r="H220" s="90">
        <f t="shared" si="80"/>
        <v>33368.97</v>
      </c>
      <c r="I220" s="103">
        <f t="shared" si="81"/>
        <v>0.67795702103357</v>
      </c>
      <c r="J220" s="104"/>
      <c r="K220" s="15">
        <v>676658.9400000001</v>
      </c>
      <c r="L220" s="15">
        <v>630302.29</v>
      </c>
      <c r="M220" s="90">
        <f t="shared" si="82"/>
        <v>46356.65000000002</v>
      </c>
      <c r="N220" s="103">
        <f t="shared" si="83"/>
        <v>0.07354669455508407</v>
      </c>
      <c r="O220" s="104"/>
      <c r="P220" s="15">
        <v>215658.44</v>
      </c>
      <c r="Q220" s="15">
        <v>172349.65</v>
      </c>
      <c r="R220" s="90">
        <f t="shared" si="84"/>
        <v>43308.79000000001</v>
      </c>
      <c r="S220" s="103">
        <f t="shared" si="85"/>
        <v>0.2512844673603921</v>
      </c>
      <c r="T220" s="104"/>
      <c r="U220" s="15">
        <v>796930.25</v>
      </c>
      <c r="V220" s="15">
        <v>737700.01</v>
      </c>
      <c r="W220" s="90">
        <f t="shared" si="86"/>
        <v>59230.23999999999</v>
      </c>
      <c r="X220" s="103">
        <f t="shared" si="87"/>
        <v>0.08029041506994149</v>
      </c>
    </row>
    <row r="221" spans="1:24" s="14" customFormat="1" ht="12.75" hidden="1" outlineLevel="2">
      <c r="A221" s="14" t="s">
        <v>840</v>
      </c>
      <c r="B221" s="14" t="s">
        <v>841</v>
      </c>
      <c r="C221" s="54" t="s">
        <v>1438</v>
      </c>
      <c r="D221" s="15"/>
      <c r="E221" s="15"/>
      <c r="F221" s="15">
        <v>27.560000000000002</v>
      </c>
      <c r="G221" s="15">
        <v>2.98</v>
      </c>
      <c r="H221" s="90">
        <f t="shared" si="80"/>
        <v>24.580000000000002</v>
      </c>
      <c r="I221" s="103">
        <f t="shared" si="81"/>
        <v>8.248322147651008</v>
      </c>
      <c r="J221" s="104"/>
      <c r="K221" s="15">
        <v>142.53</v>
      </c>
      <c r="L221" s="15">
        <v>1744.41</v>
      </c>
      <c r="M221" s="90">
        <f t="shared" si="82"/>
        <v>-1601.88</v>
      </c>
      <c r="N221" s="103">
        <f t="shared" si="83"/>
        <v>-0.9182932911414174</v>
      </c>
      <c r="O221" s="104"/>
      <c r="P221" s="15">
        <v>106.18</v>
      </c>
      <c r="Q221" s="15">
        <v>47.99</v>
      </c>
      <c r="R221" s="90">
        <f t="shared" si="84"/>
        <v>58.190000000000005</v>
      </c>
      <c r="S221" s="103">
        <f t="shared" si="85"/>
        <v>1.2125442800583455</v>
      </c>
      <c r="T221" s="104"/>
      <c r="U221" s="15">
        <v>64.54</v>
      </c>
      <c r="V221" s="15">
        <v>1875.15</v>
      </c>
      <c r="W221" s="90">
        <f t="shared" si="86"/>
        <v>-1810.6100000000001</v>
      </c>
      <c r="X221" s="103">
        <f t="shared" si="87"/>
        <v>-0.9655814201530545</v>
      </c>
    </row>
    <row r="222" spans="1:24" s="14" customFormat="1" ht="12.75" hidden="1" outlineLevel="2">
      <c r="A222" s="14" t="s">
        <v>842</v>
      </c>
      <c r="B222" s="14" t="s">
        <v>843</v>
      </c>
      <c r="C222" s="54" t="s">
        <v>1439</v>
      </c>
      <c r="D222" s="15"/>
      <c r="E222" s="15"/>
      <c r="F222" s="15">
        <v>7586.650000000001</v>
      </c>
      <c r="G222" s="15">
        <v>2291.7400000000002</v>
      </c>
      <c r="H222" s="90">
        <f aca="true" t="shared" si="88" ref="H222:H253">+F222-G222</f>
        <v>5294.91</v>
      </c>
      <c r="I222" s="103">
        <f aca="true" t="shared" si="89" ref="I222:I253">IF(G222&lt;0,IF(H222=0,0,IF(OR(G222=0,F222=0),"N.M.",IF(ABS(H222/G222)&gt;=10,"N.M.",H222/(-G222)))),IF(H222=0,0,IF(OR(G222=0,F222=0),"N.M.",IF(ABS(H222/G222)&gt;=10,"N.M.",H222/G222))))</f>
        <v>2.310432247986246</v>
      </c>
      <c r="J222" s="104"/>
      <c r="K222" s="15">
        <v>82087.67</v>
      </c>
      <c r="L222" s="15">
        <v>76372.2</v>
      </c>
      <c r="M222" s="90">
        <f aca="true" t="shared" si="90" ref="M222:M253">+K222-L222</f>
        <v>5715.470000000001</v>
      </c>
      <c r="N222" s="103">
        <f aca="true" t="shared" si="91" ref="N222:N253">IF(L222&lt;0,IF(M222=0,0,IF(OR(L222=0,K222=0),"N.M.",IF(ABS(M222/L222)&gt;=10,"N.M.",M222/(-L222)))),IF(M222=0,0,IF(OR(L222=0,K222=0),"N.M.",IF(ABS(M222/L222)&gt;=10,"N.M.",M222/L222))))</f>
        <v>0.07483704803580363</v>
      </c>
      <c r="O222" s="104"/>
      <c r="P222" s="15">
        <v>26509.02</v>
      </c>
      <c r="Q222" s="15">
        <v>21960.58</v>
      </c>
      <c r="R222" s="90">
        <f aca="true" t="shared" si="92" ref="R222:R253">+P222-Q222</f>
        <v>4548.439999999999</v>
      </c>
      <c r="S222" s="103">
        <f aca="true" t="shared" si="93" ref="S222:S253">IF(Q222&lt;0,IF(R222=0,0,IF(OR(Q222=0,P222=0),"N.M.",IF(ABS(R222/Q222)&gt;=10,"N.M.",R222/(-Q222)))),IF(R222=0,0,IF(OR(Q222=0,P222=0),"N.M.",IF(ABS(R222/Q222)&gt;=10,"N.M.",R222/Q222))))</f>
        <v>0.20711839122646117</v>
      </c>
      <c r="T222" s="104"/>
      <c r="U222" s="15">
        <v>88017.33</v>
      </c>
      <c r="V222" s="15">
        <v>85086.39</v>
      </c>
      <c r="W222" s="90">
        <f aca="true" t="shared" si="94" ref="W222:W253">+U222-V222</f>
        <v>2930.9400000000023</v>
      </c>
      <c r="X222" s="103">
        <f aca="true" t="shared" si="95" ref="X222:X253">IF(V222&lt;0,IF(W222=0,0,IF(OR(V222=0,U222=0),"N.M.",IF(ABS(W222/V222)&gt;=10,"N.M.",W222/(-V222)))),IF(W222=0,0,IF(OR(V222=0,U222=0),"N.M.",IF(ABS(W222/V222)&gt;=10,"N.M.",W222/V222))))</f>
        <v>0.03444663711787516</v>
      </c>
    </row>
    <row r="223" spans="1:24" s="14" customFormat="1" ht="12.75" hidden="1" outlineLevel="2">
      <c r="A223" s="14" t="s">
        <v>844</v>
      </c>
      <c r="B223" s="14" t="s">
        <v>845</v>
      </c>
      <c r="C223" s="54" t="s">
        <v>1440</v>
      </c>
      <c r="D223" s="15"/>
      <c r="E223" s="15"/>
      <c r="F223" s="15">
        <v>98978.43000000001</v>
      </c>
      <c r="G223" s="15">
        <v>25420.260000000002</v>
      </c>
      <c r="H223" s="90">
        <f t="shared" si="88"/>
        <v>73558.17000000001</v>
      </c>
      <c r="I223" s="103">
        <f t="shared" si="89"/>
        <v>2.893682834085883</v>
      </c>
      <c r="J223" s="104"/>
      <c r="K223" s="15">
        <v>1036235.67</v>
      </c>
      <c r="L223" s="15">
        <v>914531.3</v>
      </c>
      <c r="M223" s="90">
        <f t="shared" si="90"/>
        <v>121704.37</v>
      </c>
      <c r="N223" s="103">
        <f t="shared" si="91"/>
        <v>0.1330784085793455</v>
      </c>
      <c r="O223" s="104"/>
      <c r="P223" s="15">
        <v>311366.79</v>
      </c>
      <c r="Q223" s="15">
        <v>247052.64</v>
      </c>
      <c r="R223" s="90">
        <f t="shared" si="92"/>
        <v>64314.149999999965</v>
      </c>
      <c r="S223" s="103">
        <f t="shared" si="93"/>
        <v>0.2603256941516592</v>
      </c>
      <c r="T223" s="104"/>
      <c r="U223" s="15">
        <v>1107427.03</v>
      </c>
      <c r="V223" s="15">
        <v>1016927.01</v>
      </c>
      <c r="W223" s="90">
        <f t="shared" si="94"/>
        <v>90500.02000000002</v>
      </c>
      <c r="X223" s="103">
        <f t="shared" si="95"/>
        <v>0.0889936240360063</v>
      </c>
    </row>
    <row r="224" spans="1:24" s="14" customFormat="1" ht="12.75" hidden="1" outlineLevel="2">
      <c r="A224" s="14" t="s">
        <v>846</v>
      </c>
      <c r="B224" s="14" t="s">
        <v>847</v>
      </c>
      <c r="C224" s="54" t="s">
        <v>1441</v>
      </c>
      <c r="D224" s="15"/>
      <c r="E224" s="15"/>
      <c r="F224" s="15">
        <v>0</v>
      </c>
      <c r="G224" s="15">
        <v>0</v>
      </c>
      <c r="H224" s="90">
        <f t="shared" si="88"/>
        <v>0</v>
      </c>
      <c r="I224" s="103">
        <f t="shared" si="89"/>
        <v>0</v>
      </c>
      <c r="J224" s="104"/>
      <c r="K224" s="15">
        <v>-75895.97</v>
      </c>
      <c r="L224" s="15">
        <v>18346.45</v>
      </c>
      <c r="M224" s="90">
        <f t="shared" si="90"/>
        <v>-94242.42</v>
      </c>
      <c r="N224" s="103">
        <f t="shared" si="91"/>
        <v>-5.136820474805752</v>
      </c>
      <c r="O224" s="104"/>
      <c r="P224" s="15">
        <v>-10425.550000000001</v>
      </c>
      <c r="Q224" s="15">
        <v>0</v>
      </c>
      <c r="R224" s="90">
        <f t="shared" si="92"/>
        <v>-10425.550000000001</v>
      </c>
      <c r="S224" s="103" t="str">
        <f t="shared" si="93"/>
        <v>N.M.</v>
      </c>
      <c r="T224" s="104"/>
      <c r="U224" s="15">
        <v>-75709.66</v>
      </c>
      <c r="V224" s="15">
        <v>13206.57</v>
      </c>
      <c r="W224" s="90">
        <f t="shared" si="94"/>
        <v>-88916.23000000001</v>
      </c>
      <c r="X224" s="103">
        <f t="shared" si="95"/>
        <v>-6.732726968470997</v>
      </c>
    </row>
    <row r="225" spans="1:24" s="14" customFormat="1" ht="12.75" hidden="1" outlineLevel="2">
      <c r="A225" s="14" t="s">
        <v>848</v>
      </c>
      <c r="B225" s="14" t="s">
        <v>849</v>
      </c>
      <c r="C225" s="54" t="s">
        <v>1442</v>
      </c>
      <c r="D225" s="15"/>
      <c r="E225" s="15"/>
      <c r="F225" s="15">
        <v>0</v>
      </c>
      <c r="G225" s="15">
        <v>0</v>
      </c>
      <c r="H225" s="90">
        <f t="shared" si="88"/>
        <v>0</v>
      </c>
      <c r="I225" s="103">
        <f t="shared" si="89"/>
        <v>0</v>
      </c>
      <c r="J225" s="104"/>
      <c r="K225" s="15">
        <v>-7872.8</v>
      </c>
      <c r="L225" s="15">
        <v>2909.6</v>
      </c>
      <c r="M225" s="90">
        <f t="shared" si="90"/>
        <v>-10782.4</v>
      </c>
      <c r="N225" s="103">
        <f t="shared" si="91"/>
        <v>-3.7058014847401703</v>
      </c>
      <c r="O225" s="104"/>
      <c r="P225" s="15">
        <v>-598.3100000000001</v>
      </c>
      <c r="Q225" s="15">
        <v>0</v>
      </c>
      <c r="R225" s="90">
        <f t="shared" si="92"/>
        <v>-598.3100000000001</v>
      </c>
      <c r="S225" s="103" t="str">
        <f t="shared" si="93"/>
        <v>N.M.</v>
      </c>
      <c r="T225" s="104"/>
      <c r="U225" s="15">
        <v>-7854.37</v>
      </c>
      <c r="V225" s="15">
        <v>6434.6900000000005</v>
      </c>
      <c r="W225" s="90">
        <f t="shared" si="94"/>
        <v>-14289.060000000001</v>
      </c>
      <c r="X225" s="103">
        <f t="shared" si="95"/>
        <v>-2.220629121216407</v>
      </c>
    </row>
    <row r="226" spans="1:24" s="14" customFormat="1" ht="12.75" hidden="1" outlineLevel="2">
      <c r="A226" s="14" t="s">
        <v>850</v>
      </c>
      <c r="B226" s="14" t="s">
        <v>851</v>
      </c>
      <c r="C226" s="54" t="s">
        <v>1443</v>
      </c>
      <c r="D226" s="15"/>
      <c r="E226" s="15"/>
      <c r="F226" s="15">
        <v>12755.94</v>
      </c>
      <c r="G226" s="15">
        <v>3737.77</v>
      </c>
      <c r="H226" s="90">
        <f t="shared" si="88"/>
        <v>9018.17</v>
      </c>
      <c r="I226" s="103">
        <f t="shared" si="89"/>
        <v>2.4127139979185452</v>
      </c>
      <c r="J226" s="104"/>
      <c r="K226" s="15">
        <v>75864.94</v>
      </c>
      <c r="L226" s="15">
        <v>34983.33</v>
      </c>
      <c r="M226" s="90">
        <f t="shared" si="90"/>
        <v>40881.61</v>
      </c>
      <c r="N226" s="103">
        <f t="shared" si="91"/>
        <v>1.168602588718684</v>
      </c>
      <c r="O226" s="104"/>
      <c r="P226" s="15">
        <v>32313.36</v>
      </c>
      <c r="Q226" s="15">
        <v>13061.15</v>
      </c>
      <c r="R226" s="90">
        <f t="shared" si="92"/>
        <v>19252.21</v>
      </c>
      <c r="S226" s="103">
        <f t="shared" si="93"/>
        <v>1.474005734563955</v>
      </c>
      <c r="T226" s="104"/>
      <c r="U226" s="15">
        <v>83786.2</v>
      </c>
      <c r="V226" s="15">
        <v>39248.32</v>
      </c>
      <c r="W226" s="90">
        <f t="shared" si="94"/>
        <v>44537.88</v>
      </c>
      <c r="X226" s="103">
        <f t="shared" si="95"/>
        <v>1.134771628441676</v>
      </c>
    </row>
    <row r="227" spans="1:24" s="14" customFormat="1" ht="12.75" hidden="1" outlineLevel="2">
      <c r="A227" s="14" t="s">
        <v>852</v>
      </c>
      <c r="B227" s="14" t="s">
        <v>853</v>
      </c>
      <c r="C227" s="54" t="s">
        <v>1444</v>
      </c>
      <c r="D227" s="15"/>
      <c r="E227" s="15"/>
      <c r="F227" s="15">
        <v>1624.4</v>
      </c>
      <c r="G227" s="15">
        <v>969.5</v>
      </c>
      <c r="H227" s="90">
        <f t="shared" si="88"/>
        <v>654.9000000000001</v>
      </c>
      <c r="I227" s="103">
        <f t="shared" si="89"/>
        <v>0.6755028365136669</v>
      </c>
      <c r="J227" s="104"/>
      <c r="K227" s="15">
        <v>19064.21</v>
      </c>
      <c r="L227" s="15">
        <v>13932.75</v>
      </c>
      <c r="M227" s="90">
        <f t="shared" si="90"/>
        <v>5131.459999999999</v>
      </c>
      <c r="N227" s="103">
        <f t="shared" si="91"/>
        <v>0.3683020222138486</v>
      </c>
      <c r="O227" s="104"/>
      <c r="P227" s="15">
        <v>5716.91</v>
      </c>
      <c r="Q227" s="15">
        <v>3969.75</v>
      </c>
      <c r="R227" s="90">
        <f t="shared" si="92"/>
        <v>1747.1599999999999</v>
      </c>
      <c r="S227" s="103">
        <f t="shared" si="93"/>
        <v>0.4401183953649474</v>
      </c>
      <c r="T227" s="104"/>
      <c r="U227" s="15">
        <v>21255.3</v>
      </c>
      <c r="V227" s="15">
        <v>16427.59</v>
      </c>
      <c r="W227" s="90">
        <f t="shared" si="94"/>
        <v>4827.709999999999</v>
      </c>
      <c r="X227" s="103">
        <f t="shared" si="95"/>
        <v>0.29387816472166634</v>
      </c>
    </row>
    <row r="228" spans="1:24" s="14" customFormat="1" ht="12.75" hidden="1" outlineLevel="2">
      <c r="A228" s="14" t="s">
        <v>854</v>
      </c>
      <c r="B228" s="14" t="s">
        <v>855</v>
      </c>
      <c r="C228" s="54" t="s">
        <v>1445</v>
      </c>
      <c r="D228" s="15"/>
      <c r="E228" s="15"/>
      <c r="F228" s="15">
        <v>19772.84</v>
      </c>
      <c r="G228" s="15">
        <v>10769.54</v>
      </c>
      <c r="H228" s="90">
        <f t="shared" si="88"/>
        <v>9003.3</v>
      </c>
      <c r="I228" s="103">
        <f t="shared" si="89"/>
        <v>0.8359967092373489</v>
      </c>
      <c r="J228" s="104"/>
      <c r="K228" s="15">
        <v>239507.57</v>
      </c>
      <c r="L228" s="15">
        <v>163882.98</v>
      </c>
      <c r="M228" s="90">
        <f t="shared" si="90"/>
        <v>75624.59</v>
      </c>
      <c r="N228" s="103">
        <f t="shared" si="91"/>
        <v>0.46145481367253627</v>
      </c>
      <c r="O228" s="104"/>
      <c r="P228" s="15">
        <v>66243.03</v>
      </c>
      <c r="Q228" s="15">
        <v>45124.47</v>
      </c>
      <c r="R228" s="90">
        <f t="shared" si="92"/>
        <v>21118.559999999998</v>
      </c>
      <c r="S228" s="103">
        <f t="shared" si="93"/>
        <v>0.46800682645136876</v>
      </c>
      <c r="T228" s="104"/>
      <c r="U228" s="15">
        <v>264937.07</v>
      </c>
      <c r="V228" s="15">
        <v>192058.01</v>
      </c>
      <c r="W228" s="90">
        <f t="shared" si="94"/>
        <v>72879.06</v>
      </c>
      <c r="X228" s="103">
        <f t="shared" si="95"/>
        <v>0.37946378805028746</v>
      </c>
    </row>
    <row r="229" spans="1:24" s="14" customFormat="1" ht="12.75" hidden="1" outlineLevel="2">
      <c r="A229" s="14" t="s">
        <v>856</v>
      </c>
      <c r="B229" s="14" t="s">
        <v>857</v>
      </c>
      <c r="C229" s="54" t="s">
        <v>1446</v>
      </c>
      <c r="D229" s="15"/>
      <c r="E229" s="15"/>
      <c r="F229" s="15">
        <v>10651.9</v>
      </c>
      <c r="G229" s="15">
        <v>24261.93</v>
      </c>
      <c r="H229" s="90">
        <f t="shared" si="88"/>
        <v>-13610.03</v>
      </c>
      <c r="I229" s="103">
        <f t="shared" si="89"/>
        <v>-0.560962380156896</v>
      </c>
      <c r="J229" s="104"/>
      <c r="K229" s="15">
        <v>145369.03</v>
      </c>
      <c r="L229" s="15">
        <v>178124.968</v>
      </c>
      <c r="M229" s="90">
        <f t="shared" si="90"/>
        <v>-32755.937999999995</v>
      </c>
      <c r="N229" s="103">
        <f t="shared" si="91"/>
        <v>-0.1838930182993773</v>
      </c>
      <c r="O229" s="104"/>
      <c r="P229" s="15">
        <v>43798.62</v>
      </c>
      <c r="Q229" s="15">
        <v>64614.398</v>
      </c>
      <c r="R229" s="90">
        <f t="shared" si="92"/>
        <v>-20815.778</v>
      </c>
      <c r="S229" s="103">
        <f t="shared" si="93"/>
        <v>-0.3221538642207887</v>
      </c>
      <c r="T229" s="104"/>
      <c r="U229" s="15">
        <v>176796.88</v>
      </c>
      <c r="V229" s="15">
        <v>235251.318</v>
      </c>
      <c r="W229" s="90">
        <f t="shared" si="94"/>
        <v>-58454.437999999995</v>
      </c>
      <c r="X229" s="103">
        <f t="shared" si="95"/>
        <v>-0.24847655901336968</v>
      </c>
    </row>
    <row r="230" spans="1:24" s="14" customFormat="1" ht="12.75" hidden="1" outlineLevel="2">
      <c r="A230" s="14" t="s">
        <v>858</v>
      </c>
      <c r="B230" s="14" t="s">
        <v>859</v>
      </c>
      <c r="C230" s="54" t="s">
        <v>1447</v>
      </c>
      <c r="D230" s="15"/>
      <c r="E230" s="15"/>
      <c r="F230" s="15">
        <v>5523.26</v>
      </c>
      <c r="G230" s="15">
        <v>42905.19</v>
      </c>
      <c r="H230" s="90">
        <f t="shared" si="88"/>
        <v>-37381.93</v>
      </c>
      <c r="I230" s="103">
        <f t="shared" si="89"/>
        <v>-0.871268254493221</v>
      </c>
      <c r="J230" s="104"/>
      <c r="K230" s="15">
        <v>67833.35</v>
      </c>
      <c r="L230" s="15">
        <v>229824.67</v>
      </c>
      <c r="M230" s="90">
        <f t="shared" si="90"/>
        <v>-161991.32</v>
      </c>
      <c r="N230" s="103">
        <f t="shared" si="91"/>
        <v>-0.7048473951904293</v>
      </c>
      <c r="O230" s="104"/>
      <c r="P230" s="15">
        <v>18317.170000000002</v>
      </c>
      <c r="Q230" s="15">
        <v>59119.57</v>
      </c>
      <c r="R230" s="90">
        <f t="shared" si="92"/>
        <v>-40802.399999999994</v>
      </c>
      <c r="S230" s="103">
        <f t="shared" si="93"/>
        <v>-0.6901674014205448</v>
      </c>
      <c r="T230" s="104"/>
      <c r="U230" s="15">
        <v>159506.07</v>
      </c>
      <c r="V230" s="15">
        <v>286912.89</v>
      </c>
      <c r="W230" s="90">
        <f t="shared" si="94"/>
        <v>-127406.82</v>
      </c>
      <c r="X230" s="103">
        <f t="shared" si="95"/>
        <v>-0.44406098310884534</v>
      </c>
    </row>
    <row r="231" spans="1:24" s="14" customFormat="1" ht="12.75" hidden="1" outlineLevel="2">
      <c r="A231" s="14" t="s">
        <v>860</v>
      </c>
      <c r="B231" s="14" t="s">
        <v>861</v>
      </c>
      <c r="C231" s="54" t="s">
        <v>1448</v>
      </c>
      <c r="D231" s="15"/>
      <c r="E231" s="15"/>
      <c r="F231" s="15">
        <v>7158</v>
      </c>
      <c r="G231" s="15">
        <v>7449</v>
      </c>
      <c r="H231" s="90">
        <f t="shared" si="88"/>
        <v>-291</v>
      </c>
      <c r="I231" s="103">
        <f t="shared" si="89"/>
        <v>-0.039065646395489324</v>
      </c>
      <c r="J231" s="104"/>
      <c r="K231" s="15">
        <v>92773.5</v>
      </c>
      <c r="L231" s="15">
        <v>93708</v>
      </c>
      <c r="M231" s="90">
        <f t="shared" si="90"/>
        <v>-934.5</v>
      </c>
      <c r="N231" s="103">
        <f t="shared" si="91"/>
        <v>-0.00997246766551415</v>
      </c>
      <c r="O231" s="104"/>
      <c r="P231" s="15">
        <v>25948.5</v>
      </c>
      <c r="Q231" s="15">
        <v>24468</v>
      </c>
      <c r="R231" s="90">
        <f t="shared" si="92"/>
        <v>1480.5</v>
      </c>
      <c r="S231" s="103">
        <f t="shared" si="93"/>
        <v>0.06050760176557136</v>
      </c>
      <c r="T231" s="104"/>
      <c r="U231" s="15">
        <v>112111.5</v>
      </c>
      <c r="V231" s="15">
        <v>116653.5</v>
      </c>
      <c r="W231" s="90">
        <f t="shared" si="94"/>
        <v>-4542</v>
      </c>
      <c r="X231" s="103">
        <f t="shared" si="95"/>
        <v>-0.038935822757139735</v>
      </c>
    </row>
    <row r="232" spans="1:24" s="14" customFormat="1" ht="12.75" hidden="1" outlineLevel="2">
      <c r="A232" s="14" t="s">
        <v>862</v>
      </c>
      <c r="B232" s="14" t="s">
        <v>863</v>
      </c>
      <c r="C232" s="54" t="s">
        <v>1449</v>
      </c>
      <c r="D232" s="15"/>
      <c r="E232" s="15"/>
      <c r="F232" s="15">
        <v>-899081</v>
      </c>
      <c r="G232" s="15">
        <v>-659338</v>
      </c>
      <c r="H232" s="90">
        <f t="shared" si="88"/>
        <v>-239743</v>
      </c>
      <c r="I232" s="103">
        <f t="shared" si="89"/>
        <v>-0.36361168323378906</v>
      </c>
      <c r="J232" s="104"/>
      <c r="K232" s="15">
        <v>-8013820</v>
      </c>
      <c r="L232" s="15">
        <v>-7587096</v>
      </c>
      <c r="M232" s="90">
        <f t="shared" si="90"/>
        <v>-426724</v>
      </c>
      <c r="N232" s="103">
        <f t="shared" si="91"/>
        <v>-0.05624339009286294</v>
      </c>
      <c r="O232" s="104"/>
      <c r="P232" s="15">
        <v>-2697243</v>
      </c>
      <c r="Q232" s="15">
        <v>-2089109</v>
      </c>
      <c r="R232" s="90">
        <f t="shared" si="92"/>
        <v>-608134</v>
      </c>
      <c r="S232" s="103">
        <f t="shared" si="93"/>
        <v>-0.2910973051190723</v>
      </c>
      <c r="T232" s="104"/>
      <c r="U232" s="15">
        <v>-9262021</v>
      </c>
      <c r="V232" s="15">
        <v>-7943982</v>
      </c>
      <c r="W232" s="90">
        <f t="shared" si="94"/>
        <v>-1318039</v>
      </c>
      <c r="X232" s="103">
        <f t="shared" si="95"/>
        <v>-0.16591666496726704</v>
      </c>
    </row>
    <row r="233" spans="1:24" s="14" customFormat="1" ht="12.75" hidden="1" outlineLevel="2">
      <c r="A233" s="14" t="s">
        <v>864</v>
      </c>
      <c r="B233" s="14" t="s">
        <v>865</v>
      </c>
      <c r="C233" s="54" t="s">
        <v>1450</v>
      </c>
      <c r="D233" s="15"/>
      <c r="E233" s="15"/>
      <c r="F233" s="15">
        <v>228951.39</v>
      </c>
      <c r="G233" s="15">
        <v>104330.36</v>
      </c>
      <c r="H233" s="90">
        <f t="shared" si="88"/>
        <v>124621.03000000001</v>
      </c>
      <c r="I233" s="103">
        <f t="shared" si="89"/>
        <v>1.1944848076820593</v>
      </c>
      <c r="J233" s="104"/>
      <c r="K233" s="15">
        <v>1751254.77</v>
      </c>
      <c r="L233" s="15">
        <v>781979.4500000001</v>
      </c>
      <c r="M233" s="90">
        <f t="shared" si="90"/>
        <v>969275.32</v>
      </c>
      <c r="N233" s="103">
        <f t="shared" si="91"/>
        <v>1.239515079328491</v>
      </c>
      <c r="O233" s="104"/>
      <c r="P233" s="15">
        <v>729868.23</v>
      </c>
      <c r="Q233" s="15">
        <v>309864.98</v>
      </c>
      <c r="R233" s="90">
        <f t="shared" si="92"/>
        <v>420003.25</v>
      </c>
      <c r="S233" s="103">
        <f t="shared" si="93"/>
        <v>1.3554395530595293</v>
      </c>
      <c r="T233" s="104"/>
      <c r="U233" s="15">
        <v>1962699.57</v>
      </c>
      <c r="V233" s="15">
        <v>866014.9</v>
      </c>
      <c r="W233" s="90">
        <f t="shared" si="94"/>
        <v>1096684.67</v>
      </c>
      <c r="X233" s="103">
        <f t="shared" si="95"/>
        <v>1.2663577381867217</v>
      </c>
    </row>
    <row r="234" spans="1:24" s="14" customFormat="1" ht="12.75" hidden="1" outlineLevel="2">
      <c r="A234" s="14" t="s">
        <v>866</v>
      </c>
      <c r="B234" s="14" t="s">
        <v>867</v>
      </c>
      <c r="C234" s="54" t="s">
        <v>1451</v>
      </c>
      <c r="D234" s="15"/>
      <c r="E234" s="15"/>
      <c r="F234" s="15">
        <v>21026.03</v>
      </c>
      <c r="G234" s="15">
        <v>0</v>
      </c>
      <c r="H234" s="90">
        <f t="shared" si="88"/>
        <v>21026.03</v>
      </c>
      <c r="I234" s="103" t="str">
        <f t="shared" si="89"/>
        <v>N.M.</v>
      </c>
      <c r="J234" s="104"/>
      <c r="K234" s="15">
        <v>84663.31</v>
      </c>
      <c r="L234" s="15">
        <v>0</v>
      </c>
      <c r="M234" s="90">
        <f t="shared" si="90"/>
        <v>84663.31</v>
      </c>
      <c r="N234" s="103" t="str">
        <f t="shared" si="91"/>
        <v>N.M.</v>
      </c>
      <c r="O234" s="104"/>
      <c r="P234" s="15">
        <v>62603.840000000004</v>
      </c>
      <c r="Q234" s="15">
        <v>0</v>
      </c>
      <c r="R234" s="90">
        <f t="shared" si="92"/>
        <v>62603.840000000004</v>
      </c>
      <c r="S234" s="103" t="str">
        <f t="shared" si="93"/>
        <v>N.M.</v>
      </c>
      <c r="T234" s="104"/>
      <c r="U234" s="15">
        <v>84663.31</v>
      </c>
      <c r="V234" s="15">
        <v>0</v>
      </c>
      <c r="W234" s="90">
        <f t="shared" si="94"/>
        <v>84663.31</v>
      </c>
      <c r="X234" s="103" t="str">
        <f t="shared" si="95"/>
        <v>N.M.</v>
      </c>
    </row>
    <row r="235" spans="1:24" s="14" customFormat="1" ht="12.75" hidden="1" outlineLevel="2">
      <c r="A235" s="14" t="s">
        <v>868</v>
      </c>
      <c r="B235" s="14" t="s">
        <v>869</v>
      </c>
      <c r="C235" s="54" t="s">
        <v>1452</v>
      </c>
      <c r="D235" s="15"/>
      <c r="E235" s="15"/>
      <c r="F235" s="15">
        <v>-34861.7</v>
      </c>
      <c r="G235" s="15">
        <v>-18809.48</v>
      </c>
      <c r="H235" s="90">
        <f t="shared" si="88"/>
        <v>-16052.219999999998</v>
      </c>
      <c r="I235" s="103">
        <f t="shared" si="89"/>
        <v>-0.8534111522487595</v>
      </c>
      <c r="J235" s="104"/>
      <c r="K235" s="15">
        <v>-251482.87</v>
      </c>
      <c r="L235" s="15">
        <v>-94918.119</v>
      </c>
      <c r="M235" s="90">
        <f t="shared" si="90"/>
        <v>-156564.751</v>
      </c>
      <c r="N235" s="103">
        <f t="shared" si="91"/>
        <v>-1.6494716988649973</v>
      </c>
      <c r="O235" s="104"/>
      <c r="P235" s="15">
        <v>-104585.1</v>
      </c>
      <c r="Q235" s="15">
        <v>-68978.25</v>
      </c>
      <c r="R235" s="90">
        <f t="shared" si="92"/>
        <v>-35606.850000000006</v>
      </c>
      <c r="S235" s="103">
        <f t="shared" si="93"/>
        <v>-0.5162040208326538</v>
      </c>
      <c r="T235" s="104"/>
      <c r="U235" s="15">
        <v>-289305.46</v>
      </c>
      <c r="V235" s="15">
        <v>-94918.119</v>
      </c>
      <c r="W235" s="90">
        <f t="shared" si="94"/>
        <v>-194387.34100000001</v>
      </c>
      <c r="X235" s="103">
        <f t="shared" si="95"/>
        <v>-2.047947673720757</v>
      </c>
    </row>
    <row r="236" spans="1:24" s="14" customFormat="1" ht="12.75" hidden="1" outlineLevel="2">
      <c r="A236" s="14" t="s">
        <v>870</v>
      </c>
      <c r="B236" s="14" t="s">
        <v>871</v>
      </c>
      <c r="C236" s="54" t="s">
        <v>1453</v>
      </c>
      <c r="D236" s="15"/>
      <c r="E236" s="15"/>
      <c r="F236" s="15">
        <v>792.5600000000001</v>
      </c>
      <c r="G236" s="15">
        <v>115078.8</v>
      </c>
      <c r="H236" s="90">
        <f t="shared" si="88"/>
        <v>-114286.24</v>
      </c>
      <c r="I236" s="103">
        <f t="shared" si="89"/>
        <v>-0.9931128930784819</v>
      </c>
      <c r="J236" s="104"/>
      <c r="K236" s="15">
        <v>2161284.02</v>
      </c>
      <c r="L236" s="15">
        <v>323058.944</v>
      </c>
      <c r="M236" s="90">
        <f t="shared" si="90"/>
        <v>1838225.076</v>
      </c>
      <c r="N236" s="103">
        <f t="shared" si="91"/>
        <v>5.690060932038457</v>
      </c>
      <c r="O236" s="104"/>
      <c r="P236" s="15">
        <v>215072.32</v>
      </c>
      <c r="Q236" s="15">
        <v>181477.172</v>
      </c>
      <c r="R236" s="90">
        <f t="shared" si="92"/>
        <v>33595.148000000016</v>
      </c>
      <c r="S236" s="103">
        <f t="shared" si="93"/>
        <v>0.18512051752713019</v>
      </c>
      <c r="T236" s="104"/>
      <c r="U236" s="15">
        <v>2384230.16</v>
      </c>
      <c r="V236" s="15">
        <v>746335.714</v>
      </c>
      <c r="W236" s="90">
        <f t="shared" si="94"/>
        <v>1637894.446</v>
      </c>
      <c r="X236" s="103">
        <f t="shared" si="95"/>
        <v>2.1945813596694634</v>
      </c>
    </row>
    <row r="237" spans="1:24" s="14" customFormat="1" ht="12.75" hidden="1" outlineLevel="2">
      <c r="A237" s="14" t="s">
        <v>872</v>
      </c>
      <c r="B237" s="14" t="s">
        <v>873</v>
      </c>
      <c r="C237" s="54" t="s">
        <v>1454</v>
      </c>
      <c r="D237" s="15"/>
      <c r="E237" s="15"/>
      <c r="F237" s="15">
        <v>0</v>
      </c>
      <c r="G237" s="15">
        <v>0</v>
      </c>
      <c r="H237" s="90">
        <f t="shared" si="88"/>
        <v>0</v>
      </c>
      <c r="I237" s="103">
        <f t="shared" si="89"/>
        <v>0</v>
      </c>
      <c r="J237" s="104"/>
      <c r="K237" s="15">
        <v>401</v>
      </c>
      <c r="L237" s="15">
        <v>8863.43</v>
      </c>
      <c r="M237" s="90">
        <f t="shared" si="90"/>
        <v>-8462.43</v>
      </c>
      <c r="N237" s="103">
        <f t="shared" si="91"/>
        <v>-0.9547579210305717</v>
      </c>
      <c r="O237" s="104"/>
      <c r="P237" s="15">
        <v>0</v>
      </c>
      <c r="Q237" s="15">
        <v>0</v>
      </c>
      <c r="R237" s="90">
        <f t="shared" si="92"/>
        <v>0</v>
      </c>
      <c r="S237" s="103">
        <f t="shared" si="93"/>
        <v>0</v>
      </c>
      <c r="T237" s="104"/>
      <c r="U237" s="15">
        <v>401</v>
      </c>
      <c r="V237" s="15">
        <v>8963.43</v>
      </c>
      <c r="W237" s="90">
        <f t="shared" si="94"/>
        <v>-8562.43</v>
      </c>
      <c r="X237" s="103">
        <f t="shared" si="95"/>
        <v>-0.9552626617265935</v>
      </c>
    </row>
    <row r="238" spans="1:24" s="14" customFormat="1" ht="12.75" hidden="1" outlineLevel="2">
      <c r="A238" s="14" t="s">
        <v>874</v>
      </c>
      <c r="B238" s="14" t="s">
        <v>875</v>
      </c>
      <c r="C238" s="54" t="s">
        <v>1455</v>
      </c>
      <c r="D238" s="15"/>
      <c r="E238" s="15"/>
      <c r="F238" s="15">
        <v>8247.48</v>
      </c>
      <c r="G238" s="15">
        <v>4342.5</v>
      </c>
      <c r="H238" s="90">
        <f t="shared" si="88"/>
        <v>3904.9799999999996</v>
      </c>
      <c r="I238" s="103">
        <f t="shared" si="89"/>
        <v>0.8992469775474956</v>
      </c>
      <c r="J238" s="104"/>
      <c r="K238" s="15">
        <v>87571.69</v>
      </c>
      <c r="L238" s="15">
        <v>78094.64</v>
      </c>
      <c r="M238" s="90">
        <f t="shared" si="90"/>
        <v>9477.050000000003</v>
      </c>
      <c r="N238" s="103">
        <f t="shared" si="91"/>
        <v>0.1213533989016404</v>
      </c>
      <c r="O238" s="104"/>
      <c r="P238" s="15">
        <v>29184.79</v>
      </c>
      <c r="Q238" s="15">
        <v>23917.2</v>
      </c>
      <c r="R238" s="90">
        <f t="shared" si="92"/>
        <v>5267.59</v>
      </c>
      <c r="S238" s="103">
        <f t="shared" si="93"/>
        <v>0.22024275416854816</v>
      </c>
      <c r="T238" s="104"/>
      <c r="U238" s="15">
        <v>98711.46</v>
      </c>
      <c r="V238" s="15">
        <v>89609.02</v>
      </c>
      <c r="W238" s="90">
        <f t="shared" si="94"/>
        <v>9102.440000000002</v>
      </c>
      <c r="X238" s="103">
        <f t="shared" si="95"/>
        <v>0.1015795061702494</v>
      </c>
    </row>
    <row r="239" spans="1:24" s="14" customFormat="1" ht="12.75" hidden="1" outlineLevel="2">
      <c r="A239" s="14" t="s">
        <v>876</v>
      </c>
      <c r="B239" s="14" t="s">
        <v>877</v>
      </c>
      <c r="C239" s="54" t="s">
        <v>1456</v>
      </c>
      <c r="D239" s="15"/>
      <c r="E239" s="15"/>
      <c r="F239" s="15">
        <v>100668.05</v>
      </c>
      <c r="G239" s="15">
        <v>48360.64</v>
      </c>
      <c r="H239" s="90">
        <f t="shared" si="88"/>
        <v>52307.41</v>
      </c>
      <c r="I239" s="103">
        <f t="shared" si="89"/>
        <v>1.0816112028294085</v>
      </c>
      <c r="J239" s="104"/>
      <c r="K239" s="15">
        <v>1103645.78</v>
      </c>
      <c r="L239" s="15">
        <v>949896.72</v>
      </c>
      <c r="M239" s="90">
        <f t="shared" si="90"/>
        <v>153749.06000000006</v>
      </c>
      <c r="N239" s="103">
        <f t="shared" si="91"/>
        <v>0.16185871238717411</v>
      </c>
      <c r="O239" s="104"/>
      <c r="P239" s="15">
        <v>338366.01</v>
      </c>
      <c r="Q239" s="15">
        <v>270834.55</v>
      </c>
      <c r="R239" s="90">
        <f t="shared" si="92"/>
        <v>67531.46000000002</v>
      </c>
      <c r="S239" s="103">
        <f t="shared" si="93"/>
        <v>0.2493458090926731</v>
      </c>
      <c r="T239" s="104"/>
      <c r="U239" s="15">
        <v>1232825.27</v>
      </c>
      <c r="V239" s="15">
        <v>1084989</v>
      </c>
      <c r="W239" s="90">
        <f t="shared" si="94"/>
        <v>147836.27000000002</v>
      </c>
      <c r="X239" s="103">
        <f t="shared" si="95"/>
        <v>0.136256008125428</v>
      </c>
    </row>
    <row r="240" spans="1:24" s="14" customFormat="1" ht="12.75" hidden="1" outlineLevel="2">
      <c r="A240" s="14" t="s">
        <v>878</v>
      </c>
      <c r="B240" s="14" t="s">
        <v>879</v>
      </c>
      <c r="C240" s="54" t="s">
        <v>1413</v>
      </c>
      <c r="D240" s="15"/>
      <c r="E240" s="15"/>
      <c r="F240" s="15">
        <v>88779.5</v>
      </c>
      <c r="G240" s="15">
        <v>91514.16</v>
      </c>
      <c r="H240" s="90">
        <f t="shared" si="88"/>
        <v>-2734.6600000000035</v>
      </c>
      <c r="I240" s="103">
        <f t="shared" si="89"/>
        <v>-0.02988237011627494</v>
      </c>
      <c r="J240" s="104"/>
      <c r="K240" s="15">
        <v>710174.39</v>
      </c>
      <c r="L240" s="15">
        <v>716899.12</v>
      </c>
      <c r="M240" s="90">
        <f t="shared" si="90"/>
        <v>-6724.729999999981</v>
      </c>
      <c r="N240" s="103">
        <f t="shared" si="91"/>
        <v>-0.009380301652483521</v>
      </c>
      <c r="O240" s="104"/>
      <c r="P240" s="15">
        <v>229430.11000000002</v>
      </c>
      <c r="Q240" s="15">
        <v>250874.12</v>
      </c>
      <c r="R240" s="90">
        <f t="shared" si="92"/>
        <v>-21444.00999999998</v>
      </c>
      <c r="S240" s="103">
        <f t="shared" si="93"/>
        <v>-0.08547717078190441</v>
      </c>
      <c r="T240" s="104"/>
      <c r="U240" s="15">
        <v>814732.84</v>
      </c>
      <c r="V240" s="15">
        <v>969224.3</v>
      </c>
      <c r="W240" s="90">
        <f t="shared" si="94"/>
        <v>-154491.46000000008</v>
      </c>
      <c r="X240" s="103">
        <f t="shared" si="95"/>
        <v>-0.15939701470547124</v>
      </c>
    </row>
    <row r="241" spans="1:24" s="14" customFormat="1" ht="12.75" hidden="1" outlineLevel="2">
      <c r="A241" s="14" t="s">
        <v>880</v>
      </c>
      <c r="B241" s="14" t="s">
        <v>881</v>
      </c>
      <c r="C241" s="54" t="s">
        <v>1435</v>
      </c>
      <c r="D241" s="15"/>
      <c r="E241" s="15"/>
      <c r="F241" s="15">
        <v>182.01</v>
      </c>
      <c r="G241" s="15">
        <v>1194.79</v>
      </c>
      <c r="H241" s="90">
        <f t="shared" si="88"/>
        <v>-1012.78</v>
      </c>
      <c r="I241" s="103">
        <f t="shared" si="89"/>
        <v>-0.8476636061567304</v>
      </c>
      <c r="J241" s="104"/>
      <c r="K241" s="15">
        <v>2477.12</v>
      </c>
      <c r="L241" s="15">
        <v>2906.2000000000003</v>
      </c>
      <c r="M241" s="90">
        <f t="shared" si="90"/>
        <v>-429.0800000000004</v>
      </c>
      <c r="N241" s="103">
        <f t="shared" si="91"/>
        <v>-0.147642970201638</v>
      </c>
      <c r="O241" s="104"/>
      <c r="P241" s="15">
        <v>-358.7</v>
      </c>
      <c r="Q241" s="15">
        <v>283.29</v>
      </c>
      <c r="R241" s="90">
        <f t="shared" si="92"/>
        <v>-641.99</v>
      </c>
      <c r="S241" s="103">
        <f t="shared" si="93"/>
        <v>-2.2661936531469515</v>
      </c>
      <c r="T241" s="104"/>
      <c r="U241" s="15">
        <v>3314.58</v>
      </c>
      <c r="V241" s="15">
        <v>3457.0800000000004</v>
      </c>
      <c r="W241" s="90">
        <f t="shared" si="94"/>
        <v>-142.50000000000045</v>
      </c>
      <c r="X241" s="103">
        <f t="shared" si="95"/>
        <v>-0.041219757714603206</v>
      </c>
    </row>
    <row r="242" spans="1:24" s="14" customFormat="1" ht="12.75" hidden="1" outlineLevel="2">
      <c r="A242" s="14" t="s">
        <v>882</v>
      </c>
      <c r="B242" s="14" t="s">
        <v>883</v>
      </c>
      <c r="C242" s="54" t="s">
        <v>1457</v>
      </c>
      <c r="D242" s="15"/>
      <c r="E242" s="15"/>
      <c r="F242" s="15">
        <v>21813.19</v>
      </c>
      <c r="G242" s="15">
        <v>17512.100000000002</v>
      </c>
      <c r="H242" s="90">
        <f t="shared" si="88"/>
        <v>4301.0899999999965</v>
      </c>
      <c r="I242" s="103">
        <f t="shared" si="89"/>
        <v>0.2456067519029697</v>
      </c>
      <c r="J242" s="104"/>
      <c r="K242" s="15">
        <v>167184.86000000002</v>
      </c>
      <c r="L242" s="15">
        <v>201755.49</v>
      </c>
      <c r="M242" s="90">
        <f t="shared" si="90"/>
        <v>-34570.629999999976</v>
      </c>
      <c r="N242" s="103">
        <f t="shared" si="91"/>
        <v>-0.17134914147813265</v>
      </c>
      <c r="O242" s="104"/>
      <c r="P242" s="15">
        <v>46822.24</v>
      </c>
      <c r="Q242" s="15">
        <v>67791.51</v>
      </c>
      <c r="R242" s="90">
        <f t="shared" si="92"/>
        <v>-20969.269999999997</v>
      </c>
      <c r="S242" s="103">
        <f t="shared" si="93"/>
        <v>-0.3093200018704407</v>
      </c>
      <c r="T242" s="104"/>
      <c r="U242" s="15">
        <v>206942.59000000003</v>
      </c>
      <c r="V242" s="15">
        <v>234679.21</v>
      </c>
      <c r="W242" s="90">
        <f t="shared" si="94"/>
        <v>-27736.619999999966</v>
      </c>
      <c r="X242" s="103">
        <f t="shared" si="95"/>
        <v>-0.11818950643305799</v>
      </c>
    </row>
    <row r="243" spans="1:24" s="14" customFormat="1" ht="12.75" hidden="1" outlineLevel="2">
      <c r="A243" s="14" t="s">
        <v>884</v>
      </c>
      <c r="B243" s="14" t="s">
        <v>885</v>
      </c>
      <c r="C243" s="54" t="s">
        <v>1447</v>
      </c>
      <c r="D243" s="15"/>
      <c r="E243" s="15"/>
      <c r="F243" s="15">
        <v>91638.93000000001</v>
      </c>
      <c r="G243" s="15">
        <v>51702.98</v>
      </c>
      <c r="H243" s="90">
        <f t="shared" si="88"/>
        <v>39935.950000000004</v>
      </c>
      <c r="I243" s="103">
        <f t="shared" si="89"/>
        <v>0.7724109906237513</v>
      </c>
      <c r="J243" s="104"/>
      <c r="K243" s="15">
        <v>1005116.42</v>
      </c>
      <c r="L243" s="15">
        <v>1005372.04</v>
      </c>
      <c r="M243" s="90">
        <f t="shared" si="90"/>
        <v>-255.61999999999534</v>
      </c>
      <c r="N243" s="103">
        <f t="shared" si="91"/>
        <v>-0.0002542541366079718</v>
      </c>
      <c r="O243" s="104"/>
      <c r="P243" s="15">
        <v>243889.36000000002</v>
      </c>
      <c r="Q243" s="15">
        <v>174562.27</v>
      </c>
      <c r="R243" s="90">
        <f t="shared" si="92"/>
        <v>69327.09000000003</v>
      </c>
      <c r="S243" s="103">
        <f t="shared" si="93"/>
        <v>0.39714819244731425</v>
      </c>
      <c r="T243" s="104"/>
      <c r="U243" s="15">
        <v>1196372.34</v>
      </c>
      <c r="V243" s="15">
        <v>1128942.75</v>
      </c>
      <c r="W243" s="90">
        <f t="shared" si="94"/>
        <v>67429.59000000008</v>
      </c>
      <c r="X243" s="103">
        <f t="shared" si="95"/>
        <v>0.059728086300213264</v>
      </c>
    </row>
    <row r="244" spans="1:24" s="14" customFormat="1" ht="12.75" hidden="1" outlineLevel="2">
      <c r="A244" s="14" t="s">
        <v>886</v>
      </c>
      <c r="B244" s="14" t="s">
        <v>887</v>
      </c>
      <c r="C244" s="54" t="s">
        <v>1458</v>
      </c>
      <c r="D244" s="15"/>
      <c r="E244" s="15"/>
      <c r="F244" s="15">
        <v>15175.11</v>
      </c>
      <c r="G244" s="15">
        <v>7474.110000000001</v>
      </c>
      <c r="H244" s="90">
        <f t="shared" si="88"/>
        <v>7701</v>
      </c>
      <c r="I244" s="103">
        <f t="shared" si="89"/>
        <v>1.0303567916447576</v>
      </c>
      <c r="J244" s="104"/>
      <c r="K244" s="15">
        <v>125007.66</v>
      </c>
      <c r="L244" s="15">
        <v>71289.08</v>
      </c>
      <c r="M244" s="90">
        <f t="shared" si="90"/>
        <v>53718.58</v>
      </c>
      <c r="N244" s="103">
        <f t="shared" si="91"/>
        <v>0.7535316769412651</v>
      </c>
      <c r="O244" s="104"/>
      <c r="P244" s="15">
        <v>43473.31</v>
      </c>
      <c r="Q244" s="15">
        <v>21540.8</v>
      </c>
      <c r="R244" s="90">
        <f t="shared" si="92"/>
        <v>21932.51</v>
      </c>
      <c r="S244" s="103">
        <f t="shared" si="93"/>
        <v>1.0181845613904776</v>
      </c>
      <c r="T244" s="104"/>
      <c r="U244" s="15">
        <v>145336.73</v>
      </c>
      <c r="V244" s="15">
        <v>83956.17</v>
      </c>
      <c r="W244" s="90">
        <f t="shared" si="94"/>
        <v>61380.56000000001</v>
      </c>
      <c r="X244" s="103">
        <f t="shared" si="95"/>
        <v>0.7311024311852246</v>
      </c>
    </row>
    <row r="245" spans="1:24" s="14" customFormat="1" ht="12.75" hidden="1" outlineLevel="2">
      <c r="A245" s="14" t="s">
        <v>888</v>
      </c>
      <c r="B245" s="14" t="s">
        <v>889</v>
      </c>
      <c r="C245" s="54" t="s">
        <v>1459</v>
      </c>
      <c r="D245" s="15"/>
      <c r="E245" s="15"/>
      <c r="F245" s="15">
        <v>7239.05</v>
      </c>
      <c r="G245" s="15">
        <v>4931.41</v>
      </c>
      <c r="H245" s="90">
        <f t="shared" si="88"/>
        <v>2307.6400000000003</v>
      </c>
      <c r="I245" s="103">
        <f t="shared" si="89"/>
        <v>0.4679473010761629</v>
      </c>
      <c r="J245" s="104"/>
      <c r="K245" s="15">
        <v>49954.12</v>
      </c>
      <c r="L245" s="15">
        <v>42240.28</v>
      </c>
      <c r="M245" s="90">
        <f t="shared" si="90"/>
        <v>7713.840000000004</v>
      </c>
      <c r="N245" s="103">
        <f t="shared" si="91"/>
        <v>0.18261810764511988</v>
      </c>
      <c r="O245" s="104"/>
      <c r="P245" s="15">
        <v>14807.99</v>
      </c>
      <c r="Q245" s="15">
        <v>16396.96</v>
      </c>
      <c r="R245" s="90">
        <f t="shared" si="92"/>
        <v>-1588.9699999999993</v>
      </c>
      <c r="S245" s="103">
        <f t="shared" si="93"/>
        <v>-0.09690637776758615</v>
      </c>
      <c r="T245" s="104"/>
      <c r="U245" s="15">
        <v>65447.560000000005</v>
      </c>
      <c r="V245" s="15">
        <v>49928.19</v>
      </c>
      <c r="W245" s="90">
        <f t="shared" si="94"/>
        <v>15519.370000000003</v>
      </c>
      <c r="X245" s="103">
        <f t="shared" si="95"/>
        <v>0.3108338195316113</v>
      </c>
    </row>
    <row r="246" spans="1:24" s="14" customFormat="1" ht="12.75" hidden="1" outlineLevel="2">
      <c r="A246" s="14" t="s">
        <v>890</v>
      </c>
      <c r="B246" s="14" t="s">
        <v>891</v>
      </c>
      <c r="C246" s="54" t="s">
        <v>1460</v>
      </c>
      <c r="D246" s="15"/>
      <c r="E246" s="15"/>
      <c r="F246" s="15">
        <v>81843.2</v>
      </c>
      <c r="G246" s="15">
        <v>71355.14</v>
      </c>
      <c r="H246" s="90">
        <f t="shared" si="88"/>
        <v>10488.059999999998</v>
      </c>
      <c r="I246" s="103">
        <f t="shared" si="89"/>
        <v>0.14698394537520348</v>
      </c>
      <c r="J246" s="104"/>
      <c r="K246" s="15">
        <v>771722.35</v>
      </c>
      <c r="L246" s="15">
        <v>642488.9500000001</v>
      </c>
      <c r="M246" s="90">
        <f t="shared" si="90"/>
        <v>129233.3999999999</v>
      </c>
      <c r="N246" s="103">
        <f t="shared" si="91"/>
        <v>0.2011449379790888</v>
      </c>
      <c r="O246" s="104"/>
      <c r="P246" s="15">
        <v>206818.81</v>
      </c>
      <c r="Q246" s="15">
        <v>237116.39</v>
      </c>
      <c r="R246" s="90">
        <f t="shared" si="92"/>
        <v>-30297.580000000016</v>
      </c>
      <c r="S246" s="103">
        <f t="shared" si="93"/>
        <v>-0.12777514030135165</v>
      </c>
      <c r="T246" s="104"/>
      <c r="U246" s="15">
        <v>889803.8099999999</v>
      </c>
      <c r="V246" s="15">
        <v>822465.1500000001</v>
      </c>
      <c r="W246" s="90">
        <f t="shared" si="94"/>
        <v>67338.6599999998</v>
      </c>
      <c r="X246" s="103">
        <f t="shared" si="95"/>
        <v>0.08187418032241219</v>
      </c>
    </row>
    <row r="247" spans="1:24" s="14" customFormat="1" ht="12.75" hidden="1" outlineLevel="2">
      <c r="A247" s="14" t="s">
        <v>892</v>
      </c>
      <c r="B247" s="14" t="s">
        <v>893</v>
      </c>
      <c r="C247" s="54" t="s">
        <v>1461</v>
      </c>
      <c r="D247" s="15"/>
      <c r="E247" s="15"/>
      <c r="F247" s="15">
        <v>12743.050000000001</v>
      </c>
      <c r="G247" s="15">
        <v>11009.49</v>
      </c>
      <c r="H247" s="90">
        <f t="shared" si="88"/>
        <v>1733.5600000000013</v>
      </c>
      <c r="I247" s="103">
        <f t="shared" si="89"/>
        <v>0.15746051815297543</v>
      </c>
      <c r="J247" s="104"/>
      <c r="K247" s="15">
        <v>107481.91</v>
      </c>
      <c r="L247" s="15">
        <v>103882.97</v>
      </c>
      <c r="M247" s="90">
        <f t="shared" si="90"/>
        <v>3598.9400000000023</v>
      </c>
      <c r="N247" s="103">
        <f t="shared" si="91"/>
        <v>0.034644177000330297</v>
      </c>
      <c r="O247" s="104"/>
      <c r="P247" s="15">
        <v>29469.82</v>
      </c>
      <c r="Q247" s="15">
        <v>37374.57</v>
      </c>
      <c r="R247" s="90">
        <f t="shared" si="92"/>
        <v>-7904.75</v>
      </c>
      <c r="S247" s="103">
        <f t="shared" si="93"/>
        <v>-0.21150076107899035</v>
      </c>
      <c r="T247" s="104"/>
      <c r="U247" s="15">
        <v>130669.62</v>
      </c>
      <c r="V247" s="15">
        <v>133366.36</v>
      </c>
      <c r="W247" s="90">
        <f t="shared" si="94"/>
        <v>-2696.7399999999907</v>
      </c>
      <c r="X247" s="103">
        <f t="shared" si="95"/>
        <v>-0.02022054137190211</v>
      </c>
    </row>
    <row r="248" spans="1:24" s="14" customFormat="1" ht="12.75" hidden="1" outlineLevel="2">
      <c r="A248" s="14" t="s">
        <v>894</v>
      </c>
      <c r="B248" s="14" t="s">
        <v>895</v>
      </c>
      <c r="C248" s="54" t="s">
        <v>1462</v>
      </c>
      <c r="D248" s="15"/>
      <c r="E248" s="15"/>
      <c r="F248" s="15">
        <v>314434.39</v>
      </c>
      <c r="G248" s="15">
        <v>389502.407</v>
      </c>
      <c r="H248" s="90">
        <f t="shared" si="88"/>
        <v>-75068.01699999999</v>
      </c>
      <c r="I248" s="103">
        <f t="shared" si="89"/>
        <v>-0.1927279925641127</v>
      </c>
      <c r="J248" s="104"/>
      <c r="K248" s="15">
        <v>8542623.304</v>
      </c>
      <c r="L248" s="15">
        <v>1674806.448</v>
      </c>
      <c r="M248" s="90">
        <f t="shared" si="90"/>
        <v>6867816.856</v>
      </c>
      <c r="N248" s="103">
        <f t="shared" si="91"/>
        <v>4.1006630134493</v>
      </c>
      <c r="O248" s="104"/>
      <c r="P248" s="15">
        <v>1352035.81</v>
      </c>
      <c r="Q248" s="15">
        <v>708027.397</v>
      </c>
      <c r="R248" s="90">
        <f t="shared" si="92"/>
        <v>644008.4130000001</v>
      </c>
      <c r="S248" s="103">
        <f t="shared" si="93"/>
        <v>0.909581205090006</v>
      </c>
      <c r="T248" s="104"/>
      <c r="U248" s="15">
        <v>9573850.538999999</v>
      </c>
      <c r="V248" s="15">
        <v>2934655.438</v>
      </c>
      <c r="W248" s="90">
        <f t="shared" si="94"/>
        <v>6639195.100999999</v>
      </c>
      <c r="X248" s="103">
        <f t="shared" si="95"/>
        <v>2.262342288989362</v>
      </c>
    </row>
    <row r="249" spans="1:24" s="14" customFormat="1" ht="12.75" hidden="1" outlineLevel="2">
      <c r="A249" s="14" t="s">
        <v>896</v>
      </c>
      <c r="B249" s="14" t="s">
        <v>897</v>
      </c>
      <c r="C249" s="54" t="s">
        <v>1454</v>
      </c>
      <c r="D249" s="15"/>
      <c r="E249" s="15"/>
      <c r="F249" s="15">
        <v>115860.85</v>
      </c>
      <c r="G249" s="15">
        <v>113440.05</v>
      </c>
      <c r="H249" s="90">
        <f t="shared" si="88"/>
        <v>2420.800000000003</v>
      </c>
      <c r="I249" s="103">
        <f t="shared" si="89"/>
        <v>0.021339905967954025</v>
      </c>
      <c r="J249" s="104"/>
      <c r="K249" s="15">
        <v>1356577.23</v>
      </c>
      <c r="L249" s="15">
        <v>1287404.56</v>
      </c>
      <c r="M249" s="90">
        <f t="shared" si="90"/>
        <v>69172.66999999993</v>
      </c>
      <c r="N249" s="103">
        <f t="shared" si="91"/>
        <v>0.05373032856120995</v>
      </c>
      <c r="O249" s="104"/>
      <c r="P249" s="15">
        <v>348528.48</v>
      </c>
      <c r="Q249" s="15">
        <v>412054.15</v>
      </c>
      <c r="R249" s="90">
        <f t="shared" si="92"/>
        <v>-63525.67000000004</v>
      </c>
      <c r="S249" s="103">
        <f t="shared" si="93"/>
        <v>-0.154168256769165</v>
      </c>
      <c r="T249" s="104"/>
      <c r="U249" s="15">
        <v>1584057.13</v>
      </c>
      <c r="V249" s="15">
        <v>1512915.9100000001</v>
      </c>
      <c r="W249" s="90">
        <f t="shared" si="94"/>
        <v>71141.21999999974</v>
      </c>
      <c r="X249" s="103">
        <f t="shared" si="95"/>
        <v>0.04702258699890315</v>
      </c>
    </row>
    <row r="250" spans="1:24" s="14" customFormat="1" ht="12.75" hidden="1" outlineLevel="2">
      <c r="A250" s="14" t="s">
        <v>898</v>
      </c>
      <c r="B250" s="14" t="s">
        <v>899</v>
      </c>
      <c r="C250" s="54" t="s">
        <v>1463</v>
      </c>
      <c r="D250" s="15"/>
      <c r="E250" s="15"/>
      <c r="F250" s="15">
        <v>5390.735000000001</v>
      </c>
      <c r="G250" s="15">
        <v>5393.59</v>
      </c>
      <c r="H250" s="90">
        <f t="shared" si="88"/>
        <v>-2.8549999999995634</v>
      </c>
      <c r="I250" s="103">
        <f t="shared" si="89"/>
        <v>-0.0005293320404405161</v>
      </c>
      <c r="J250" s="104"/>
      <c r="K250" s="15">
        <v>53907.35</v>
      </c>
      <c r="L250" s="15">
        <v>53935.9</v>
      </c>
      <c r="M250" s="90">
        <f t="shared" si="90"/>
        <v>-28.55000000000291</v>
      </c>
      <c r="N250" s="103">
        <f t="shared" si="91"/>
        <v>-0.000529332040440651</v>
      </c>
      <c r="O250" s="104"/>
      <c r="P250" s="15">
        <v>16172.205</v>
      </c>
      <c r="Q250" s="15">
        <v>16180.77</v>
      </c>
      <c r="R250" s="90">
        <f t="shared" si="92"/>
        <v>-8.56500000000051</v>
      </c>
      <c r="S250" s="103">
        <f t="shared" si="93"/>
        <v>-0.0005293320404406286</v>
      </c>
      <c r="T250" s="104"/>
      <c r="U250" s="15">
        <v>64694.53</v>
      </c>
      <c r="V250" s="15">
        <v>65620.68000000001</v>
      </c>
      <c r="W250" s="90">
        <f t="shared" si="94"/>
        <v>-926.1500000000087</v>
      </c>
      <c r="X250" s="103">
        <f t="shared" si="95"/>
        <v>-0.014113690988877419</v>
      </c>
    </row>
    <row r="251" spans="1:24" s="14" customFormat="1" ht="12.75" hidden="1" outlineLevel="2">
      <c r="A251" s="14" t="s">
        <v>900</v>
      </c>
      <c r="B251" s="14" t="s">
        <v>901</v>
      </c>
      <c r="C251" s="54" t="s">
        <v>1464</v>
      </c>
      <c r="D251" s="15"/>
      <c r="E251" s="15"/>
      <c r="F251" s="15">
        <v>27355.850000000002</v>
      </c>
      <c r="G251" s="15">
        <v>31843</v>
      </c>
      <c r="H251" s="90">
        <f t="shared" si="88"/>
        <v>-4487.149999999998</v>
      </c>
      <c r="I251" s="103">
        <f t="shared" si="89"/>
        <v>-0.14091480074113613</v>
      </c>
      <c r="J251" s="104"/>
      <c r="K251" s="15">
        <v>280234.11</v>
      </c>
      <c r="L251" s="15">
        <v>337087.526</v>
      </c>
      <c r="M251" s="90">
        <f t="shared" si="90"/>
        <v>-56853.41600000003</v>
      </c>
      <c r="N251" s="103">
        <f t="shared" si="91"/>
        <v>-0.16866069378076015</v>
      </c>
      <c r="O251" s="104"/>
      <c r="P251" s="15">
        <v>82898.09</v>
      </c>
      <c r="Q251" s="15">
        <v>101312.82</v>
      </c>
      <c r="R251" s="90">
        <f t="shared" si="92"/>
        <v>-18414.73000000001</v>
      </c>
      <c r="S251" s="103">
        <f t="shared" si="93"/>
        <v>-0.18176110387609395</v>
      </c>
      <c r="T251" s="104"/>
      <c r="U251" s="15">
        <v>331402.52</v>
      </c>
      <c r="V251" s="15">
        <v>411432.906</v>
      </c>
      <c r="W251" s="90">
        <f t="shared" si="94"/>
        <v>-80030.386</v>
      </c>
      <c r="X251" s="103">
        <f t="shared" si="95"/>
        <v>-0.1945162499958134</v>
      </c>
    </row>
    <row r="252" spans="1:24" s="14" customFormat="1" ht="12.75" hidden="1" outlineLevel="2">
      <c r="A252" s="14" t="s">
        <v>902</v>
      </c>
      <c r="B252" s="14" t="s">
        <v>903</v>
      </c>
      <c r="C252" s="54" t="s">
        <v>1465</v>
      </c>
      <c r="D252" s="15"/>
      <c r="E252" s="15"/>
      <c r="F252" s="15">
        <v>1707.93</v>
      </c>
      <c r="G252" s="15">
        <v>1245.73</v>
      </c>
      <c r="H252" s="90">
        <f t="shared" si="88"/>
        <v>462.20000000000005</v>
      </c>
      <c r="I252" s="103">
        <f t="shared" si="89"/>
        <v>0.37102742969985475</v>
      </c>
      <c r="J252" s="104"/>
      <c r="K252" s="15">
        <v>14621.57</v>
      </c>
      <c r="L252" s="15">
        <v>21640.19</v>
      </c>
      <c r="M252" s="90">
        <f t="shared" si="90"/>
        <v>-7018.619999999999</v>
      </c>
      <c r="N252" s="103">
        <f t="shared" si="91"/>
        <v>-0.3243326421810529</v>
      </c>
      <c r="O252" s="104"/>
      <c r="P252" s="15">
        <v>663.83</v>
      </c>
      <c r="Q252" s="15">
        <v>2801.38</v>
      </c>
      <c r="R252" s="90">
        <f t="shared" si="92"/>
        <v>-2137.55</v>
      </c>
      <c r="S252" s="103">
        <f t="shared" si="93"/>
        <v>-0.7630346472095896</v>
      </c>
      <c r="T252" s="104"/>
      <c r="U252" s="15">
        <v>8801.02</v>
      </c>
      <c r="V252" s="15">
        <v>29089.84</v>
      </c>
      <c r="W252" s="90">
        <f t="shared" si="94"/>
        <v>-20288.82</v>
      </c>
      <c r="X252" s="103">
        <f t="shared" si="95"/>
        <v>-0.6974538189278456</v>
      </c>
    </row>
    <row r="253" spans="1:24" s="14" customFormat="1" ht="12.75" hidden="1" outlineLevel="2">
      <c r="A253" s="14" t="s">
        <v>904</v>
      </c>
      <c r="B253" s="14" t="s">
        <v>905</v>
      </c>
      <c r="C253" s="54" t="s">
        <v>1466</v>
      </c>
      <c r="D253" s="15"/>
      <c r="E253" s="15"/>
      <c r="F253" s="15">
        <v>0</v>
      </c>
      <c r="G253" s="15">
        <v>0</v>
      </c>
      <c r="H253" s="90">
        <f t="shared" si="88"/>
        <v>0</v>
      </c>
      <c r="I253" s="103">
        <f t="shared" si="89"/>
        <v>0</v>
      </c>
      <c r="J253" s="104"/>
      <c r="K253" s="15">
        <v>0</v>
      </c>
      <c r="L253" s="15">
        <v>-12.5</v>
      </c>
      <c r="M253" s="90">
        <f t="shared" si="90"/>
        <v>12.5</v>
      </c>
      <c r="N253" s="103" t="str">
        <f t="shared" si="91"/>
        <v>N.M.</v>
      </c>
      <c r="O253" s="104"/>
      <c r="P253" s="15">
        <v>0</v>
      </c>
      <c r="Q253" s="15">
        <v>0</v>
      </c>
      <c r="R253" s="90">
        <f t="shared" si="92"/>
        <v>0</v>
      </c>
      <c r="S253" s="103">
        <f t="shared" si="93"/>
        <v>0</v>
      </c>
      <c r="T253" s="104"/>
      <c r="U253" s="15">
        <v>0</v>
      </c>
      <c r="V253" s="15">
        <v>0.0600000000000005</v>
      </c>
      <c r="W253" s="90">
        <f t="shared" si="94"/>
        <v>-0.0600000000000005</v>
      </c>
      <c r="X253" s="103" t="str">
        <f t="shared" si="95"/>
        <v>N.M.</v>
      </c>
    </row>
    <row r="254" spans="1:24" s="14" customFormat="1" ht="12.75" hidden="1" outlineLevel="2">
      <c r="A254" s="14" t="s">
        <v>906</v>
      </c>
      <c r="B254" s="14" t="s">
        <v>907</v>
      </c>
      <c r="C254" s="54" t="s">
        <v>1467</v>
      </c>
      <c r="D254" s="15"/>
      <c r="E254" s="15"/>
      <c r="F254" s="15">
        <v>42463.14</v>
      </c>
      <c r="G254" s="15">
        <v>43593.67</v>
      </c>
      <c r="H254" s="90">
        <f aca="true" t="shared" si="96" ref="H254:H285">+F254-G254</f>
        <v>-1130.5299999999988</v>
      </c>
      <c r="I254" s="103">
        <f aca="true" t="shared" si="97" ref="I254:I285">IF(G254&lt;0,IF(H254=0,0,IF(OR(G254=0,F254=0),"N.M.",IF(ABS(H254/G254)&gt;=10,"N.M.",H254/(-G254)))),IF(H254=0,0,IF(OR(G254=0,F254=0),"N.M.",IF(ABS(H254/G254)&gt;=10,"N.M.",H254/G254))))</f>
        <v>-0.02593335225045285</v>
      </c>
      <c r="J254" s="104"/>
      <c r="K254" s="15">
        <v>473781.93</v>
      </c>
      <c r="L254" s="15">
        <v>477571.27</v>
      </c>
      <c r="M254" s="90">
        <f aca="true" t="shared" si="98" ref="M254:M285">+K254-L254</f>
        <v>-3789.3400000000256</v>
      </c>
      <c r="N254" s="103">
        <f aca="true" t="shared" si="99" ref="N254:N285">IF(L254&lt;0,IF(M254=0,0,IF(OR(L254=0,K254=0),"N.M.",IF(ABS(M254/L254)&gt;=10,"N.M.",M254/(-L254)))),IF(M254=0,0,IF(OR(L254=0,K254=0),"N.M.",IF(ABS(M254/L254)&gt;=10,"N.M.",M254/L254))))</f>
        <v>-0.007934606284000344</v>
      </c>
      <c r="O254" s="104"/>
      <c r="P254" s="15">
        <v>136592.22</v>
      </c>
      <c r="Q254" s="15">
        <v>132432.93</v>
      </c>
      <c r="R254" s="90">
        <f aca="true" t="shared" si="100" ref="R254:R285">+P254-Q254</f>
        <v>4159.290000000008</v>
      </c>
      <c r="S254" s="103">
        <f aca="true" t="shared" si="101" ref="S254:S285">IF(Q254&lt;0,IF(R254=0,0,IF(OR(Q254=0,P254=0),"N.M.",IF(ABS(R254/Q254)&gt;=10,"N.M.",R254/(-Q254)))),IF(R254=0,0,IF(OR(Q254=0,P254=0),"N.M.",IF(ABS(R254/Q254)&gt;=10,"N.M.",R254/Q254))))</f>
        <v>0.03140676567376413</v>
      </c>
      <c r="T254" s="104"/>
      <c r="U254" s="15">
        <v>599329.4</v>
      </c>
      <c r="V254" s="15">
        <v>628971.87</v>
      </c>
      <c r="W254" s="90">
        <f aca="true" t="shared" si="102" ref="W254:W285">+U254-V254</f>
        <v>-29642.469999999972</v>
      </c>
      <c r="X254" s="103">
        <f aca="true" t="shared" si="103" ref="X254:X285">IF(V254&lt;0,IF(W254=0,0,IF(OR(V254=0,U254=0),"N.M.",IF(ABS(W254/V254)&gt;=10,"N.M.",W254/(-V254)))),IF(W254=0,0,IF(OR(V254=0,U254=0),"N.M.",IF(ABS(W254/V254)&gt;=10,"N.M.",W254/V254))))</f>
        <v>-0.0471284510704747</v>
      </c>
    </row>
    <row r="255" spans="1:24" s="14" customFormat="1" ht="12.75" hidden="1" outlineLevel="2">
      <c r="A255" s="14" t="s">
        <v>908</v>
      </c>
      <c r="B255" s="14" t="s">
        <v>909</v>
      </c>
      <c r="C255" s="54" t="s">
        <v>1468</v>
      </c>
      <c r="D255" s="15"/>
      <c r="E255" s="15"/>
      <c r="F255" s="15">
        <v>4362.36</v>
      </c>
      <c r="G255" s="15">
        <v>3085.52</v>
      </c>
      <c r="H255" s="90">
        <f t="shared" si="96"/>
        <v>1276.8399999999997</v>
      </c>
      <c r="I255" s="103">
        <f t="shared" si="97"/>
        <v>0.4138167958723326</v>
      </c>
      <c r="J255" s="104"/>
      <c r="K255" s="15">
        <v>37254.520000000004</v>
      </c>
      <c r="L255" s="15">
        <v>34683.32</v>
      </c>
      <c r="M255" s="90">
        <f t="shared" si="98"/>
        <v>2571.2000000000044</v>
      </c>
      <c r="N255" s="103">
        <f t="shared" si="99"/>
        <v>0.07413361811960344</v>
      </c>
      <c r="O255" s="104"/>
      <c r="P255" s="15">
        <v>11721.92</v>
      </c>
      <c r="Q255" s="15">
        <v>9750.08</v>
      </c>
      <c r="R255" s="90">
        <f t="shared" si="100"/>
        <v>1971.8400000000001</v>
      </c>
      <c r="S255" s="103">
        <f t="shared" si="101"/>
        <v>0.20223834060848733</v>
      </c>
      <c r="T255" s="104"/>
      <c r="U255" s="15">
        <v>43691.030000000006</v>
      </c>
      <c r="V255" s="15">
        <v>41582.46</v>
      </c>
      <c r="W255" s="90">
        <f t="shared" si="102"/>
        <v>2108.570000000007</v>
      </c>
      <c r="X255" s="103">
        <f t="shared" si="103"/>
        <v>0.05070815916133887</v>
      </c>
    </row>
    <row r="256" spans="1:24" s="14" customFormat="1" ht="12.75" hidden="1" outlineLevel="2">
      <c r="A256" s="14" t="s">
        <v>910</v>
      </c>
      <c r="B256" s="14" t="s">
        <v>911</v>
      </c>
      <c r="C256" s="54" t="s">
        <v>1469</v>
      </c>
      <c r="D256" s="15"/>
      <c r="E256" s="15"/>
      <c r="F256" s="15">
        <v>2843.54</v>
      </c>
      <c r="G256" s="15">
        <v>6759.12</v>
      </c>
      <c r="H256" s="90">
        <f t="shared" si="96"/>
        <v>-3915.58</v>
      </c>
      <c r="I256" s="103">
        <f t="shared" si="97"/>
        <v>-0.5793032229047568</v>
      </c>
      <c r="J256" s="104"/>
      <c r="K256" s="15">
        <v>36329.23</v>
      </c>
      <c r="L256" s="15">
        <v>43164.41</v>
      </c>
      <c r="M256" s="90">
        <f t="shared" si="98"/>
        <v>-6835.18</v>
      </c>
      <c r="N256" s="103">
        <f t="shared" si="99"/>
        <v>-0.15835221655989273</v>
      </c>
      <c r="O256" s="104"/>
      <c r="P256" s="15">
        <v>6391.54</v>
      </c>
      <c r="Q256" s="15">
        <v>19246.510000000002</v>
      </c>
      <c r="R256" s="90">
        <f t="shared" si="100"/>
        <v>-12854.970000000001</v>
      </c>
      <c r="S256" s="103">
        <f t="shared" si="101"/>
        <v>-0.6679117408818533</v>
      </c>
      <c r="T256" s="104"/>
      <c r="U256" s="15">
        <v>46881.57000000001</v>
      </c>
      <c r="V256" s="15">
        <v>46676.270000000004</v>
      </c>
      <c r="W256" s="90">
        <f t="shared" si="102"/>
        <v>205.3000000000029</v>
      </c>
      <c r="X256" s="103">
        <f t="shared" si="103"/>
        <v>0.0043983805903942816</v>
      </c>
    </row>
    <row r="257" spans="1:24" s="14" customFormat="1" ht="12.75" hidden="1" outlineLevel="2">
      <c r="A257" s="14" t="s">
        <v>912</v>
      </c>
      <c r="B257" s="14" t="s">
        <v>913</v>
      </c>
      <c r="C257" s="54" t="s">
        <v>1470</v>
      </c>
      <c r="D257" s="15"/>
      <c r="E257" s="15"/>
      <c r="F257" s="15">
        <v>42159.200000000004</v>
      </c>
      <c r="G257" s="15">
        <v>41541.96</v>
      </c>
      <c r="H257" s="90">
        <f t="shared" si="96"/>
        <v>617.2400000000052</v>
      </c>
      <c r="I257" s="103">
        <f t="shared" si="97"/>
        <v>0.01485823008832528</v>
      </c>
      <c r="J257" s="104"/>
      <c r="K257" s="15">
        <v>443264.28</v>
      </c>
      <c r="L257" s="15">
        <v>443676.92</v>
      </c>
      <c r="M257" s="90">
        <f t="shared" si="98"/>
        <v>-412.63999999995576</v>
      </c>
      <c r="N257" s="103">
        <f t="shared" si="99"/>
        <v>-0.0009300461245537762</v>
      </c>
      <c r="O257" s="104"/>
      <c r="P257" s="15">
        <v>124784.41</v>
      </c>
      <c r="Q257" s="15">
        <v>134222.4</v>
      </c>
      <c r="R257" s="90">
        <f t="shared" si="100"/>
        <v>-9437.98999999999</v>
      </c>
      <c r="S257" s="103">
        <f t="shared" si="101"/>
        <v>-0.07031605752840056</v>
      </c>
      <c r="T257" s="104"/>
      <c r="U257" s="15">
        <v>520814.84</v>
      </c>
      <c r="V257" s="15">
        <v>528956.98</v>
      </c>
      <c r="W257" s="90">
        <f t="shared" si="102"/>
        <v>-8142.139999999956</v>
      </c>
      <c r="X257" s="103">
        <f t="shared" si="103"/>
        <v>-0.015392820792344882</v>
      </c>
    </row>
    <row r="258" spans="1:24" s="14" customFormat="1" ht="12.75" hidden="1" outlineLevel="2">
      <c r="A258" s="14" t="s">
        <v>914</v>
      </c>
      <c r="B258" s="14" t="s">
        <v>915</v>
      </c>
      <c r="C258" s="54" t="s">
        <v>1471</v>
      </c>
      <c r="D258" s="15"/>
      <c r="E258" s="15"/>
      <c r="F258" s="15">
        <v>216381.82</v>
      </c>
      <c r="G258" s="15">
        <v>175803.7</v>
      </c>
      <c r="H258" s="90">
        <f t="shared" si="96"/>
        <v>40578.119999999995</v>
      </c>
      <c r="I258" s="103">
        <f t="shared" si="97"/>
        <v>0.2308149373420468</v>
      </c>
      <c r="J258" s="104"/>
      <c r="K258" s="15">
        <v>1940088.56</v>
      </c>
      <c r="L258" s="15">
        <v>2317417.24</v>
      </c>
      <c r="M258" s="90">
        <f t="shared" si="98"/>
        <v>-377328.68000000017</v>
      </c>
      <c r="N258" s="103">
        <f t="shared" si="99"/>
        <v>-0.16282293645144374</v>
      </c>
      <c r="O258" s="104"/>
      <c r="P258" s="15">
        <v>635580.83</v>
      </c>
      <c r="Q258" s="15">
        <v>591069</v>
      </c>
      <c r="R258" s="90">
        <f t="shared" si="100"/>
        <v>44511.82999999996</v>
      </c>
      <c r="S258" s="103">
        <f t="shared" si="101"/>
        <v>0.0753073329848122</v>
      </c>
      <c r="T258" s="104"/>
      <c r="U258" s="15">
        <v>2276397.84</v>
      </c>
      <c r="V258" s="15">
        <v>2769615.99</v>
      </c>
      <c r="W258" s="90">
        <f t="shared" si="102"/>
        <v>-493218.1500000004</v>
      </c>
      <c r="X258" s="103">
        <f t="shared" si="103"/>
        <v>-0.17808178165522517</v>
      </c>
    </row>
    <row r="259" spans="1:24" s="14" customFormat="1" ht="12.75" hidden="1" outlineLevel="2">
      <c r="A259" s="14" t="s">
        <v>916</v>
      </c>
      <c r="B259" s="14" t="s">
        <v>917</v>
      </c>
      <c r="C259" s="54" t="s">
        <v>1472</v>
      </c>
      <c r="D259" s="15"/>
      <c r="E259" s="15"/>
      <c r="F259" s="15">
        <v>3352.67</v>
      </c>
      <c r="G259" s="15">
        <v>2837.05</v>
      </c>
      <c r="H259" s="90">
        <f t="shared" si="96"/>
        <v>515.6199999999999</v>
      </c>
      <c r="I259" s="103">
        <f t="shared" si="97"/>
        <v>0.18174512257450515</v>
      </c>
      <c r="J259" s="104"/>
      <c r="K259" s="15">
        <v>26409.98</v>
      </c>
      <c r="L259" s="15">
        <v>35560.24</v>
      </c>
      <c r="M259" s="90">
        <f t="shared" si="98"/>
        <v>-9150.259999999998</v>
      </c>
      <c r="N259" s="103">
        <f t="shared" si="99"/>
        <v>-0.25731716096404295</v>
      </c>
      <c r="O259" s="104"/>
      <c r="P259" s="15">
        <v>8291.24</v>
      </c>
      <c r="Q259" s="15">
        <v>9598.960000000001</v>
      </c>
      <c r="R259" s="90">
        <f t="shared" si="100"/>
        <v>-1307.7200000000012</v>
      </c>
      <c r="S259" s="103">
        <f t="shared" si="101"/>
        <v>-0.13623559218915393</v>
      </c>
      <c r="T259" s="104"/>
      <c r="U259" s="15">
        <v>32165.309999999998</v>
      </c>
      <c r="V259" s="15">
        <v>41775.04</v>
      </c>
      <c r="W259" s="90">
        <f t="shared" si="102"/>
        <v>-9609.730000000003</v>
      </c>
      <c r="X259" s="103">
        <f t="shared" si="103"/>
        <v>-0.2300352076263722</v>
      </c>
    </row>
    <row r="260" spans="1:24" s="14" customFormat="1" ht="12.75" hidden="1" outlineLevel="2">
      <c r="A260" s="14" t="s">
        <v>918</v>
      </c>
      <c r="B260" s="14" t="s">
        <v>919</v>
      </c>
      <c r="C260" s="54" t="s">
        <v>1473</v>
      </c>
      <c r="D260" s="15"/>
      <c r="E260" s="15"/>
      <c r="F260" s="15">
        <v>64794.37</v>
      </c>
      <c r="G260" s="15">
        <v>65453.99</v>
      </c>
      <c r="H260" s="90">
        <f t="shared" si="96"/>
        <v>-659.6199999999953</v>
      </c>
      <c r="I260" s="103">
        <f t="shared" si="97"/>
        <v>-0.010077613297523885</v>
      </c>
      <c r="J260" s="104"/>
      <c r="K260" s="15">
        <v>505643.24</v>
      </c>
      <c r="L260" s="15">
        <v>586772.66</v>
      </c>
      <c r="M260" s="90">
        <f t="shared" si="98"/>
        <v>-81129.42000000004</v>
      </c>
      <c r="N260" s="103">
        <f t="shared" si="99"/>
        <v>-0.13826380390661017</v>
      </c>
      <c r="O260" s="104"/>
      <c r="P260" s="15">
        <v>167033.34</v>
      </c>
      <c r="Q260" s="15">
        <v>171890.48</v>
      </c>
      <c r="R260" s="90">
        <f t="shared" si="100"/>
        <v>-4857.140000000014</v>
      </c>
      <c r="S260" s="103">
        <f t="shared" si="101"/>
        <v>-0.028257178640725265</v>
      </c>
      <c r="T260" s="104"/>
      <c r="U260" s="15">
        <v>682547.85</v>
      </c>
      <c r="V260" s="15">
        <v>783164.8</v>
      </c>
      <c r="W260" s="90">
        <f t="shared" si="102"/>
        <v>-100616.95000000007</v>
      </c>
      <c r="X260" s="103">
        <f t="shared" si="103"/>
        <v>-0.12847481143177025</v>
      </c>
    </row>
    <row r="261" spans="1:24" s="14" customFormat="1" ht="12.75" hidden="1" outlineLevel="2">
      <c r="A261" s="14" t="s">
        <v>920</v>
      </c>
      <c r="B261" s="14" t="s">
        <v>921</v>
      </c>
      <c r="C261" s="54" t="s">
        <v>1474</v>
      </c>
      <c r="D261" s="15"/>
      <c r="E261" s="15"/>
      <c r="F261" s="15">
        <v>11352.39</v>
      </c>
      <c r="G261" s="15">
        <v>7061.88</v>
      </c>
      <c r="H261" s="90">
        <f t="shared" si="96"/>
        <v>4290.509999999999</v>
      </c>
      <c r="I261" s="103">
        <f t="shared" si="97"/>
        <v>0.6075591768764124</v>
      </c>
      <c r="J261" s="104"/>
      <c r="K261" s="15">
        <v>107776.04000000001</v>
      </c>
      <c r="L261" s="15">
        <v>108047.46</v>
      </c>
      <c r="M261" s="90">
        <f t="shared" si="98"/>
        <v>-271.41999999999825</v>
      </c>
      <c r="N261" s="103">
        <f t="shared" si="99"/>
        <v>-0.0025120442442607928</v>
      </c>
      <c r="O261" s="104"/>
      <c r="P261" s="15">
        <v>39364.48</v>
      </c>
      <c r="Q261" s="15">
        <v>36014.57</v>
      </c>
      <c r="R261" s="90">
        <f t="shared" si="100"/>
        <v>3349.9100000000035</v>
      </c>
      <c r="S261" s="103">
        <f t="shared" si="101"/>
        <v>0.093015410152058</v>
      </c>
      <c r="T261" s="104"/>
      <c r="U261" s="15">
        <v>121684.75000000001</v>
      </c>
      <c r="V261" s="15">
        <v>124633.73000000001</v>
      </c>
      <c r="W261" s="90">
        <f t="shared" si="102"/>
        <v>-2948.979999999996</v>
      </c>
      <c r="X261" s="103">
        <f t="shared" si="103"/>
        <v>-0.02366117101686675</v>
      </c>
    </row>
    <row r="262" spans="1:24" s="14" customFormat="1" ht="12.75" hidden="1" outlineLevel="2">
      <c r="A262" s="14" t="s">
        <v>922</v>
      </c>
      <c r="B262" s="14" t="s">
        <v>923</v>
      </c>
      <c r="C262" s="54" t="s">
        <v>1475</v>
      </c>
      <c r="D262" s="15"/>
      <c r="E262" s="15"/>
      <c r="F262" s="15">
        <v>8768.91</v>
      </c>
      <c r="G262" s="15">
        <v>8863.68</v>
      </c>
      <c r="H262" s="90">
        <f t="shared" si="96"/>
        <v>-94.77000000000044</v>
      </c>
      <c r="I262" s="103">
        <f t="shared" si="97"/>
        <v>-0.010691947362720725</v>
      </c>
      <c r="J262" s="104"/>
      <c r="K262" s="15">
        <v>80335.51</v>
      </c>
      <c r="L262" s="15">
        <v>86812.77</v>
      </c>
      <c r="M262" s="90">
        <f t="shared" si="98"/>
        <v>-6477.260000000009</v>
      </c>
      <c r="N262" s="103">
        <f t="shared" si="99"/>
        <v>-0.07461183418061662</v>
      </c>
      <c r="O262" s="104"/>
      <c r="P262" s="15">
        <v>24584.58</v>
      </c>
      <c r="Q262" s="15">
        <v>26014.24</v>
      </c>
      <c r="R262" s="90">
        <f t="shared" si="100"/>
        <v>-1429.6599999999999</v>
      </c>
      <c r="S262" s="103">
        <f t="shared" si="101"/>
        <v>-0.054956823647356205</v>
      </c>
      <c r="T262" s="104"/>
      <c r="U262" s="15">
        <v>97149.26999999999</v>
      </c>
      <c r="V262" s="15">
        <v>107321.63</v>
      </c>
      <c r="W262" s="90">
        <f t="shared" si="102"/>
        <v>-10172.360000000015</v>
      </c>
      <c r="X262" s="103">
        <f t="shared" si="103"/>
        <v>-0.09478387534740215</v>
      </c>
    </row>
    <row r="263" spans="1:24" s="14" customFormat="1" ht="12.75" hidden="1" outlineLevel="2">
      <c r="A263" s="14" t="s">
        <v>924</v>
      </c>
      <c r="B263" s="14" t="s">
        <v>925</v>
      </c>
      <c r="C263" s="54" t="s">
        <v>1476</v>
      </c>
      <c r="D263" s="15"/>
      <c r="E263" s="15"/>
      <c r="F263" s="15">
        <v>106621.55</v>
      </c>
      <c r="G263" s="15">
        <v>69136.88</v>
      </c>
      <c r="H263" s="90">
        <f t="shared" si="96"/>
        <v>37484.67</v>
      </c>
      <c r="I263" s="103">
        <f t="shared" si="97"/>
        <v>0.5421805265149366</v>
      </c>
      <c r="J263" s="104"/>
      <c r="K263" s="15">
        <v>856000.36</v>
      </c>
      <c r="L263" s="15">
        <v>834752.67</v>
      </c>
      <c r="M263" s="90">
        <f t="shared" si="98"/>
        <v>21247.689999999944</v>
      </c>
      <c r="N263" s="103">
        <f t="shared" si="99"/>
        <v>0.02545387485852539</v>
      </c>
      <c r="O263" s="104"/>
      <c r="P263" s="15">
        <v>267006.24</v>
      </c>
      <c r="Q263" s="15">
        <v>247356.35</v>
      </c>
      <c r="R263" s="90">
        <f t="shared" si="100"/>
        <v>19649.889999999985</v>
      </c>
      <c r="S263" s="103">
        <f t="shared" si="101"/>
        <v>0.07943960201547276</v>
      </c>
      <c r="T263" s="104"/>
      <c r="U263" s="15">
        <v>991580.6</v>
      </c>
      <c r="V263" s="15">
        <v>1012307.8700000001</v>
      </c>
      <c r="W263" s="90">
        <f t="shared" si="102"/>
        <v>-20727.270000000135</v>
      </c>
      <c r="X263" s="103">
        <f t="shared" si="103"/>
        <v>-0.020475263123263216</v>
      </c>
    </row>
    <row r="264" spans="1:24" s="14" customFormat="1" ht="12.75" hidden="1" outlineLevel="2">
      <c r="A264" s="14" t="s">
        <v>926</v>
      </c>
      <c r="B264" s="14" t="s">
        <v>927</v>
      </c>
      <c r="C264" s="54" t="s">
        <v>1477</v>
      </c>
      <c r="D264" s="15"/>
      <c r="E264" s="15"/>
      <c r="F264" s="15">
        <v>45774.39</v>
      </c>
      <c r="G264" s="15">
        <v>30379.84</v>
      </c>
      <c r="H264" s="90">
        <f t="shared" si="96"/>
        <v>15394.55</v>
      </c>
      <c r="I264" s="103">
        <f t="shared" si="97"/>
        <v>0.5067357168438017</v>
      </c>
      <c r="J264" s="104"/>
      <c r="K264" s="15">
        <v>378879.42</v>
      </c>
      <c r="L264" s="15">
        <v>335787.93</v>
      </c>
      <c r="M264" s="90">
        <f t="shared" si="98"/>
        <v>43091.48999999999</v>
      </c>
      <c r="N264" s="103">
        <f t="shared" si="99"/>
        <v>0.1283294786682773</v>
      </c>
      <c r="O264" s="104"/>
      <c r="P264" s="15">
        <v>123257.91</v>
      </c>
      <c r="Q264" s="15">
        <v>89726.24</v>
      </c>
      <c r="R264" s="90">
        <f t="shared" si="100"/>
        <v>33531.67</v>
      </c>
      <c r="S264" s="103">
        <f t="shared" si="101"/>
        <v>0.3737108564896957</v>
      </c>
      <c r="T264" s="104"/>
      <c r="U264" s="15">
        <v>450089.25</v>
      </c>
      <c r="V264" s="15">
        <v>403404.33999999997</v>
      </c>
      <c r="W264" s="90">
        <f t="shared" si="102"/>
        <v>46684.91000000003</v>
      </c>
      <c r="X264" s="103">
        <f t="shared" si="103"/>
        <v>0.11572733699394518</v>
      </c>
    </row>
    <row r="265" spans="1:24" s="14" customFormat="1" ht="12.75" hidden="1" outlineLevel="2">
      <c r="A265" s="14" t="s">
        <v>928</v>
      </c>
      <c r="B265" s="14" t="s">
        <v>929</v>
      </c>
      <c r="C265" s="54" t="s">
        <v>1478</v>
      </c>
      <c r="D265" s="15"/>
      <c r="E265" s="15"/>
      <c r="F265" s="15">
        <v>13635.67</v>
      </c>
      <c r="G265" s="15">
        <v>14926.02</v>
      </c>
      <c r="H265" s="90">
        <f t="shared" si="96"/>
        <v>-1290.3500000000004</v>
      </c>
      <c r="I265" s="103">
        <f t="shared" si="97"/>
        <v>-0.0864497032698603</v>
      </c>
      <c r="J265" s="104"/>
      <c r="K265" s="15">
        <v>119683.17</v>
      </c>
      <c r="L265" s="15">
        <v>149798.55000000002</v>
      </c>
      <c r="M265" s="90">
        <f t="shared" si="98"/>
        <v>-30115.38000000002</v>
      </c>
      <c r="N265" s="103">
        <f t="shared" si="99"/>
        <v>-0.2010391956397443</v>
      </c>
      <c r="O265" s="104"/>
      <c r="P265" s="15">
        <v>38838.1</v>
      </c>
      <c r="Q265" s="15">
        <v>52054.25</v>
      </c>
      <c r="R265" s="90">
        <f t="shared" si="100"/>
        <v>-13216.150000000001</v>
      </c>
      <c r="S265" s="103">
        <f t="shared" si="101"/>
        <v>-0.25389185321083296</v>
      </c>
      <c r="T265" s="104"/>
      <c r="U265" s="15">
        <v>156962.89</v>
      </c>
      <c r="V265" s="15">
        <v>182271.88</v>
      </c>
      <c r="W265" s="90">
        <f t="shared" si="102"/>
        <v>-25308.98999999999</v>
      </c>
      <c r="X265" s="103">
        <f t="shared" si="103"/>
        <v>-0.1388529596556528</v>
      </c>
    </row>
    <row r="266" spans="1:24" s="14" customFormat="1" ht="12.75" hidden="1" outlineLevel="2">
      <c r="A266" s="14" t="s">
        <v>930</v>
      </c>
      <c r="B266" s="14" t="s">
        <v>931</v>
      </c>
      <c r="C266" s="54" t="s">
        <v>1479</v>
      </c>
      <c r="D266" s="15"/>
      <c r="E266" s="15"/>
      <c r="F266" s="15">
        <v>1466.45</v>
      </c>
      <c r="G266" s="15">
        <v>720.57</v>
      </c>
      <c r="H266" s="90">
        <f t="shared" si="96"/>
        <v>745.88</v>
      </c>
      <c r="I266" s="103">
        <f t="shared" si="97"/>
        <v>1.0351249705094576</v>
      </c>
      <c r="J266" s="104"/>
      <c r="K266" s="15">
        <v>10719.54</v>
      </c>
      <c r="L266" s="15">
        <v>10054.460000000001</v>
      </c>
      <c r="M266" s="90">
        <f t="shared" si="98"/>
        <v>665.0799999999999</v>
      </c>
      <c r="N266" s="103">
        <f t="shared" si="99"/>
        <v>0.06614775930283674</v>
      </c>
      <c r="O266" s="104"/>
      <c r="P266" s="15">
        <v>6951.3</v>
      </c>
      <c r="Q266" s="15">
        <v>5026.9800000000005</v>
      </c>
      <c r="R266" s="90">
        <f t="shared" si="100"/>
        <v>1924.3199999999997</v>
      </c>
      <c r="S266" s="103">
        <f t="shared" si="101"/>
        <v>0.3827984197271522</v>
      </c>
      <c r="T266" s="104"/>
      <c r="U266" s="15">
        <v>10060.240000000002</v>
      </c>
      <c r="V266" s="15">
        <v>10129.11</v>
      </c>
      <c r="W266" s="90">
        <f t="shared" si="102"/>
        <v>-68.86999999999898</v>
      </c>
      <c r="X266" s="103">
        <f t="shared" si="103"/>
        <v>-0.006799215330863124</v>
      </c>
    </row>
    <row r="267" spans="1:24" s="14" customFormat="1" ht="12.75" hidden="1" outlineLevel="2">
      <c r="A267" s="14" t="s">
        <v>932</v>
      </c>
      <c r="B267" s="14" t="s">
        <v>933</v>
      </c>
      <c r="C267" s="54" t="s">
        <v>1480</v>
      </c>
      <c r="D267" s="15"/>
      <c r="E267" s="15"/>
      <c r="F267" s="15">
        <v>4625.85</v>
      </c>
      <c r="G267" s="15">
        <v>780.12</v>
      </c>
      <c r="H267" s="90">
        <f t="shared" si="96"/>
        <v>3845.7300000000005</v>
      </c>
      <c r="I267" s="103">
        <f t="shared" si="97"/>
        <v>4.929664666974312</v>
      </c>
      <c r="J267" s="104"/>
      <c r="K267" s="15">
        <v>22236.03</v>
      </c>
      <c r="L267" s="15">
        <v>5505.33</v>
      </c>
      <c r="M267" s="90">
        <f t="shared" si="98"/>
        <v>16730.699999999997</v>
      </c>
      <c r="N267" s="103">
        <f t="shared" si="99"/>
        <v>3.0390003868977877</v>
      </c>
      <c r="O267" s="104"/>
      <c r="P267" s="15">
        <v>11080.4</v>
      </c>
      <c r="Q267" s="15">
        <v>1016.15</v>
      </c>
      <c r="R267" s="90">
        <f t="shared" si="100"/>
        <v>10064.25</v>
      </c>
      <c r="S267" s="103">
        <f t="shared" si="101"/>
        <v>9.90429562564582</v>
      </c>
      <c r="T267" s="104"/>
      <c r="U267" s="15">
        <v>27783.54</v>
      </c>
      <c r="V267" s="15">
        <v>8040.389999999999</v>
      </c>
      <c r="W267" s="90">
        <f t="shared" si="102"/>
        <v>19743.15</v>
      </c>
      <c r="X267" s="103">
        <f t="shared" si="103"/>
        <v>2.455496561733946</v>
      </c>
    </row>
    <row r="268" spans="1:24" s="14" customFormat="1" ht="12.75" hidden="1" outlineLevel="2">
      <c r="A268" s="14" t="s">
        <v>934</v>
      </c>
      <c r="B268" s="14" t="s">
        <v>935</v>
      </c>
      <c r="C268" s="54" t="s">
        <v>1481</v>
      </c>
      <c r="D268" s="15"/>
      <c r="E268" s="15"/>
      <c r="F268" s="15">
        <v>33951.47</v>
      </c>
      <c r="G268" s="15">
        <v>17520.63</v>
      </c>
      <c r="H268" s="90">
        <f t="shared" si="96"/>
        <v>16430.84</v>
      </c>
      <c r="I268" s="103">
        <f t="shared" si="97"/>
        <v>0.9377996110870442</v>
      </c>
      <c r="J268" s="104"/>
      <c r="K268" s="15">
        <v>212291.6</v>
      </c>
      <c r="L268" s="15">
        <v>170544.71</v>
      </c>
      <c r="M268" s="90">
        <f t="shared" si="98"/>
        <v>41746.890000000014</v>
      </c>
      <c r="N268" s="103">
        <f t="shared" si="99"/>
        <v>0.24478560490090848</v>
      </c>
      <c r="O268" s="104"/>
      <c r="P268" s="15">
        <v>74051.32</v>
      </c>
      <c r="Q268" s="15">
        <v>49901.1</v>
      </c>
      <c r="R268" s="90">
        <f t="shared" si="100"/>
        <v>24150.22000000001</v>
      </c>
      <c r="S268" s="103">
        <f t="shared" si="101"/>
        <v>0.4839616761955149</v>
      </c>
      <c r="T268" s="104"/>
      <c r="U268" s="15">
        <v>246011.41</v>
      </c>
      <c r="V268" s="15">
        <v>208608.57</v>
      </c>
      <c r="W268" s="90">
        <f t="shared" si="102"/>
        <v>37402.84</v>
      </c>
      <c r="X268" s="103">
        <f t="shared" si="103"/>
        <v>0.17929675660017225</v>
      </c>
    </row>
    <row r="269" spans="1:24" s="14" customFormat="1" ht="12.75" hidden="1" outlineLevel="2">
      <c r="A269" s="14" t="s">
        <v>936</v>
      </c>
      <c r="B269" s="14" t="s">
        <v>937</v>
      </c>
      <c r="C269" s="54" t="s">
        <v>1482</v>
      </c>
      <c r="D269" s="15"/>
      <c r="E269" s="15"/>
      <c r="F269" s="15">
        <v>57.01</v>
      </c>
      <c r="G269" s="15">
        <v>409.17</v>
      </c>
      <c r="H269" s="90">
        <f t="shared" si="96"/>
        <v>-352.16</v>
      </c>
      <c r="I269" s="103">
        <f t="shared" si="97"/>
        <v>-0.8606691595180488</v>
      </c>
      <c r="J269" s="104"/>
      <c r="K269" s="15">
        <v>2386.13</v>
      </c>
      <c r="L269" s="15">
        <v>3835.48</v>
      </c>
      <c r="M269" s="90">
        <f t="shared" si="98"/>
        <v>-1449.35</v>
      </c>
      <c r="N269" s="103">
        <f t="shared" si="99"/>
        <v>-0.3778796917204626</v>
      </c>
      <c r="O269" s="104"/>
      <c r="P269" s="15">
        <v>365.26</v>
      </c>
      <c r="Q269" s="15">
        <v>1362.79</v>
      </c>
      <c r="R269" s="90">
        <f t="shared" si="100"/>
        <v>-997.53</v>
      </c>
      <c r="S269" s="103">
        <f t="shared" si="101"/>
        <v>-0.7319763132984539</v>
      </c>
      <c r="T269" s="104"/>
      <c r="U269" s="15">
        <v>2995.16</v>
      </c>
      <c r="V269" s="15">
        <v>4232.96</v>
      </c>
      <c r="W269" s="90">
        <f t="shared" si="102"/>
        <v>-1237.8000000000002</v>
      </c>
      <c r="X269" s="103">
        <f t="shared" si="103"/>
        <v>-0.29241948896280623</v>
      </c>
    </row>
    <row r="270" spans="1:24" s="14" customFormat="1" ht="12.75" hidden="1" outlineLevel="2">
      <c r="A270" s="14" t="s">
        <v>938</v>
      </c>
      <c r="B270" s="14" t="s">
        <v>939</v>
      </c>
      <c r="C270" s="54" t="s">
        <v>1483</v>
      </c>
      <c r="D270" s="15"/>
      <c r="E270" s="15"/>
      <c r="F270" s="15">
        <v>47692.41</v>
      </c>
      <c r="G270" s="15">
        <v>36117.38</v>
      </c>
      <c r="H270" s="90">
        <f t="shared" si="96"/>
        <v>11575.030000000006</v>
      </c>
      <c r="I270" s="103">
        <f t="shared" si="97"/>
        <v>0.320483656344951</v>
      </c>
      <c r="J270" s="104"/>
      <c r="K270" s="15">
        <v>391730.98</v>
      </c>
      <c r="L270" s="15">
        <v>379673.55</v>
      </c>
      <c r="M270" s="90">
        <f t="shared" si="98"/>
        <v>12057.429999999993</v>
      </c>
      <c r="N270" s="103">
        <f t="shared" si="99"/>
        <v>0.03175736102765124</v>
      </c>
      <c r="O270" s="104"/>
      <c r="P270" s="15">
        <v>137727.57</v>
      </c>
      <c r="Q270" s="15">
        <v>117578.72</v>
      </c>
      <c r="R270" s="90">
        <f t="shared" si="100"/>
        <v>20148.850000000006</v>
      </c>
      <c r="S270" s="103">
        <f t="shared" si="101"/>
        <v>0.17136476736606765</v>
      </c>
      <c r="T270" s="104"/>
      <c r="U270" s="15">
        <v>460155.11</v>
      </c>
      <c r="V270" s="15">
        <v>451545.82999999996</v>
      </c>
      <c r="W270" s="90">
        <f t="shared" si="102"/>
        <v>8609.280000000028</v>
      </c>
      <c r="X270" s="103">
        <f t="shared" si="103"/>
        <v>0.019066237418248394</v>
      </c>
    </row>
    <row r="271" spans="1:24" s="14" customFormat="1" ht="12.75" hidden="1" outlineLevel="2">
      <c r="A271" s="14" t="s">
        <v>940</v>
      </c>
      <c r="B271" s="14" t="s">
        <v>941</v>
      </c>
      <c r="C271" s="54" t="s">
        <v>1484</v>
      </c>
      <c r="D271" s="15"/>
      <c r="E271" s="15"/>
      <c r="F271" s="15">
        <v>183877.76</v>
      </c>
      <c r="G271" s="15">
        <v>45129.29</v>
      </c>
      <c r="H271" s="90">
        <f t="shared" si="96"/>
        <v>138748.47</v>
      </c>
      <c r="I271" s="103">
        <f t="shared" si="97"/>
        <v>3.0744660507621546</v>
      </c>
      <c r="J271" s="104"/>
      <c r="K271" s="15">
        <v>1297582.54</v>
      </c>
      <c r="L271" s="15">
        <v>802170.2000000001</v>
      </c>
      <c r="M271" s="90">
        <f t="shared" si="98"/>
        <v>495412.33999999997</v>
      </c>
      <c r="N271" s="103">
        <f t="shared" si="99"/>
        <v>0.6175900575713233</v>
      </c>
      <c r="O271" s="104"/>
      <c r="P271" s="15">
        <v>422355.01</v>
      </c>
      <c r="Q271" s="15">
        <v>136465.78</v>
      </c>
      <c r="R271" s="90">
        <f t="shared" si="100"/>
        <v>285889.23</v>
      </c>
      <c r="S271" s="103">
        <f t="shared" si="101"/>
        <v>2.094951789378993</v>
      </c>
      <c r="T271" s="104"/>
      <c r="U271" s="15">
        <v>1439328.07</v>
      </c>
      <c r="V271" s="15">
        <v>924306.1400000001</v>
      </c>
      <c r="W271" s="90">
        <f t="shared" si="102"/>
        <v>515021.92999999993</v>
      </c>
      <c r="X271" s="103">
        <f t="shared" si="103"/>
        <v>0.5571984299487612</v>
      </c>
    </row>
    <row r="272" spans="1:24" s="14" customFormat="1" ht="12.75" hidden="1" outlineLevel="2">
      <c r="A272" s="14" t="s">
        <v>942</v>
      </c>
      <c r="B272" s="14" t="s">
        <v>943</v>
      </c>
      <c r="C272" s="54" t="s">
        <v>1485</v>
      </c>
      <c r="D272" s="15"/>
      <c r="E272" s="15"/>
      <c r="F272" s="15">
        <v>1795.13</v>
      </c>
      <c r="G272" s="15">
        <v>2342.85</v>
      </c>
      <c r="H272" s="90">
        <f t="shared" si="96"/>
        <v>-547.7199999999998</v>
      </c>
      <c r="I272" s="103">
        <f t="shared" si="97"/>
        <v>-0.23378363958426696</v>
      </c>
      <c r="J272" s="104"/>
      <c r="K272" s="15">
        <v>185417.80000000002</v>
      </c>
      <c r="L272" s="15">
        <v>165859.6</v>
      </c>
      <c r="M272" s="90">
        <f t="shared" si="98"/>
        <v>19558.20000000001</v>
      </c>
      <c r="N272" s="103">
        <f t="shared" si="99"/>
        <v>0.1179202168581138</v>
      </c>
      <c r="O272" s="104"/>
      <c r="P272" s="15">
        <v>29593.53</v>
      </c>
      <c r="Q272" s="15">
        <v>8092.87</v>
      </c>
      <c r="R272" s="90">
        <f t="shared" si="100"/>
        <v>21500.66</v>
      </c>
      <c r="S272" s="103">
        <f t="shared" si="101"/>
        <v>2.6567410572516303</v>
      </c>
      <c r="T272" s="104"/>
      <c r="U272" s="15">
        <v>229812.41000000003</v>
      </c>
      <c r="V272" s="15">
        <v>180650.84</v>
      </c>
      <c r="W272" s="90">
        <f t="shared" si="102"/>
        <v>49161.570000000036</v>
      </c>
      <c r="X272" s="103">
        <f t="shared" si="103"/>
        <v>0.27213585057229756</v>
      </c>
    </row>
    <row r="273" spans="1:24" s="14" customFormat="1" ht="12.75" hidden="1" outlineLevel="2">
      <c r="A273" s="14" t="s">
        <v>944</v>
      </c>
      <c r="B273" s="14" t="s">
        <v>945</v>
      </c>
      <c r="C273" s="54" t="s">
        <v>1486</v>
      </c>
      <c r="D273" s="15"/>
      <c r="E273" s="15"/>
      <c r="F273" s="15">
        <v>8866.64</v>
      </c>
      <c r="G273" s="15">
        <v>1844.41</v>
      </c>
      <c r="H273" s="90">
        <f t="shared" si="96"/>
        <v>7022.23</v>
      </c>
      <c r="I273" s="103">
        <f t="shared" si="97"/>
        <v>3.807304232789889</v>
      </c>
      <c r="J273" s="104"/>
      <c r="K273" s="15">
        <v>27737.58</v>
      </c>
      <c r="L273" s="15">
        <v>28700.15</v>
      </c>
      <c r="M273" s="90">
        <f t="shared" si="98"/>
        <v>-962.5699999999997</v>
      </c>
      <c r="N273" s="103">
        <f t="shared" si="99"/>
        <v>-0.0335388491000918</v>
      </c>
      <c r="O273" s="104"/>
      <c r="P273" s="15">
        <v>14236.07</v>
      </c>
      <c r="Q273" s="15">
        <v>9472.22</v>
      </c>
      <c r="R273" s="90">
        <f t="shared" si="100"/>
        <v>4763.85</v>
      </c>
      <c r="S273" s="103">
        <f t="shared" si="101"/>
        <v>0.5029285637369065</v>
      </c>
      <c r="T273" s="104"/>
      <c r="U273" s="15">
        <v>35935.020000000004</v>
      </c>
      <c r="V273" s="15">
        <v>39299.3</v>
      </c>
      <c r="W273" s="90">
        <f t="shared" si="102"/>
        <v>-3364.279999999999</v>
      </c>
      <c r="X273" s="103">
        <f t="shared" si="103"/>
        <v>-0.08560661385826207</v>
      </c>
    </row>
    <row r="274" spans="1:24" s="14" customFormat="1" ht="12.75" hidden="1" outlineLevel="2">
      <c r="A274" s="14" t="s">
        <v>946</v>
      </c>
      <c r="B274" s="14" t="s">
        <v>947</v>
      </c>
      <c r="C274" s="54" t="s">
        <v>1487</v>
      </c>
      <c r="D274" s="15"/>
      <c r="E274" s="15"/>
      <c r="F274" s="15">
        <v>0</v>
      </c>
      <c r="G274" s="15">
        <v>0</v>
      </c>
      <c r="H274" s="90">
        <f t="shared" si="96"/>
        <v>0</v>
      </c>
      <c r="I274" s="103">
        <f t="shared" si="97"/>
        <v>0</v>
      </c>
      <c r="J274" s="104"/>
      <c r="K274" s="15">
        <v>7.47</v>
      </c>
      <c r="L274" s="15">
        <v>0</v>
      </c>
      <c r="M274" s="90">
        <f t="shared" si="98"/>
        <v>7.47</v>
      </c>
      <c r="N274" s="103" t="str">
        <f t="shared" si="99"/>
        <v>N.M.</v>
      </c>
      <c r="O274" s="104"/>
      <c r="P274" s="15">
        <v>4.5600000000000005</v>
      </c>
      <c r="Q274" s="15">
        <v>0</v>
      </c>
      <c r="R274" s="90">
        <f t="shared" si="100"/>
        <v>4.5600000000000005</v>
      </c>
      <c r="S274" s="103" t="str">
        <f t="shared" si="101"/>
        <v>N.M.</v>
      </c>
      <c r="T274" s="104"/>
      <c r="U274" s="15">
        <v>7.47</v>
      </c>
      <c r="V274" s="15">
        <v>0</v>
      </c>
      <c r="W274" s="90">
        <f t="shared" si="102"/>
        <v>7.47</v>
      </c>
      <c r="X274" s="103" t="str">
        <f t="shared" si="103"/>
        <v>N.M.</v>
      </c>
    </row>
    <row r="275" spans="1:24" s="14" customFormat="1" ht="12.75" hidden="1" outlineLevel="2">
      <c r="A275" s="14" t="s">
        <v>948</v>
      </c>
      <c r="B275" s="14" t="s">
        <v>949</v>
      </c>
      <c r="C275" s="54" t="s">
        <v>1488</v>
      </c>
      <c r="D275" s="15"/>
      <c r="E275" s="15"/>
      <c r="F275" s="15">
        <v>0</v>
      </c>
      <c r="G275" s="15">
        <v>0</v>
      </c>
      <c r="H275" s="90">
        <f t="shared" si="96"/>
        <v>0</v>
      </c>
      <c r="I275" s="103">
        <f t="shared" si="97"/>
        <v>0</v>
      </c>
      <c r="J275" s="104"/>
      <c r="K275" s="15">
        <v>0</v>
      </c>
      <c r="L275" s="15">
        <v>76.8</v>
      </c>
      <c r="M275" s="90">
        <f t="shared" si="98"/>
        <v>-76.8</v>
      </c>
      <c r="N275" s="103" t="str">
        <f t="shared" si="99"/>
        <v>N.M.</v>
      </c>
      <c r="O275" s="104"/>
      <c r="P275" s="15">
        <v>0</v>
      </c>
      <c r="Q275" s="15">
        <v>0</v>
      </c>
      <c r="R275" s="90">
        <f t="shared" si="100"/>
        <v>0</v>
      </c>
      <c r="S275" s="103">
        <f t="shared" si="101"/>
        <v>0</v>
      </c>
      <c r="T275" s="104"/>
      <c r="U275" s="15">
        <v>0</v>
      </c>
      <c r="V275" s="15">
        <v>76.8</v>
      </c>
      <c r="W275" s="90">
        <f t="shared" si="102"/>
        <v>-76.8</v>
      </c>
      <c r="X275" s="103" t="str">
        <f t="shared" si="103"/>
        <v>N.M.</v>
      </c>
    </row>
    <row r="276" spans="1:24" s="14" customFormat="1" ht="12.75" hidden="1" outlineLevel="2">
      <c r="A276" s="14" t="s">
        <v>950</v>
      </c>
      <c r="B276" s="14" t="s">
        <v>951</v>
      </c>
      <c r="C276" s="54" t="s">
        <v>1489</v>
      </c>
      <c r="D276" s="15"/>
      <c r="E276" s="15"/>
      <c r="F276" s="15">
        <v>529475.86</v>
      </c>
      <c r="G276" s="15">
        <v>620082.06</v>
      </c>
      <c r="H276" s="90">
        <f t="shared" si="96"/>
        <v>-90606.20000000007</v>
      </c>
      <c r="I276" s="103">
        <f t="shared" si="97"/>
        <v>-0.14611969260971694</v>
      </c>
      <c r="J276" s="104"/>
      <c r="K276" s="15">
        <v>6548673.065</v>
      </c>
      <c r="L276" s="15">
        <v>5598824.619</v>
      </c>
      <c r="M276" s="90">
        <f t="shared" si="98"/>
        <v>949848.4460000005</v>
      </c>
      <c r="N276" s="103">
        <f t="shared" si="99"/>
        <v>0.1696514019704464</v>
      </c>
      <c r="O276" s="104"/>
      <c r="P276" s="15">
        <v>1701037.55</v>
      </c>
      <c r="Q276" s="15">
        <v>1753908.1099999999</v>
      </c>
      <c r="R276" s="90">
        <f t="shared" si="100"/>
        <v>-52870.55999999982</v>
      </c>
      <c r="S276" s="103">
        <f t="shared" si="101"/>
        <v>-0.030144429858414777</v>
      </c>
      <c r="T276" s="104"/>
      <c r="U276" s="15">
        <v>7682109.525</v>
      </c>
      <c r="V276" s="15">
        <v>6052941.84</v>
      </c>
      <c r="W276" s="90">
        <f t="shared" si="102"/>
        <v>1629167.6850000005</v>
      </c>
      <c r="X276" s="103">
        <f t="shared" si="103"/>
        <v>0.26915303798788864</v>
      </c>
    </row>
    <row r="277" spans="1:24" s="14" customFormat="1" ht="12.75" hidden="1" outlineLevel="2">
      <c r="A277" s="14" t="s">
        <v>952</v>
      </c>
      <c r="B277" s="14" t="s">
        <v>953</v>
      </c>
      <c r="C277" s="54" t="s">
        <v>1490</v>
      </c>
      <c r="D277" s="15"/>
      <c r="E277" s="15"/>
      <c r="F277" s="15">
        <v>15.780000000000001</v>
      </c>
      <c r="G277" s="15">
        <v>0</v>
      </c>
      <c r="H277" s="90">
        <f t="shared" si="96"/>
        <v>15.780000000000001</v>
      </c>
      <c r="I277" s="103" t="str">
        <f t="shared" si="97"/>
        <v>N.M.</v>
      </c>
      <c r="J277" s="104"/>
      <c r="K277" s="15">
        <v>152.06</v>
      </c>
      <c r="L277" s="15">
        <v>0</v>
      </c>
      <c r="M277" s="90">
        <f t="shared" si="98"/>
        <v>152.06</v>
      </c>
      <c r="N277" s="103" t="str">
        <f t="shared" si="99"/>
        <v>N.M.</v>
      </c>
      <c r="O277" s="104"/>
      <c r="P277" s="15">
        <v>71.3</v>
      </c>
      <c r="Q277" s="15">
        <v>0</v>
      </c>
      <c r="R277" s="90">
        <f t="shared" si="100"/>
        <v>71.3</v>
      </c>
      <c r="S277" s="103" t="str">
        <f t="shared" si="101"/>
        <v>N.M.</v>
      </c>
      <c r="T277" s="104"/>
      <c r="U277" s="15">
        <v>152.06</v>
      </c>
      <c r="V277" s="15">
        <v>0</v>
      </c>
      <c r="W277" s="90">
        <f t="shared" si="102"/>
        <v>152.06</v>
      </c>
      <c r="X277" s="103" t="str">
        <f t="shared" si="103"/>
        <v>N.M.</v>
      </c>
    </row>
    <row r="278" spans="1:24" s="14" customFormat="1" ht="12.75" hidden="1" outlineLevel="2">
      <c r="A278" s="14" t="s">
        <v>954</v>
      </c>
      <c r="B278" s="14" t="s">
        <v>955</v>
      </c>
      <c r="C278" s="54" t="s">
        <v>1491</v>
      </c>
      <c r="D278" s="15"/>
      <c r="E278" s="15"/>
      <c r="F278" s="15">
        <v>120310.11</v>
      </c>
      <c r="G278" s="15">
        <v>56302.96</v>
      </c>
      <c r="H278" s="90">
        <f t="shared" si="96"/>
        <v>64007.15</v>
      </c>
      <c r="I278" s="103">
        <f t="shared" si="97"/>
        <v>1.1368345465318344</v>
      </c>
      <c r="J278" s="104"/>
      <c r="K278" s="15">
        <v>899211.595</v>
      </c>
      <c r="L278" s="15">
        <v>714117.41</v>
      </c>
      <c r="M278" s="90">
        <f t="shared" si="98"/>
        <v>185094.18499999994</v>
      </c>
      <c r="N278" s="103">
        <f t="shared" si="99"/>
        <v>0.2591929315936996</v>
      </c>
      <c r="O278" s="104"/>
      <c r="P278" s="15">
        <v>232023.33000000002</v>
      </c>
      <c r="Q278" s="15">
        <v>187423.7</v>
      </c>
      <c r="R278" s="90">
        <f t="shared" si="100"/>
        <v>44599.630000000005</v>
      </c>
      <c r="S278" s="103">
        <f t="shared" si="101"/>
        <v>0.2379615278110506</v>
      </c>
      <c r="T278" s="104"/>
      <c r="U278" s="15">
        <v>764160.755</v>
      </c>
      <c r="V278" s="15">
        <v>720725.8</v>
      </c>
      <c r="W278" s="90">
        <f t="shared" si="102"/>
        <v>43434.95499999996</v>
      </c>
      <c r="X278" s="103">
        <f t="shared" si="103"/>
        <v>0.060265575340857726</v>
      </c>
    </row>
    <row r="279" spans="1:24" s="14" customFormat="1" ht="12.75" hidden="1" outlineLevel="2">
      <c r="A279" s="14" t="s">
        <v>956</v>
      </c>
      <c r="B279" s="14" t="s">
        <v>957</v>
      </c>
      <c r="C279" s="54" t="s">
        <v>1492</v>
      </c>
      <c r="D279" s="15"/>
      <c r="E279" s="15"/>
      <c r="F279" s="15">
        <v>0</v>
      </c>
      <c r="G279" s="15">
        <v>0</v>
      </c>
      <c r="H279" s="90">
        <f t="shared" si="96"/>
        <v>0</v>
      </c>
      <c r="I279" s="103">
        <f t="shared" si="97"/>
        <v>0</v>
      </c>
      <c r="J279" s="104"/>
      <c r="K279" s="15">
        <v>34.39</v>
      </c>
      <c r="L279" s="15">
        <v>0</v>
      </c>
      <c r="M279" s="90">
        <f t="shared" si="98"/>
        <v>34.39</v>
      </c>
      <c r="N279" s="103" t="str">
        <f t="shared" si="99"/>
        <v>N.M.</v>
      </c>
      <c r="O279" s="104"/>
      <c r="P279" s="15">
        <v>0</v>
      </c>
      <c r="Q279" s="15">
        <v>0</v>
      </c>
      <c r="R279" s="90">
        <f t="shared" si="100"/>
        <v>0</v>
      </c>
      <c r="S279" s="103">
        <f t="shared" si="101"/>
        <v>0</v>
      </c>
      <c r="T279" s="104"/>
      <c r="U279" s="15">
        <v>34.39</v>
      </c>
      <c r="V279" s="15">
        <v>0</v>
      </c>
      <c r="W279" s="90">
        <f t="shared" si="102"/>
        <v>34.39</v>
      </c>
      <c r="X279" s="103" t="str">
        <f t="shared" si="103"/>
        <v>N.M.</v>
      </c>
    </row>
    <row r="280" spans="1:24" s="14" customFormat="1" ht="12.75" hidden="1" outlineLevel="2">
      <c r="A280" s="14" t="s">
        <v>958</v>
      </c>
      <c r="B280" s="14" t="s">
        <v>959</v>
      </c>
      <c r="C280" s="54" t="s">
        <v>1493</v>
      </c>
      <c r="D280" s="15"/>
      <c r="E280" s="15"/>
      <c r="F280" s="15">
        <v>0</v>
      </c>
      <c r="G280" s="15">
        <v>0</v>
      </c>
      <c r="H280" s="90">
        <f t="shared" si="96"/>
        <v>0</v>
      </c>
      <c r="I280" s="103">
        <f t="shared" si="97"/>
        <v>0</v>
      </c>
      <c r="J280" s="104"/>
      <c r="K280" s="15">
        <v>647.6</v>
      </c>
      <c r="L280" s="15">
        <v>0</v>
      </c>
      <c r="M280" s="90">
        <f t="shared" si="98"/>
        <v>647.6</v>
      </c>
      <c r="N280" s="103" t="str">
        <f t="shared" si="99"/>
        <v>N.M.</v>
      </c>
      <c r="O280" s="104"/>
      <c r="P280" s="15">
        <v>0</v>
      </c>
      <c r="Q280" s="15">
        <v>0</v>
      </c>
      <c r="R280" s="90">
        <f t="shared" si="100"/>
        <v>0</v>
      </c>
      <c r="S280" s="103">
        <f t="shared" si="101"/>
        <v>0</v>
      </c>
      <c r="T280" s="104"/>
      <c r="U280" s="15">
        <v>647.6</v>
      </c>
      <c r="V280" s="15">
        <v>0</v>
      </c>
      <c r="W280" s="90">
        <f t="shared" si="102"/>
        <v>647.6</v>
      </c>
      <c r="X280" s="103" t="str">
        <f t="shared" si="103"/>
        <v>N.M.</v>
      </c>
    </row>
    <row r="281" spans="1:24" s="14" customFormat="1" ht="12.75" hidden="1" outlineLevel="2">
      <c r="A281" s="14" t="s">
        <v>960</v>
      </c>
      <c r="B281" s="14" t="s">
        <v>961</v>
      </c>
      <c r="C281" s="54" t="s">
        <v>1494</v>
      </c>
      <c r="D281" s="15"/>
      <c r="E281" s="15"/>
      <c r="F281" s="15">
        <v>0</v>
      </c>
      <c r="G281" s="15">
        <v>0</v>
      </c>
      <c r="H281" s="90">
        <f t="shared" si="96"/>
        <v>0</v>
      </c>
      <c r="I281" s="103">
        <f t="shared" si="97"/>
        <v>0</v>
      </c>
      <c r="J281" s="104"/>
      <c r="K281" s="15">
        <v>6.890000000000001</v>
      </c>
      <c r="L281" s="15">
        <v>15.69</v>
      </c>
      <c r="M281" s="90">
        <f t="shared" si="98"/>
        <v>-8.799999999999999</v>
      </c>
      <c r="N281" s="103">
        <f t="shared" si="99"/>
        <v>-0.5608667941363925</v>
      </c>
      <c r="O281" s="104"/>
      <c r="P281" s="15">
        <v>0</v>
      </c>
      <c r="Q281" s="15">
        <v>10.56</v>
      </c>
      <c r="R281" s="90">
        <f t="shared" si="100"/>
        <v>-10.56</v>
      </c>
      <c r="S281" s="103" t="str">
        <f t="shared" si="101"/>
        <v>N.M.</v>
      </c>
      <c r="T281" s="104"/>
      <c r="U281" s="15">
        <v>11.780000000000001</v>
      </c>
      <c r="V281" s="15">
        <v>15.69</v>
      </c>
      <c r="W281" s="90">
        <f t="shared" si="102"/>
        <v>-3.9099999999999984</v>
      </c>
      <c r="X281" s="103">
        <f t="shared" si="103"/>
        <v>-0.24920331421287434</v>
      </c>
    </row>
    <row r="282" spans="1:24" s="14" customFormat="1" ht="12.75" hidden="1" outlineLevel="2">
      <c r="A282" s="14" t="s">
        <v>962</v>
      </c>
      <c r="B282" s="14" t="s">
        <v>963</v>
      </c>
      <c r="C282" s="54" t="s">
        <v>1495</v>
      </c>
      <c r="D282" s="15"/>
      <c r="E282" s="15"/>
      <c r="F282" s="15">
        <v>-22.990000000000002</v>
      </c>
      <c r="G282" s="15">
        <v>0</v>
      </c>
      <c r="H282" s="90">
        <f t="shared" si="96"/>
        <v>-22.990000000000002</v>
      </c>
      <c r="I282" s="103" t="str">
        <f t="shared" si="97"/>
        <v>N.M.</v>
      </c>
      <c r="J282" s="104"/>
      <c r="K282" s="15">
        <v>-22.990000000000002</v>
      </c>
      <c r="L282" s="15">
        <v>-6270.7300000000005</v>
      </c>
      <c r="M282" s="90">
        <f t="shared" si="98"/>
        <v>6247.740000000001</v>
      </c>
      <c r="N282" s="103">
        <f t="shared" si="99"/>
        <v>0.996333760184221</v>
      </c>
      <c r="O282" s="104"/>
      <c r="P282" s="15">
        <v>-22.990000000000002</v>
      </c>
      <c r="Q282" s="15">
        <v>-38.43</v>
      </c>
      <c r="R282" s="90">
        <f t="shared" si="100"/>
        <v>15.439999999999998</v>
      </c>
      <c r="S282" s="103">
        <f t="shared" si="101"/>
        <v>0.4017694509497788</v>
      </c>
      <c r="T282" s="104"/>
      <c r="U282" s="15">
        <v>-22.990000000000002</v>
      </c>
      <c r="V282" s="15">
        <v>-81141.31</v>
      </c>
      <c r="W282" s="90">
        <f t="shared" si="102"/>
        <v>81118.31999999999</v>
      </c>
      <c r="X282" s="103">
        <f t="shared" si="103"/>
        <v>0.9997166671329314</v>
      </c>
    </row>
    <row r="283" spans="1:24" s="14" customFormat="1" ht="12.75" hidden="1" outlineLevel="2">
      <c r="A283" s="14" t="s">
        <v>964</v>
      </c>
      <c r="B283" s="14" t="s">
        <v>965</v>
      </c>
      <c r="C283" s="54" t="s">
        <v>1496</v>
      </c>
      <c r="D283" s="15"/>
      <c r="E283" s="15"/>
      <c r="F283" s="15">
        <v>-33115.41</v>
      </c>
      <c r="G283" s="15">
        <v>-31899</v>
      </c>
      <c r="H283" s="90">
        <f t="shared" si="96"/>
        <v>-1216.4100000000035</v>
      </c>
      <c r="I283" s="103">
        <f t="shared" si="97"/>
        <v>-0.03813317031881888</v>
      </c>
      <c r="J283" s="104"/>
      <c r="K283" s="15">
        <v>-325609.51</v>
      </c>
      <c r="L283" s="15">
        <v>-356264.93</v>
      </c>
      <c r="M283" s="90">
        <f t="shared" si="98"/>
        <v>30655.419999999984</v>
      </c>
      <c r="N283" s="103">
        <f t="shared" si="99"/>
        <v>0.0860466956430429</v>
      </c>
      <c r="O283" s="104"/>
      <c r="P283" s="15">
        <v>-124368.07</v>
      </c>
      <c r="Q283" s="15">
        <v>-85316</v>
      </c>
      <c r="R283" s="90">
        <f t="shared" si="100"/>
        <v>-39052.07000000001</v>
      </c>
      <c r="S283" s="103">
        <f t="shared" si="101"/>
        <v>-0.4577344226170942</v>
      </c>
      <c r="T283" s="104"/>
      <c r="U283" s="15">
        <v>-381244.51</v>
      </c>
      <c r="V283" s="15">
        <v>-406846.24</v>
      </c>
      <c r="W283" s="90">
        <f t="shared" si="102"/>
        <v>25601.72999999998</v>
      </c>
      <c r="X283" s="103">
        <f t="shared" si="103"/>
        <v>0.06292728673122304</v>
      </c>
    </row>
    <row r="284" spans="1:24" s="14" customFormat="1" ht="12.75" hidden="1" outlineLevel="2">
      <c r="A284" s="14" t="s">
        <v>966</v>
      </c>
      <c r="B284" s="14" t="s">
        <v>967</v>
      </c>
      <c r="C284" s="54" t="s">
        <v>1497</v>
      </c>
      <c r="D284" s="15"/>
      <c r="E284" s="15"/>
      <c r="F284" s="15">
        <v>-132.81</v>
      </c>
      <c r="G284" s="15">
        <v>-133.03</v>
      </c>
      <c r="H284" s="90">
        <f t="shared" si="96"/>
        <v>0.21999999999999886</v>
      </c>
      <c r="I284" s="103">
        <f t="shared" si="97"/>
        <v>0.0016537623092535434</v>
      </c>
      <c r="J284" s="104"/>
      <c r="K284" s="15">
        <v>-4509.88</v>
      </c>
      <c r="L284" s="15">
        <v>-8565.210000000001</v>
      </c>
      <c r="M284" s="90">
        <f t="shared" si="98"/>
        <v>4055.330000000001</v>
      </c>
      <c r="N284" s="103">
        <f t="shared" si="99"/>
        <v>0.47346533243201283</v>
      </c>
      <c r="O284" s="104"/>
      <c r="P284" s="15">
        <v>-1088.68</v>
      </c>
      <c r="Q284" s="15">
        <v>-2225.18</v>
      </c>
      <c r="R284" s="90">
        <f t="shared" si="100"/>
        <v>1136.4999999999998</v>
      </c>
      <c r="S284" s="103">
        <f t="shared" si="101"/>
        <v>0.510745198141274</v>
      </c>
      <c r="T284" s="104"/>
      <c r="U284" s="15">
        <v>-5810.4400000000005</v>
      </c>
      <c r="V284" s="15">
        <v>-12721.760000000002</v>
      </c>
      <c r="W284" s="90">
        <f t="shared" si="102"/>
        <v>6911.3200000000015</v>
      </c>
      <c r="X284" s="103">
        <f t="shared" si="103"/>
        <v>0.5432675981939606</v>
      </c>
    </row>
    <row r="285" spans="1:24" s="14" customFormat="1" ht="12.75" hidden="1" outlineLevel="2">
      <c r="A285" s="14" t="s">
        <v>968</v>
      </c>
      <c r="B285" s="14" t="s">
        <v>969</v>
      </c>
      <c r="C285" s="54" t="s">
        <v>1498</v>
      </c>
      <c r="D285" s="15"/>
      <c r="E285" s="15"/>
      <c r="F285" s="15">
        <v>-38017.72</v>
      </c>
      <c r="G285" s="15">
        <v>-43863.55</v>
      </c>
      <c r="H285" s="90">
        <f t="shared" si="96"/>
        <v>5845.830000000002</v>
      </c>
      <c r="I285" s="103">
        <f t="shared" si="97"/>
        <v>0.13327307069309258</v>
      </c>
      <c r="J285" s="104"/>
      <c r="K285" s="15">
        <v>-443127.52</v>
      </c>
      <c r="L285" s="15">
        <v>-409698.67</v>
      </c>
      <c r="M285" s="90">
        <f t="shared" si="98"/>
        <v>-33428.850000000035</v>
      </c>
      <c r="N285" s="103">
        <f t="shared" si="99"/>
        <v>-0.08159374791233771</v>
      </c>
      <c r="O285" s="104"/>
      <c r="P285" s="15">
        <v>-134462.11000000002</v>
      </c>
      <c r="Q285" s="15">
        <v>-125506.34</v>
      </c>
      <c r="R285" s="90">
        <f t="shared" si="100"/>
        <v>-8955.770000000019</v>
      </c>
      <c r="S285" s="103">
        <f t="shared" si="101"/>
        <v>-0.07135711231799141</v>
      </c>
      <c r="T285" s="104"/>
      <c r="U285" s="15">
        <v>-532945.26</v>
      </c>
      <c r="V285" s="15">
        <v>-512052.6</v>
      </c>
      <c r="W285" s="90">
        <f t="shared" si="102"/>
        <v>-20892.660000000033</v>
      </c>
      <c r="X285" s="103">
        <f t="shared" si="103"/>
        <v>-0.04080178481663804</v>
      </c>
    </row>
    <row r="286" spans="1:24" s="14" customFormat="1" ht="12.75" hidden="1" outlineLevel="2">
      <c r="A286" s="14" t="s">
        <v>970</v>
      </c>
      <c r="B286" s="14" t="s">
        <v>971</v>
      </c>
      <c r="C286" s="54" t="s">
        <v>1499</v>
      </c>
      <c r="D286" s="15"/>
      <c r="E286" s="15"/>
      <c r="F286" s="15">
        <v>0</v>
      </c>
      <c r="G286" s="15">
        <v>0</v>
      </c>
      <c r="H286" s="90">
        <f aca="true" t="shared" si="104" ref="H286:H317">+F286-G286</f>
        <v>0</v>
      </c>
      <c r="I286" s="103">
        <f aca="true" t="shared" si="105" ref="I286:I317">IF(G286&lt;0,IF(H286=0,0,IF(OR(G286=0,F286=0),"N.M.",IF(ABS(H286/G286)&gt;=10,"N.M.",H286/(-G286)))),IF(H286=0,0,IF(OR(G286=0,F286=0),"N.M.",IF(ABS(H286/G286)&gt;=10,"N.M.",H286/G286))))</f>
        <v>0</v>
      </c>
      <c r="J286" s="104"/>
      <c r="K286" s="15">
        <v>0</v>
      </c>
      <c r="L286" s="15">
        <v>-53</v>
      </c>
      <c r="M286" s="90">
        <f aca="true" t="shared" si="106" ref="M286:M317">+K286-L286</f>
        <v>53</v>
      </c>
      <c r="N286" s="103" t="str">
        <f aca="true" t="shared" si="107" ref="N286:N317">IF(L286&lt;0,IF(M286=0,0,IF(OR(L286=0,K286=0),"N.M.",IF(ABS(M286/L286)&gt;=10,"N.M.",M286/(-L286)))),IF(M286=0,0,IF(OR(L286=0,K286=0),"N.M.",IF(ABS(M286/L286)&gt;=10,"N.M.",M286/L286))))</f>
        <v>N.M.</v>
      </c>
      <c r="O286" s="104"/>
      <c r="P286" s="15">
        <v>0</v>
      </c>
      <c r="Q286" s="15">
        <v>0</v>
      </c>
      <c r="R286" s="90">
        <f aca="true" t="shared" si="108" ref="R286:R317">+P286-Q286</f>
        <v>0</v>
      </c>
      <c r="S286" s="103">
        <f aca="true" t="shared" si="109" ref="S286:S317">IF(Q286&lt;0,IF(R286=0,0,IF(OR(Q286=0,P286=0),"N.M.",IF(ABS(R286/Q286)&gt;=10,"N.M.",R286/(-Q286)))),IF(R286=0,0,IF(OR(Q286=0,P286=0),"N.M.",IF(ABS(R286/Q286)&gt;=10,"N.M.",R286/Q286))))</f>
        <v>0</v>
      </c>
      <c r="T286" s="104"/>
      <c r="U286" s="15">
        <v>0</v>
      </c>
      <c r="V286" s="15">
        <v>-53</v>
      </c>
      <c r="W286" s="90">
        <f aca="true" t="shared" si="110" ref="W286:W317">+U286-V286</f>
        <v>53</v>
      </c>
      <c r="X286" s="103" t="str">
        <f aca="true" t="shared" si="111" ref="X286:X317">IF(V286&lt;0,IF(W286=0,0,IF(OR(V286=0,U286=0),"N.M.",IF(ABS(W286/V286)&gt;=10,"N.M.",W286/(-V286)))),IF(W286=0,0,IF(OR(V286=0,U286=0),"N.M.",IF(ABS(W286/V286)&gt;=10,"N.M.",W286/V286))))</f>
        <v>N.M.</v>
      </c>
    </row>
    <row r="287" spans="1:24" s="14" customFormat="1" ht="12.75" hidden="1" outlineLevel="2">
      <c r="A287" s="14" t="s">
        <v>972</v>
      </c>
      <c r="B287" s="14" t="s">
        <v>973</v>
      </c>
      <c r="C287" s="54" t="s">
        <v>1500</v>
      </c>
      <c r="D287" s="15"/>
      <c r="E287" s="15"/>
      <c r="F287" s="15">
        <v>80320.11</v>
      </c>
      <c r="G287" s="15">
        <v>26311.96</v>
      </c>
      <c r="H287" s="90">
        <f t="shared" si="104"/>
        <v>54008.15</v>
      </c>
      <c r="I287" s="103">
        <f t="shared" si="105"/>
        <v>2.052608395573724</v>
      </c>
      <c r="J287" s="104"/>
      <c r="K287" s="15">
        <v>682718.36</v>
      </c>
      <c r="L287" s="15">
        <v>476896.17</v>
      </c>
      <c r="M287" s="90">
        <f t="shared" si="106"/>
        <v>205822.19</v>
      </c>
      <c r="N287" s="103">
        <f t="shared" si="107"/>
        <v>0.43158700561591845</v>
      </c>
      <c r="O287" s="104"/>
      <c r="P287" s="15">
        <v>197987.47</v>
      </c>
      <c r="Q287" s="15">
        <v>117714.42</v>
      </c>
      <c r="R287" s="90">
        <f t="shared" si="108"/>
        <v>80273.05</v>
      </c>
      <c r="S287" s="103">
        <f t="shared" si="109"/>
        <v>0.6819304720696071</v>
      </c>
      <c r="T287" s="104"/>
      <c r="U287" s="15">
        <v>898931.89</v>
      </c>
      <c r="V287" s="15">
        <v>672561.45</v>
      </c>
      <c r="W287" s="90">
        <f t="shared" si="110"/>
        <v>226370.44000000006</v>
      </c>
      <c r="X287" s="103">
        <f t="shared" si="111"/>
        <v>0.3365795645884849</v>
      </c>
    </row>
    <row r="288" spans="1:24" s="14" customFormat="1" ht="12.75" hidden="1" outlineLevel="2">
      <c r="A288" s="14" t="s">
        <v>974</v>
      </c>
      <c r="B288" s="14" t="s">
        <v>975</v>
      </c>
      <c r="C288" s="54" t="s">
        <v>1501</v>
      </c>
      <c r="D288" s="15"/>
      <c r="E288" s="15"/>
      <c r="F288" s="15">
        <v>480171.27</v>
      </c>
      <c r="G288" s="15">
        <v>290943.2</v>
      </c>
      <c r="H288" s="90">
        <f t="shared" si="104"/>
        <v>189228.07</v>
      </c>
      <c r="I288" s="103">
        <f t="shared" si="105"/>
        <v>0.6503952317840733</v>
      </c>
      <c r="J288" s="104"/>
      <c r="K288" s="15">
        <v>3788357.258</v>
      </c>
      <c r="L288" s="15">
        <v>3005699.55</v>
      </c>
      <c r="M288" s="90">
        <f t="shared" si="106"/>
        <v>782657.7080000001</v>
      </c>
      <c r="N288" s="103">
        <f t="shared" si="107"/>
        <v>0.2603911984482947</v>
      </c>
      <c r="O288" s="104"/>
      <c r="P288" s="15">
        <v>954961.3300000001</v>
      </c>
      <c r="Q288" s="15">
        <v>788047.64</v>
      </c>
      <c r="R288" s="90">
        <f t="shared" si="108"/>
        <v>166913.69000000006</v>
      </c>
      <c r="S288" s="103">
        <f t="shared" si="109"/>
        <v>0.21180659839296018</v>
      </c>
      <c r="T288" s="104"/>
      <c r="U288" s="15">
        <v>4573363.344</v>
      </c>
      <c r="V288" s="15">
        <v>3709595.536</v>
      </c>
      <c r="W288" s="90">
        <f t="shared" si="110"/>
        <v>863767.8079999997</v>
      </c>
      <c r="X288" s="103">
        <f t="shared" si="111"/>
        <v>0.23284689654640553</v>
      </c>
    </row>
    <row r="289" spans="1:24" s="14" customFormat="1" ht="12.75" hidden="1" outlineLevel="2">
      <c r="A289" s="14" t="s">
        <v>976</v>
      </c>
      <c r="B289" s="14" t="s">
        <v>977</v>
      </c>
      <c r="C289" s="54" t="s">
        <v>1502</v>
      </c>
      <c r="D289" s="15"/>
      <c r="E289" s="15"/>
      <c r="F289" s="15">
        <v>48662.1</v>
      </c>
      <c r="G289" s="15">
        <v>35472.6</v>
      </c>
      <c r="H289" s="90">
        <f t="shared" si="104"/>
        <v>13189.5</v>
      </c>
      <c r="I289" s="103">
        <f t="shared" si="105"/>
        <v>0.37182219515908055</v>
      </c>
      <c r="J289" s="104"/>
      <c r="K289" s="15">
        <v>409247.5</v>
      </c>
      <c r="L289" s="15">
        <v>334267.97000000003</v>
      </c>
      <c r="M289" s="90">
        <f t="shared" si="106"/>
        <v>74979.52999999997</v>
      </c>
      <c r="N289" s="103">
        <f t="shared" si="107"/>
        <v>0.22430964594065045</v>
      </c>
      <c r="O289" s="104"/>
      <c r="P289" s="15">
        <v>148269.79</v>
      </c>
      <c r="Q289" s="15">
        <v>111203.41</v>
      </c>
      <c r="R289" s="90">
        <f t="shared" si="108"/>
        <v>37066.380000000005</v>
      </c>
      <c r="S289" s="103">
        <f t="shared" si="109"/>
        <v>0.3333205339656401</v>
      </c>
      <c r="T289" s="104"/>
      <c r="U289" s="15">
        <v>481378.24</v>
      </c>
      <c r="V289" s="15">
        <v>397043.24000000005</v>
      </c>
      <c r="W289" s="90">
        <f t="shared" si="110"/>
        <v>84334.99999999994</v>
      </c>
      <c r="X289" s="103">
        <f t="shared" si="111"/>
        <v>0.21240759570670423</v>
      </c>
    </row>
    <row r="290" spans="1:24" s="14" customFormat="1" ht="12.75" hidden="1" outlineLevel="2">
      <c r="A290" s="14" t="s">
        <v>978</v>
      </c>
      <c r="B290" s="14" t="s">
        <v>979</v>
      </c>
      <c r="C290" s="54" t="s">
        <v>1503</v>
      </c>
      <c r="D290" s="15"/>
      <c r="E290" s="15"/>
      <c r="F290" s="15">
        <v>89521.43000000001</v>
      </c>
      <c r="G290" s="15">
        <v>95494.566</v>
      </c>
      <c r="H290" s="90">
        <f t="shared" si="104"/>
        <v>-5973.135999999999</v>
      </c>
      <c r="I290" s="103">
        <f t="shared" si="105"/>
        <v>-0.0625494858000611</v>
      </c>
      <c r="J290" s="104"/>
      <c r="K290" s="15">
        <v>920263.8200000001</v>
      </c>
      <c r="L290" s="15">
        <v>868703.463</v>
      </c>
      <c r="M290" s="90">
        <f t="shared" si="106"/>
        <v>51560.35700000008</v>
      </c>
      <c r="N290" s="103">
        <f t="shared" si="107"/>
        <v>0.059353230643216716</v>
      </c>
      <c r="O290" s="104"/>
      <c r="P290" s="15">
        <v>273112.78</v>
      </c>
      <c r="Q290" s="15">
        <v>284242.653</v>
      </c>
      <c r="R290" s="90">
        <f t="shared" si="108"/>
        <v>-11129.872999999963</v>
      </c>
      <c r="S290" s="103">
        <f t="shared" si="109"/>
        <v>-0.03915623810336433</v>
      </c>
      <c r="T290" s="104"/>
      <c r="U290" s="15">
        <v>1108495.25</v>
      </c>
      <c r="V290" s="15">
        <v>1034059.803</v>
      </c>
      <c r="W290" s="90">
        <f t="shared" si="110"/>
        <v>74435.44700000004</v>
      </c>
      <c r="X290" s="103">
        <f t="shared" si="111"/>
        <v>0.07198369647872295</v>
      </c>
    </row>
    <row r="291" spans="1:24" s="14" customFormat="1" ht="12.75" hidden="1" outlineLevel="2">
      <c r="A291" s="14" t="s">
        <v>980</v>
      </c>
      <c r="B291" s="14" t="s">
        <v>981</v>
      </c>
      <c r="C291" s="54" t="s">
        <v>1504</v>
      </c>
      <c r="D291" s="15"/>
      <c r="E291" s="15"/>
      <c r="F291" s="15">
        <v>0</v>
      </c>
      <c r="G291" s="15">
        <v>172.99</v>
      </c>
      <c r="H291" s="90">
        <f t="shared" si="104"/>
        <v>-172.99</v>
      </c>
      <c r="I291" s="103" t="str">
        <f t="shared" si="105"/>
        <v>N.M.</v>
      </c>
      <c r="J291" s="104"/>
      <c r="K291" s="15">
        <v>0</v>
      </c>
      <c r="L291" s="15">
        <v>162.06</v>
      </c>
      <c r="M291" s="90">
        <f t="shared" si="106"/>
        <v>-162.06</v>
      </c>
      <c r="N291" s="103" t="str">
        <f t="shared" si="107"/>
        <v>N.M.</v>
      </c>
      <c r="O291" s="104"/>
      <c r="P291" s="15">
        <v>0</v>
      </c>
      <c r="Q291" s="15">
        <v>173.94</v>
      </c>
      <c r="R291" s="90">
        <f t="shared" si="108"/>
        <v>-173.94</v>
      </c>
      <c r="S291" s="103" t="str">
        <f t="shared" si="109"/>
        <v>N.M.</v>
      </c>
      <c r="T291" s="104"/>
      <c r="U291" s="15">
        <v>11.74</v>
      </c>
      <c r="V291" s="15">
        <v>2271.57</v>
      </c>
      <c r="W291" s="90">
        <f t="shared" si="110"/>
        <v>-2259.8300000000004</v>
      </c>
      <c r="X291" s="103">
        <f t="shared" si="111"/>
        <v>-0.994831768336437</v>
      </c>
    </row>
    <row r="292" spans="1:24" s="14" customFormat="1" ht="12.75" hidden="1" outlineLevel="2">
      <c r="A292" s="14" t="s">
        <v>982</v>
      </c>
      <c r="B292" s="14" t="s">
        <v>983</v>
      </c>
      <c r="C292" s="54" t="s">
        <v>1505</v>
      </c>
      <c r="D292" s="15"/>
      <c r="E292" s="15"/>
      <c r="F292" s="15">
        <v>15391.380000000001</v>
      </c>
      <c r="G292" s="15">
        <v>10859</v>
      </c>
      <c r="H292" s="90">
        <f t="shared" si="104"/>
        <v>4532.380000000001</v>
      </c>
      <c r="I292" s="103">
        <f t="shared" si="105"/>
        <v>0.4173846578874667</v>
      </c>
      <c r="J292" s="104"/>
      <c r="K292" s="15">
        <v>108320.61</v>
      </c>
      <c r="L292" s="15">
        <v>106497.24</v>
      </c>
      <c r="M292" s="90">
        <f t="shared" si="106"/>
        <v>1823.3699999999953</v>
      </c>
      <c r="N292" s="103">
        <f t="shared" si="107"/>
        <v>0.01712128877706122</v>
      </c>
      <c r="O292" s="104"/>
      <c r="P292" s="15">
        <v>41224.41</v>
      </c>
      <c r="Q292" s="15">
        <v>30192.95</v>
      </c>
      <c r="R292" s="90">
        <f t="shared" si="108"/>
        <v>11031.460000000003</v>
      </c>
      <c r="S292" s="103">
        <f t="shared" si="109"/>
        <v>0.3653654247100731</v>
      </c>
      <c r="T292" s="104"/>
      <c r="U292" s="15">
        <v>118330.62</v>
      </c>
      <c r="V292" s="15">
        <v>121069.07</v>
      </c>
      <c r="W292" s="90">
        <f t="shared" si="110"/>
        <v>-2738.4500000000116</v>
      </c>
      <c r="X292" s="103">
        <f t="shared" si="111"/>
        <v>-0.022618906711681288</v>
      </c>
    </row>
    <row r="293" spans="1:24" s="14" customFormat="1" ht="12.75" hidden="1" outlineLevel="2">
      <c r="A293" s="14" t="s">
        <v>984</v>
      </c>
      <c r="B293" s="14" t="s">
        <v>985</v>
      </c>
      <c r="C293" s="54" t="s">
        <v>1506</v>
      </c>
      <c r="D293" s="15"/>
      <c r="E293" s="15"/>
      <c r="F293" s="15">
        <v>3870.54</v>
      </c>
      <c r="G293" s="15">
        <v>11.43</v>
      </c>
      <c r="H293" s="90">
        <f t="shared" si="104"/>
        <v>3859.11</v>
      </c>
      <c r="I293" s="103" t="str">
        <f t="shared" si="105"/>
        <v>N.M.</v>
      </c>
      <c r="J293" s="104"/>
      <c r="K293" s="15">
        <v>17752.23</v>
      </c>
      <c r="L293" s="15">
        <v>129.2</v>
      </c>
      <c r="M293" s="90">
        <f t="shared" si="106"/>
        <v>17623.03</v>
      </c>
      <c r="N293" s="103" t="str">
        <f t="shared" si="107"/>
        <v>N.M.</v>
      </c>
      <c r="O293" s="104"/>
      <c r="P293" s="15">
        <v>14718.23</v>
      </c>
      <c r="Q293" s="15">
        <v>11.43</v>
      </c>
      <c r="R293" s="90">
        <f t="shared" si="108"/>
        <v>14706.8</v>
      </c>
      <c r="S293" s="103" t="str">
        <f t="shared" si="109"/>
        <v>N.M.</v>
      </c>
      <c r="T293" s="104"/>
      <c r="U293" s="15">
        <v>17918.79</v>
      </c>
      <c r="V293" s="15">
        <v>129.2</v>
      </c>
      <c r="W293" s="90">
        <f t="shared" si="110"/>
        <v>17789.59</v>
      </c>
      <c r="X293" s="103" t="str">
        <f t="shared" si="111"/>
        <v>N.M.</v>
      </c>
    </row>
    <row r="294" spans="1:24" s="14" customFormat="1" ht="12.75" hidden="1" outlineLevel="2">
      <c r="A294" s="14" t="s">
        <v>986</v>
      </c>
      <c r="B294" s="14" t="s">
        <v>987</v>
      </c>
      <c r="C294" s="54" t="s">
        <v>1507</v>
      </c>
      <c r="D294" s="15"/>
      <c r="E294" s="15"/>
      <c r="F294" s="15">
        <v>14952.94</v>
      </c>
      <c r="G294" s="15">
        <v>-8962.19</v>
      </c>
      <c r="H294" s="90">
        <f t="shared" si="104"/>
        <v>23915.13</v>
      </c>
      <c r="I294" s="103">
        <f t="shared" si="105"/>
        <v>2.6684471094676634</v>
      </c>
      <c r="J294" s="104"/>
      <c r="K294" s="15">
        <v>256177.07</v>
      </c>
      <c r="L294" s="15">
        <v>279388.067</v>
      </c>
      <c r="M294" s="90">
        <f t="shared" si="106"/>
        <v>-23210.996999999974</v>
      </c>
      <c r="N294" s="103">
        <f t="shared" si="107"/>
        <v>-0.08307798271140898</v>
      </c>
      <c r="O294" s="104"/>
      <c r="P294" s="15">
        <v>141853.64</v>
      </c>
      <c r="Q294" s="15">
        <v>47417</v>
      </c>
      <c r="R294" s="90">
        <f t="shared" si="108"/>
        <v>94436.64000000001</v>
      </c>
      <c r="S294" s="103">
        <f t="shared" si="109"/>
        <v>1.9916198831642662</v>
      </c>
      <c r="T294" s="104"/>
      <c r="U294" s="15">
        <v>554898.27</v>
      </c>
      <c r="V294" s="15">
        <v>326702.037</v>
      </c>
      <c r="W294" s="90">
        <f t="shared" si="110"/>
        <v>228196.233</v>
      </c>
      <c r="X294" s="103">
        <f t="shared" si="111"/>
        <v>0.6984842674856049</v>
      </c>
    </row>
    <row r="295" spans="1:24" s="14" customFormat="1" ht="12.75" hidden="1" outlineLevel="2">
      <c r="A295" s="14" t="s">
        <v>988</v>
      </c>
      <c r="B295" s="14" t="s">
        <v>989</v>
      </c>
      <c r="C295" s="54" t="s">
        <v>1508</v>
      </c>
      <c r="D295" s="15"/>
      <c r="E295" s="15"/>
      <c r="F295" s="15">
        <v>2155.7200000000003</v>
      </c>
      <c r="G295" s="15">
        <v>1777.18</v>
      </c>
      <c r="H295" s="90">
        <f t="shared" si="104"/>
        <v>378.5400000000002</v>
      </c>
      <c r="I295" s="103">
        <f t="shared" si="105"/>
        <v>0.2130003713748749</v>
      </c>
      <c r="J295" s="104"/>
      <c r="K295" s="15">
        <v>185747.28</v>
      </c>
      <c r="L295" s="15">
        <v>283402.65</v>
      </c>
      <c r="M295" s="90">
        <f t="shared" si="106"/>
        <v>-97655.37000000002</v>
      </c>
      <c r="N295" s="103">
        <f t="shared" si="107"/>
        <v>-0.344581710862619</v>
      </c>
      <c r="O295" s="104"/>
      <c r="P295" s="15">
        <v>119018</v>
      </c>
      <c r="Q295" s="15">
        <v>5585.95</v>
      </c>
      <c r="R295" s="90">
        <f t="shared" si="108"/>
        <v>113432.05</v>
      </c>
      <c r="S295" s="103" t="str">
        <f t="shared" si="109"/>
        <v>N.M.</v>
      </c>
      <c r="T295" s="104"/>
      <c r="U295" s="15">
        <v>188246.69</v>
      </c>
      <c r="V295" s="15">
        <v>371643.05000000005</v>
      </c>
      <c r="W295" s="90">
        <f t="shared" si="110"/>
        <v>-183396.36000000004</v>
      </c>
      <c r="X295" s="103">
        <f t="shared" si="111"/>
        <v>-0.4934744777280243</v>
      </c>
    </row>
    <row r="296" spans="1:24" s="14" customFormat="1" ht="12.75" hidden="1" outlineLevel="2">
      <c r="A296" s="14" t="s">
        <v>990</v>
      </c>
      <c r="B296" s="14" t="s">
        <v>991</v>
      </c>
      <c r="C296" s="54" t="s">
        <v>1509</v>
      </c>
      <c r="D296" s="15"/>
      <c r="E296" s="15"/>
      <c r="F296" s="15">
        <v>-7914.28</v>
      </c>
      <c r="G296" s="15">
        <v>-9572.5</v>
      </c>
      <c r="H296" s="90">
        <f t="shared" si="104"/>
        <v>1658.2200000000003</v>
      </c>
      <c r="I296" s="103">
        <f t="shared" si="105"/>
        <v>0.1732274745364325</v>
      </c>
      <c r="J296" s="104"/>
      <c r="K296" s="15">
        <v>-73069.74</v>
      </c>
      <c r="L296" s="15">
        <v>-86050.917</v>
      </c>
      <c r="M296" s="90">
        <f t="shared" si="106"/>
        <v>12981.176999999996</v>
      </c>
      <c r="N296" s="103">
        <f t="shared" si="107"/>
        <v>0.15085460390852076</v>
      </c>
      <c r="O296" s="104"/>
      <c r="P296" s="15">
        <v>-14582.49</v>
      </c>
      <c r="Q296" s="15">
        <v>-20090.48</v>
      </c>
      <c r="R296" s="90">
        <f t="shared" si="108"/>
        <v>5507.99</v>
      </c>
      <c r="S296" s="103">
        <f t="shared" si="109"/>
        <v>0.2741592037621799</v>
      </c>
      <c r="T296" s="104"/>
      <c r="U296" s="15">
        <v>-102746.29000000001</v>
      </c>
      <c r="V296" s="15">
        <v>-114819.678</v>
      </c>
      <c r="W296" s="90">
        <f t="shared" si="110"/>
        <v>12073.387999999992</v>
      </c>
      <c r="X296" s="103">
        <f t="shared" si="111"/>
        <v>0.10515086098743451</v>
      </c>
    </row>
    <row r="297" spans="1:24" s="14" customFormat="1" ht="12.75" hidden="1" outlineLevel="2">
      <c r="A297" s="14" t="s">
        <v>992</v>
      </c>
      <c r="B297" s="14" t="s">
        <v>993</v>
      </c>
      <c r="C297" s="54" t="s">
        <v>1510</v>
      </c>
      <c r="D297" s="15"/>
      <c r="E297" s="15"/>
      <c r="F297" s="15">
        <v>351.06</v>
      </c>
      <c r="G297" s="15">
        <v>725.85</v>
      </c>
      <c r="H297" s="90">
        <f t="shared" si="104"/>
        <v>-374.79</v>
      </c>
      <c r="I297" s="103">
        <f t="shared" si="105"/>
        <v>-0.5163463525521802</v>
      </c>
      <c r="J297" s="104"/>
      <c r="K297" s="15">
        <v>7065.28</v>
      </c>
      <c r="L297" s="15">
        <v>8253.47</v>
      </c>
      <c r="M297" s="90">
        <f t="shared" si="106"/>
        <v>-1188.1899999999996</v>
      </c>
      <c r="N297" s="103">
        <f t="shared" si="107"/>
        <v>-0.1439624788119421</v>
      </c>
      <c r="O297" s="104"/>
      <c r="P297" s="15">
        <v>1829.8500000000001</v>
      </c>
      <c r="Q297" s="15">
        <v>2636.46</v>
      </c>
      <c r="R297" s="90">
        <f t="shared" si="108"/>
        <v>-806.6099999999999</v>
      </c>
      <c r="S297" s="103">
        <f t="shared" si="109"/>
        <v>-0.30594433444846497</v>
      </c>
      <c r="T297" s="104"/>
      <c r="U297" s="15">
        <v>8484.56</v>
      </c>
      <c r="V297" s="15">
        <v>9775.699999999999</v>
      </c>
      <c r="W297" s="90">
        <f t="shared" si="110"/>
        <v>-1291.1399999999994</v>
      </c>
      <c r="X297" s="103">
        <f t="shared" si="111"/>
        <v>-0.13207647534191921</v>
      </c>
    </row>
    <row r="298" spans="1:24" s="14" customFormat="1" ht="12.75" hidden="1" outlineLevel="2">
      <c r="A298" s="14" t="s">
        <v>994</v>
      </c>
      <c r="B298" s="14" t="s">
        <v>995</v>
      </c>
      <c r="C298" s="54" t="s">
        <v>1511</v>
      </c>
      <c r="D298" s="15"/>
      <c r="E298" s="15"/>
      <c r="F298" s="15">
        <v>3414.85</v>
      </c>
      <c r="G298" s="15">
        <v>1384.23</v>
      </c>
      <c r="H298" s="90">
        <f t="shared" si="104"/>
        <v>2030.62</v>
      </c>
      <c r="I298" s="103">
        <f t="shared" si="105"/>
        <v>1.4669671947580964</v>
      </c>
      <c r="J298" s="104"/>
      <c r="K298" s="15">
        <v>19220.2</v>
      </c>
      <c r="L298" s="15">
        <v>13502.7</v>
      </c>
      <c r="M298" s="90">
        <f t="shared" si="106"/>
        <v>5717.5</v>
      </c>
      <c r="N298" s="103">
        <f t="shared" si="107"/>
        <v>0.4234338317521681</v>
      </c>
      <c r="O298" s="104"/>
      <c r="P298" s="15">
        <v>8819.56</v>
      </c>
      <c r="Q298" s="15">
        <v>5876.62</v>
      </c>
      <c r="R298" s="90">
        <f t="shared" si="108"/>
        <v>2942.9399999999996</v>
      </c>
      <c r="S298" s="103">
        <f t="shared" si="109"/>
        <v>0.5007878678560124</v>
      </c>
      <c r="T298" s="104"/>
      <c r="U298" s="15">
        <v>23459.45</v>
      </c>
      <c r="V298" s="15">
        <v>13940.890000000001</v>
      </c>
      <c r="W298" s="90">
        <f t="shared" si="110"/>
        <v>9518.56</v>
      </c>
      <c r="X298" s="103">
        <f t="shared" si="111"/>
        <v>0.6827799372923823</v>
      </c>
    </row>
    <row r="299" spans="1:24" s="14" customFormat="1" ht="12.75" hidden="1" outlineLevel="2">
      <c r="A299" s="14" t="s">
        <v>996</v>
      </c>
      <c r="B299" s="14" t="s">
        <v>997</v>
      </c>
      <c r="C299" s="54" t="s">
        <v>1512</v>
      </c>
      <c r="D299" s="15"/>
      <c r="E299" s="15"/>
      <c r="F299" s="15">
        <v>148</v>
      </c>
      <c r="G299" s="15">
        <v>1209</v>
      </c>
      <c r="H299" s="90">
        <f t="shared" si="104"/>
        <v>-1061</v>
      </c>
      <c r="I299" s="103">
        <f t="shared" si="105"/>
        <v>-0.8775847808105872</v>
      </c>
      <c r="J299" s="104"/>
      <c r="K299" s="15">
        <v>13773</v>
      </c>
      <c r="L299" s="15">
        <v>10646</v>
      </c>
      <c r="M299" s="90">
        <f t="shared" si="106"/>
        <v>3127</v>
      </c>
      <c r="N299" s="103">
        <f t="shared" si="107"/>
        <v>0.2937253428517753</v>
      </c>
      <c r="O299" s="104"/>
      <c r="P299" s="15">
        <v>5319</v>
      </c>
      <c r="Q299" s="15">
        <v>2200</v>
      </c>
      <c r="R299" s="90">
        <f t="shared" si="108"/>
        <v>3119</v>
      </c>
      <c r="S299" s="103">
        <f t="shared" si="109"/>
        <v>1.4177272727272727</v>
      </c>
      <c r="T299" s="104"/>
      <c r="U299" s="15">
        <v>15181</v>
      </c>
      <c r="V299" s="15">
        <v>12076</v>
      </c>
      <c r="W299" s="90">
        <f t="shared" si="110"/>
        <v>3105</v>
      </c>
      <c r="X299" s="103">
        <f t="shared" si="111"/>
        <v>0.25712156343159986</v>
      </c>
    </row>
    <row r="300" spans="1:24" s="14" customFormat="1" ht="12.75" hidden="1" outlineLevel="2">
      <c r="A300" s="14" t="s">
        <v>998</v>
      </c>
      <c r="B300" s="14" t="s">
        <v>999</v>
      </c>
      <c r="C300" s="54" t="s">
        <v>1513</v>
      </c>
      <c r="D300" s="15"/>
      <c r="E300" s="15"/>
      <c r="F300" s="15">
        <v>249633.6</v>
      </c>
      <c r="G300" s="15">
        <v>184618.02</v>
      </c>
      <c r="H300" s="90">
        <f t="shared" si="104"/>
        <v>65015.580000000016</v>
      </c>
      <c r="I300" s="103">
        <f t="shared" si="105"/>
        <v>0.3521626978774879</v>
      </c>
      <c r="J300" s="104"/>
      <c r="K300" s="15">
        <v>2496336</v>
      </c>
      <c r="L300" s="15">
        <v>1846180.2000000002</v>
      </c>
      <c r="M300" s="90">
        <f t="shared" si="106"/>
        <v>650155.7999999998</v>
      </c>
      <c r="N300" s="103">
        <f t="shared" si="107"/>
        <v>0.35216269787748766</v>
      </c>
      <c r="O300" s="104"/>
      <c r="P300" s="15">
        <v>748900.8</v>
      </c>
      <c r="Q300" s="15">
        <v>553854.06</v>
      </c>
      <c r="R300" s="90">
        <f t="shared" si="108"/>
        <v>195046.74</v>
      </c>
      <c r="S300" s="103">
        <f t="shared" si="109"/>
        <v>0.3521626978774878</v>
      </c>
      <c r="T300" s="104"/>
      <c r="U300" s="15">
        <v>2865572.04</v>
      </c>
      <c r="V300" s="15">
        <v>2011204.86</v>
      </c>
      <c r="W300" s="90">
        <f t="shared" si="110"/>
        <v>854367.1799999999</v>
      </c>
      <c r="X300" s="103">
        <f t="shared" si="111"/>
        <v>0.42480365724653224</v>
      </c>
    </row>
    <row r="301" spans="1:24" s="14" customFormat="1" ht="12.75" hidden="1" outlineLevel="2">
      <c r="A301" s="14" t="s">
        <v>1000</v>
      </c>
      <c r="B301" s="14" t="s">
        <v>1001</v>
      </c>
      <c r="C301" s="54" t="s">
        <v>1514</v>
      </c>
      <c r="D301" s="15"/>
      <c r="E301" s="15"/>
      <c r="F301" s="15">
        <v>10772.37</v>
      </c>
      <c r="G301" s="15">
        <v>12847.84</v>
      </c>
      <c r="H301" s="90">
        <f t="shared" si="104"/>
        <v>-2075.4699999999993</v>
      </c>
      <c r="I301" s="103">
        <f t="shared" si="105"/>
        <v>-0.16154232929426263</v>
      </c>
      <c r="J301" s="104"/>
      <c r="K301" s="15">
        <v>121124.88</v>
      </c>
      <c r="L301" s="15">
        <v>128391.59</v>
      </c>
      <c r="M301" s="90">
        <f t="shared" si="106"/>
        <v>-7266.709999999992</v>
      </c>
      <c r="N301" s="103">
        <f t="shared" si="107"/>
        <v>-0.0565980217240085</v>
      </c>
      <c r="O301" s="104"/>
      <c r="P301" s="15">
        <v>33185.340000000004</v>
      </c>
      <c r="Q301" s="15">
        <v>38289.41</v>
      </c>
      <c r="R301" s="90">
        <f t="shared" si="108"/>
        <v>-5104.07</v>
      </c>
      <c r="S301" s="103">
        <f t="shared" si="109"/>
        <v>-0.13330239353387788</v>
      </c>
      <c r="T301" s="104"/>
      <c r="U301" s="15">
        <v>147041.67</v>
      </c>
      <c r="V301" s="15">
        <v>153594.85</v>
      </c>
      <c r="W301" s="90">
        <f t="shared" si="110"/>
        <v>-6553.179999999993</v>
      </c>
      <c r="X301" s="103">
        <f t="shared" si="111"/>
        <v>-0.042665362803505406</v>
      </c>
    </row>
    <row r="302" spans="1:24" s="14" customFormat="1" ht="12.75" hidden="1" outlineLevel="2">
      <c r="A302" s="14" t="s">
        <v>1002</v>
      </c>
      <c r="B302" s="14" t="s">
        <v>1003</v>
      </c>
      <c r="C302" s="54" t="s">
        <v>1515</v>
      </c>
      <c r="D302" s="15"/>
      <c r="E302" s="15"/>
      <c r="F302" s="15">
        <v>362441.43</v>
      </c>
      <c r="G302" s="15">
        <v>447550.58</v>
      </c>
      <c r="H302" s="90">
        <f t="shared" si="104"/>
        <v>-85109.15000000002</v>
      </c>
      <c r="I302" s="103">
        <f t="shared" si="105"/>
        <v>-0.1901665505606093</v>
      </c>
      <c r="J302" s="104"/>
      <c r="K302" s="15">
        <v>3941739.29</v>
      </c>
      <c r="L302" s="15">
        <v>4191767.11</v>
      </c>
      <c r="M302" s="90">
        <f t="shared" si="106"/>
        <v>-250027.81999999983</v>
      </c>
      <c r="N302" s="103">
        <f t="shared" si="107"/>
        <v>-0.05964735478827683</v>
      </c>
      <c r="O302" s="104"/>
      <c r="P302" s="15">
        <v>1008931.14</v>
      </c>
      <c r="Q302" s="15">
        <v>1472610.21</v>
      </c>
      <c r="R302" s="90">
        <f t="shared" si="108"/>
        <v>-463679.06999999995</v>
      </c>
      <c r="S302" s="103">
        <f t="shared" si="109"/>
        <v>-0.31486884095418566</v>
      </c>
      <c r="T302" s="104"/>
      <c r="U302" s="15">
        <v>4866801.11</v>
      </c>
      <c r="V302" s="15">
        <v>4895762.78</v>
      </c>
      <c r="W302" s="90">
        <f t="shared" si="110"/>
        <v>-28961.669999999925</v>
      </c>
      <c r="X302" s="103">
        <f t="shared" si="111"/>
        <v>-0.005915660398888837</v>
      </c>
    </row>
    <row r="303" spans="1:24" s="14" customFormat="1" ht="12.75" hidden="1" outlineLevel="2">
      <c r="A303" s="14" t="s">
        <v>1004</v>
      </c>
      <c r="B303" s="14" t="s">
        <v>1005</v>
      </c>
      <c r="C303" s="54" t="s">
        <v>1516</v>
      </c>
      <c r="D303" s="15"/>
      <c r="E303" s="15"/>
      <c r="F303" s="15">
        <v>0</v>
      </c>
      <c r="G303" s="15">
        <v>0.91</v>
      </c>
      <c r="H303" s="90">
        <f t="shared" si="104"/>
        <v>-0.91</v>
      </c>
      <c r="I303" s="103" t="str">
        <f t="shared" si="105"/>
        <v>N.M.</v>
      </c>
      <c r="J303" s="104"/>
      <c r="K303" s="15">
        <v>0</v>
      </c>
      <c r="L303" s="15">
        <v>125.91</v>
      </c>
      <c r="M303" s="90">
        <f t="shared" si="106"/>
        <v>-125.91</v>
      </c>
      <c r="N303" s="103" t="str">
        <f t="shared" si="107"/>
        <v>N.M.</v>
      </c>
      <c r="O303" s="104"/>
      <c r="P303" s="15">
        <v>0</v>
      </c>
      <c r="Q303" s="15">
        <v>0.91</v>
      </c>
      <c r="R303" s="90">
        <f t="shared" si="108"/>
        <v>-0.91</v>
      </c>
      <c r="S303" s="103" t="str">
        <f t="shared" si="109"/>
        <v>N.M.</v>
      </c>
      <c r="T303" s="104"/>
      <c r="U303" s="15">
        <v>-0.91</v>
      </c>
      <c r="V303" s="15">
        <v>125.91</v>
      </c>
      <c r="W303" s="90">
        <f t="shared" si="110"/>
        <v>-126.82</v>
      </c>
      <c r="X303" s="103">
        <f t="shared" si="111"/>
        <v>-1.007227384639822</v>
      </c>
    </row>
    <row r="304" spans="1:24" s="14" customFormat="1" ht="12.75" hidden="1" outlineLevel="2">
      <c r="A304" s="14" t="s">
        <v>1006</v>
      </c>
      <c r="B304" s="14" t="s">
        <v>1007</v>
      </c>
      <c r="C304" s="54" t="s">
        <v>1517</v>
      </c>
      <c r="D304" s="15"/>
      <c r="E304" s="15"/>
      <c r="F304" s="15">
        <v>14808.720000000001</v>
      </c>
      <c r="G304" s="15">
        <v>0</v>
      </c>
      <c r="H304" s="90">
        <f t="shared" si="104"/>
        <v>14808.720000000001</v>
      </c>
      <c r="I304" s="103" t="str">
        <f t="shared" si="105"/>
        <v>N.M.</v>
      </c>
      <c r="J304" s="104"/>
      <c r="K304" s="15">
        <v>160616.97</v>
      </c>
      <c r="L304" s="15">
        <v>303.81</v>
      </c>
      <c r="M304" s="90">
        <f t="shared" si="106"/>
        <v>160313.16</v>
      </c>
      <c r="N304" s="103" t="str">
        <f t="shared" si="107"/>
        <v>N.M.</v>
      </c>
      <c r="O304" s="104"/>
      <c r="P304" s="15">
        <v>45034.700000000004</v>
      </c>
      <c r="Q304" s="15">
        <v>0</v>
      </c>
      <c r="R304" s="90">
        <f t="shared" si="108"/>
        <v>45034.700000000004</v>
      </c>
      <c r="S304" s="103" t="str">
        <f t="shared" si="109"/>
        <v>N.M.</v>
      </c>
      <c r="T304" s="104"/>
      <c r="U304" s="15">
        <v>157291.18</v>
      </c>
      <c r="V304" s="15">
        <v>9382.27</v>
      </c>
      <c r="W304" s="90">
        <f t="shared" si="110"/>
        <v>147908.91</v>
      </c>
      <c r="X304" s="103" t="str">
        <f t="shared" si="111"/>
        <v>N.M.</v>
      </c>
    </row>
    <row r="305" spans="1:24" s="14" customFormat="1" ht="12.75" hidden="1" outlineLevel="2">
      <c r="A305" s="14" t="s">
        <v>1008</v>
      </c>
      <c r="B305" s="14" t="s">
        <v>1009</v>
      </c>
      <c r="C305" s="54" t="s">
        <v>1518</v>
      </c>
      <c r="D305" s="15"/>
      <c r="E305" s="15"/>
      <c r="F305" s="15">
        <v>17961.64</v>
      </c>
      <c r="G305" s="15">
        <v>19122.07</v>
      </c>
      <c r="H305" s="90">
        <f t="shared" si="104"/>
        <v>-1160.4300000000003</v>
      </c>
      <c r="I305" s="103">
        <f t="shared" si="105"/>
        <v>-0.060685375589567464</v>
      </c>
      <c r="J305" s="104"/>
      <c r="K305" s="15">
        <v>211064.31</v>
      </c>
      <c r="L305" s="15">
        <v>134463.18</v>
      </c>
      <c r="M305" s="90">
        <f t="shared" si="106"/>
        <v>76601.13</v>
      </c>
      <c r="N305" s="103">
        <f t="shared" si="107"/>
        <v>0.5696810829552001</v>
      </c>
      <c r="O305" s="104"/>
      <c r="P305" s="15">
        <v>54568.69</v>
      </c>
      <c r="Q305" s="15">
        <v>57559.81</v>
      </c>
      <c r="R305" s="90">
        <f t="shared" si="108"/>
        <v>-2991.1199999999953</v>
      </c>
      <c r="S305" s="103">
        <f t="shared" si="109"/>
        <v>-0.051965425181215774</v>
      </c>
      <c r="T305" s="104"/>
      <c r="U305" s="15">
        <v>249500.63</v>
      </c>
      <c r="V305" s="15">
        <v>179729.37</v>
      </c>
      <c r="W305" s="90">
        <f t="shared" si="110"/>
        <v>69771.26000000001</v>
      </c>
      <c r="X305" s="103">
        <f t="shared" si="111"/>
        <v>0.3882017724760289</v>
      </c>
    </row>
    <row r="306" spans="1:24" s="14" customFormat="1" ht="12.75" hidden="1" outlineLevel="2">
      <c r="A306" s="14" t="s">
        <v>1010</v>
      </c>
      <c r="B306" s="14" t="s">
        <v>1011</v>
      </c>
      <c r="C306" s="54" t="s">
        <v>1519</v>
      </c>
      <c r="D306" s="15"/>
      <c r="E306" s="15"/>
      <c r="F306" s="15">
        <v>0</v>
      </c>
      <c r="G306" s="15">
        <v>22.81</v>
      </c>
      <c r="H306" s="90">
        <f t="shared" si="104"/>
        <v>-22.81</v>
      </c>
      <c r="I306" s="103" t="str">
        <f t="shared" si="105"/>
        <v>N.M.</v>
      </c>
      <c r="J306" s="104"/>
      <c r="K306" s="15">
        <v>3797.32</v>
      </c>
      <c r="L306" s="15">
        <v>9098.93</v>
      </c>
      <c r="M306" s="90">
        <f t="shared" si="106"/>
        <v>-5301.610000000001</v>
      </c>
      <c r="N306" s="103">
        <f t="shared" si="107"/>
        <v>-0.5826630164206121</v>
      </c>
      <c r="O306" s="104"/>
      <c r="P306" s="15">
        <v>0</v>
      </c>
      <c r="Q306" s="15">
        <v>66.84</v>
      </c>
      <c r="R306" s="90">
        <f t="shared" si="108"/>
        <v>-66.84</v>
      </c>
      <c r="S306" s="103" t="str">
        <f t="shared" si="109"/>
        <v>N.M.</v>
      </c>
      <c r="T306" s="104"/>
      <c r="U306" s="15">
        <v>4619.51</v>
      </c>
      <c r="V306" s="15">
        <v>9161.53</v>
      </c>
      <c r="W306" s="90">
        <f t="shared" si="110"/>
        <v>-4542.02</v>
      </c>
      <c r="X306" s="103">
        <f t="shared" si="111"/>
        <v>-0.49577090289504044</v>
      </c>
    </row>
    <row r="307" spans="1:24" s="14" customFormat="1" ht="12.75" hidden="1" outlineLevel="2">
      <c r="A307" s="14" t="s">
        <v>1012</v>
      </c>
      <c r="B307" s="14" t="s">
        <v>1013</v>
      </c>
      <c r="C307" s="54" t="s">
        <v>1520</v>
      </c>
      <c r="D307" s="15"/>
      <c r="E307" s="15"/>
      <c r="F307" s="15">
        <v>29.98</v>
      </c>
      <c r="G307" s="15">
        <v>83.69</v>
      </c>
      <c r="H307" s="90">
        <f t="shared" si="104"/>
        <v>-53.709999999999994</v>
      </c>
      <c r="I307" s="103">
        <f t="shared" si="105"/>
        <v>-0.6417732106583821</v>
      </c>
      <c r="J307" s="104"/>
      <c r="K307" s="15">
        <v>1026.64</v>
      </c>
      <c r="L307" s="15">
        <v>733.87</v>
      </c>
      <c r="M307" s="90">
        <f t="shared" si="106"/>
        <v>292.7700000000001</v>
      </c>
      <c r="N307" s="103">
        <f t="shared" si="107"/>
        <v>0.3989398667338903</v>
      </c>
      <c r="O307" s="104"/>
      <c r="P307" s="15">
        <v>203.48000000000002</v>
      </c>
      <c r="Q307" s="15">
        <v>143.14000000000001</v>
      </c>
      <c r="R307" s="90">
        <f t="shared" si="108"/>
        <v>60.34</v>
      </c>
      <c r="S307" s="103">
        <f t="shared" si="109"/>
        <v>0.4215453402263518</v>
      </c>
      <c r="T307" s="104"/>
      <c r="U307" s="15">
        <v>1188.19</v>
      </c>
      <c r="V307" s="15">
        <v>1076.3400000000001</v>
      </c>
      <c r="W307" s="90">
        <f t="shared" si="110"/>
        <v>111.84999999999991</v>
      </c>
      <c r="X307" s="103">
        <f t="shared" si="111"/>
        <v>0.10391697790660934</v>
      </c>
    </row>
    <row r="308" spans="1:24" s="14" customFormat="1" ht="12.75" hidden="1" outlineLevel="2">
      <c r="A308" s="14" t="s">
        <v>1014</v>
      </c>
      <c r="B308" s="14" t="s">
        <v>1015</v>
      </c>
      <c r="C308" s="54" t="s">
        <v>1521</v>
      </c>
      <c r="D308" s="15"/>
      <c r="E308" s="15"/>
      <c r="F308" s="15">
        <v>41.4</v>
      </c>
      <c r="G308" s="15">
        <v>741.79</v>
      </c>
      <c r="H308" s="90">
        <f t="shared" si="104"/>
        <v>-700.39</v>
      </c>
      <c r="I308" s="103">
        <f t="shared" si="105"/>
        <v>-0.9441890562018901</v>
      </c>
      <c r="J308" s="104"/>
      <c r="K308" s="15">
        <v>18994.850000000002</v>
      </c>
      <c r="L308" s="15">
        <v>21310.94</v>
      </c>
      <c r="M308" s="90">
        <f t="shared" si="106"/>
        <v>-2316.0899999999965</v>
      </c>
      <c r="N308" s="103">
        <f t="shared" si="107"/>
        <v>-0.10868079962685816</v>
      </c>
      <c r="O308" s="104"/>
      <c r="P308" s="15">
        <v>6422.8</v>
      </c>
      <c r="Q308" s="15">
        <v>7321.37</v>
      </c>
      <c r="R308" s="90">
        <f t="shared" si="108"/>
        <v>-898.5699999999997</v>
      </c>
      <c r="S308" s="103">
        <f t="shared" si="109"/>
        <v>-0.12273249405507436</v>
      </c>
      <c r="T308" s="104"/>
      <c r="U308" s="15">
        <v>20863.29</v>
      </c>
      <c r="V308" s="15">
        <v>21368.219999999998</v>
      </c>
      <c r="W308" s="90">
        <f t="shared" si="110"/>
        <v>-504.92999999999665</v>
      </c>
      <c r="X308" s="103">
        <f t="shared" si="111"/>
        <v>-0.023629951395109032</v>
      </c>
    </row>
    <row r="309" spans="1:24" s="14" customFormat="1" ht="12.75" hidden="1" outlineLevel="2">
      <c r="A309" s="14" t="s">
        <v>1016</v>
      </c>
      <c r="B309" s="14" t="s">
        <v>1017</v>
      </c>
      <c r="C309" s="54" t="s">
        <v>1522</v>
      </c>
      <c r="D309" s="15"/>
      <c r="E309" s="15"/>
      <c r="F309" s="15">
        <v>278903.17</v>
      </c>
      <c r="G309" s="15">
        <v>341630.5</v>
      </c>
      <c r="H309" s="90">
        <f t="shared" si="104"/>
        <v>-62727.330000000016</v>
      </c>
      <c r="I309" s="103">
        <f t="shared" si="105"/>
        <v>-0.18361162132772108</v>
      </c>
      <c r="J309" s="104"/>
      <c r="K309" s="15">
        <v>2789031.69</v>
      </c>
      <c r="L309" s="15">
        <v>3416305</v>
      </c>
      <c r="M309" s="90">
        <f t="shared" si="106"/>
        <v>-627273.31</v>
      </c>
      <c r="N309" s="103">
        <f t="shared" si="107"/>
        <v>-0.18361162425486016</v>
      </c>
      <c r="O309" s="104"/>
      <c r="P309" s="15">
        <v>836709.51</v>
      </c>
      <c r="Q309" s="15">
        <v>1024891.5</v>
      </c>
      <c r="R309" s="90">
        <f t="shared" si="108"/>
        <v>-188181.99</v>
      </c>
      <c r="S309" s="103">
        <f t="shared" si="109"/>
        <v>-0.18361162132772102</v>
      </c>
      <c r="T309" s="104"/>
      <c r="U309" s="15">
        <v>3472292.69</v>
      </c>
      <c r="V309" s="15">
        <v>3844131.82</v>
      </c>
      <c r="W309" s="90">
        <f t="shared" si="110"/>
        <v>-371839.1299999999</v>
      </c>
      <c r="X309" s="103">
        <f t="shared" si="111"/>
        <v>-0.0967290268417486</v>
      </c>
    </row>
    <row r="310" spans="1:24" s="14" customFormat="1" ht="12.75" hidden="1" outlineLevel="2">
      <c r="A310" s="14" t="s">
        <v>1018</v>
      </c>
      <c r="B310" s="14" t="s">
        <v>1019</v>
      </c>
      <c r="C310" s="54" t="s">
        <v>1523</v>
      </c>
      <c r="D310" s="15"/>
      <c r="E310" s="15"/>
      <c r="F310" s="15">
        <v>108458.48</v>
      </c>
      <c r="G310" s="15">
        <v>99779.1</v>
      </c>
      <c r="H310" s="90">
        <f t="shared" si="104"/>
        <v>8679.37999999999</v>
      </c>
      <c r="I310" s="103">
        <f t="shared" si="105"/>
        <v>0.08698595196789698</v>
      </c>
      <c r="J310" s="104"/>
      <c r="K310" s="15">
        <v>1200270.85</v>
      </c>
      <c r="L310" s="15">
        <v>1302580.27</v>
      </c>
      <c r="M310" s="90">
        <f t="shared" si="106"/>
        <v>-102309.41999999993</v>
      </c>
      <c r="N310" s="103">
        <f t="shared" si="107"/>
        <v>-0.07854365858005811</v>
      </c>
      <c r="O310" s="104"/>
      <c r="P310" s="15">
        <v>407185.67</v>
      </c>
      <c r="Q310" s="15">
        <v>356513.41000000003</v>
      </c>
      <c r="R310" s="90">
        <f t="shared" si="108"/>
        <v>50672.25999999995</v>
      </c>
      <c r="S310" s="103">
        <f t="shared" si="109"/>
        <v>0.1421328302910119</v>
      </c>
      <c r="T310" s="104"/>
      <c r="U310" s="15">
        <v>1511447.04</v>
      </c>
      <c r="V310" s="15">
        <v>1543219.51</v>
      </c>
      <c r="W310" s="90">
        <f t="shared" si="110"/>
        <v>-31772.469999999972</v>
      </c>
      <c r="X310" s="103">
        <f t="shared" si="111"/>
        <v>-0.02058843203712476</v>
      </c>
    </row>
    <row r="311" spans="1:24" s="14" customFormat="1" ht="12.75" hidden="1" outlineLevel="2">
      <c r="A311" s="14" t="s">
        <v>1020</v>
      </c>
      <c r="B311" s="14" t="s">
        <v>1021</v>
      </c>
      <c r="C311" s="54" t="s">
        <v>1524</v>
      </c>
      <c r="D311" s="15"/>
      <c r="E311" s="15"/>
      <c r="F311" s="15">
        <v>0</v>
      </c>
      <c r="G311" s="15">
        <v>0</v>
      </c>
      <c r="H311" s="90">
        <f t="shared" si="104"/>
        <v>0</v>
      </c>
      <c r="I311" s="103">
        <f t="shared" si="105"/>
        <v>0</v>
      </c>
      <c r="J311" s="104"/>
      <c r="K311" s="15">
        <v>16289.82</v>
      </c>
      <c r="L311" s="15">
        <v>13339.720000000001</v>
      </c>
      <c r="M311" s="90">
        <f t="shared" si="106"/>
        <v>2950.0999999999985</v>
      </c>
      <c r="N311" s="103">
        <f t="shared" si="107"/>
        <v>0.22115156839873687</v>
      </c>
      <c r="O311" s="104"/>
      <c r="P311" s="15">
        <v>6761.95</v>
      </c>
      <c r="Q311" s="15">
        <v>8076.39</v>
      </c>
      <c r="R311" s="90">
        <f t="shared" si="108"/>
        <v>-1314.4400000000005</v>
      </c>
      <c r="S311" s="103">
        <f t="shared" si="109"/>
        <v>-0.16275093203770502</v>
      </c>
      <c r="T311" s="104"/>
      <c r="U311" s="15">
        <v>23548.44</v>
      </c>
      <c r="V311" s="15">
        <v>46072.15</v>
      </c>
      <c r="W311" s="90">
        <f t="shared" si="110"/>
        <v>-22523.710000000003</v>
      </c>
      <c r="X311" s="103">
        <f t="shared" si="111"/>
        <v>-0.4888790733664481</v>
      </c>
    </row>
    <row r="312" spans="1:24" s="14" customFormat="1" ht="12.75" hidden="1" outlineLevel="2">
      <c r="A312" s="14" t="s">
        <v>1022</v>
      </c>
      <c r="B312" s="14" t="s">
        <v>1023</v>
      </c>
      <c r="C312" s="54" t="s">
        <v>1525</v>
      </c>
      <c r="D312" s="15"/>
      <c r="E312" s="15"/>
      <c r="F312" s="15">
        <v>86.13</v>
      </c>
      <c r="G312" s="15">
        <v>233.32</v>
      </c>
      <c r="H312" s="90">
        <f t="shared" si="104"/>
        <v>-147.19</v>
      </c>
      <c r="I312" s="103">
        <f t="shared" si="105"/>
        <v>-0.6308503343048174</v>
      </c>
      <c r="J312" s="104"/>
      <c r="K312" s="15">
        <v>861.3000000000001</v>
      </c>
      <c r="L312" s="15">
        <v>2333.21</v>
      </c>
      <c r="M312" s="90">
        <f t="shared" si="106"/>
        <v>-1471.9099999999999</v>
      </c>
      <c r="N312" s="103">
        <f t="shared" si="107"/>
        <v>-0.6308519164584413</v>
      </c>
      <c r="O312" s="104"/>
      <c r="P312" s="15">
        <v>258.39</v>
      </c>
      <c r="Q312" s="15">
        <v>699.96</v>
      </c>
      <c r="R312" s="90">
        <f t="shared" si="108"/>
        <v>-441.57000000000005</v>
      </c>
      <c r="S312" s="103">
        <f t="shared" si="109"/>
        <v>-0.6308503343048174</v>
      </c>
      <c r="T312" s="104"/>
      <c r="U312" s="15">
        <v>1327.94</v>
      </c>
      <c r="V312" s="15">
        <v>3207.05</v>
      </c>
      <c r="W312" s="90">
        <f t="shared" si="110"/>
        <v>-1879.1100000000001</v>
      </c>
      <c r="X312" s="103">
        <f t="shared" si="111"/>
        <v>-0.5859309957749333</v>
      </c>
    </row>
    <row r="313" spans="1:24" s="14" customFormat="1" ht="12.75" hidden="1" outlineLevel="2">
      <c r="A313" s="14" t="s">
        <v>1024</v>
      </c>
      <c r="B313" s="14" t="s">
        <v>1025</v>
      </c>
      <c r="C313" s="54" t="s">
        <v>1526</v>
      </c>
      <c r="D313" s="15"/>
      <c r="E313" s="15"/>
      <c r="F313" s="15">
        <v>-92293.53</v>
      </c>
      <c r="G313" s="15">
        <v>-55923.380000000005</v>
      </c>
      <c r="H313" s="90">
        <f t="shared" si="104"/>
        <v>-36370.149999999994</v>
      </c>
      <c r="I313" s="103">
        <f t="shared" si="105"/>
        <v>-0.6503567917389828</v>
      </c>
      <c r="J313" s="104"/>
      <c r="K313" s="15">
        <v>-948801.43</v>
      </c>
      <c r="L313" s="15">
        <v>-435230.03</v>
      </c>
      <c r="M313" s="90">
        <f t="shared" si="106"/>
        <v>-513571.4</v>
      </c>
      <c r="N313" s="103">
        <f t="shared" si="107"/>
        <v>-1.1799999186637007</v>
      </c>
      <c r="O313" s="104"/>
      <c r="P313" s="15">
        <v>-266852.27</v>
      </c>
      <c r="Q313" s="15">
        <v>-148122.53</v>
      </c>
      <c r="R313" s="90">
        <f t="shared" si="108"/>
        <v>-118729.74000000002</v>
      </c>
      <c r="S313" s="103">
        <f t="shared" si="109"/>
        <v>-0.8015643535119203</v>
      </c>
      <c r="T313" s="104"/>
      <c r="U313" s="15">
        <v>-1080601.22</v>
      </c>
      <c r="V313" s="15">
        <v>-507459.47500000003</v>
      </c>
      <c r="W313" s="90">
        <f t="shared" si="110"/>
        <v>-573141.7449999999</v>
      </c>
      <c r="X313" s="103">
        <f t="shared" si="111"/>
        <v>-1.1294335276723326</v>
      </c>
    </row>
    <row r="314" spans="1:24" s="14" customFormat="1" ht="12.75" hidden="1" outlineLevel="2">
      <c r="A314" s="14" t="s">
        <v>1026</v>
      </c>
      <c r="B314" s="14" t="s">
        <v>1027</v>
      </c>
      <c r="C314" s="54" t="s">
        <v>1527</v>
      </c>
      <c r="D314" s="15"/>
      <c r="E314" s="15"/>
      <c r="F314" s="15">
        <v>-161411.85</v>
      </c>
      <c r="G314" s="15">
        <v>-146375.55000000002</v>
      </c>
      <c r="H314" s="90">
        <f t="shared" si="104"/>
        <v>-15036.299999999988</v>
      </c>
      <c r="I314" s="103">
        <f t="shared" si="105"/>
        <v>-0.10272412298365394</v>
      </c>
      <c r="J314" s="104"/>
      <c r="K314" s="15">
        <v>-1519488.5</v>
      </c>
      <c r="L314" s="15">
        <v>-1483928.865</v>
      </c>
      <c r="M314" s="90">
        <f t="shared" si="106"/>
        <v>-35559.63500000001</v>
      </c>
      <c r="N314" s="103">
        <f t="shared" si="107"/>
        <v>-0.02396316685975376</v>
      </c>
      <c r="O314" s="104"/>
      <c r="P314" s="15">
        <v>-465540.78</v>
      </c>
      <c r="Q314" s="15">
        <v>-408570.21</v>
      </c>
      <c r="R314" s="90">
        <f t="shared" si="108"/>
        <v>-56970.57000000001</v>
      </c>
      <c r="S314" s="103">
        <f t="shared" si="109"/>
        <v>-0.13943887392083726</v>
      </c>
      <c r="T314" s="104"/>
      <c r="U314" s="15">
        <v>-1842548.63</v>
      </c>
      <c r="V314" s="15">
        <v>-1802869.496</v>
      </c>
      <c r="W314" s="90">
        <f t="shared" si="110"/>
        <v>-39679.133999999845</v>
      </c>
      <c r="X314" s="103">
        <f t="shared" si="111"/>
        <v>-0.02200887756325977</v>
      </c>
    </row>
    <row r="315" spans="1:24" s="14" customFormat="1" ht="12.75" hidden="1" outlineLevel="2">
      <c r="A315" s="14" t="s">
        <v>1028</v>
      </c>
      <c r="B315" s="14" t="s">
        <v>1029</v>
      </c>
      <c r="C315" s="54" t="s">
        <v>1528</v>
      </c>
      <c r="D315" s="15"/>
      <c r="E315" s="15"/>
      <c r="F315" s="15">
        <v>-46991.46</v>
      </c>
      <c r="G315" s="15">
        <v>-36707.57</v>
      </c>
      <c r="H315" s="90">
        <f t="shared" si="104"/>
        <v>-10283.89</v>
      </c>
      <c r="I315" s="103">
        <f t="shared" si="105"/>
        <v>-0.2801571991826209</v>
      </c>
      <c r="J315" s="104"/>
      <c r="K315" s="15">
        <v>-422424.55</v>
      </c>
      <c r="L315" s="15">
        <v>-450388.446</v>
      </c>
      <c r="M315" s="90">
        <f t="shared" si="106"/>
        <v>27963.896000000008</v>
      </c>
      <c r="N315" s="103">
        <f t="shared" si="107"/>
        <v>0.062088395580201024</v>
      </c>
      <c r="O315" s="104"/>
      <c r="P315" s="15">
        <v>-124516.82</v>
      </c>
      <c r="Q315" s="15">
        <v>-113464.45</v>
      </c>
      <c r="R315" s="90">
        <f t="shared" si="108"/>
        <v>-11052.37000000001</v>
      </c>
      <c r="S315" s="103">
        <f t="shared" si="109"/>
        <v>-0.09740821905010785</v>
      </c>
      <c r="T315" s="104"/>
      <c r="U315" s="15">
        <v>-525433.99</v>
      </c>
      <c r="V315" s="15">
        <v>-561072.78</v>
      </c>
      <c r="W315" s="90">
        <f t="shared" si="110"/>
        <v>35638.79000000004</v>
      </c>
      <c r="X315" s="103">
        <f t="shared" si="111"/>
        <v>0.06351901441378074</v>
      </c>
    </row>
    <row r="316" spans="1:24" s="14" customFormat="1" ht="12.75" hidden="1" outlineLevel="2">
      <c r="A316" s="14" t="s">
        <v>1030</v>
      </c>
      <c r="B316" s="14" t="s">
        <v>1031</v>
      </c>
      <c r="C316" s="54" t="s">
        <v>1529</v>
      </c>
      <c r="D316" s="15"/>
      <c r="E316" s="15"/>
      <c r="F316" s="15">
        <v>-72333.34</v>
      </c>
      <c r="G316" s="15">
        <v>-81494.28</v>
      </c>
      <c r="H316" s="90">
        <f t="shared" si="104"/>
        <v>9160.940000000002</v>
      </c>
      <c r="I316" s="103">
        <f t="shared" si="105"/>
        <v>0.11241206131276947</v>
      </c>
      <c r="J316" s="104"/>
      <c r="K316" s="15">
        <v>-702389.63</v>
      </c>
      <c r="L316" s="15">
        <v>-747287.902</v>
      </c>
      <c r="M316" s="90">
        <f t="shared" si="106"/>
        <v>44898.272</v>
      </c>
      <c r="N316" s="103">
        <f t="shared" si="107"/>
        <v>0.060081625675776025</v>
      </c>
      <c r="O316" s="104"/>
      <c r="P316" s="15">
        <v>-206241.29</v>
      </c>
      <c r="Q316" s="15">
        <v>-219435.81</v>
      </c>
      <c r="R316" s="90">
        <f t="shared" si="108"/>
        <v>13194.51999999999</v>
      </c>
      <c r="S316" s="103">
        <f t="shared" si="109"/>
        <v>0.060129292479654935</v>
      </c>
      <c r="T316" s="104"/>
      <c r="U316" s="15">
        <v>-892845.76</v>
      </c>
      <c r="V316" s="15">
        <v>-865818.242</v>
      </c>
      <c r="W316" s="90">
        <f t="shared" si="110"/>
        <v>-27027.51800000004</v>
      </c>
      <c r="X316" s="103">
        <f t="shared" si="111"/>
        <v>-0.03121615679702905</v>
      </c>
    </row>
    <row r="317" spans="1:24" s="14" customFormat="1" ht="12.75" hidden="1" outlineLevel="2">
      <c r="A317" s="14" t="s">
        <v>1032</v>
      </c>
      <c r="B317" s="14" t="s">
        <v>1033</v>
      </c>
      <c r="C317" s="54" t="s">
        <v>1530</v>
      </c>
      <c r="D317" s="15"/>
      <c r="E317" s="15"/>
      <c r="F317" s="15">
        <v>-85598.69</v>
      </c>
      <c r="G317" s="15">
        <v>-70821.52</v>
      </c>
      <c r="H317" s="90">
        <f t="shared" si="104"/>
        <v>-14777.169999999998</v>
      </c>
      <c r="I317" s="103">
        <f t="shared" si="105"/>
        <v>-0.20865366911074484</v>
      </c>
      <c r="J317" s="104"/>
      <c r="K317" s="15">
        <v>-897934.6</v>
      </c>
      <c r="L317" s="15">
        <v>-801409.9500000001</v>
      </c>
      <c r="M317" s="90">
        <f t="shared" si="106"/>
        <v>-96524.6499999999</v>
      </c>
      <c r="N317" s="103">
        <f t="shared" si="107"/>
        <v>-0.12044353829148229</v>
      </c>
      <c r="O317" s="104"/>
      <c r="P317" s="15">
        <v>-234479.79</v>
      </c>
      <c r="Q317" s="15">
        <v>-216729.30000000002</v>
      </c>
      <c r="R317" s="90">
        <f t="shared" si="108"/>
        <v>-17750.48999999999</v>
      </c>
      <c r="S317" s="103">
        <f t="shared" si="109"/>
        <v>-0.08190166258092463</v>
      </c>
      <c r="T317" s="104"/>
      <c r="U317" s="15">
        <v>-1085804.6</v>
      </c>
      <c r="V317" s="15">
        <v>-928528.6300000001</v>
      </c>
      <c r="W317" s="90">
        <f t="shared" si="110"/>
        <v>-157275.96999999997</v>
      </c>
      <c r="X317" s="103">
        <f t="shared" si="111"/>
        <v>-0.169381928481839</v>
      </c>
    </row>
    <row r="318" spans="1:24" s="14" customFormat="1" ht="12.75" hidden="1" outlineLevel="2">
      <c r="A318" s="14" t="s">
        <v>1034</v>
      </c>
      <c r="B318" s="14" t="s">
        <v>1035</v>
      </c>
      <c r="C318" s="54" t="s">
        <v>1531</v>
      </c>
      <c r="D318" s="15"/>
      <c r="E318" s="15"/>
      <c r="F318" s="15">
        <v>-79576.56</v>
      </c>
      <c r="G318" s="15">
        <v>-72281.72</v>
      </c>
      <c r="H318" s="90">
        <f aca="true" t="shared" si="112" ref="H318:H342">+F318-G318</f>
        <v>-7294.8399999999965</v>
      </c>
      <c r="I318" s="103">
        <f aca="true" t="shared" si="113" ref="I318:I342">IF(G318&lt;0,IF(H318=0,0,IF(OR(G318=0,F318=0),"N.M.",IF(ABS(H318/G318)&gt;=10,"N.M.",H318/(-G318)))),IF(H318=0,0,IF(OR(G318=0,F318=0),"N.M.",IF(ABS(H318/G318)&gt;=10,"N.M.",H318/G318))))</f>
        <v>-0.10092233555039914</v>
      </c>
      <c r="J318" s="104"/>
      <c r="K318" s="15">
        <v>-795765.61</v>
      </c>
      <c r="L318" s="15">
        <v>-731264.11</v>
      </c>
      <c r="M318" s="90">
        <f aca="true" t="shared" si="114" ref="M318:M342">+K318-L318</f>
        <v>-64501.5</v>
      </c>
      <c r="N318" s="103">
        <f aca="true" t="shared" si="115" ref="N318:N342">IF(L318&lt;0,IF(M318=0,0,IF(OR(L318=0,K318=0),"N.M.",IF(ABS(M318/L318)&gt;=10,"N.M.",M318/(-L318)))),IF(M318=0,0,IF(OR(L318=0,K318=0),"N.M.",IF(ABS(M318/L318)&gt;=10,"N.M.",M318/L318))))</f>
        <v>-0.08820547749841025</v>
      </c>
      <c r="O318" s="104"/>
      <c r="P318" s="15">
        <v>-238729.68</v>
      </c>
      <c r="Q318" s="15">
        <v>-216845.16</v>
      </c>
      <c r="R318" s="90">
        <f aca="true" t="shared" si="116" ref="R318:R342">+P318-Q318</f>
        <v>-21884.51999999999</v>
      </c>
      <c r="S318" s="103">
        <f aca="true" t="shared" si="117" ref="S318:S342">IF(Q318&lt;0,IF(R318=0,0,IF(OR(Q318=0,P318=0),"N.M.",IF(ABS(R318/Q318)&gt;=10,"N.M.",R318/(-Q318)))),IF(R318=0,0,IF(OR(Q318=0,P318=0),"N.M.",IF(ABS(R318/Q318)&gt;=10,"N.M.",R318/Q318))))</f>
        <v>-0.10092233555039914</v>
      </c>
      <c r="T318" s="104"/>
      <c r="U318" s="15">
        <v>-931882.14</v>
      </c>
      <c r="V318" s="15">
        <v>-891999.9299999999</v>
      </c>
      <c r="W318" s="90">
        <f aca="true" t="shared" si="118" ref="W318:W342">+U318-V318</f>
        <v>-39882.21000000008</v>
      </c>
      <c r="X318" s="103">
        <f aca="true" t="shared" si="119" ref="X318:X342">IF(V318&lt;0,IF(W318=0,0,IF(OR(V318=0,U318=0),"N.M.",IF(ABS(W318/V318)&gt;=10,"N.M.",W318/(-V318)))),IF(W318=0,0,IF(OR(V318=0,U318=0),"N.M.",IF(ABS(W318/V318)&gt;=10,"N.M.",W318/V318))))</f>
        <v>-0.04471100126655849</v>
      </c>
    </row>
    <row r="319" spans="1:24" s="14" customFormat="1" ht="12.75" hidden="1" outlineLevel="2">
      <c r="A319" s="14" t="s">
        <v>1036</v>
      </c>
      <c r="B319" s="14" t="s">
        <v>1037</v>
      </c>
      <c r="C319" s="54" t="s">
        <v>1532</v>
      </c>
      <c r="D319" s="15"/>
      <c r="E319" s="15"/>
      <c r="F319" s="15">
        <v>-34760.3</v>
      </c>
      <c r="G319" s="15">
        <v>-60460.79</v>
      </c>
      <c r="H319" s="90">
        <f t="shared" si="112"/>
        <v>25700.489999999998</v>
      </c>
      <c r="I319" s="103">
        <f t="shared" si="113"/>
        <v>0.4250769796425088</v>
      </c>
      <c r="J319" s="104"/>
      <c r="K319" s="15">
        <v>-159541.76</v>
      </c>
      <c r="L319" s="15">
        <v>-35881.9</v>
      </c>
      <c r="M319" s="90">
        <f t="shared" si="114"/>
        <v>-123659.86000000002</v>
      </c>
      <c r="N319" s="103">
        <f t="shared" si="115"/>
        <v>-3.4463018959419656</v>
      </c>
      <c r="O319" s="104"/>
      <c r="P319" s="15">
        <v>-124694.7</v>
      </c>
      <c r="Q319" s="15">
        <v>-131934.96</v>
      </c>
      <c r="R319" s="90">
        <f t="shared" si="116"/>
        <v>7240.259999999995</v>
      </c>
      <c r="S319" s="103">
        <f t="shared" si="117"/>
        <v>0.05487749418349765</v>
      </c>
      <c r="T319" s="104"/>
      <c r="U319" s="15">
        <v>465.1600000000035</v>
      </c>
      <c r="V319" s="15">
        <v>-39695.54</v>
      </c>
      <c r="W319" s="90">
        <f t="shared" si="118"/>
        <v>40160.700000000004</v>
      </c>
      <c r="X319" s="103">
        <f t="shared" si="119"/>
        <v>1.0117181930262191</v>
      </c>
    </row>
    <row r="320" spans="1:24" s="14" customFormat="1" ht="12.75" hidden="1" outlineLevel="2">
      <c r="A320" s="14" t="s">
        <v>1038</v>
      </c>
      <c r="B320" s="14" t="s">
        <v>1039</v>
      </c>
      <c r="C320" s="54" t="s">
        <v>1533</v>
      </c>
      <c r="D320" s="15"/>
      <c r="E320" s="15"/>
      <c r="F320" s="15">
        <v>17900.24</v>
      </c>
      <c r="G320" s="15">
        <v>15637.36</v>
      </c>
      <c r="H320" s="90">
        <f t="shared" si="112"/>
        <v>2262.880000000001</v>
      </c>
      <c r="I320" s="103">
        <f t="shared" si="113"/>
        <v>0.14470984872126758</v>
      </c>
      <c r="J320" s="104"/>
      <c r="K320" s="15">
        <v>162713.07</v>
      </c>
      <c r="L320" s="15">
        <v>154712.93</v>
      </c>
      <c r="M320" s="90">
        <f t="shared" si="114"/>
        <v>8000.140000000014</v>
      </c>
      <c r="N320" s="103">
        <f t="shared" si="115"/>
        <v>0.05170957592232281</v>
      </c>
      <c r="O320" s="104"/>
      <c r="P320" s="15">
        <v>53493.81</v>
      </c>
      <c r="Q320" s="15">
        <v>49476.43</v>
      </c>
      <c r="R320" s="90">
        <f t="shared" si="116"/>
        <v>4017.3799999999974</v>
      </c>
      <c r="S320" s="103">
        <f t="shared" si="117"/>
        <v>0.08119785522116284</v>
      </c>
      <c r="T320" s="104"/>
      <c r="U320" s="15">
        <v>192544.99000000002</v>
      </c>
      <c r="V320" s="15">
        <v>188568.77</v>
      </c>
      <c r="W320" s="90">
        <f t="shared" si="118"/>
        <v>3976.2200000000303</v>
      </c>
      <c r="X320" s="103">
        <f t="shared" si="119"/>
        <v>0.021086312436571712</v>
      </c>
    </row>
    <row r="321" spans="1:24" s="14" customFormat="1" ht="12.75" hidden="1" outlineLevel="2">
      <c r="A321" s="14" t="s">
        <v>1040</v>
      </c>
      <c r="B321" s="14" t="s">
        <v>1041</v>
      </c>
      <c r="C321" s="54" t="s">
        <v>1534</v>
      </c>
      <c r="D321" s="15"/>
      <c r="E321" s="15"/>
      <c r="F321" s="15">
        <v>-34.26</v>
      </c>
      <c r="G321" s="15">
        <v>7.390000000000001</v>
      </c>
      <c r="H321" s="90">
        <f t="shared" si="112"/>
        <v>-41.65</v>
      </c>
      <c r="I321" s="103">
        <f t="shared" si="113"/>
        <v>-5.635994587280107</v>
      </c>
      <c r="J321" s="104"/>
      <c r="K321" s="15">
        <v>-8.34</v>
      </c>
      <c r="L321" s="15">
        <v>43.69</v>
      </c>
      <c r="M321" s="90">
        <f t="shared" si="114"/>
        <v>-52.03</v>
      </c>
      <c r="N321" s="103">
        <f t="shared" si="115"/>
        <v>-1.1908903639276722</v>
      </c>
      <c r="O321" s="104"/>
      <c r="P321" s="15">
        <v>-9.870000000000001</v>
      </c>
      <c r="Q321" s="15">
        <v>-22.900000000000002</v>
      </c>
      <c r="R321" s="90">
        <f t="shared" si="116"/>
        <v>13.030000000000001</v>
      </c>
      <c r="S321" s="103">
        <f t="shared" si="117"/>
        <v>0.5689956331877729</v>
      </c>
      <c r="T321" s="104"/>
      <c r="U321" s="15">
        <v>-47.67</v>
      </c>
      <c r="V321" s="15">
        <v>46.8</v>
      </c>
      <c r="W321" s="90">
        <f t="shared" si="118"/>
        <v>-94.47</v>
      </c>
      <c r="X321" s="103">
        <f t="shared" si="119"/>
        <v>-2.0185897435897435</v>
      </c>
    </row>
    <row r="322" spans="1:24" s="14" customFormat="1" ht="12.75" hidden="1" outlineLevel="2">
      <c r="A322" s="14" t="s">
        <v>1042</v>
      </c>
      <c r="B322" s="14" t="s">
        <v>1043</v>
      </c>
      <c r="C322" s="54" t="s">
        <v>1535</v>
      </c>
      <c r="D322" s="15"/>
      <c r="E322" s="15"/>
      <c r="F322" s="15">
        <v>7.28</v>
      </c>
      <c r="G322" s="15">
        <v>28.45</v>
      </c>
      <c r="H322" s="90">
        <f t="shared" si="112"/>
        <v>-21.169999999999998</v>
      </c>
      <c r="I322" s="103">
        <f t="shared" si="113"/>
        <v>-0.7441124780316344</v>
      </c>
      <c r="J322" s="104"/>
      <c r="K322" s="15">
        <v>-3.23</v>
      </c>
      <c r="L322" s="15">
        <v>268.78000000000003</v>
      </c>
      <c r="M322" s="90">
        <f t="shared" si="114"/>
        <v>-272.01000000000005</v>
      </c>
      <c r="N322" s="103">
        <f t="shared" si="115"/>
        <v>-1.0120172631892255</v>
      </c>
      <c r="O322" s="104"/>
      <c r="P322" s="15">
        <v>21.76</v>
      </c>
      <c r="Q322" s="15">
        <v>134.68</v>
      </c>
      <c r="R322" s="90">
        <f t="shared" si="116"/>
        <v>-112.92</v>
      </c>
      <c r="S322" s="103">
        <f t="shared" si="117"/>
        <v>-0.8384318384318384</v>
      </c>
      <c r="T322" s="104"/>
      <c r="U322" s="15">
        <v>-214.96</v>
      </c>
      <c r="V322" s="15">
        <v>281.77000000000004</v>
      </c>
      <c r="W322" s="90">
        <f t="shared" si="118"/>
        <v>-496.73</v>
      </c>
      <c r="X322" s="103">
        <f t="shared" si="119"/>
        <v>-1.762891720197324</v>
      </c>
    </row>
    <row r="323" spans="1:24" s="14" customFormat="1" ht="12.75" hidden="1" outlineLevel="2">
      <c r="A323" s="14" t="s">
        <v>1044</v>
      </c>
      <c r="B323" s="14" t="s">
        <v>1045</v>
      </c>
      <c r="C323" s="54" t="s">
        <v>1536</v>
      </c>
      <c r="D323" s="15"/>
      <c r="E323" s="15"/>
      <c r="F323" s="15">
        <v>1270.48</v>
      </c>
      <c r="G323" s="15">
        <v>1171.6000000000001</v>
      </c>
      <c r="H323" s="90">
        <f t="shared" si="112"/>
        <v>98.87999999999988</v>
      </c>
      <c r="I323" s="103">
        <f t="shared" si="113"/>
        <v>0.08439740525776704</v>
      </c>
      <c r="J323" s="104"/>
      <c r="K323" s="15">
        <v>86626.09</v>
      </c>
      <c r="L323" s="15">
        <v>-13.92</v>
      </c>
      <c r="M323" s="90">
        <f t="shared" si="114"/>
        <v>86640.01</v>
      </c>
      <c r="N323" s="103" t="str">
        <f t="shared" si="115"/>
        <v>N.M.</v>
      </c>
      <c r="O323" s="104"/>
      <c r="P323" s="15">
        <v>2425.93</v>
      </c>
      <c r="Q323" s="15">
        <v>1305.31</v>
      </c>
      <c r="R323" s="90">
        <f t="shared" si="116"/>
        <v>1120.62</v>
      </c>
      <c r="S323" s="103">
        <f t="shared" si="117"/>
        <v>0.8585087067439918</v>
      </c>
      <c r="T323" s="104"/>
      <c r="U323" s="15">
        <v>86082.22</v>
      </c>
      <c r="V323" s="15">
        <v>1967.31</v>
      </c>
      <c r="W323" s="90">
        <f t="shared" si="118"/>
        <v>84114.91</v>
      </c>
      <c r="X323" s="103" t="str">
        <f t="shared" si="119"/>
        <v>N.M.</v>
      </c>
    </row>
    <row r="324" spans="1:24" s="14" customFormat="1" ht="12.75" hidden="1" outlineLevel="2">
      <c r="A324" s="14" t="s">
        <v>1046</v>
      </c>
      <c r="B324" s="14" t="s">
        <v>1047</v>
      </c>
      <c r="C324" s="54" t="s">
        <v>0</v>
      </c>
      <c r="D324" s="15"/>
      <c r="E324" s="15"/>
      <c r="F324" s="15">
        <v>5487.27</v>
      </c>
      <c r="G324" s="15">
        <v>244.92000000000002</v>
      </c>
      <c r="H324" s="90">
        <f t="shared" si="112"/>
        <v>5242.35</v>
      </c>
      <c r="I324" s="103" t="str">
        <f t="shared" si="113"/>
        <v>N.M.</v>
      </c>
      <c r="J324" s="104"/>
      <c r="K324" s="15">
        <v>-225192.37</v>
      </c>
      <c r="L324" s="15">
        <v>19252.03</v>
      </c>
      <c r="M324" s="90">
        <f t="shared" si="114"/>
        <v>-244444.4</v>
      </c>
      <c r="N324" s="103" t="str">
        <f t="shared" si="115"/>
        <v>N.M.</v>
      </c>
      <c r="O324" s="104"/>
      <c r="P324" s="15">
        <v>6382.27</v>
      </c>
      <c r="Q324" s="15">
        <v>1910.41</v>
      </c>
      <c r="R324" s="90">
        <f t="shared" si="116"/>
        <v>4471.860000000001</v>
      </c>
      <c r="S324" s="103">
        <f t="shared" si="117"/>
        <v>2.3407854858381185</v>
      </c>
      <c r="T324" s="104"/>
      <c r="U324" s="15">
        <v>28102.630000000005</v>
      </c>
      <c r="V324" s="15">
        <v>22252.03</v>
      </c>
      <c r="W324" s="90">
        <f t="shared" si="118"/>
        <v>5850.600000000006</v>
      </c>
      <c r="X324" s="103">
        <f t="shared" si="119"/>
        <v>0.26292432645471026</v>
      </c>
    </row>
    <row r="325" spans="1:24" s="14" customFormat="1" ht="12.75" hidden="1" outlineLevel="2">
      <c r="A325" s="14" t="s">
        <v>1048</v>
      </c>
      <c r="B325" s="14" t="s">
        <v>1049</v>
      </c>
      <c r="C325" s="54" t="s">
        <v>1</v>
      </c>
      <c r="D325" s="15"/>
      <c r="E325" s="15"/>
      <c r="F325" s="15">
        <v>0</v>
      </c>
      <c r="G325" s="15">
        <v>0</v>
      </c>
      <c r="H325" s="90">
        <f t="shared" si="112"/>
        <v>0</v>
      </c>
      <c r="I325" s="103">
        <f t="shared" si="113"/>
        <v>0</v>
      </c>
      <c r="J325" s="104"/>
      <c r="K325" s="15">
        <v>0</v>
      </c>
      <c r="L325" s="15">
        <v>1500</v>
      </c>
      <c r="M325" s="90">
        <f t="shared" si="114"/>
        <v>-1500</v>
      </c>
      <c r="N325" s="103" t="str">
        <f t="shared" si="115"/>
        <v>N.M.</v>
      </c>
      <c r="O325" s="104"/>
      <c r="P325" s="15">
        <v>0</v>
      </c>
      <c r="Q325" s="15">
        <v>0</v>
      </c>
      <c r="R325" s="90">
        <f t="shared" si="116"/>
        <v>0</v>
      </c>
      <c r="S325" s="103">
        <f t="shared" si="117"/>
        <v>0</v>
      </c>
      <c r="T325" s="104"/>
      <c r="U325" s="15">
        <v>0</v>
      </c>
      <c r="V325" s="15">
        <v>1500</v>
      </c>
      <c r="W325" s="90">
        <f t="shared" si="118"/>
        <v>-1500</v>
      </c>
      <c r="X325" s="103" t="str">
        <f t="shared" si="119"/>
        <v>N.M.</v>
      </c>
    </row>
    <row r="326" spans="1:24" s="14" customFormat="1" ht="12.75" hidden="1" outlineLevel="2">
      <c r="A326" s="14" t="s">
        <v>1050</v>
      </c>
      <c r="B326" s="14" t="s">
        <v>1051</v>
      </c>
      <c r="C326" s="54" t="s">
        <v>2</v>
      </c>
      <c r="D326" s="15"/>
      <c r="E326" s="15"/>
      <c r="F326" s="15">
        <v>0</v>
      </c>
      <c r="G326" s="15">
        <v>0</v>
      </c>
      <c r="H326" s="90">
        <f t="shared" si="112"/>
        <v>0</v>
      </c>
      <c r="I326" s="103">
        <f t="shared" si="113"/>
        <v>0</v>
      </c>
      <c r="J326" s="104"/>
      <c r="K326" s="15">
        <v>0.08</v>
      </c>
      <c r="L326" s="15">
        <v>0</v>
      </c>
      <c r="M326" s="90">
        <f t="shared" si="114"/>
        <v>0.08</v>
      </c>
      <c r="N326" s="103" t="str">
        <f t="shared" si="115"/>
        <v>N.M.</v>
      </c>
      <c r="O326" s="104"/>
      <c r="P326" s="15">
        <v>0.08</v>
      </c>
      <c r="Q326" s="15">
        <v>0</v>
      </c>
      <c r="R326" s="90">
        <f t="shared" si="116"/>
        <v>0.08</v>
      </c>
      <c r="S326" s="103" t="str">
        <f t="shared" si="117"/>
        <v>N.M.</v>
      </c>
      <c r="T326" s="104"/>
      <c r="U326" s="15">
        <v>0.08</v>
      </c>
      <c r="V326" s="15">
        <v>2.25</v>
      </c>
      <c r="W326" s="90">
        <f t="shared" si="118"/>
        <v>-2.17</v>
      </c>
      <c r="X326" s="103">
        <f t="shared" si="119"/>
        <v>-0.9644444444444444</v>
      </c>
    </row>
    <row r="327" spans="1:24" s="14" customFormat="1" ht="12.75" hidden="1" outlineLevel="2">
      <c r="A327" s="14" t="s">
        <v>1052</v>
      </c>
      <c r="B327" s="14" t="s">
        <v>1053</v>
      </c>
      <c r="C327" s="54" t="s">
        <v>3</v>
      </c>
      <c r="D327" s="15"/>
      <c r="E327" s="15"/>
      <c r="F327" s="15">
        <v>0</v>
      </c>
      <c r="G327" s="15">
        <v>0</v>
      </c>
      <c r="H327" s="90">
        <f t="shared" si="112"/>
        <v>0</v>
      </c>
      <c r="I327" s="103">
        <f t="shared" si="113"/>
        <v>0</v>
      </c>
      <c r="J327" s="104"/>
      <c r="K327" s="15">
        <v>0</v>
      </c>
      <c r="L327" s="15">
        <v>561.79</v>
      </c>
      <c r="M327" s="90">
        <f t="shared" si="114"/>
        <v>-561.79</v>
      </c>
      <c r="N327" s="103" t="str">
        <f t="shared" si="115"/>
        <v>N.M.</v>
      </c>
      <c r="O327" s="104"/>
      <c r="P327" s="15">
        <v>0</v>
      </c>
      <c r="Q327" s="15">
        <v>0</v>
      </c>
      <c r="R327" s="90">
        <f t="shared" si="116"/>
        <v>0</v>
      </c>
      <c r="S327" s="103">
        <f t="shared" si="117"/>
        <v>0</v>
      </c>
      <c r="T327" s="104"/>
      <c r="U327" s="15">
        <v>0</v>
      </c>
      <c r="V327" s="15">
        <v>561.79</v>
      </c>
      <c r="W327" s="90">
        <f t="shared" si="118"/>
        <v>-561.79</v>
      </c>
      <c r="X327" s="103" t="str">
        <f t="shared" si="119"/>
        <v>N.M.</v>
      </c>
    </row>
    <row r="328" spans="1:24" s="14" customFormat="1" ht="12.75" hidden="1" outlineLevel="2">
      <c r="A328" s="14" t="s">
        <v>1054</v>
      </c>
      <c r="B328" s="14" t="s">
        <v>1055</v>
      </c>
      <c r="C328" s="54" t="s">
        <v>4</v>
      </c>
      <c r="D328" s="15"/>
      <c r="E328" s="15"/>
      <c r="F328" s="15">
        <v>0</v>
      </c>
      <c r="G328" s="15">
        <v>4.99</v>
      </c>
      <c r="H328" s="90">
        <f t="shared" si="112"/>
        <v>-4.99</v>
      </c>
      <c r="I328" s="103" t="str">
        <f t="shared" si="113"/>
        <v>N.M.</v>
      </c>
      <c r="J328" s="104"/>
      <c r="K328" s="15">
        <v>415.88</v>
      </c>
      <c r="L328" s="15">
        <v>522.45</v>
      </c>
      <c r="M328" s="90">
        <f t="shared" si="114"/>
        <v>-106.57000000000005</v>
      </c>
      <c r="N328" s="103">
        <f t="shared" si="115"/>
        <v>-0.20398124222413636</v>
      </c>
      <c r="O328" s="104"/>
      <c r="P328" s="15">
        <v>0</v>
      </c>
      <c r="Q328" s="15">
        <v>4.99</v>
      </c>
      <c r="R328" s="90">
        <f t="shared" si="116"/>
        <v>-4.99</v>
      </c>
      <c r="S328" s="103" t="str">
        <f t="shared" si="117"/>
        <v>N.M.</v>
      </c>
      <c r="T328" s="104"/>
      <c r="U328" s="15">
        <v>415.88</v>
      </c>
      <c r="V328" s="15">
        <v>519.4000000000001</v>
      </c>
      <c r="W328" s="90">
        <f t="shared" si="118"/>
        <v>-103.5200000000001</v>
      </c>
      <c r="X328" s="103">
        <f t="shared" si="119"/>
        <v>-0.19930689256834824</v>
      </c>
    </row>
    <row r="329" spans="1:24" s="14" customFormat="1" ht="12.75" hidden="1" outlineLevel="2">
      <c r="A329" s="14" t="s">
        <v>1056</v>
      </c>
      <c r="B329" s="14" t="s">
        <v>1057</v>
      </c>
      <c r="C329" s="54" t="s">
        <v>5</v>
      </c>
      <c r="D329" s="15"/>
      <c r="E329" s="15"/>
      <c r="F329" s="15">
        <v>68.15</v>
      </c>
      <c r="G329" s="15">
        <v>49.81</v>
      </c>
      <c r="H329" s="90">
        <f t="shared" si="112"/>
        <v>18.340000000000003</v>
      </c>
      <c r="I329" s="103">
        <f t="shared" si="113"/>
        <v>0.36819915679582416</v>
      </c>
      <c r="J329" s="104"/>
      <c r="K329" s="15">
        <v>633.51</v>
      </c>
      <c r="L329" s="15">
        <v>902.3000000000001</v>
      </c>
      <c r="M329" s="90">
        <f t="shared" si="114"/>
        <v>-268.7900000000001</v>
      </c>
      <c r="N329" s="103">
        <f t="shared" si="115"/>
        <v>-0.297894270198382</v>
      </c>
      <c r="O329" s="104"/>
      <c r="P329" s="15">
        <v>112.69</v>
      </c>
      <c r="Q329" s="15">
        <v>131.76</v>
      </c>
      <c r="R329" s="90">
        <f t="shared" si="116"/>
        <v>-19.069999999999993</v>
      </c>
      <c r="S329" s="103">
        <f t="shared" si="117"/>
        <v>-0.14473284760170002</v>
      </c>
      <c r="T329" s="104"/>
      <c r="U329" s="15">
        <v>856.8</v>
      </c>
      <c r="V329" s="15">
        <v>1135.97</v>
      </c>
      <c r="W329" s="90">
        <f t="shared" si="118"/>
        <v>-279.1700000000001</v>
      </c>
      <c r="X329" s="103">
        <f t="shared" si="119"/>
        <v>-0.24575472943827747</v>
      </c>
    </row>
    <row r="330" spans="1:24" s="14" customFormat="1" ht="12.75" hidden="1" outlineLevel="2">
      <c r="A330" s="14" t="s">
        <v>1058</v>
      </c>
      <c r="B330" s="14" t="s">
        <v>1059</v>
      </c>
      <c r="C330" s="54" t="s">
        <v>6</v>
      </c>
      <c r="D330" s="15"/>
      <c r="E330" s="15"/>
      <c r="F330" s="15">
        <v>0</v>
      </c>
      <c r="G330" s="15">
        <v>0</v>
      </c>
      <c r="H330" s="90">
        <f t="shared" si="112"/>
        <v>0</v>
      </c>
      <c r="I330" s="103">
        <f t="shared" si="113"/>
        <v>0</v>
      </c>
      <c r="J330" s="104"/>
      <c r="K330" s="15">
        <v>7.49</v>
      </c>
      <c r="L330" s="15">
        <v>1.97</v>
      </c>
      <c r="M330" s="90">
        <f t="shared" si="114"/>
        <v>5.5200000000000005</v>
      </c>
      <c r="N330" s="103">
        <f t="shared" si="115"/>
        <v>2.8020304568527923</v>
      </c>
      <c r="O330" s="104"/>
      <c r="P330" s="15">
        <v>2.2800000000000002</v>
      </c>
      <c r="Q330" s="15">
        <v>1.97</v>
      </c>
      <c r="R330" s="90">
        <f t="shared" si="116"/>
        <v>0.3100000000000003</v>
      </c>
      <c r="S330" s="103">
        <f t="shared" si="117"/>
        <v>0.1573604060913707</v>
      </c>
      <c r="T330" s="104"/>
      <c r="U330" s="15">
        <v>16.4</v>
      </c>
      <c r="V330" s="15">
        <v>1.97</v>
      </c>
      <c r="W330" s="90">
        <f t="shared" si="118"/>
        <v>14.429999999999998</v>
      </c>
      <c r="X330" s="103">
        <f t="shared" si="119"/>
        <v>7.3248730964467</v>
      </c>
    </row>
    <row r="331" spans="1:24" s="14" customFormat="1" ht="12.75" hidden="1" outlineLevel="2">
      <c r="A331" s="14" t="s">
        <v>1060</v>
      </c>
      <c r="B331" s="14" t="s">
        <v>1061</v>
      </c>
      <c r="C331" s="54" t="s">
        <v>7</v>
      </c>
      <c r="D331" s="15"/>
      <c r="E331" s="15"/>
      <c r="F331" s="15">
        <v>638.25</v>
      </c>
      <c r="G331" s="15">
        <v>490.51</v>
      </c>
      <c r="H331" s="90">
        <f t="shared" si="112"/>
        <v>147.74</v>
      </c>
      <c r="I331" s="103">
        <f t="shared" si="113"/>
        <v>0.3011967136245948</v>
      </c>
      <c r="J331" s="104"/>
      <c r="K331" s="15">
        <v>18198.95</v>
      </c>
      <c r="L331" s="15">
        <v>22047.62</v>
      </c>
      <c r="M331" s="90">
        <f t="shared" si="114"/>
        <v>-3848.6699999999983</v>
      </c>
      <c r="N331" s="103">
        <f t="shared" si="115"/>
        <v>-0.1745616987230367</v>
      </c>
      <c r="O331" s="104"/>
      <c r="P331" s="15">
        <v>5709.14</v>
      </c>
      <c r="Q331" s="15">
        <v>6635.01</v>
      </c>
      <c r="R331" s="90">
        <f t="shared" si="116"/>
        <v>-925.8699999999999</v>
      </c>
      <c r="S331" s="103">
        <f t="shared" si="117"/>
        <v>-0.13954312050773093</v>
      </c>
      <c r="T331" s="104"/>
      <c r="U331" s="15">
        <v>28956.64</v>
      </c>
      <c r="V331" s="15">
        <v>33806.61</v>
      </c>
      <c r="W331" s="90">
        <f t="shared" si="118"/>
        <v>-4849.970000000001</v>
      </c>
      <c r="X331" s="103">
        <f t="shared" si="119"/>
        <v>-0.14346218091669058</v>
      </c>
    </row>
    <row r="332" spans="1:24" s="14" customFormat="1" ht="12.75" hidden="1" outlineLevel="2">
      <c r="A332" s="14" t="s">
        <v>1062</v>
      </c>
      <c r="B332" s="14" t="s">
        <v>1063</v>
      </c>
      <c r="C332" s="54" t="s">
        <v>8</v>
      </c>
      <c r="D332" s="15"/>
      <c r="E332" s="15"/>
      <c r="F332" s="15">
        <v>0</v>
      </c>
      <c r="G332" s="15">
        <v>0</v>
      </c>
      <c r="H332" s="90">
        <f t="shared" si="112"/>
        <v>0</v>
      </c>
      <c r="I332" s="103">
        <f t="shared" si="113"/>
        <v>0</v>
      </c>
      <c r="J332" s="104"/>
      <c r="K332" s="15">
        <v>0</v>
      </c>
      <c r="L332" s="15">
        <v>23151.09</v>
      </c>
      <c r="M332" s="90">
        <f t="shared" si="114"/>
        <v>-23151.09</v>
      </c>
      <c r="N332" s="103" t="str">
        <f t="shared" si="115"/>
        <v>N.M.</v>
      </c>
      <c r="O332" s="104"/>
      <c r="P332" s="15">
        <v>0</v>
      </c>
      <c r="Q332" s="15">
        <v>0</v>
      </c>
      <c r="R332" s="90">
        <f t="shared" si="116"/>
        <v>0</v>
      </c>
      <c r="S332" s="103">
        <f t="shared" si="117"/>
        <v>0</v>
      </c>
      <c r="T332" s="104"/>
      <c r="U332" s="15">
        <v>0</v>
      </c>
      <c r="V332" s="15">
        <v>23151.09</v>
      </c>
      <c r="W332" s="90">
        <f t="shared" si="118"/>
        <v>-23151.09</v>
      </c>
      <c r="X332" s="103" t="str">
        <f t="shared" si="119"/>
        <v>N.M.</v>
      </c>
    </row>
    <row r="333" spans="1:24" s="14" customFormat="1" ht="12.75" hidden="1" outlineLevel="2">
      <c r="A333" s="14" t="s">
        <v>1064</v>
      </c>
      <c r="B333" s="14" t="s">
        <v>1065</v>
      </c>
      <c r="C333" s="54" t="s">
        <v>9</v>
      </c>
      <c r="D333" s="15"/>
      <c r="E333" s="15"/>
      <c r="F333" s="15">
        <v>0</v>
      </c>
      <c r="G333" s="15">
        <v>0</v>
      </c>
      <c r="H333" s="90">
        <f t="shared" si="112"/>
        <v>0</v>
      </c>
      <c r="I333" s="103">
        <f t="shared" si="113"/>
        <v>0</v>
      </c>
      <c r="J333" s="104"/>
      <c r="K333" s="15">
        <v>29.35</v>
      </c>
      <c r="L333" s="15">
        <v>43.79</v>
      </c>
      <c r="M333" s="90">
        <f t="shared" si="114"/>
        <v>-14.439999999999998</v>
      </c>
      <c r="N333" s="103">
        <f t="shared" si="115"/>
        <v>-0.3297556519753368</v>
      </c>
      <c r="O333" s="104"/>
      <c r="P333" s="15">
        <v>4.9</v>
      </c>
      <c r="Q333" s="15">
        <v>0</v>
      </c>
      <c r="R333" s="90">
        <f t="shared" si="116"/>
        <v>4.9</v>
      </c>
      <c r="S333" s="103" t="str">
        <f t="shared" si="117"/>
        <v>N.M.</v>
      </c>
      <c r="T333" s="104"/>
      <c r="U333" s="15">
        <v>35.85</v>
      </c>
      <c r="V333" s="15">
        <v>61.69</v>
      </c>
      <c r="W333" s="90">
        <f t="shared" si="118"/>
        <v>-25.839999999999996</v>
      </c>
      <c r="X333" s="103">
        <f t="shared" si="119"/>
        <v>-0.41886853622953474</v>
      </c>
    </row>
    <row r="334" spans="1:24" s="14" customFormat="1" ht="12.75" hidden="1" outlineLevel="2">
      <c r="A334" s="14" t="s">
        <v>1066</v>
      </c>
      <c r="B334" s="14" t="s">
        <v>1067</v>
      </c>
      <c r="C334" s="54" t="s">
        <v>10</v>
      </c>
      <c r="D334" s="15"/>
      <c r="E334" s="15"/>
      <c r="F334" s="15">
        <v>3641.86</v>
      </c>
      <c r="G334" s="15">
        <v>4317.29</v>
      </c>
      <c r="H334" s="90">
        <f t="shared" si="112"/>
        <v>-675.4299999999998</v>
      </c>
      <c r="I334" s="103">
        <f t="shared" si="113"/>
        <v>-0.15644767898380693</v>
      </c>
      <c r="J334" s="104"/>
      <c r="K334" s="15">
        <v>42666.99</v>
      </c>
      <c r="L334" s="15">
        <v>54045.380000000005</v>
      </c>
      <c r="M334" s="90">
        <f t="shared" si="114"/>
        <v>-11378.390000000007</v>
      </c>
      <c r="N334" s="103">
        <f t="shared" si="115"/>
        <v>-0.21053399939088235</v>
      </c>
      <c r="O334" s="104"/>
      <c r="P334" s="15">
        <v>4720.3</v>
      </c>
      <c r="Q334" s="15">
        <v>11205.58</v>
      </c>
      <c r="R334" s="90">
        <f t="shared" si="116"/>
        <v>-6485.28</v>
      </c>
      <c r="S334" s="103">
        <f t="shared" si="117"/>
        <v>-0.5787545133763714</v>
      </c>
      <c r="T334" s="104"/>
      <c r="U334" s="15">
        <v>55252.009999999995</v>
      </c>
      <c r="V334" s="15">
        <v>79052.21</v>
      </c>
      <c r="W334" s="90">
        <f t="shared" si="118"/>
        <v>-23800.20000000001</v>
      </c>
      <c r="X334" s="103">
        <f t="shared" si="119"/>
        <v>-0.30106938186800863</v>
      </c>
    </row>
    <row r="335" spans="1:24" s="14" customFormat="1" ht="12.75" hidden="1" outlineLevel="2">
      <c r="A335" s="14" t="s">
        <v>1068</v>
      </c>
      <c r="B335" s="14" t="s">
        <v>1069</v>
      </c>
      <c r="C335" s="54" t="s">
        <v>11</v>
      </c>
      <c r="D335" s="15"/>
      <c r="E335" s="15"/>
      <c r="F335" s="15">
        <v>5302.27</v>
      </c>
      <c r="G335" s="15">
        <v>5705.92</v>
      </c>
      <c r="H335" s="90">
        <f t="shared" si="112"/>
        <v>-403.64999999999964</v>
      </c>
      <c r="I335" s="103">
        <f t="shared" si="113"/>
        <v>-0.07074231675172446</v>
      </c>
      <c r="J335" s="104"/>
      <c r="K335" s="15">
        <v>109032.17</v>
      </c>
      <c r="L335" s="15">
        <v>126978.59</v>
      </c>
      <c r="M335" s="90">
        <f t="shared" si="114"/>
        <v>-17946.42</v>
      </c>
      <c r="N335" s="103">
        <f t="shared" si="115"/>
        <v>-0.14133422020200412</v>
      </c>
      <c r="O335" s="104"/>
      <c r="P335" s="15">
        <v>4259.63</v>
      </c>
      <c r="Q335" s="15">
        <v>10912.25</v>
      </c>
      <c r="R335" s="90">
        <f t="shared" si="116"/>
        <v>-6652.62</v>
      </c>
      <c r="S335" s="103">
        <f t="shared" si="117"/>
        <v>-0.6096469564022086</v>
      </c>
      <c r="T335" s="104"/>
      <c r="U335" s="15">
        <v>143532.37</v>
      </c>
      <c r="V335" s="15">
        <v>154467.13</v>
      </c>
      <c r="W335" s="90">
        <f t="shared" si="118"/>
        <v>-10934.76000000001</v>
      </c>
      <c r="X335" s="103">
        <f t="shared" si="119"/>
        <v>-0.07079020630473298</v>
      </c>
    </row>
    <row r="336" spans="1:24" s="14" customFormat="1" ht="12.75" hidden="1" outlineLevel="2">
      <c r="A336" s="14" t="s">
        <v>1070</v>
      </c>
      <c r="B336" s="14" t="s">
        <v>1071</v>
      </c>
      <c r="C336" s="54" t="s">
        <v>12</v>
      </c>
      <c r="D336" s="15"/>
      <c r="E336" s="15"/>
      <c r="F336" s="15">
        <v>6355.923000000001</v>
      </c>
      <c r="G336" s="15">
        <v>1536.374</v>
      </c>
      <c r="H336" s="90">
        <f t="shared" si="112"/>
        <v>4819.549000000001</v>
      </c>
      <c r="I336" s="103">
        <f t="shared" si="113"/>
        <v>3.136963395631533</v>
      </c>
      <c r="J336" s="104"/>
      <c r="K336" s="15">
        <v>20633.602</v>
      </c>
      <c r="L336" s="15">
        <v>19462.773</v>
      </c>
      <c r="M336" s="90">
        <f t="shared" si="114"/>
        <v>1170.828999999998</v>
      </c>
      <c r="N336" s="103">
        <f t="shared" si="115"/>
        <v>0.060157357844126215</v>
      </c>
      <c r="O336" s="104"/>
      <c r="P336" s="15">
        <v>14253.397</v>
      </c>
      <c r="Q336" s="15">
        <v>10229.617</v>
      </c>
      <c r="R336" s="90">
        <f t="shared" si="116"/>
        <v>4023.7800000000007</v>
      </c>
      <c r="S336" s="103">
        <f t="shared" si="117"/>
        <v>0.39334610474663917</v>
      </c>
      <c r="T336" s="104"/>
      <c r="U336" s="15">
        <v>29262.012</v>
      </c>
      <c r="V336" s="15">
        <v>22664.363</v>
      </c>
      <c r="W336" s="90">
        <f t="shared" si="118"/>
        <v>6597.648999999998</v>
      </c>
      <c r="X336" s="103">
        <f t="shared" si="119"/>
        <v>0.2911023354152948</v>
      </c>
    </row>
    <row r="337" spans="1:24" s="14" customFormat="1" ht="12.75" hidden="1" outlineLevel="2">
      <c r="A337" s="14" t="s">
        <v>1072</v>
      </c>
      <c r="B337" s="14" t="s">
        <v>1073</v>
      </c>
      <c r="C337" s="54" t="s">
        <v>13</v>
      </c>
      <c r="D337" s="15"/>
      <c r="E337" s="15"/>
      <c r="F337" s="15">
        <v>479.2</v>
      </c>
      <c r="G337" s="15">
        <v>484.98</v>
      </c>
      <c r="H337" s="90">
        <f t="shared" si="112"/>
        <v>-5.78000000000003</v>
      </c>
      <c r="I337" s="103">
        <f t="shared" si="113"/>
        <v>-0.011918017237824301</v>
      </c>
      <c r="J337" s="104"/>
      <c r="K337" s="15">
        <v>12078.22</v>
      </c>
      <c r="L337" s="15">
        <v>3844.4900000000002</v>
      </c>
      <c r="M337" s="90">
        <f t="shared" si="114"/>
        <v>8233.73</v>
      </c>
      <c r="N337" s="103">
        <f t="shared" si="115"/>
        <v>2.141696297818436</v>
      </c>
      <c r="O337" s="104"/>
      <c r="P337" s="15">
        <v>4119.08</v>
      </c>
      <c r="Q337" s="15">
        <v>2409.9900000000002</v>
      </c>
      <c r="R337" s="90">
        <f t="shared" si="116"/>
        <v>1709.0899999999997</v>
      </c>
      <c r="S337" s="103">
        <f t="shared" si="117"/>
        <v>0.7091689177133513</v>
      </c>
      <c r="T337" s="104"/>
      <c r="U337" s="15">
        <v>13179.55</v>
      </c>
      <c r="V337" s="15">
        <v>4632.97</v>
      </c>
      <c r="W337" s="90">
        <f t="shared" si="118"/>
        <v>8546.579999999998</v>
      </c>
      <c r="X337" s="103">
        <f t="shared" si="119"/>
        <v>1.8447302702154336</v>
      </c>
    </row>
    <row r="338" spans="1:24" s="14" customFormat="1" ht="12.75" hidden="1" outlineLevel="2">
      <c r="A338" s="14" t="s">
        <v>1074</v>
      </c>
      <c r="B338" s="14" t="s">
        <v>1075</v>
      </c>
      <c r="C338" s="54" t="s">
        <v>14</v>
      </c>
      <c r="D338" s="15"/>
      <c r="E338" s="15"/>
      <c r="F338" s="15">
        <v>4407.42</v>
      </c>
      <c r="G338" s="15">
        <v>3891.7200000000003</v>
      </c>
      <c r="H338" s="90">
        <f t="shared" si="112"/>
        <v>515.6999999999998</v>
      </c>
      <c r="I338" s="103">
        <f t="shared" si="113"/>
        <v>0.13251210261786556</v>
      </c>
      <c r="J338" s="104"/>
      <c r="K338" s="15">
        <v>169746.44</v>
      </c>
      <c r="L338" s="15">
        <v>297775.374</v>
      </c>
      <c r="M338" s="90">
        <f t="shared" si="114"/>
        <v>-128028.93400000001</v>
      </c>
      <c r="N338" s="103">
        <f t="shared" si="115"/>
        <v>-0.42995138342098094</v>
      </c>
      <c r="O338" s="104"/>
      <c r="P338" s="15">
        <v>53225.64</v>
      </c>
      <c r="Q338" s="15">
        <v>21726.670000000002</v>
      </c>
      <c r="R338" s="90">
        <f t="shared" si="116"/>
        <v>31498.969999999998</v>
      </c>
      <c r="S338" s="103">
        <f t="shared" si="117"/>
        <v>1.4497836069678416</v>
      </c>
      <c r="T338" s="104"/>
      <c r="U338" s="15">
        <v>185072.9</v>
      </c>
      <c r="V338" s="15">
        <v>1106699.814</v>
      </c>
      <c r="W338" s="90">
        <f t="shared" si="118"/>
        <v>-921626.914</v>
      </c>
      <c r="X338" s="103">
        <f t="shared" si="119"/>
        <v>-0.8327704607348926</v>
      </c>
    </row>
    <row r="339" spans="1:24" s="14" customFormat="1" ht="12.75" hidden="1" outlineLevel="2">
      <c r="A339" s="14" t="s">
        <v>1076</v>
      </c>
      <c r="B339" s="14" t="s">
        <v>1077</v>
      </c>
      <c r="C339" s="54" t="s">
        <v>15</v>
      </c>
      <c r="D339" s="15"/>
      <c r="E339" s="15"/>
      <c r="F339" s="15">
        <v>0</v>
      </c>
      <c r="G339" s="15">
        <v>0</v>
      </c>
      <c r="H339" s="90">
        <f t="shared" si="112"/>
        <v>0</v>
      </c>
      <c r="I339" s="103">
        <f t="shared" si="113"/>
        <v>0</v>
      </c>
      <c r="J339" s="104"/>
      <c r="K339" s="15">
        <v>3300</v>
      </c>
      <c r="L339" s="15">
        <v>1679.25</v>
      </c>
      <c r="M339" s="90">
        <f t="shared" si="114"/>
        <v>1620.75</v>
      </c>
      <c r="N339" s="103">
        <f t="shared" si="115"/>
        <v>0.9651630192050022</v>
      </c>
      <c r="O339" s="104"/>
      <c r="P339" s="15">
        <v>900</v>
      </c>
      <c r="Q339" s="15">
        <v>300</v>
      </c>
      <c r="R339" s="90">
        <f t="shared" si="116"/>
        <v>600</v>
      </c>
      <c r="S339" s="103">
        <f t="shared" si="117"/>
        <v>2</v>
      </c>
      <c r="T339" s="104"/>
      <c r="U339" s="15">
        <v>3300</v>
      </c>
      <c r="V339" s="15">
        <v>1679.25</v>
      </c>
      <c r="W339" s="90">
        <f t="shared" si="118"/>
        <v>1620.75</v>
      </c>
      <c r="X339" s="103">
        <f t="shared" si="119"/>
        <v>0.9651630192050022</v>
      </c>
    </row>
    <row r="340" spans="1:24" s="14" customFormat="1" ht="12.75" hidden="1" outlineLevel="2">
      <c r="A340" s="14" t="s">
        <v>1078</v>
      </c>
      <c r="B340" s="14" t="s">
        <v>1079</v>
      </c>
      <c r="C340" s="54" t="s">
        <v>16</v>
      </c>
      <c r="D340" s="15"/>
      <c r="E340" s="15"/>
      <c r="F340" s="15">
        <v>7748.12</v>
      </c>
      <c r="G340" s="15">
        <v>7748.12</v>
      </c>
      <c r="H340" s="90">
        <f t="shared" si="112"/>
        <v>0</v>
      </c>
      <c r="I340" s="103">
        <f t="shared" si="113"/>
        <v>0</v>
      </c>
      <c r="J340" s="104"/>
      <c r="K340" s="15">
        <v>69188.04000000001</v>
      </c>
      <c r="L340" s="15">
        <v>77481.17</v>
      </c>
      <c r="M340" s="90">
        <f t="shared" si="114"/>
        <v>-8293.12999999999</v>
      </c>
      <c r="N340" s="103">
        <f t="shared" si="115"/>
        <v>-0.10703413487431837</v>
      </c>
      <c r="O340" s="104"/>
      <c r="P340" s="15">
        <v>17590.350000000002</v>
      </c>
      <c r="Q340" s="15">
        <v>23244.350000000002</v>
      </c>
      <c r="R340" s="90">
        <f t="shared" si="116"/>
        <v>-5654</v>
      </c>
      <c r="S340" s="103">
        <f t="shared" si="117"/>
        <v>-0.2432419060976108</v>
      </c>
      <c r="T340" s="104"/>
      <c r="U340" s="15">
        <v>84684.27</v>
      </c>
      <c r="V340" s="15">
        <v>92977.4</v>
      </c>
      <c r="W340" s="90">
        <f t="shared" si="118"/>
        <v>-8293.12999999999</v>
      </c>
      <c r="X340" s="103">
        <f t="shared" si="119"/>
        <v>-0.08919511623254674</v>
      </c>
    </row>
    <row r="341" spans="1:24" s="14" customFormat="1" ht="12.75" hidden="1" outlineLevel="2">
      <c r="A341" s="14" t="s">
        <v>1080</v>
      </c>
      <c r="B341" s="14" t="s">
        <v>1081</v>
      </c>
      <c r="C341" s="54" t="s">
        <v>17</v>
      </c>
      <c r="D341" s="15"/>
      <c r="E341" s="15"/>
      <c r="F341" s="15">
        <v>6233.59</v>
      </c>
      <c r="G341" s="15">
        <v>19369.65</v>
      </c>
      <c r="H341" s="90">
        <f t="shared" si="112"/>
        <v>-13136.060000000001</v>
      </c>
      <c r="I341" s="103">
        <f t="shared" si="113"/>
        <v>-0.6781774580335732</v>
      </c>
      <c r="J341" s="104"/>
      <c r="K341" s="15">
        <v>131049.28</v>
      </c>
      <c r="L341" s="15">
        <v>212442.59</v>
      </c>
      <c r="M341" s="90">
        <f t="shared" si="114"/>
        <v>-81393.31</v>
      </c>
      <c r="N341" s="103">
        <f t="shared" si="115"/>
        <v>-0.38313084960976984</v>
      </c>
      <c r="O341" s="104"/>
      <c r="P341" s="15">
        <v>19079.34</v>
      </c>
      <c r="Q341" s="15">
        <v>58961.41</v>
      </c>
      <c r="R341" s="90">
        <f t="shared" si="116"/>
        <v>-39882.07000000001</v>
      </c>
      <c r="S341" s="103">
        <f t="shared" si="117"/>
        <v>-0.6764097059415642</v>
      </c>
      <c r="T341" s="104"/>
      <c r="U341" s="15">
        <v>169064.98</v>
      </c>
      <c r="V341" s="15">
        <v>258538.14</v>
      </c>
      <c r="W341" s="90">
        <f t="shared" si="118"/>
        <v>-89473.16</v>
      </c>
      <c r="X341" s="103">
        <f t="shared" si="119"/>
        <v>-0.3460733491778041</v>
      </c>
    </row>
    <row r="342" spans="1:24" s="14" customFormat="1" ht="12.75" hidden="1" outlineLevel="2">
      <c r="A342" s="14" t="s">
        <v>1082</v>
      </c>
      <c r="B342" s="14" t="s">
        <v>1083</v>
      </c>
      <c r="C342" s="54" t="s">
        <v>18</v>
      </c>
      <c r="D342" s="15"/>
      <c r="E342" s="15"/>
      <c r="F342" s="15">
        <v>0</v>
      </c>
      <c r="G342" s="15">
        <v>0</v>
      </c>
      <c r="H342" s="90">
        <f t="shared" si="112"/>
        <v>0</v>
      </c>
      <c r="I342" s="103">
        <f t="shared" si="113"/>
        <v>0</v>
      </c>
      <c r="J342" s="104"/>
      <c r="K342" s="15">
        <v>0</v>
      </c>
      <c r="L342" s="15">
        <v>0</v>
      </c>
      <c r="M342" s="90">
        <f t="shared" si="114"/>
        <v>0</v>
      </c>
      <c r="N342" s="103">
        <f t="shared" si="115"/>
        <v>0</v>
      </c>
      <c r="O342" s="104"/>
      <c r="P342" s="15">
        <v>0</v>
      </c>
      <c r="Q342" s="15">
        <v>0</v>
      </c>
      <c r="R342" s="90">
        <f t="shared" si="116"/>
        <v>0</v>
      </c>
      <c r="S342" s="103">
        <f t="shared" si="117"/>
        <v>0</v>
      </c>
      <c r="T342" s="104"/>
      <c r="U342" s="15">
        <v>0</v>
      </c>
      <c r="V342" s="15">
        <v>46092.36</v>
      </c>
      <c r="W342" s="90">
        <f t="shared" si="118"/>
        <v>-46092.36</v>
      </c>
      <c r="X342" s="103" t="str">
        <f t="shared" si="119"/>
        <v>N.M.</v>
      </c>
    </row>
    <row r="343" spans="1:24" s="13" customFormat="1" ht="12.75" collapsed="1">
      <c r="A343" s="13" t="s">
        <v>206</v>
      </c>
      <c r="B343" s="11"/>
      <c r="C343" s="56" t="s">
        <v>274</v>
      </c>
      <c r="D343" s="29"/>
      <c r="E343" s="29"/>
      <c r="F343" s="29">
        <v>5552226.468000001</v>
      </c>
      <c r="G343" s="29">
        <v>4531233.607000002</v>
      </c>
      <c r="H343" s="29">
        <f>+F343-G343</f>
        <v>1020992.8609999996</v>
      </c>
      <c r="I343" s="98">
        <f>IF(G343&lt;0,IF(H343=0,0,IF(OR(G343=0,F343=0),"N.M.",IF(ABS(H343/G343)&gt;=10,"N.M.",H343/(-G343)))),IF(H343=0,0,IF(OR(G343=0,F343=0),"N.M.",IF(ABS(H343/G343)&gt;=10,"N.M.",H343/G343))))</f>
        <v>0.22532337759473173</v>
      </c>
      <c r="J343" s="115"/>
      <c r="K343" s="29">
        <v>64835849.274000004</v>
      </c>
      <c r="L343" s="29">
        <v>44606586.635000005</v>
      </c>
      <c r="M343" s="29">
        <f>+K343-L343</f>
        <v>20229262.639</v>
      </c>
      <c r="N343" s="98">
        <f>IF(L343&lt;0,IF(M343=0,0,IF(OR(L343=0,K343=0),"N.M.",IF(ABS(M343/L343)&gt;=10,"N.M.",M343/(-L343)))),IF(M343=0,0,IF(OR(L343=0,K343=0),"N.M.",IF(ABS(M343/L343)&gt;=10,"N.M.",M343/L343))))</f>
        <v>0.45350393663897515</v>
      </c>
      <c r="O343" s="115"/>
      <c r="P343" s="29">
        <v>18468106.02200001</v>
      </c>
      <c r="Q343" s="29">
        <v>13417253.856999999</v>
      </c>
      <c r="R343" s="29">
        <f>+P343-Q343</f>
        <v>5050852.165000012</v>
      </c>
      <c r="S343" s="98">
        <f>IF(Q343&lt;0,IF(R343=0,0,IF(OR(Q343=0,P343=0),"N.M.",IF(ABS(R343/Q343)&gt;=10,"N.M.",R343/(-Q343)))),IF(R343=0,0,IF(OR(Q343=0,P343=0),"N.M.",IF(ABS(R343/Q343)&gt;=10,"N.M.",R343/Q343))))</f>
        <v>0.37644455555746237</v>
      </c>
      <c r="T343" s="115"/>
      <c r="U343" s="29">
        <v>76889718.29099993</v>
      </c>
      <c r="V343" s="29">
        <v>56763152.150999986</v>
      </c>
      <c r="W343" s="29">
        <f>+U343-V343</f>
        <v>20126566.13999995</v>
      </c>
      <c r="X343" s="98">
        <f>IF(V343&lt;0,IF(W343=0,0,IF(OR(V343=0,U343=0),"N.M.",IF(ABS(W343/V343)&gt;=10,"N.M.",W343/(-V343)))),IF(W343=0,0,IF(OR(V343=0,U343=0),"N.M.",IF(ABS(W343/V343)&gt;=10,"N.M.",W343/V343))))</f>
        <v>0.35457097390327685</v>
      </c>
    </row>
    <row r="344" spans="2:24" s="13" customFormat="1" ht="0.75" customHeight="1" hidden="1" outlineLevel="1">
      <c r="B344" s="11"/>
      <c r="C344" s="56"/>
      <c r="D344" s="29"/>
      <c r="E344" s="29"/>
      <c r="F344" s="29"/>
      <c r="G344" s="29"/>
      <c r="H344" s="29"/>
      <c r="I344" s="98"/>
      <c r="J344" s="115"/>
      <c r="K344" s="29"/>
      <c r="L344" s="29"/>
      <c r="M344" s="29"/>
      <c r="N344" s="98"/>
      <c r="O344" s="115"/>
      <c r="P344" s="29"/>
      <c r="Q344" s="29"/>
      <c r="R344" s="29"/>
      <c r="S344" s="98"/>
      <c r="T344" s="115"/>
      <c r="U344" s="29"/>
      <c r="V344" s="29"/>
      <c r="W344" s="29"/>
      <c r="X344" s="98"/>
    </row>
    <row r="345" spans="1:24" s="14" customFormat="1" ht="12.75" hidden="1" outlineLevel="2">
      <c r="A345" s="14" t="s">
        <v>1084</v>
      </c>
      <c r="B345" s="14" t="s">
        <v>1085</v>
      </c>
      <c r="C345" s="54" t="s">
        <v>19</v>
      </c>
      <c r="D345" s="15"/>
      <c r="E345" s="15"/>
      <c r="F345" s="15">
        <v>39883.46</v>
      </c>
      <c r="G345" s="15">
        <v>41362.4</v>
      </c>
      <c r="H345" s="90">
        <f aca="true" t="shared" si="120" ref="H345:H379">+F345-G345</f>
        <v>-1478.9400000000023</v>
      </c>
      <c r="I345" s="103">
        <f aca="true" t="shared" si="121" ref="I345:I379">IF(G345&lt;0,IF(H345=0,0,IF(OR(G345=0,F345=0),"N.M.",IF(ABS(H345/G345)&gt;=10,"N.M.",H345/(-G345)))),IF(H345=0,0,IF(OR(G345=0,F345=0),"N.M.",IF(ABS(H345/G345)&gt;=10,"N.M.",H345/G345))))</f>
        <v>-0.035755662147264236</v>
      </c>
      <c r="J345" s="104"/>
      <c r="K345" s="15">
        <v>384362.52</v>
      </c>
      <c r="L345" s="15">
        <v>391208.58</v>
      </c>
      <c r="M345" s="90">
        <f aca="true" t="shared" si="122" ref="M345:M379">+K345-L345</f>
        <v>-6846.059999999998</v>
      </c>
      <c r="N345" s="103">
        <f aca="true" t="shared" si="123" ref="N345:N379">IF(L345&lt;0,IF(M345=0,0,IF(OR(L345=0,K345=0),"N.M.",IF(ABS(M345/L345)&gt;=10,"N.M.",M345/(-L345)))),IF(M345=0,0,IF(OR(L345=0,K345=0),"N.M.",IF(ABS(M345/L345)&gt;=10,"N.M.",M345/L345))))</f>
        <v>-0.01749976956026884</v>
      </c>
      <c r="O345" s="104"/>
      <c r="P345" s="15">
        <v>111226.69</v>
      </c>
      <c r="Q345" s="15">
        <v>132415.85</v>
      </c>
      <c r="R345" s="90">
        <f aca="true" t="shared" si="124" ref="R345:R379">+P345-Q345</f>
        <v>-21189.160000000003</v>
      </c>
      <c r="S345" s="103">
        <f aca="true" t="shared" si="125" ref="S345:S379">IF(Q345&lt;0,IF(R345=0,0,IF(OR(Q345=0,P345=0),"N.M.",IF(ABS(R345/Q345)&gt;=10,"N.M.",R345/(-Q345)))),IF(R345=0,0,IF(OR(Q345=0,P345=0),"N.M.",IF(ABS(R345/Q345)&gt;=10,"N.M.",R345/Q345))))</f>
        <v>-0.16001981635884227</v>
      </c>
      <c r="T345" s="104"/>
      <c r="U345" s="15">
        <v>448905.37</v>
      </c>
      <c r="V345" s="15">
        <v>469247.72000000003</v>
      </c>
      <c r="W345" s="90">
        <f aca="true" t="shared" si="126" ref="W345:W379">+U345-V345</f>
        <v>-20342.350000000035</v>
      </c>
      <c r="X345" s="103">
        <f aca="true" t="shared" si="127" ref="X345:X379">IF(V345&lt;0,IF(W345=0,0,IF(OR(V345=0,U345=0),"N.M.",IF(ABS(W345/V345)&gt;=10,"N.M.",W345/(-V345)))),IF(W345=0,0,IF(OR(V345=0,U345=0),"N.M.",IF(ABS(W345/V345)&gt;=10,"N.M.",W345/V345))))</f>
        <v>-0.04335098314382867</v>
      </c>
    </row>
    <row r="346" spans="1:24" s="14" customFormat="1" ht="12.75" hidden="1" outlineLevel="2">
      <c r="A346" s="14" t="s">
        <v>1086</v>
      </c>
      <c r="B346" s="14" t="s">
        <v>1087</v>
      </c>
      <c r="C346" s="54" t="s">
        <v>20</v>
      </c>
      <c r="D346" s="15"/>
      <c r="E346" s="15"/>
      <c r="F346" s="15">
        <v>65364.74</v>
      </c>
      <c r="G346" s="15">
        <v>107647.05</v>
      </c>
      <c r="H346" s="90">
        <f t="shared" si="120"/>
        <v>-42282.310000000005</v>
      </c>
      <c r="I346" s="103">
        <f t="shared" si="121"/>
        <v>-0.3927865185344141</v>
      </c>
      <c r="J346" s="104"/>
      <c r="K346" s="15">
        <v>531079.29</v>
      </c>
      <c r="L346" s="15">
        <v>452711.96</v>
      </c>
      <c r="M346" s="90">
        <f t="shared" si="122"/>
        <v>78367.33000000002</v>
      </c>
      <c r="N346" s="103">
        <f t="shared" si="123"/>
        <v>0.17310638314039684</v>
      </c>
      <c r="O346" s="104"/>
      <c r="P346" s="15">
        <v>185063.74</v>
      </c>
      <c r="Q346" s="15">
        <v>165513.27</v>
      </c>
      <c r="R346" s="90">
        <f t="shared" si="124"/>
        <v>19550.47</v>
      </c>
      <c r="S346" s="103">
        <f t="shared" si="125"/>
        <v>0.11812025706458462</v>
      </c>
      <c r="T346" s="104"/>
      <c r="U346" s="15">
        <v>990297.79</v>
      </c>
      <c r="V346" s="15">
        <v>535697.78</v>
      </c>
      <c r="W346" s="90">
        <f t="shared" si="126"/>
        <v>454600.01</v>
      </c>
      <c r="X346" s="103">
        <f t="shared" si="127"/>
        <v>0.8486128316604187</v>
      </c>
    </row>
    <row r="347" spans="1:24" s="14" customFormat="1" ht="12.75" hidden="1" outlineLevel="2">
      <c r="A347" s="14" t="s">
        <v>1088</v>
      </c>
      <c r="B347" s="14" t="s">
        <v>1089</v>
      </c>
      <c r="C347" s="54" t="s">
        <v>21</v>
      </c>
      <c r="D347" s="15"/>
      <c r="E347" s="15"/>
      <c r="F347" s="15">
        <v>913818.68</v>
      </c>
      <c r="G347" s="15">
        <v>676630.24</v>
      </c>
      <c r="H347" s="90">
        <f t="shared" si="120"/>
        <v>237188.44000000006</v>
      </c>
      <c r="I347" s="103">
        <f t="shared" si="121"/>
        <v>0.3505436588231706</v>
      </c>
      <c r="J347" s="104"/>
      <c r="K347" s="15">
        <v>8327570.37</v>
      </c>
      <c r="L347" s="15">
        <v>5678600.08</v>
      </c>
      <c r="M347" s="90">
        <f t="shared" si="122"/>
        <v>2648970.29</v>
      </c>
      <c r="N347" s="103">
        <f t="shared" si="123"/>
        <v>0.46648298043203634</v>
      </c>
      <c r="O347" s="104"/>
      <c r="P347" s="15">
        <v>1854241.23</v>
      </c>
      <c r="Q347" s="15">
        <v>1641630.6</v>
      </c>
      <c r="R347" s="90">
        <f t="shared" si="124"/>
        <v>212610.6299999999</v>
      </c>
      <c r="S347" s="103">
        <f t="shared" si="125"/>
        <v>0.12951185851433317</v>
      </c>
      <c r="T347" s="104"/>
      <c r="U347" s="15">
        <v>10706529.07</v>
      </c>
      <c r="V347" s="15">
        <v>7645928.48</v>
      </c>
      <c r="W347" s="90">
        <f t="shared" si="126"/>
        <v>3060600.59</v>
      </c>
      <c r="X347" s="103">
        <f t="shared" si="127"/>
        <v>0.4002915536034415</v>
      </c>
    </row>
    <row r="348" spans="1:24" s="14" customFormat="1" ht="12.75" hidden="1" outlineLevel="2">
      <c r="A348" s="14" t="s">
        <v>1090</v>
      </c>
      <c r="B348" s="14" t="s">
        <v>1091</v>
      </c>
      <c r="C348" s="54" t="s">
        <v>22</v>
      </c>
      <c r="D348" s="15"/>
      <c r="E348" s="15"/>
      <c r="F348" s="15">
        <v>606694.23</v>
      </c>
      <c r="G348" s="15">
        <v>97886.02</v>
      </c>
      <c r="H348" s="90">
        <f t="shared" si="120"/>
        <v>508808.20999999996</v>
      </c>
      <c r="I348" s="103">
        <f t="shared" si="121"/>
        <v>5.197966062978145</v>
      </c>
      <c r="J348" s="104"/>
      <c r="K348" s="15">
        <v>4666489.66</v>
      </c>
      <c r="L348" s="15">
        <v>1605026.96</v>
      </c>
      <c r="M348" s="90">
        <f t="shared" si="122"/>
        <v>3061462.7</v>
      </c>
      <c r="N348" s="103">
        <f t="shared" si="123"/>
        <v>1.9074213557135515</v>
      </c>
      <c r="O348" s="104"/>
      <c r="P348" s="15">
        <v>976613.31</v>
      </c>
      <c r="Q348" s="15">
        <v>369575.3</v>
      </c>
      <c r="R348" s="90">
        <f t="shared" si="124"/>
        <v>607038.01</v>
      </c>
      <c r="S348" s="103">
        <f t="shared" si="125"/>
        <v>1.6425286267778179</v>
      </c>
      <c r="T348" s="104"/>
      <c r="U348" s="15">
        <v>4952276.9</v>
      </c>
      <c r="V348" s="15">
        <v>3376261.46</v>
      </c>
      <c r="W348" s="90">
        <f t="shared" si="126"/>
        <v>1576015.4400000004</v>
      </c>
      <c r="X348" s="103">
        <f t="shared" si="127"/>
        <v>0.466793066435086</v>
      </c>
    </row>
    <row r="349" spans="1:24" s="14" customFormat="1" ht="12.75" hidden="1" outlineLevel="2">
      <c r="A349" s="14" t="s">
        <v>1092</v>
      </c>
      <c r="B349" s="14" t="s">
        <v>1093</v>
      </c>
      <c r="C349" s="54" t="s">
        <v>23</v>
      </c>
      <c r="D349" s="15"/>
      <c r="E349" s="15"/>
      <c r="F349" s="15">
        <v>76540.90000000001</v>
      </c>
      <c r="G349" s="15">
        <v>40959.66</v>
      </c>
      <c r="H349" s="90">
        <f t="shared" si="120"/>
        <v>35581.240000000005</v>
      </c>
      <c r="I349" s="103">
        <f t="shared" si="121"/>
        <v>0.8686898279917363</v>
      </c>
      <c r="J349" s="104"/>
      <c r="K349" s="15">
        <v>539825.11</v>
      </c>
      <c r="L349" s="15">
        <v>529635.6900000001</v>
      </c>
      <c r="M349" s="90">
        <f t="shared" si="122"/>
        <v>10189.419999999925</v>
      </c>
      <c r="N349" s="103">
        <f t="shared" si="123"/>
        <v>0.01923854489488789</v>
      </c>
      <c r="O349" s="104"/>
      <c r="P349" s="15">
        <v>230827.19</v>
      </c>
      <c r="Q349" s="15">
        <v>124462.89</v>
      </c>
      <c r="R349" s="90">
        <f t="shared" si="124"/>
        <v>106364.3</v>
      </c>
      <c r="S349" s="103">
        <f t="shared" si="125"/>
        <v>0.8545864554486884</v>
      </c>
      <c r="T349" s="104"/>
      <c r="U349" s="15">
        <v>627454.01</v>
      </c>
      <c r="V349" s="15">
        <v>615799.8300000001</v>
      </c>
      <c r="W349" s="90">
        <f t="shared" si="126"/>
        <v>11654.179999999935</v>
      </c>
      <c r="X349" s="103">
        <f t="shared" si="127"/>
        <v>0.01892527316871772</v>
      </c>
    </row>
    <row r="350" spans="1:24" s="14" customFormat="1" ht="12.75" hidden="1" outlineLevel="2">
      <c r="A350" s="14" t="s">
        <v>1094</v>
      </c>
      <c r="B350" s="14" t="s">
        <v>1095</v>
      </c>
      <c r="C350" s="54" t="s">
        <v>19</v>
      </c>
      <c r="D350" s="15"/>
      <c r="E350" s="15"/>
      <c r="F350" s="15">
        <v>12413.16</v>
      </c>
      <c r="G350" s="15">
        <v>7405.84</v>
      </c>
      <c r="H350" s="90">
        <f t="shared" si="120"/>
        <v>5007.32</v>
      </c>
      <c r="I350" s="103">
        <f t="shared" si="121"/>
        <v>0.6761312693766001</v>
      </c>
      <c r="J350" s="104"/>
      <c r="K350" s="15">
        <v>106550.98</v>
      </c>
      <c r="L350" s="15">
        <v>93440.66</v>
      </c>
      <c r="M350" s="90">
        <f t="shared" si="122"/>
        <v>13110.319999999992</v>
      </c>
      <c r="N350" s="103">
        <f t="shared" si="123"/>
        <v>0.14030637197982113</v>
      </c>
      <c r="O350" s="104"/>
      <c r="P350" s="15">
        <v>35859.16</v>
      </c>
      <c r="Q350" s="15">
        <v>25258.37</v>
      </c>
      <c r="R350" s="90">
        <f t="shared" si="124"/>
        <v>10600.790000000005</v>
      </c>
      <c r="S350" s="103">
        <f t="shared" si="125"/>
        <v>0.41969414495076307</v>
      </c>
      <c r="T350" s="104"/>
      <c r="U350" s="15">
        <v>124628.04999999999</v>
      </c>
      <c r="V350" s="15">
        <v>114027.26000000001</v>
      </c>
      <c r="W350" s="90">
        <f t="shared" si="126"/>
        <v>10600.789999999979</v>
      </c>
      <c r="X350" s="103">
        <f t="shared" si="127"/>
        <v>0.09296715539775294</v>
      </c>
    </row>
    <row r="351" spans="1:24" s="14" customFormat="1" ht="12.75" hidden="1" outlineLevel="2">
      <c r="A351" s="14" t="s">
        <v>1096</v>
      </c>
      <c r="B351" s="14" t="s">
        <v>1097</v>
      </c>
      <c r="C351" s="54" t="s">
        <v>20</v>
      </c>
      <c r="D351" s="15"/>
      <c r="E351" s="15"/>
      <c r="F351" s="15">
        <v>3694.03</v>
      </c>
      <c r="G351" s="15">
        <v>2511.21</v>
      </c>
      <c r="H351" s="90">
        <f t="shared" si="120"/>
        <v>1182.8200000000002</v>
      </c>
      <c r="I351" s="103">
        <f t="shared" si="121"/>
        <v>0.4710159644155607</v>
      </c>
      <c r="J351" s="104"/>
      <c r="K351" s="15">
        <v>23720.45</v>
      </c>
      <c r="L351" s="15">
        <v>10601.93</v>
      </c>
      <c r="M351" s="90">
        <f t="shared" si="122"/>
        <v>13118.52</v>
      </c>
      <c r="N351" s="103">
        <f t="shared" si="123"/>
        <v>1.2373709315190724</v>
      </c>
      <c r="O351" s="104"/>
      <c r="P351" s="15">
        <v>8957.74</v>
      </c>
      <c r="Q351" s="15">
        <v>3945.92</v>
      </c>
      <c r="R351" s="90">
        <f t="shared" si="124"/>
        <v>5011.82</v>
      </c>
      <c r="S351" s="103">
        <f t="shared" si="125"/>
        <v>1.2701271186440677</v>
      </c>
      <c r="T351" s="104"/>
      <c r="U351" s="15">
        <v>26674.56</v>
      </c>
      <c r="V351" s="15">
        <v>10707.09</v>
      </c>
      <c r="W351" s="90">
        <f t="shared" si="126"/>
        <v>15967.470000000001</v>
      </c>
      <c r="X351" s="103">
        <f t="shared" si="127"/>
        <v>1.491298756244694</v>
      </c>
    </row>
    <row r="352" spans="1:24" s="14" customFormat="1" ht="12.75" hidden="1" outlineLevel="2">
      <c r="A352" s="14" t="s">
        <v>1098</v>
      </c>
      <c r="B352" s="14" t="s">
        <v>1099</v>
      </c>
      <c r="C352" s="54" t="s">
        <v>24</v>
      </c>
      <c r="D352" s="15"/>
      <c r="E352" s="15"/>
      <c r="F352" s="15">
        <v>4084.21</v>
      </c>
      <c r="G352" s="15">
        <v>3393.13</v>
      </c>
      <c r="H352" s="90">
        <f t="shared" si="120"/>
        <v>691.0799999999999</v>
      </c>
      <c r="I352" s="103">
        <f t="shared" si="121"/>
        <v>0.20367035745756865</v>
      </c>
      <c r="J352" s="104"/>
      <c r="K352" s="15">
        <v>36067.14</v>
      </c>
      <c r="L352" s="15">
        <v>40015.54</v>
      </c>
      <c r="M352" s="90">
        <f t="shared" si="122"/>
        <v>-3948.4000000000015</v>
      </c>
      <c r="N352" s="103">
        <f t="shared" si="123"/>
        <v>-0.0986716660577366</v>
      </c>
      <c r="O352" s="104"/>
      <c r="P352" s="15">
        <v>10073.12</v>
      </c>
      <c r="Q352" s="15">
        <v>10981.39</v>
      </c>
      <c r="R352" s="90">
        <f t="shared" si="124"/>
        <v>-908.2699999999986</v>
      </c>
      <c r="S352" s="103">
        <f t="shared" si="125"/>
        <v>-0.08270993016366768</v>
      </c>
      <c r="T352" s="104"/>
      <c r="U352" s="15">
        <v>42179.8</v>
      </c>
      <c r="V352" s="15">
        <v>45518.46</v>
      </c>
      <c r="W352" s="90">
        <f t="shared" si="126"/>
        <v>-3338.659999999996</v>
      </c>
      <c r="X352" s="103">
        <f t="shared" si="127"/>
        <v>-0.07334738477531964</v>
      </c>
    </row>
    <row r="353" spans="1:24" s="14" customFormat="1" ht="12.75" hidden="1" outlineLevel="2">
      <c r="A353" s="14" t="s">
        <v>1100</v>
      </c>
      <c r="B353" s="14" t="s">
        <v>1101</v>
      </c>
      <c r="C353" s="54" t="s">
        <v>25</v>
      </c>
      <c r="D353" s="15"/>
      <c r="E353" s="15"/>
      <c r="F353" s="15">
        <v>26043.260000000002</v>
      </c>
      <c r="G353" s="15">
        <v>17758.86</v>
      </c>
      <c r="H353" s="90">
        <f t="shared" si="120"/>
        <v>8284.400000000001</v>
      </c>
      <c r="I353" s="103">
        <f t="shared" si="121"/>
        <v>0.4664939078296693</v>
      </c>
      <c r="J353" s="104"/>
      <c r="K353" s="15">
        <v>194442.61000000002</v>
      </c>
      <c r="L353" s="15">
        <v>211191.24</v>
      </c>
      <c r="M353" s="90">
        <f t="shared" si="122"/>
        <v>-16748.629999999976</v>
      </c>
      <c r="N353" s="103">
        <f t="shared" si="123"/>
        <v>-0.07930551475525205</v>
      </c>
      <c r="O353" s="104"/>
      <c r="P353" s="15">
        <v>71001.24</v>
      </c>
      <c r="Q353" s="15">
        <v>54043.24</v>
      </c>
      <c r="R353" s="90">
        <f t="shared" si="124"/>
        <v>16958.000000000007</v>
      </c>
      <c r="S353" s="103">
        <f t="shared" si="125"/>
        <v>0.3137857759823432</v>
      </c>
      <c r="T353" s="104"/>
      <c r="U353" s="15">
        <v>243358.09000000003</v>
      </c>
      <c r="V353" s="15">
        <v>252740.71</v>
      </c>
      <c r="W353" s="90">
        <f t="shared" si="126"/>
        <v>-9382.619999999966</v>
      </c>
      <c r="X353" s="103">
        <f t="shared" si="127"/>
        <v>-0.037123500998315496</v>
      </c>
    </row>
    <row r="354" spans="1:24" s="14" customFormat="1" ht="12.75" hidden="1" outlineLevel="2">
      <c r="A354" s="14" t="s">
        <v>1102</v>
      </c>
      <c r="B354" s="14" t="s">
        <v>1103</v>
      </c>
      <c r="C354" s="54" t="s">
        <v>26</v>
      </c>
      <c r="D354" s="15"/>
      <c r="E354" s="15"/>
      <c r="F354" s="15">
        <v>13247.41</v>
      </c>
      <c r="G354" s="15">
        <v>18298.91</v>
      </c>
      <c r="H354" s="90">
        <f t="shared" si="120"/>
        <v>-5051.5</v>
      </c>
      <c r="I354" s="103">
        <f t="shared" si="121"/>
        <v>-0.27605469396811066</v>
      </c>
      <c r="J354" s="104"/>
      <c r="K354" s="15">
        <v>162594.80000000002</v>
      </c>
      <c r="L354" s="15">
        <v>174605.27</v>
      </c>
      <c r="M354" s="90">
        <f t="shared" si="122"/>
        <v>-12010.469999999972</v>
      </c>
      <c r="N354" s="103">
        <f t="shared" si="123"/>
        <v>-0.06878641177325273</v>
      </c>
      <c r="O354" s="104"/>
      <c r="P354" s="15">
        <v>40655.98</v>
      </c>
      <c r="Q354" s="15">
        <v>47555.17</v>
      </c>
      <c r="R354" s="90">
        <f t="shared" si="124"/>
        <v>-6899.189999999995</v>
      </c>
      <c r="S354" s="103">
        <f t="shared" si="125"/>
        <v>-0.14507760144690882</v>
      </c>
      <c r="T354" s="104"/>
      <c r="U354" s="15">
        <v>199436.24000000002</v>
      </c>
      <c r="V354" s="15">
        <v>201240.28999999998</v>
      </c>
      <c r="W354" s="90">
        <f t="shared" si="126"/>
        <v>-1804.0499999999593</v>
      </c>
      <c r="X354" s="103">
        <f t="shared" si="127"/>
        <v>-0.008964656133222426</v>
      </c>
    </row>
    <row r="355" spans="1:24" s="14" customFormat="1" ht="12.75" hidden="1" outlineLevel="2">
      <c r="A355" s="14" t="s">
        <v>1104</v>
      </c>
      <c r="B355" s="14" t="s">
        <v>1105</v>
      </c>
      <c r="C355" s="54" t="s">
        <v>27</v>
      </c>
      <c r="D355" s="15"/>
      <c r="E355" s="15"/>
      <c r="F355" s="15">
        <v>31243.87</v>
      </c>
      <c r="G355" s="15">
        <v>40313.950000000004</v>
      </c>
      <c r="H355" s="90">
        <f t="shared" si="120"/>
        <v>-9070.080000000005</v>
      </c>
      <c r="I355" s="103">
        <f t="shared" si="121"/>
        <v>-0.22498614003341286</v>
      </c>
      <c r="J355" s="104"/>
      <c r="K355" s="15">
        <v>483119.93</v>
      </c>
      <c r="L355" s="15">
        <v>610461.87</v>
      </c>
      <c r="M355" s="90">
        <f t="shared" si="122"/>
        <v>-127341.94</v>
      </c>
      <c r="N355" s="103">
        <f t="shared" si="123"/>
        <v>-0.20859933479547216</v>
      </c>
      <c r="O355" s="104"/>
      <c r="P355" s="15">
        <v>132288.44</v>
      </c>
      <c r="Q355" s="15">
        <v>200767.84</v>
      </c>
      <c r="R355" s="90">
        <f t="shared" si="124"/>
        <v>-68479.4</v>
      </c>
      <c r="S355" s="103">
        <f t="shared" si="125"/>
        <v>-0.3410874968819707</v>
      </c>
      <c r="T355" s="104"/>
      <c r="U355" s="15">
        <v>661645.0700000001</v>
      </c>
      <c r="V355" s="15">
        <v>714459.83</v>
      </c>
      <c r="W355" s="90">
        <f t="shared" si="126"/>
        <v>-52814.75999999989</v>
      </c>
      <c r="X355" s="103">
        <f t="shared" si="127"/>
        <v>-0.07392264446833896</v>
      </c>
    </row>
    <row r="356" spans="1:24" s="14" customFormat="1" ht="12.75" hidden="1" outlineLevel="2">
      <c r="A356" s="14" t="s">
        <v>1106</v>
      </c>
      <c r="B356" s="14" t="s">
        <v>1107</v>
      </c>
      <c r="C356" s="54" t="s">
        <v>28</v>
      </c>
      <c r="D356" s="15"/>
      <c r="E356" s="15"/>
      <c r="F356" s="15">
        <v>-11964.82</v>
      </c>
      <c r="G356" s="15">
        <v>171143.47</v>
      </c>
      <c r="H356" s="90">
        <f t="shared" si="120"/>
        <v>-183108.29</v>
      </c>
      <c r="I356" s="103">
        <f t="shared" si="121"/>
        <v>-1.0699110518210249</v>
      </c>
      <c r="J356" s="104"/>
      <c r="K356" s="15">
        <v>1124914.01</v>
      </c>
      <c r="L356" s="15">
        <v>1467584.3900000001</v>
      </c>
      <c r="M356" s="90">
        <f t="shared" si="122"/>
        <v>-342670.3800000001</v>
      </c>
      <c r="N356" s="103">
        <f t="shared" si="123"/>
        <v>-0.23349279423720232</v>
      </c>
      <c r="O356" s="104"/>
      <c r="P356" s="15">
        <v>399371.75</v>
      </c>
      <c r="Q356" s="15">
        <v>430261.05</v>
      </c>
      <c r="R356" s="90">
        <f t="shared" si="124"/>
        <v>-30889.29999999999</v>
      </c>
      <c r="S356" s="103">
        <f t="shared" si="125"/>
        <v>-0.07179199697485977</v>
      </c>
      <c r="T356" s="104"/>
      <c r="U356" s="15">
        <v>1526280.58</v>
      </c>
      <c r="V356" s="15">
        <v>1573643.2400000002</v>
      </c>
      <c r="W356" s="90">
        <f t="shared" si="126"/>
        <v>-47362.66000000015</v>
      </c>
      <c r="X356" s="103">
        <f t="shared" si="127"/>
        <v>-0.030097457159349625</v>
      </c>
    </row>
    <row r="357" spans="1:24" s="14" customFormat="1" ht="12.75" hidden="1" outlineLevel="2">
      <c r="A357" s="14" t="s">
        <v>1108</v>
      </c>
      <c r="B357" s="14" t="s">
        <v>1109</v>
      </c>
      <c r="C357" s="54" t="s">
        <v>29</v>
      </c>
      <c r="D357" s="15"/>
      <c r="E357" s="15"/>
      <c r="F357" s="15">
        <v>0</v>
      </c>
      <c r="G357" s="15">
        <v>0</v>
      </c>
      <c r="H357" s="90">
        <f t="shared" si="120"/>
        <v>0</v>
      </c>
      <c r="I357" s="103">
        <f t="shared" si="121"/>
        <v>0</v>
      </c>
      <c r="J357" s="104"/>
      <c r="K357" s="15">
        <v>-1.86</v>
      </c>
      <c r="L357" s="15">
        <v>103.08</v>
      </c>
      <c r="M357" s="90">
        <f t="shared" si="122"/>
        <v>-104.94</v>
      </c>
      <c r="N357" s="103">
        <f t="shared" si="123"/>
        <v>-1.0180442374854481</v>
      </c>
      <c r="O357" s="104"/>
      <c r="P357" s="15">
        <v>0</v>
      </c>
      <c r="Q357" s="15">
        <v>0</v>
      </c>
      <c r="R357" s="90">
        <f t="shared" si="124"/>
        <v>0</v>
      </c>
      <c r="S357" s="103">
        <f t="shared" si="125"/>
        <v>0</v>
      </c>
      <c r="T357" s="104"/>
      <c r="U357" s="15">
        <v>0</v>
      </c>
      <c r="V357" s="15">
        <v>109.91</v>
      </c>
      <c r="W357" s="90">
        <f t="shared" si="126"/>
        <v>-109.91</v>
      </c>
      <c r="X357" s="103" t="str">
        <f t="shared" si="127"/>
        <v>N.M.</v>
      </c>
    </row>
    <row r="358" spans="1:24" s="14" customFormat="1" ht="12.75" hidden="1" outlineLevel="2">
      <c r="A358" s="14" t="s">
        <v>1110</v>
      </c>
      <c r="B358" s="14" t="s">
        <v>1111</v>
      </c>
      <c r="C358" s="54" t="s">
        <v>30</v>
      </c>
      <c r="D358" s="15"/>
      <c r="E358" s="15"/>
      <c r="F358" s="15">
        <v>4143.83</v>
      </c>
      <c r="G358" s="15">
        <v>0</v>
      </c>
      <c r="H358" s="90">
        <f t="shared" si="120"/>
        <v>4143.83</v>
      </c>
      <c r="I358" s="103" t="str">
        <f t="shared" si="121"/>
        <v>N.M.</v>
      </c>
      <c r="J358" s="104"/>
      <c r="K358" s="15">
        <v>4387.07</v>
      </c>
      <c r="L358" s="15">
        <v>665.196</v>
      </c>
      <c r="M358" s="90">
        <f t="shared" si="122"/>
        <v>3721.874</v>
      </c>
      <c r="N358" s="103">
        <f t="shared" si="123"/>
        <v>5.59515390952441</v>
      </c>
      <c r="O358" s="104"/>
      <c r="P358" s="15">
        <v>4129.24</v>
      </c>
      <c r="Q358" s="15">
        <v>0</v>
      </c>
      <c r="R358" s="90">
        <f t="shared" si="124"/>
        <v>4129.24</v>
      </c>
      <c r="S358" s="103" t="str">
        <f t="shared" si="125"/>
        <v>N.M.</v>
      </c>
      <c r="T358" s="104"/>
      <c r="U358" s="15">
        <v>4714.19</v>
      </c>
      <c r="V358" s="15">
        <v>749.196</v>
      </c>
      <c r="W358" s="90">
        <f t="shared" si="126"/>
        <v>3964.9939999999997</v>
      </c>
      <c r="X358" s="103">
        <f t="shared" si="127"/>
        <v>5.292332046620643</v>
      </c>
    </row>
    <row r="359" spans="1:24" s="14" customFormat="1" ht="12.75" hidden="1" outlineLevel="2">
      <c r="A359" s="14" t="s">
        <v>1112</v>
      </c>
      <c r="B359" s="14" t="s">
        <v>1113</v>
      </c>
      <c r="C359" s="54" t="s">
        <v>19</v>
      </c>
      <c r="D359" s="15"/>
      <c r="E359" s="15"/>
      <c r="F359" s="15">
        <v>139.57</v>
      </c>
      <c r="G359" s="15">
        <v>118.42</v>
      </c>
      <c r="H359" s="90">
        <f t="shared" si="120"/>
        <v>21.14999999999999</v>
      </c>
      <c r="I359" s="103">
        <f t="shared" si="121"/>
        <v>0.1786015875696672</v>
      </c>
      <c r="J359" s="104"/>
      <c r="K359" s="15">
        <v>2682.38</v>
      </c>
      <c r="L359" s="15">
        <v>7443.49</v>
      </c>
      <c r="M359" s="90">
        <f t="shared" si="122"/>
        <v>-4761.11</v>
      </c>
      <c r="N359" s="103">
        <f t="shared" si="123"/>
        <v>-0.6396340963714602</v>
      </c>
      <c r="O359" s="104"/>
      <c r="P359" s="15">
        <v>339.85</v>
      </c>
      <c r="Q359" s="15">
        <v>196.13</v>
      </c>
      <c r="R359" s="90">
        <f t="shared" si="124"/>
        <v>143.72000000000003</v>
      </c>
      <c r="S359" s="103">
        <f t="shared" si="125"/>
        <v>0.7327792790496102</v>
      </c>
      <c r="T359" s="104"/>
      <c r="U359" s="15">
        <v>2735.19</v>
      </c>
      <c r="V359" s="15">
        <v>8704.45</v>
      </c>
      <c r="W359" s="90">
        <f t="shared" si="126"/>
        <v>-5969.26</v>
      </c>
      <c r="X359" s="103">
        <f t="shared" si="127"/>
        <v>-0.6857710711187955</v>
      </c>
    </row>
    <row r="360" spans="1:24" s="14" customFormat="1" ht="12.75" hidden="1" outlineLevel="2">
      <c r="A360" s="14" t="s">
        <v>1114</v>
      </c>
      <c r="B360" s="14" t="s">
        <v>1115</v>
      </c>
      <c r="C360" s="54" t="s">
        <v>20</v>
      </c>
      <c r="D360" s="15"/>
      <c r="E360" s="15"/>
      <c r="F360" s="15">
        <v>2033.04</v>
      </c>
      <c r="G360" s="15">
        <v>1526.01</v>
      </c>
      <c r="H360" s="90">
        <f t="shared" si="120"/>
        <v>507.03</v>
      </c>
      <c r="I360" s="103">
        <f t="shared" si="121"/>
        <v>0.3322586352645133</v>
      </c>
      <c r="J360" s="104"/>
      <c r="K360" s="15">
        <v>11358.49</v>
      </c>
      <c r="L360" s="15">
        <v>6147.06</v>
      </c>
      <c r="M360" s="90">
        <f t="shared" si="122"/>
        <v>5211.429999999999</v>
      </c>
      <c r="N360" s="103">
        <f t="shared" si="123"/>
        <v>0.8477922779344921</v>
      </c>
      <c r="O360" s="104"/>
      <c r="P360" s="15">
        <v>4845.1</v>
      </c>
      <c r="Q360" s="15">
        <v>1891.21</v>
      </c>
      <c r="R360" s="90">
        <f t="shared" si="124"/>
        <v>2953.8900000000003</v>
      </c>
      <c r="S360" s="103">
        <f t="shared" si="125"/>
        <v>1.5619048122630486</v>
      </c>
      <c r="T360" s="104"/>
      <c r="U360" s="15">
        <v>19582.04</v>
      </c>
      <c r="V360" s="15">
        <v>6419.4800000000005</v>
      </c>
      <c r="W360" s="90">
        <f t="shared" si="126"/>
        <v>13162.560000000001</v>
      </c>
      <c r="X360" s="103">
        <f t="shared" si="127"/>
        <v>2.0504090674010977</v>
      </c>
    </row>
    <row r="361" spans="1:24" s="14" customFormat="1" ht="12.75" hidden="1" outlineLevel="2">
      <c r="A361" s="14" t="s">
        <v>1116</v>
      </c>
      <c r="B361" s="14" t="s">
        <v>1117</v>
      </c>
      <c r="C361" s="54" t="s">
        <v>27</v>
      </c>
      <c r="D361" s="15"/>
      <c r="E361" s="15"/>
      <c r="F361" s="15">
        <v>28398.86</v>
      </c>
      <c r="G361" s="15">
        <v>107647.88</v>
      </c>
      <c r="H361" s="90">
        <f t="shared" si="120"/>
        <v>-79249.02</v>
      </c>
      <c r="I361" s="103">
        <f t="shared" si="121"/>
        <v>-0.7361874660234833</v>
      </c>
      <c r="J361" s="104"/>
      <c r="K361" s="15">
        <v>486579.47000000003</v>
      </c>
      <c r="L361" s="15">
        <v>601194.3200000001</v>
      </c>
      <c r="M361" s="90">
        <f t="shared" si="122"/>
        <v>-114614.85000000003</v>
      </c>
      <c r="N361" s="103">
        <f t="shared" si="123"/>
        <v>-0.19064526424667488</v>
      </c>
      <c r="O361" s="104"/>
      <c r="P361" s="15">
        <v>93247.27</v>
      </c>
      <c r="Q361" s="15">
        <v>224237.67</v>
      </c>
      <c r="R361" s="90">
        <f t="shared" si="124"/>
        <v>-130990.40000000001</v>
      </c>
      <c r="S361" s="103">
        <f t="shared" si="125"/>
        <v>-0.5841587633335648</v>
      </c>
      <c r="T361" s="104"/>
      <c r="U361" s="15">
        <v>802094.15</v>
      </c>
      <c r="V361" s="15">
        <v>635595.6900000001</v>
      </c>
      <c r="W361" s="90">
        <f t="shared" si="126"/>
        <v>166498.45999999996</v>
      </c>
      <c r="X361" s="103">
        <f t="shared" si="127"/>
        <v>0.2619565592082601</v>
      </c>
    </row>
    <row r="362" spans="1:24" s="14" customFormat="1" ht="12.75" hidden="1" outlineLevel="2">
      <c r="A362" s="14" t="s">
        <v>1118</v>
      </c>
      <c r="B362" s="14" t="s">
        <v>1119</v>
      </c>
      <c r="C362" s="54" t="s">
        <v>28</v>
      </c>
      <c r="D362" s="15"/>
      <c r="E362" s="15"/>
      <c r="F362" s="15">
        <v>1932906.35</v>
      </c>
      <c r="G362" s="15">
        <v>913771.51</v>
      </c>
      <c r="H362" s="90">
        <f t="shared" si="120"/>
        <v>1019134.8400000001</v>
      </c>
      <c r="I362" s="103">
        <f t="shared" si="121"/>
        <v>1.1153059915383006</v>
      </c>
      <c r="J362" s="104"/>
      <c r="K362" s="15">
        <v>15625840.94</v>
      </c>
      <c r="L362" s="15">
        <v>26956882.136</v>
      </c>
      <c r="M362" s="90">
        <f t="shared" si="122"/>
        <v>-11331041.196</v>
      </c>
      <c r="N362" s="103">
        <f t="shared" si="123"/>
        <v>-0.42033945687167507</v>
      </c>
      <c r="O362" s="104"/>
      <c r="P362" s="15">
        <v>7411490.72</v>
      </c>
      <c r="Q362" s="15">
        <v>6989177.627</v>
      </c>
      <c r="R362" s="90">
        <f t="shared" si="124"/>
        <v>422313.0929999994</v>
      </c>
      <c r="S362" s="103">
        <f t="shared" si="125"/>
        <v>0.06042386036499561</v>
      </c>
      <c r="T362" s="104"/>
      <c r="U362" s="15">
        <v>8821090.113</v>
      </c>
      <c r="V362" s="15">
        <v>29265024.016</v>
      </c>
      <c r="W362" s="90">
        <f t="shared" si="126"/>
        <v>-20443933.902999997</v>
      </c>
      <c r="X362" s="103">
        <f t="shared" si="127"/>
        <v>-0.6985790919502657</v>
      </c>
    </row>
    <row r="363" spans="1:24" s="14" customFormat="1" ht="12.75" hidden="1" outlineLevel="2">
      <c r="A363" s="14" t="s">
        <v>1120</v>
      </c>
      <c r="B363" s="14" t="s">
        <v>1121</v>
      </c>
      <c r="C363" s="54" t="s">
        <v>31</v>
      </c>
      <c r="D363" s="15"/>
      <c r="E363" s="15"/>
      <c r="F363" s="15">
        <v>20867.510000000002</v>
      </c>
      <c r="G363" s="15">
        <v>9556.29</v>
      </c>
      <c r="H363" s="90">
        <f t="shared" si="120"/>
        <v>11311.220000000001</v>
      </c>
      <c r="I363" s="103">
        <f t="shared" si="121"/>
        <v>1.183641350356676</v>
      </c>
      <c r="J363" s="104"/>
      <c r="K363" s="15">
        <v>188949.96</v>
      </c>
      <c r="L363" s="15">
        <v>138156.78</v>
      </c>
      <c r="M363" s="90">
        <f t="shared" si="122"/>
        <v>50793.17999999999</v>
      </c>
      <c r="N363" s="103">
        <f t="shared" si="123"/>
        <v>0.36764884068664594</v>
      </c>
      <c r="O363" s="104"/>
      <c r="P363" s="15">
        <v>65684.94</v>
      </c>
      <c r="Q363" s="15">
        <v>44310.74</v>
      </c>
      <c r="R363" s="90">
        <f t="shared" si="124"/>
        <v>21374.200000000004</v>
      </c>
      <c r="S363" s="103">
        <f t="shared" si="125"/>
        <v>0.4823706397139837</v>
      </c>
      <c r="T363" s="104"/>
      <c r="U363" s="15">
        <v>210999.4</v>
      </c>
      <c r="V363" s="15">
        <v>165277.04</v>
      </c>
      <c r="W363" s="90">
        <f t="shared" si="126"/>
        <v>45722.359999999986</v>
      </c>
      <c r="X363" s="103">
        <f t="shared" si="127"/>
        <v>0.2766407239626265</v>
      </c>
    </row>
    <row r="364" spans="1:24" s="14" customFormat="1" ht="12.75" hidden="1" outlineLevel="2">
      <c r="A364" s="14" t="s">
        <v>1122</v>
      </c>
      <c r="B364" s="14" t="s">
        <v>1123</v>
      </c>
      <c r="C364" s="54" t="s">
        <v>32</v>
      </c>
      <c r="D364" s="15"/>
      <c r="E364" s="15"/>
      <c r="F364" s="15">
        <v>391537</v>
      </c>
      <c r="G364" s="15">
        <v>0</v>
      </c>
      <c r="H364" s="90">
        <f t="shared" si="120"/>
        <v>391537</v>
      </c>
      <c r="I364" s="103" t="str">
        <f t="shared" si="121"/>
        <v>N.M.</v>
      </c>
      <c r="J364" s="104"/>
      <c r="K364" s="15">
        <v>1566134</v>
      </c>
      <c r="L364" s="15">
        <v>0</v>
      </c>
      <c r="M364" s="90">
        <f t="shared" si="122"/>
        <v>1566134</v>
      </c>
      <c r="N364" s="103" t="str">
        <f t="shared" si="123"/>
        <v>N.M.</v>
      </c>
      <c r="O364" s="104"/>
      <c r="P364" s="15">
        <v>1174597</v>
      </c>
      <c r="Q364" s="15">
        <v>0</v>
      </c>
      <c r="R364" s="90">
        <f t="shared" si="124"/>
        <v>1174597</v>
      </c>
      <c r="S364" s="103" t="str">
        <f t="shared" si="125"/>
        <v>N.M.</v>
      </c>
      <c r="T364" s="104"/>
      <c r="U364" s="15">
        <v>1566134</v>
      </c>
      <c r="V364" s="15">
        <v>0</v>
      </c>
      <c r="W364" s="90">
        <f t="shared" si="126"/>
        <v>1566134</v>
      </c>
      <c r="X364" s="103" t="str">
        <f t="shared" si="127"/>
        <v>N.M.</v>
      </c>
    </row>
    <row r="365" spans="1:24" s="14" customFormat="1" ht="12.75" hidden="1" outlineLevel="2">
      <c r="A365" s="14" t="s">
        <v>1124</v>
      </c>
      <c r="B365" s="14" t="s">
        <v>1125</v>
      </c>
      <c r="C365" s="54" t="s">
        <v>33</v>
      </c>
      <c r="D365" s="15"/>
      <c r="E365" s="15"/>
      <c r="F365" s="15">
        <v>13301.09</v>
      </c>
      <c r="G365" s="15">
        <v>0</v>
      </c>
      <c r="H365" s="90">
        <f t="shared" si="120"/>
        <v>13301.09</v>
      </c>
      <c r="I365" s="103" t="str">
        <f t="shared" si="121"/>
        <v>N.M.</v>
      </c>
      <c r="J365" s="104"/>
      <c r="K365" s="15">
        <v>13301.09</v>
      </c>
      <c r="L365" s="15">
        <v>0</v>
      </c>
      <c r="M365" s="90">
        <f t="shared" si="122"/>
        <v>13301.09</v>
      </c>
      <c r="N365" s="103" t="str">
        <f t="shared" si="123"/>
        <v>N.M.</v>
      </c>
      <c r="O365" s="104"/>
      <c r="P365" s="15">
        <v>13301.09</v>
      </c>
      <c r="Q365" s="15">
        <v>0</v>
      </c>
      <c r="R365" s="90">
        <f t="shared" si="124"/>
        <v>13301.09</v>
      </c>
      <c r="S365" s="103" t="str">
        <f t="shared" si="125"/>
        <v>N.M.</v>
      </c>
      <c r="T365" s="104"/>
      <c r="U365" s="15">
        <v>13301.09</v>
      </c>
      <c r="V365" s="15">
        <v>0</v>
      </c>
      <c r="W365" s="90">
        <f t="shared" si="126"/>
        <v>13301.09</v>
      </c>
      <c r="X365" s="103" t="str">
        <f t="shared" si="127"/>
        <v>N.M.</v>
      </c>
    </row>
    <row r="366" spans="1:24" s="14" customFormat="1" ht="12.75" hidden="1" outlineLevel="2">
      <c r="A366" s="14" t="s">
        <v>1126</v>
      </c>
      <c r="B366" s="14" t="s">
        <v>1127</v>
      </c>
      <c r="C366" s="54" t="s">
        <v>29</v>
      </c>
      <c r="D366" s="15"/>
      <c r="E366" s="15"/>
      <c r="F366" s="15">
        <v>3458.11</v>
      </c>
      <c r="G366" s="15">
        <v>18773.54</v>
      </c>
      <c r="H366" s="90">
        <f t="shared" si="120"/>
        <v>-15315.43</v>
      </c>
      <c r="I366" s="103">
        <f t="shared" si="121"/>
        <v>-0.8157987252271015</v>
      </c>
      <c r="J366" s="104"/>
      <c r="K366" s="15">
        <v>103010.05</v>
      </c>
      <c r="L366" s="15">
        <v>156764.64</v>
      </c>
      <c r="M366" s="90">
        <f t="shared" si="122"/>
        <v>-53754.59000000001</v>
      </c>
      <c r="N366" s="103">
        <f t="shared" si="123"/>
        <v>-0.3428999677478289</v>
      </c>
      <c r="O366" s="104"/>
      <c r="P366" s="15">
        <v>18778.15</v>
      </c>
      <c r="Q366" s="15">
        <v>64699.97</v>
      </c>
      <c r="R366" s="90">
        <f t="shared" si="124"/>
        <v>-45921.82</v>
      </c>
      <c r="S366" s="103">
        <f t="shared" si="125"/>
        <v>-0.7097657077738985</v>
      </c>
      <c r="T366" s="104"/>
      <c r="U366" s="15">
        <v>126158.24</v>
      </c>
      <c r="V366" s="15">
        <v>180677.6</v>
      </c>
      <c r="W366" s="90">
        <f t="shared" si="126"/>
        <v>-54519.36</v>
      </c>
      <c r="X366" s="103">
        <f t="shared" si="127"/>
        <v>-0.3017494144265808</v>
      </c>
    </row>
    <row r="367" spans="1:24" s="14" customFormat="1" ht="12.75" hidden="1" outlineLevel="2">
      <c r="A367" s="14" t="s">
        <v>1128</v>
      </c>
      <c r="B367" s="14" t="s">
        <v>1129</v>
      </c>
      <c r="C367" s="54" t="s">
        <v>34</v>
      </c>
      <c r="D367" s="15"/>
      <c r="E367" s="15"/>
      <c r="F367" s="15">
        <v>24044.32</v>
      </c>
      <c r="G367" s="15">
        <v>2759.84</v>
      </c>
      <c r="H367" s="90">
        <f t="shared" si="120"/>
        <v>21284.48</v>
      </c>
      <c r="I367" s="103">
        <f t="shared" si="121"/>
        <v>7.71221520088121</v>
      </c>
      <c r="J367" s="104"/>
      <c r="K367" s="15">
        <v>93616.22</v>
      </c>
      <c r="L367" s="15">
        <v>86324.08</v>
      </c>
      <c r="M367" s="90">
        <f t="shared" si="122"/>
        <v>7292.139999999999</v>
      </c>
      <c r="N367" s="103">
        <f t="shared" si="123"/>
        <v>0.08447399613178616</v>
      </c>
      <c r="O367" s="104"/>
      <c r="P367" s="15">
        <v>18427.97</v>
      </c>
      <c r="Q367" s="15">
        <v>-10363.7</v>
      </c>
      <c r="R367" s="90">
        <f t="shared" si="124"/>
        <v>28791.670000000002</v>
      </c>
      <c r="S367" s="103">
        <f t="shared" si="125"/>
        <v>2.778126537819505</v>
      </c>
      <c r="T367" s="104"/>
      <c r="U367" s="15">
        <v>85554.01</v>
      </c>
      <c r="V367" s="15">
        <v>167311.08000000002</v>
      </c>
      <c r="W367" s="90">
        <f t="shared" si="126"/>
        <v>-81757.07000000002</v>
      </c>
      <c r="X367" s="103">
        <f t="shared" si="127"/>
        <v>-0.48865305274462406</v>
      </c>
    </row>
    <row r="368" spans="1:24" s="14" customFormat="1" ht="12.75" hidden="1" outlineLevel="2">
      <c r="A368" s="14" t="s">
        <v>1130</v>
      </c>
      <c r="B368" s="14" t="s">
        <v>1131</v>
      </c>
      <c r="C368" s="54" t="s">
        <v>35</v>
      </c>
      <c r="D368" s="15"/>
      <c r="E368" s="15"/>
      <c r="F368" s="15">
        <v>5543.37</v>
      </c>
      <c r="G368" s="15">
        <v>1985.75</v>
      </c>
      <c r="H368" s="90">
        <f t="shared" si="120"/>
        <v>3557.62</v>
      </c>
      <c r="I368" s="103">
        <f t="shared" si="121"/>
        <v>1.7915749716731713</v>
      </c>
      <c r="J368" s="104"/>
      <c r="K368" s="15">
        <v>39760.03</v>
      </c>
      <c r="L368" s="15">
        <v>36631.48</v>
      </c>
      <c r="M368" s="90">
        <f t="shared" si="122"/>
        <v>3128.5499999999956</v>
      </c>
      <c r="N368" s="103">
        <f t="shared" si="123"/>
        <v>0.08540604966001906</v>
      </c>
      <c r="O368" s="104"/>
      <c r="P368" s="15">
        <v>13056.98</v>
      </c>
      <c r="Q368" s="15">
        <v>15270.960000000001</v>
      </c>
      <c r="R368" s="90">
        <f t="shared" si="124"/>
        <v>-2213.9800000000014</v>
      </c>
      <c r="S368" s="103">
        <f t="shared" si="125"/>
        <v>-0.14497975241897046</v>
      </c>
      <c r="T368" s="104"/>
      <c r="U368" s="15">
        <v>49066.39</v>
      </c>
      <c r="V368" s="15">
        <v>49510.68000000001</v>
      </c>
      <c r="W368" s="90">
        <f t="shared" si="126"/>
        <v>-444.29000000000815</v>
      </c>
      <c r="X368" s="103">
        <f t="shared" si="127"/>
        <v>-0.008973619429181907</v>
      </c>
    </row>
    <row r="369" spans="1:24" s="14" customFormat="1" ht="12.75" hidden="1" outlineLevel="2">
      <c r="A369" s="14" t="s">
        <v>1132</v>
      </c>
      <c r="B369" s="14" t="s">
        <v>1133</v>
      </c>
      <c r="C369" s="54" t="s">
        <v>36</v>
      </c>
      <c r="D369" s="15"/>
      <c r="E369" s="15"/>
      <c r="F369" s="15">
        <v>6970.05</v>
      </c>
      <c r="G369" s="15">
        <v>4099.22</v>
      </c>
      <c r="H369" s="90">
        <f t="shared" si="120"/>
        <v>2870.83</v>
      </c>
      <c r="I369" s="103">
        <f t="shared" si="121"/>
        <v>0.7003356736159562</v>
      </c>
      <c r="J369" s="104"/>
      <c r="K369" s="15">
        <v>58733.53</v>
      </c>
      <c r="L369" s="15">
        <v>39713.8</v>
      </c>
      <c r="M369" s="90">
        <f t="shared" si="122"/>
        <v>19019.729999999996</v>
      </c>
      <c r="N369" s="103">
        <f t="shared" si="123"/>
        <v>0.4789199220422119</v>
      </c>
      <c r="O369" s="104"/>
      <c r="P369" s="15">
        <v>16665.73</v>
      </c>
      <c r="Q369" s="15">
        <v>12166.07</v>
      </c>
      <c r="R369" s="90">
        <f t="shared" si="124"/>
        <v>4499.66</v>
      </c>
      <c r="S369" s="103">
        <f t="shared" si="125"/>
        <v>0.36985320649971604</v>
      </c>
      <c r="T369" s="104"/>
      <c r="U369" s="15">
        <v>69526.20999999999</v>
      </c>
      <c r="V369" s="15">
        <v>48666.23</v>
      </c>
      <c r="W369" s="90">
        <f t="shared" si="126"/>
        <v>20859.97999999999</v>
      </c>
      <c r="X369" s="103">
        <f t="shared" si="127"/>
        <v>0.42863357198615937</v>
      </c>
    </row>
    <row r="370" spans="1:24" s="14" customFormat="1" ht="12.75" hidden="1" outlineLevel="2">
      <c r="A370" s="14" t="s">
        <v>1134</v>
      </c>
      <c r="B370" s="14" t="s">
        <v>1135</v>
      </c>
      <c r="C370" s="54" t="s">
        <v>37</v>
      </c>
      <c r="D370" s="15"/>
      <c r="E370" s="15"/>
      <c r="F370" s="15">
        <v>15000.44</v>
      </c>
      <c r="G370" s="15">
        <v>33345.07</v>
      </c>
      <c r="H370" s="90">
        <f t="shared" si="120"/>
        <v>-18344.629999999997</v>
      </c>
      <c r="I370" s="103">
        <f t="shared" si="121"/>
        <v>-0.5501451938772357</v>
      </c>
      <c r="J370" s="104"/>
      <c r="K370" s="15">
        <v>321946.55</v>
      </c>
      <c r="L370" s="15">
        <v>439616.99</v>
      </c>
      <c r="M370" s="90">
        <f t="shared" si="122"/>
        <v>-117670.44</v>
      </c>
      <c r="N370" s="103">
        <f t="shared" si="123"/>
        <v>-0.26766581519062765</v>
      </c>
      <c r="O370" s="104"/>
      <c r="P370" s="15">
        <v>40915.44</v>
      </c>
      <c r="Q370" s="15">
        <v>120323.34</v>
      </c>
      <c r="R370" s="90">
        <f t="shared" si="124"/>
        <v>-79407.9</v>
      </c>
      <c r="S370" s="103">
        <f t="shared" si="125"/>
        <v>-0.6599542532645786</v>
      </c>
      <c r="T370" s="104"/>
      <c r="U370" s="15">
        <v>384432.35</v>
      </c>
      <c r="V370" s="15">
        <v>538895.9299999999</v>
      </c>
      <c r="W370" s="90">
        <f t="shared" si="126"/>
        <v>-154463.57999999996</v>
      </c>
      <c r="X370" s="103">
        <f t="shared" si="127"/>
        <v>-0.2866297023248997</v>
      </c>
    </row>
    <row r="371" spans="1:24" s="14" customFormat="1" ht="12.75" hidden="1" outlineLevel="2">
      <c r="A371" s="14" t="s">
        <v>1136</v>
      </c>
      <c r="B371" s="14" t="s">
        <v>1137</v>
      </c>
      <c r="C371" s="54" t="s">
        <v>38</v>
      </c>
      <c r="D371" s="15"/>
      <c r="E371" s="15"/>
      <c r="F371" s="15">
        <v>0</v>
      </c>
      <c r="G371" s="15">
        <v>0</v>
      </c>
      <c r="H371" s="90">
        <f t="shared" si="120"/>
        <v>0</v>
      </c>
      <c r="I371" s="103">
        <f t="shared" si="121"/>
        <v>0</v>
      </c>
      <c r="J371" s="104"/>
      <c r="K371" s="15">
        <v>439.02</v>
      </c>
      <c r="L371" s="15">
        <v>359.97</v>
      </c>
      <c r="M371" s="90">
        <f t="shared" si="122"/>
        <v>79.04999999999995</v>
      </c>
      <c r="N371" s="103">
        <f t="shared" si="123"/>
        <v>0.21960163346945563</v>
      </c>
      <c r="O371" s="104"/>
      <c r="P371" s="15">
        <v>0</v>
      </c>
      <c r="Q371" s="15">
        <v>318.95</v>
      </c>
      <c r="R371" s="90">
        <f t="shared" si="124"/>
        <v>-318.95</v>
      </c>
      <c r="S371" s="103" t="str">
        <f t="shared" si="125"/>
        <v>N.M.</v>
      </c>
      <c r="T371" s="104"/>
      <c r="U371" s="15">
        <v>846.54</v>
      </c>
      <c r="V371" s="15">
        <v>551.23</v>
      </c>
      <c r="W371" s="90">
        <f t="shared" si="126"/>
        <v>295.30999999999995</v>
      </c>
      <c r="X371" s="103">
        <f t="shared" si="127"/>
        <v>0.535729187453513</v>
      </c>
    </row>
    <row r="372" spans="1:24" s="14" customFormat="1" ht="12.75" hidden="1" outlineLevel="2">
      <c r="A372" s="14" t="s">
        <v>1138</v>
      </c>
      <c r="B372" s="14" t="s">
        <v>1139</v>
      </c>
      <c r="C372" s="54" t="s">
        <v>39</v>
      </c>
      <c r="D372" s="15"/>
      <c r="E372" s="15"/>
      <c r="F372" s="15">
        <v>19595.05</v>
      </c>
      <c r="G372" s="15">
        <v>42672.9</v>
      </c>
      <c r="H372" s="90">
        <f t="shared" si="120"/>
        <v>-23077.850000000002</v>
      </c>
      <c r="I372" s="103">
        <f t="shared" si="121"/>
        <v>-0.5408081006915396</v>
      </c>
      <c r="J372" s="104"/>
      <c r="K372" s="15">
        <v>288821.53</v>
      </c>
      <c r="L372" s="15">
        <v>266423.76</v>
      </c>
      <c r="M372" s="90">
        <f t="shared" si="122"/>
        <v>22397.77000000002</v>
      </c>
      <c r="N372" s="103">
        <f t="shared" si="123"/>
        <v>0.08406821523725969</v>
      </c>
      <c r="O372" s="104"/>
      <c r="P372" s="15">
        <v>101049.16</v>
      </c>
      <c r="Q372" s="15">
        <v>113651.91</v>
      </c>
      <c r="R372" s="90">
        <f t="shared" si="124"/>
        <v>-12602.75</v>
      </c>
      <c r="S372" s="103">
        <f t="shared" si="125"/>
        <v>-0.11088902949365304</v>
      </c>
      <c r="T372" s="104"/>
      <c r="U372" s="15">
        <v>413893.38</v>
      </c>
      <c r="V372" s="15">
        <v>329849.15</v>
      </c>
      <c r="W372" s="90">
        <f t="shared" si="126"/>
        <v>84044.22999999998</v>
      </c>
      <c r="X372" s="103">
        <f t="shared" si="127"/>
        <v>0.2547959574854141</v>
      </c>
    </row>
    <row r="373" spans="1:24" s="14" customFormat="1" ht="12.75" hidden="1" outlineLevel="2">
      <c r="A373" s="14" t="s">
        <v>1140</v>
      </c>
      <c r="B373" s="14" t="s">
        <v>1141</v>
      </c>
      <c r="C373" s="54" t="s">
        <v>40</v>
      </c>
      <c r="D373" s="15"/>
      <c r="E373" s="15"/>
      <c r="F373" s="15">
        <v>2838.12</v>
      </c>
      <c r="G373" s="15">
        <v>3915.94</v>
      </c>
      <c r="H373" s="90">
        <f t="shared" si="120"/>
        <v>-1077.8200000000002</v>
      </c>
      <c r="I373" s="103">
        <f t="shared" si="121"/>
        <v>-0.2752391507530759</v>
      </c>
      <c r="J373" s="104"/>
      <c r="K373" s="15">
        <v>43436.73</v>
      </c>
      <c r="L373" s="15">
        <v>41889.12</v>
      </c>
      <c r="M373" s="90">
        <f t="shared" si="122"/>
        <v>1547.6100000000006</v>
      </c>
      <c r="N373" s="103">
        <f t="shared" si="123"/>
        <v>0.03694539298032521</v>
      </c>
      <c r="O373" s="104"/>
      <c r="P373" s="15">
        <v>14878.29</v>
      </c>
      <c r="Q373" s="15">
        <v>10865.24</v>
      </c>
      <c r="R373" s="90">
        <f t="shared" si="124"/>
        <v>4013.050000000001</v>
      </c>
      <c r="S373" s="103">
        <f t="shared" si="125"/>
        <v>0.369347570785367</v>
      </c>
      <c r="T373" s="104"/>
      <c r="U373" s="15">
        <v>71408.66</v>
      </c>
      <c r="V373" s="15">
        <v>54040.840000000004</v>
      </c>
      <c r="W373" s="90">
        <f t="shared" si="126"/>
        <v>17367.82</v>
      </c>
      <c r="X373" s="103">
        <f t="shared" si="127"/>
        <v>0.32138323534571256</v>
      </c>
    </row>
    <row r="374" spans="1:24" s="14" customFormat="1" ht="12.75" hidden="1" outlineLevel="2">
      <c r="A374" s="14" t="s">
        <v>1142</v>
      </c>
      <c r="B374" s="14" t="s">
        <v>1143</v>
      </c>
      <c r="C374" s="54" t="s">
        <v>41</v>
      </c>
      <c r="D374" s="15"/>
      <c r="E374" s="15"/>
      <c r="F374" s="15">
        <v>0</v>
      </c>
      <c r="G374" s="15">
        <v>0</v>
      </c>
      <c r="H374" s="90">
        <f t="shared" si="120"/>
        <v>0</v>
      </c>
      <c r="I374" s="103">
        <f t="shared" si="121"/>
        <v>0</v>
      </c>
      <c r="J374" s="104"/>
      <c r="K374" s="15">
        <v>0</v>
      </c>
      <c r="L374" s="15">
        <v>867.1800000000001</v>
      </c>
      <c r="M374" s="90">
        <f t="shared" si="122"/>
        <v>-867.1800000000001</v>
      </c>
      <c r="N374" s="103" t="str">
        <f t="shared" si="123"/>
        <v>N.M.</v>
      </c>
      <c r="O374" s="104"/>
      <c r="P374" s="15">
        <v>0</v>
      </c>
      <c r="Q374" s="15">
        <v>-74.76</v>
      </c>
      <c r="R374" s="90">
        <f t="shared" si="124"/>
        <v>74.76</v>
      </c>
      <c r="S374" s="103" t="str">
        <f t="shared" si="125"/>
        <v>N.M.</v>
      </c>
      <c r="T374" s="104"/>
      <c r="U374" s="15">
        <v>0</v>
      </c>
      <c r="V374" s="15">
        <v>867.1800000000001</v>
      </c>
      <c r="W374" s="90">
        <f t="shared" si="126"/>
        <v>-867.1800000000001</v>
      </c>
      <c r="X374" s="103" t="str">
        <f t="shared" si="127"/>
        <v>N.M.</v>
      </c>
    </row>
    <row r="375" spans="1:24" s="14" customFormat="1" ht="12.75" hidden="1" outlineLevel="2">
      <c r="A375" s="14" t="s">
        <v>1144</v>
      </c>
      <c r="B375" s="14" t="s">
        <v>1145</v>
      </c>
      <c r="C375" s="54" t="s">
        <v>42</v>
      </c>
      <c r="D375" s="15"/>
      <c r="E375" s="15"/>
      <c r="F375" s="15">
        <v>0</v>
      </c>
      <c r="G375" s="15">
        <v>-60.550000000000004</v>
      </c>
      <c r="H375" s="90">
        <f t="shared" si="120"/>
        <v>60.550000000000004</v>
      </c>
      <c r="I375" s="103" t="str">
        <f t="shared" si="121"/>
        <v>N.M.</v>
      </c>
      <c r="J375" s="104"/>
      <c r="K375" s="15">
        <v>0</v>
      </c>
      <c r="L375" s="15">
        <v>55562.53</v>
      </c>
      <c r="M375" s="90">
        <f t="shared" si="122"/>
        <v>-55562.53</v>
      </c>
      <c r="N375" s="103" t="str">
        <f t="shared" si="123"/>
        <v>N.M.</v>
      </c>
      <c r="O375" s="104"/>
      <c r="P375" s="15">
        <v>0</v>
      </c>
      <c r="Q375" s="15">
        <v>1040.85</v>
      </c>
      <c r="R375" s="90">
        <f t="shared" si="124"/>
        <v>-1040.85</v>
      </c>
      <c r="S375" s="103" t="str">
        <f t="shared" si="125"/>
        <v>N.M.</v>
      </c>
      <c r="T375" s="104"/>
      <c r="U375" s="15">
        <v>0</v>
      </c>
      <c r="V375" s="15">
        <v>55562.53</v>
      </c>
      <c r="W375" s="90">
        <f t="shared" si="126"/>
        <v>-55562.53</v>
      </c>
      <c r="X375" s="103" t="str">
        <f t="shared" si="127"/>
        <v>N.M.</v>
      </c>
    </row>
    <row r="376" spans="1:24" s="14" customFormat="1" ht="12.75" hidden="1" outlineLevel="2">
      <c r="A376" s="14" t="s">
        <v>1146</v>
      </c>
      <c r="B376" s="14" t="s">
        <v>1147</v>
      </c>
      <c r="C376" s="54" t="s">
        <v>43</v>
      </c>
      <c r="D376" s="15"/>
      <c r="E376" s="15"/>
      <c r="F376" s="15">
        <v>0</v>
      </c>
      <c r="G376" s="15">
        <v>0</v>
      </c>
      <c r="H376" s="90">
        <f t="shared" si="120"/>
        <v>0</v>
      </c>
      <c r="I376" s="103">
        <f t="shared" si="121"/>
        <v>0</v>
      </c>
      <c r="J376" s="104"/>
      <c r="K376" s="15">
        <v>0</v>
      </c>
      <c r="L376" s="15">
        <v>128.17000000000002</v>
      </c>
      <c r="M376" s="90">
        <f t="shared" si="122"/>
        <v>-128.17000000000002</v>
      </c>
      <c r="N376" s="103" t="str">
        <f t="shared" si="123"/>
        <v>N.M.</v>
      </c>
      <c r="O376" s="104"/>
      <c r="P376" s="15">
        <v>0</v>
      </c>
      <c r="Q376" s="15">
        <v>2.97</v>
      </c>
      <c r="R376" s="90">
        <f t="shared" si="124"/>
        <v>-2.97</v>
      </c>
      <c r="S376" s="103" t="str">
        <f t="shared" si="125"/>
        <v>N.M.</v>
      </c>
      <c r="T376" s="104"/>
      <c r="U376" s="15">
        <v>111.7</v>
      </c>
      <c r="V376" s="15">
        <v>140.67000000000002</v>
      </c>
      <c r="W376" s="90">
        <f t="shared" si="126"/>
        <v>-28.970000000000013</v>
      </c>
      <c r="X376" s="103">
        <f t="shared" si="127"/>
        <v>-0.2059429871330064</v>
      </c>
    </row>
    <row r="377" spans="1:24" s="14" customFormat="1" ht="12.75" hidden="1" outlineLevel="2">
      <c r="A377" s="14" t="s">
        <v>1148</v>
      </c>
      <c r="B377" s="14" t="s">
        <v>1149</v>
      </c>
      <c r="C377" s="54" t="s">
        <v>44</v>
      </c>
      <c r="D377" s="15"/>
      <c r="E377" s="15"/>
      <c r="F377" s="15">
        <v>72122.83</v>
      </c>
      <c r="G377" s="15">
        <v>81346.02</v>
      </c>
      <c r="H377" s="90">
        <f t="shared" si="120"/>
        <v>-9223.190000000002</v>
      </c>
      <c r="I377" s="103">
        <f t="shared" si="121"/>
        <v>-0.11338219128606417</v>
      </c>
      <c r="J377" s="104"/>
      <c r="K377" s="15">
        <v>842807.34</v>
      </c>
      <c r="L377" s="15">
        <v>835135.4500000001</v>
      </c>
      <c r="M377" s="90">
        <f t="shared" si="122"/>
        <v>7671.889999999898</v>
      </c>
      <c r="N377" s="103">
        <f t="shared" si="123"/>
        <v>0.009186402038136325</v>
      </c>
      <c r="O377" s="104"/>
      <c r="P377" s="15">
        <v>217338.16</v>
      </c>
      <c r="Q377" s="15">
        <v>222890.07</v>
      </c>
      <c r="R377" s="90">
        <f t="shared" si="124"/>
        <v>-5551.9100000000035</v>
      </c>
      <c r="S377" s="103">
        <f t="shared" si="125"/>
        <v>-0.024908736400863454</v>
      </c>
      <c r="T377" s="104"/>
      <c r="U377" s="15">
        <v>1034351.14</v>
      </c>
      <c r="V377" s="15">
        <v>1007813.1200000001</v>
      </c>
      <c r="W377" s="90">
        <f t="shared" si="126"/>
        <v>26538.019999999902</v>
      </c>
      <c r="X377" s="103">
        <f t="shared" si="127"/>
        <v>0.026332282715271556</v>
      </c>
    </row>
    <row r="378" spans="1:24" s="14" customFormat="1" ht="12.75" hidden="1" outlineLevel="2">
      <c r="A378" s="14" t="s">
        <v>1150</v>
      </c>
      <c r="B378" s="14" t="s">
        <v>1151</v>
      </c>
      <c r="C378" s="54" t="s">
        <v>45</v>
      </c>
      <c r="D378" s="15"/>
      <c r="E378" s="15"/>
      <c r="F378" s="15">
        <v>0</v>
      </c>
      <c r="G378" s="15">
        <v>0</v>
      </c>
      <c r="H378" s="90">
        <f t="shared" si="120"/>
        <v>0</v>
      </c>
      <c r="I378" s="103">
        <f t="shared" si="121"/>
        <v>0</v>
      </c>
      <c r="J378" s="104"/>
      <c r="K378" s="15">
        <v>0</v>
      </c>
      <c r="L378" s="15">
        <v>32.5</v>
      </c>
      <c r="M378" s="90">
        <f t="shared" si="122"/>
        <v>-32.5</v>
      </c>
      <c r="N378" s="103" t="str">
        <f t="shared" si="123"/>
        <v>N.M.</v>
      </c>
      <c r="O378" s="104"/>
      <c r="P378" s="15">
        <v>0</v>
      </c>
      <c r="Q378" s="15">
        <v>0</v>
      </c>
      <c r="R378" s="90">
        <f t="shared" si="124"/>
        <v>0</v>
      </c>
      <c r="S378" s="103">
        <f t="shared" si="125"/>
        <v>0</v>
      </c>
      <c r="T378" s="104"/>
      <c r="U378" s="15">
        <v>0</v>
      </c>
      <c r="V378" s="15">
        <v>4775.53</v>
      </c>
      <c r="W378" s="90">
        <f t="shared" si="126"/>
        <v>-4775.53</v>
      </c>
      <c r="X378" s="103" t="str">
        <f t="shared" si="127"/>
        <v>N.M.</v>
      </c>
    </row>
    <row r="379" spans="1:24" s="14" customFormat="1" ht="12.75" hidden="1" outlineLevel="2">
      <c r="A379" s="14" t="s">
        <v>1152</v>
      </c>
      <c r="B379" s="14" t="s">
        <v>1153</v>
      </c>
      <c r="C379" s="54" t="s">
        <v>46</v>
      </c>
      <c r="D379" s="15"/>
      <c r="E379" s="15"/>
      <c r="F379" s="15">
        <v>0</v>
      </c>
      <c r="G379" s="15">
        <v>0</v>
      </c>
      <c r="H379" s="90">
        <f t="shared" si="120"/>
        <v>0</v>
      </c>
      <c r="I379" s="103">
        <f t="shared" si="121"/>
        <v>0</v>
      </c>
      <c r="J379" s="104"/>
      <c r="K379" s="15">
        <v>0</v>
      </c>
      <c r="L379" s="15">
        <v>62.35</v>
      </c>
      <c r="M379" s="90">
        <f t="shared" si="122"/>
        <v>-62.35</v>
      </c>
      <c r="N379" s="103" t="str">
        <f t="shared" si="123"/>
        <v>N.M.</v>
      </c>
      <c r="O379" s="104"/>
      <c r="P379" s="15">
        <v>0</v>
      </c>
      <c r="Q379" s="15">
        <v>62.35</v>
      </c>
      <c r="R379" s="90">
        <f t="shared" si="124"/>
        <v>-62.35</v>
      </c>
      <c r="S379" s="103" t="str">
        <f t="shared" si="125"/>
        <v>N.M.</v>
      </c>
      <c r="T379" s="104"/>
      <c r="U379" s="15">
        <v>0</v>
      </c>
      <c r="V379" s="15">
        <v>62.35</v>
      </c>
      <c r="W379" s="90">
        <f t="shared" si="126"/>
        <v>-62.35</v>
      </c>
      <c r="X379" s="103" t="str">
        <f t="shared" si="127"/>
        <v>N.M.</v>
      </c>
    </row>
    <row r="380" spans="1:24" s="13" customFormat="1" ht="12.75" collapsed="1">
      <c r="A380" s="13" t="s">
        <v>207</v>
      </c>
      <c r="B380" s="11"/>
      <c r="C380" s="56" t="s">
        <v>249</v>
      </c>
      <c r="D380" s="29"/>
      <c r="E380" s="29"/>
      <c r="F380" s="129">
        <v>4323962.67</v>
      </c>
      <c r="G380" s="129">
        <v>2446768.5799999996</v>
      </c>
      <c r="H380" s="129">
        <f>+F380-G380</f>
        <v>1877194.0900000003</v>
      </c>
      <c r="I380" s="99">
        <f>IF(G380&lt;0,IF(H380=0,0,IF(OR(G380=0,F380=0),"N.M.",IF(ABS(H380/G380)&gt;=10,"N.M.",H380/(-G380)))),IF(H380=0,0,IF(OR(G380=0,F380=0),"N.M.",IF(ABS(H380/G380)&gt;=10,"N.M.",H380/G380))))</f>
        <v>0.7672135833949612</v>
      </c>
      <c r="J380" s="115"/>
      <c r="K380" s="129">
        <v>36272539.410000004</v>
      </c>
      <c r="L380" s="129">
        <v>40935188.252</v>
      </c>
      <c r="M380" s="129">
        <f>+K380-L380</f>
        <v>-4662648.841999993</v>
      </c>
      <c r="N380" s="99">
        <f>IF(L380&lt;0,IF(M380=0,0,IF(OR(L380=0,K380=0),"N.M.",IF(ABS(M380/L380)&gt;=10,"N.M.",M380/(-L380)))),IF(M380=0,0,IF(OR(L380=0,K380=0),"N.M.",IF(ABS(M380/L380)&gt;=10,"N.M.",M380/L380))))</f>
        <v>-0.11390319774020306</v>
      </c>
      <c r="O380" s="115"/>
      <c r="P380" s="129">
        <v>13264924.680000002</v>
      </c>
      <c r="Q380" s="129">
        <v>11017078.487000003</v>
      </c>
      <c r="R380" s="129">
        <f>+P380-Q380</f>
        <v>2247846.192999998</v>
      </c>
      <c r="S380" s="99">
        <f>IF(Q380&lt;0,IF(R380=0,0,IF(OR(Q380=0,P380=0),"N.M.",IF(ABS(R380/Q380)&gt;=10,"N.M.",R380/(-Q380)))),IF(R380=0,0,IF(OR(Q380=0,P380=0),"N.M.",IF(ABS(R380/Q380)&gt;=10,"N.M.",R380/Q380))))</f>
        <v>0.20403287456401664</v>
      </c>
      <c r="T380" s="115"/>
      <c r="U380" s="129">
        <v>34225664.32300001</v>
      </c>
      <c r="V380" s="129">
        <v>48075876.051999986</v>
      </c>
      <c r="W380" s="129">
        <f>+U380-V380</f>
        <v>-13850211.72899998</v>
      </c>
      <c r="X380" s="99">
        <f>IF(V380&lt;0,IF(W380=0,0,IF(OR(V380=0,U380=0),"N.M.",IF(ABS(W380/V380)&gt;=10,"N.M.",W380/(-V380)))),IF(W380=0,0,IF(OR(V380=0,U380=0),"N.M.",IF(ABS(W380/V380)&gt;=10,"N.M.",W380/V380))))</f>
        <v>-0.2880906780360959</v>
      </c>
    </row>
    <row r="381" spans="1:24" s="13" customFormat="1" ht="12.75">
      <c r="A381" s="13" t="s">
        <v>208</v>
      </c>
      <c r="B381" s="11"/>
      <c r="C381" s="52" t="s">
        <v>266</v>
      </c>
      <c r="D381" s="29"/>
      <c r="E381" s="29"/>
      <c r="F381" s="29">
        <v>42542865.09799998</v>
      </c>
      <c r="G381" s="29">
        <v>39085388.023</v>
      </c>
      <c r="H381" s="29">
        <f>+F381-G381</f>
        <v>3457477.0749999806</v>
      </c>
      <c r="I381" s="98">
        <f>IF(G381&lt;0,IF(H381=0,0,IF(OR(G381=0,F381=0),"N.M.",IF(ABS(H381/G381)&gt;=10,"N.M.",H381/(-G381)))),IF(H381=0,0,IF(OR(G381=0,F381=0),"N.M.",IF(ABS(H381/G381)&gt;=10,"N.M.",H381/G381))))</f>
        <v>0.08845958169752365</v>
      </c>
      <c r="J381" s="115"/>
      <c r="K381" s="29">
        <v>461248545.1060002</v>
      </c>
      <c r="L381" s="29">
        <v>443496171.10600007</v>
      </c>
      <c r="M381" s="29">
        <f>+K381-L381</f>
        <v>17752374.00000012</v>
      </c>
      <c r="N381" s="98">
        <f>IF(L381&lt;0,IF(M381=0,0,IF(OR(L381=0,K381=0),"N.M.",IF(ABS(M381/L381)&gt;=10,"N.M.",M381/(-L381)))),IF(M381=0,0,IF(OR(L381=0,K381=0),"N.M.",IF(ABS(M381/L381)&gt;=10,"N.M.",M381/L381))))</f>
        <v>0.040028246367333625</v>
      </c>
      <c r="O381" s="115"/>
      <c r="P381" s="29">
        <v>134057922.18199994</v>
      </c>
      <c r="Q381" s="29">
        <v>126196357.18999997</v>
      </c>
      <c r="R381" s="29">
        <f>+P381-Q381</f>
        <v>7861564.991999969</v>
      </c>
      <c r="S381" s="98">
        <f>IF(Q381&lt;0,IF(R381=0,0,IF(OR(Q381=0,P381=0),"N.M.",IF(ABS(R381/Q381)&gt;=10,"N.M.",R381/(-Q381)))),IF(R381=0,0,IF(OR(Q381=0,P381=0),"N.M.",IF(ABS(R381/Q381)&gt;=10,"N.M.",R381/Q381))))</f>
        <v>0.06229629101071179</v>
      </c>
      <c r="T381" s="115"/>
      <c r="U381" s="29">
        <v>540760396.756</v>
      </c>
      <c r="V381" s="29">
        <v>543555811.2820002</v>
      </c>
      <c r="W381" s="29">
        <f>+U381-V381</f>
        <v>-2795414.526000142</v>
      </c>
      <c r="X381" s="98">
        <f>IF(V381&lt;0,IF(W381=0,0,IF(OR(V381=0,U381=0),"N.M.",IF(ABS(W381/V381)&gt;=10,"N.M.",W381/(-V381)))),IF(W381=0,0,IF(OR(V381=0,U381=0),"N.M.",IF(ABS(W381/V381)&gt;=10,"N.M.",W381/V381))))</f>
        <v>-0.00514282888339844</v>
      </c>
    </row>
    <row r="382" spans="2:24" s="30" customFormat="1" ht="4.5" customHeight="1" hidden="1" outlineLevel="1">
      <c r="B382" s="31"/>
      <c r="C382" s="58"/>
      <c r="D382" s="33"/>
      <c r="E382" s="33"/>
      <c r="F382" s="36"/>
      <c r="G382" s="36"/>
      <c r="H382" s="36"/>
      <c r="I382" s="100"/>
      <c r="J382" s="116"/>
      <c r="K382" s="36"/>
      <c r="L382" s="36"/>
      <c r="M382" s="36"/>
      <c r="N382" s="100"/>
      <c r="O382" s="116"/>
      <c r="P382" s="36"/>
      <c r="Q382" s="36"/>
      <c r="R382" s="36"/>
      <c r="S382" s="100"/>
      <c r="T382" s="116"/>
      <c r="U382" s="36"/>
      <c r="V382" s="36"/>
      <c r="W382" s="36"/>
      <c r="X382" s="100"/>
    </row>
    <row r="383" spans="1:24" s="14" customFormat="1" ht="12.75" hidden="1" outlineLevel="2">
      <c r="A383" s="14" t="s">
        <v>1154</v>
      </c>
      <c r="B383" s="14" t="s">
        <v>1155</v>
      </c>
      <c r="C383" s="54" t="s">
        <v>47</v>
      </c>
      <c r="D383" s="15"/>
      <c r="E383" s="15"/>
      <c r="F383" s="15">
        <v>4081706.59</v>
      </c>
      <c r="G383" s="15">
        <v>3976703.48</v>
      </c>
      <c r="H383" s="90">
        <f>+F383-G383</f>
        <v>105003.10999999987</v>
      </c>
      <c r="I383" s="103">
        <f aca="true" t="shared" si="128" ref="I383:I394">IF(G383&lt;0,IF(H383=0,0,IF(OR(G383=0,F383=0),"N.M.",IF(ABS(H383/G383)&gt;=10,"N.M.",H383/(-G383)))),IF(H383=0,0,IF(OR(G383=0,F383=0),"N.M.",IF(ABS(H383/G383)&gt;=10,"N.M.",H383/G383))))</f>
        <v>0.02640456109641845</v>
      </c>
      <c r="J383" s="104"/>
      <c r="K383" s="15">
        <v>40532490.18</v>
      </c>
      <c r="L383" s="15">
        <v>39351795.09</v>
      </c>
      <c r="M383" s="90">
        <f>+K383-L383</f>
        <v>1180695.0899999961</v>
      </c>
      <c r="N383" s="103">
        <f aca="true" t="shared" si="129" ref="N383:N394">IF(L383&lt;0,IF(M383=0,0,IF(OR(L383=0,K383=0),"N.M.",IF(ABS(M383/L383)&gt;=10,"N.M.",M383/(-L383)))),IF(M383=0,0,IF(OR(L383=0,K383=0),"N.M.",IF(ABS(M383/L383)&gt;=10,"N.M.",M383/L383))))</f>
        <v>0.03000358909421217</v>
      </c>
      <c r="O383" s="104"/>
      <c r="P383" s="15">
        <v>12228367.77</v>
      </c>
      <c r="Q383" s="15">
        <v>11947390.56</v>
      </c>
      <c r="R383" s="90">
        <f>+P383-Q383</f>
        <v>280977.20999999903</v>
      </c>
      <c r="S383" s="103">
        <f aca="true" t="shared" si="130" ref="S383:S394">IF(Q383&lt;0,IF(R383=0,0,IF(OR(Q383=0,P383=0),"N.M.",IF(ABS(R383/Q383)&gt;=10,"N.M.",R383/(-Q383)))),IF(R383=0,0,IF(OR(Q383=0,P383=0),"N.M.",IF(ABS(R383/Q383)&gt;=10,"N.M.",R383/Q383))))</f>
        <v>0.02351787267595603</v>
      </c>
      <c r="T383" s="104"/>
      <c r="U383" s="15">
        <v>48562147.86</v>
      </c>
      <c r="V383" s="15">
        <v>46751738.49</v>
      </c>
      <c r="W383" s="90">
        <f>+U383-V383</f>
        <v>1810409.3699999973</v>
      </c>
      <c r="X383" s="103">
        <f aca="true" t="shared" si="131" ref="X383:X394">IF(V383&lt;0,IF(W383=0,0,IF(OR(V383=0,U383=0),"N.M.",IF(ABS(W383/V383)&gt;=10,"N.M.",W383/(-V383)))),IF(W383=0,0,IF(OR(V383=0,U383=0),"N.M.",IF(ABS(W383/V383)&gt;=10,"N.M.",W383/V383))))</f>
        <v>0.03872389409406104</v>
      </c>
    </row>
    <row r="384" spans="1:24" ht="12.75" hidden="1" outlineLevel="1">
      <c r="A384" s="9" t="s">
        <v>381</v>
      </c>
      <c r="C384" s="66" t="s">
        <v>324</v>
      </c>
      <c r="D384" s="28"/>
      <c r="E384" s="28"/>
      <c r="F384" s="17">
        <v>4081706.59</v>
      </c>
      <c r="G384" s="17">
        <v>3976703.48</v>
      </c>
      <c r="H384" s="35">
        <f aca="true" t="shared" si="132" ref="H384:H394">+F384-G384</f>
        <v>105003.10999999987</v>
      </c>
      <c r="I384" s="95">
        <f t="shared" si="128"/>
        <v>0.02640456109641845</v>
      </c>
      <c r="K384" s="17">
        <v>40532490.18</v>
      </c>
      <c r="L384" s="17">
        <v>39351795.09</v>
      </c>
      <c r="M384" s="35">
        <f aca="true" t="shared" si="133" ref="M384:M394">+K384-L384</f>
        <v>1180695.0899999961</v>
      </c>
      <c r="N384" s="95">
        <f t="shared" si="129"/>
        <v>0.03000358909421217</v>
      </c>
      <c r="P384" s="17">
        <v>12228367.77</v>
      </c>
      <c r="Q384" s="17">
        <v>11947390.56</v>
      </c>
      <c r="R384" s="35">
        <f aca="true" t="shared" si="134" ref="R384:R394">+P384-Q384</f>
        <v>280977.20999999903</v>
      </c>
      <c r="S384" s="95">
        <f t="shared" si="130"/>
        <v>0.02351787267595603</v>
      </c>
      <c r="U384" s="17">
        <v>48562147.86</v>
      </c>
      <c r="V384" s="17">
        <v>46751738.49</v>
      </c>
      <c r="W384" s="35">
        <f aca="true" t="shared" si="135" ref="W384:W394">+U384-V384</f>
        <v>1810409.3699999973</v>
      </c>
      <c r="X384" s="95">
        <f t="shared" si="131"/>
        <v>0.03872389409406104</v>
      </c>
    </row>
    <row r="385" spans="1:24" s="14" customFormat="1" ht="12.75" hidden="1" outlineLevel="2">
      <c r="A385" s="14" t="s">
        <v>1156</v>
      </c>
      <c r="B385" s="14" t="s">
        <v>1157</v>
      </c>
      <c r="C385" s="54" t="s">
        <v>48</v>
      </c>
      <c r="D385" s="15"/>
      <c r="E385" s="15"/>
      <c r="F385" s="15">
        <v>333484.89</v>
      </c>
      <c r="G385" s="15">
        <v>370092.14</v>
      </c>
      <c r="H385" s="90">
        <f>+F385-G385</f>
        <v>-36607.25</v>
      </c>
      <c r="I385" s="103">
        <f t="shared" si="128"/>
        <v>-0.09891388128372572</v>
      </c>
      <c r="J385" s="104"/>
      <c r="K385" s="15">
        <v>3149084.17</v>
      </c>
      <c r="L385" s="15">
        <v>3610541.44</v>
      </c>
      <c r="M385" s="90">
        <f>+K385-L385</f>
        <v>-461457.27</v>
      </c>
      <c r="N385" s="103">
        <f t="shared" si="129"/>
        <v>-0.12780832948977316</v>
      </c>
      <c r="O385" s="104"/>
      <c r="P385" s="15">
        <v>994716.01</v>
      </c>
      <c r="Q385" s="15">
        <v>1105136.28</v>
      </c>
      <c r="R385" s="90">
        <f>+P385-Q385</f>
        <v>-110420.27000000002</v>
      </c>
      <c r="S385" s="103">
        <f t="shared" si="130"/>
        <v>-0.09991552354068045</v>
      </c>
      <c r="T385" s="104"/>
      <c r="U385" s="15">
        <v>3816869.4699999997</v>
      </c>
      <c r="V385" s="15">
        <v>4269008.68</v>
      </c>
      <c r="W385" s="90">
        <f>+U385-V385</f>
        <v>-452139.20999999996</v>
      </c>
      <c r="X385" s="103">
        <f t="shared" si="131"/>
        <v>-0.10591199125882311</v>
      </c>
    </row>
    <row r="386" spans="1:24" ht="12.75" hidden="1" outlineLevel="1">
      <c r="A386" s="74" t="s">
        <v>336</v>
      </c>
      <c r="C386" s="75" t="s">
        <v>342</v>
      </c>
      <c r="D386" s="28"/>
      <c r="E386" s="28"/>
      <c r="F386" s="17">
        <v>333484.89</v>
      </c>
      <c r="G386" s="17">
        <v>370092.14</v>
      </c>
      <c r="H386" s="35">
        <f t="shared" si="132"/>
        <v>-36607.25</v>
      </c>
      <c r="I386" s="95">
        <f t="shared" si="128"/>
        <v>-0.09891388128372572</v>
      </c>
      <c r="K386" s="17">
        <v>3149084.17</v>
      </c>
      <c r="L386" s="17">
        <v>3610541.44</v>
      </c>
      <c r="M386" s="35">
        <f t="shared" si="133"/>
        <v>-461457.27</v>
      </c>
      <c r="N386" s="95">
        <f t="shared" si="129"/>
        <v>-0.12780832948977316</v>
      </c>
      <c r="P386" s="17">
        <v>994716.01</v>
      </c>
      <c r="Q386" s="17">
        <v>1105136.28</v>
      </c>
      <c r="R386" s="35">
        <f t="shared" si="134"/>
        <v>-110420.27000000002</v>
      </c>
      <c r="S386" s="95">
        <f t="shared" si="130"/>
        <v>-0.09991552354068045</v>
      </c>
      <c r="U386" s="17">
        <v>3816869.4699999997</v>
      </c>
      <c r="V386" s="17">
        <v>4269008.68</v>
      </c>
      <c r="W386" s="35">
        <f t="shared" si="135"/>
        <v>-452139.20999999996</v>
      </c>
      <c r="X386" s="95">
        <f t="shared" si="131"/>
        <v>-0.10591199125882311</v>
      </c>
    </row>
    <row r="387" spans="1:24" ht="12.75" hidden="1" outlineLevel="1">
      <c r="A387" s="74" t="s">
        <v>337</v>
      </c>
      <c r="C387" s="75" t="s">
        <v>341</v>
      </c>
      <c r="D387" s="28"/>
      <c r="E387" s="28"/>
      <c r="F387" s="17">
        <v>0</v>
      </c>
      <c r="G387" s="17">
        <v>0</v>
      </c>
      <c r="H387" s="35">
        <f t="shared" si="132"/>
        <v>0</v>
      </c>
      <c r="I387" s="95">
        <f t="shared" si="128"/>
        <v>0</v>
      </c>
      <c r="K387" s="17">
        <v>0</v>
      </c>
      <c r="L387" s="17">
        <v>0</v>
      </c>
      <c r="M387" s="35">
        <f t="shared" si="133"/>
        <v>0</v>
      </c>
      <c r="N387" s="95">
        <f t="shared" si="129"/>
        <v>0</v>
      </c>
      <c r="P387" s="17">
        <v>0</v>
      </c>
      <c r="Q387" s="17">
        <v>0</v>
      </c>
      <c r="R387" s="35">
        <f t="shared" si="134"/>
        <v>0</v>
      </c>
      <c r="S387" s="95">
        <f t="shared" si="130"/>
        <v>0</v>
      </c>
      <c r="U387" s="17">
        <v>0</v>
      </c>
      <c r="V387" s="17">
        <v>0</v>
      </c>
      <c r="W387" s="35">
        <f t="shared" si="135"/>
        <v>0</v>
      </c>
      <c r="X387" s="95">
        <f t="shared" si="131"/>
        <v>0</v>
      </c>
    </row>
    <row r="388" spans="1:24" s="14" customFormat="1" ht="12.75" hidden="1" outlineLevel="2">
      <c r="A388" s="14" t="s">
        <v>1158</v>
      </c>
      <c r="B388" s="14" t="s">
        <v>1159</v>
      </c>
      <c r="C388" s="54" t="s">
        <v>49</v>
      </c>
      <c r="D388" s="15"/>
      <c r="E388" s="15"/>
      <c r="F388" s="15">
        <v>3218</v>
      </c>
      <c r="G388" s="15">
        <v>3218</v>
      </c>
      <c r="H388" s="90">
        <f>+F388-G388</f>
        <v>0</v>
      </c>
      <c r="I388" s="103">
        <f t="shared" si="128"/>
        <v>0</v>
      </c>
      <c r="J388" s="104"/>
      <c r="K388" s="15">
        <v>32180</v>
      </c>
      <c r="L388" s="15">
        <v>32180</v>
      </c>
      <c r="M388" s="90">
        <f>+K388-L388</f>
        <v>0</v>
      </c>
      <c r="N388" s="103">
        <f t="shared" si="129"/>
        <v>0</v>
      </c>
      <c r="O388" s="104"/>
      <c r="P388" s="15">
        <v>9654</v>
      </c>
      <c r="Q388" s="15">
        <v>9654</v>
      </c>
      <c r="R388" s="90">
        <f>+P388-Q388</f>
        <v>0</v>
      </c>
      <c r="S388" s="103">
        <f t="shared" si="130"/>
        <v>0</v>
      </c>
      <c r="T388" s="104"/>
      <c r="U388" s="15">
        <v>38616</v>
      </c>
      <c r="V388" s="15">
        <v>38616</v>
      </c>
      <c r="W388" s="90">
        <f>+U388-V388</f>
        <v>0</v>
      </c>
      <c r="X388" s="103">
        <f t="shared" si="131"/>
        <v>0</v>
      </c>
    </row>
    <row r="389" spans="1:24" ht="12.75" hidden="1" outlineLevel="1">
      <c r="A389" s="74" t="s">
        <v>338</v>
      </c>
      <c r="C389" s="75" t="s">
        <v>343</v>
      </c>
      <c r="D389" s="28"/>
      <c r="E389" s="28"/>
      <c r="F389" s="17">
        <v>3218</v>
      </c>
      <c r="G389" s="17">
        <v>3218</v>
      </c>
      <c r="H389" s="35">
        <f t="shared" si="132"/>
        <v>0</v>
      </c>
      <c r="I389" s="95">
        <f t="shared" si="128"/>
        <v>0</v>
      </c>
      <c r="K389" s="17">
        <v>32180</v>
      </c>
      <c r="L389" s="17">
        <v>32180</v>
      </c>
      <c r="M389" s="35">
        <f t="shared" si="133"/>
        <v>0</v>
      </c>
      <c r="N389" s="95">
        <f t="shared" si="129"/>
        <v>0</v>
      </c>
      <c r="P389" s="17">
        <v>9654</v>
      </c>
      <c r="Q389" s="17">
        <v>9654</v>
      </c>
      <c r="R389" s="35">
        <f t="shared" si="134"/>
        <v>0</v>
      </c>
      <c r="S389" s="95">
        <f t="shared" si="130"/>
        <v>0</v>
      </c>
      <c r="U389" s="17">
        <v>38616</v>
      </c>
      <c r="V389" s="17">
        <v>38616</v>
      </c>
      <c r="W389" s="35">
        <f t="shared" si="135"/>
        <v>0</v>
      </c>
      <c r="X389" s="95">
        <f t="shared" si="131"/>
        <v>0</v>
      </c>
    </row>
    <row r="390" spans="1:24" ht="12.75" hidden="1" outlineLevel="1">
      <c r="A390" s="74" t="s">
        <v>339</v>
      </c>
      <c r="C390" s="75" t="s">
        <v>344</v>
      </c>
      <c r="D390" s="28"/>
      <c r="E390" s="28"/>
      <c r="F390" s="17">
        <v>0</v>
      </c>
      <c r="G390" s="17">
        <v>0</v>
      </c>
      <c r="H390" s="35">
        <f t="shared" si="132"/>
        <v>0</v>
      </c>
      <c r="I390" s="95">
        <f t="shared" si="128"/>
        <v>0</v>
      </c>
      <c r="K390" s="17">
        <v>0</v>
      </c>
      <c r="L390" s="17">
        <v>0</v>
      </c>
      <c r="M390" s="35">
        <f t="shared" si="133"/>
        <v>0</v>
      </c>
      <c r="N390" s="95">
        <f t="shared" si="129"/>
        <v>0</v>
      </c>
      <c r="P390" s="17">
        <v>0</v>
      </c>
      <c r="Q390" s="17">
        <v>0</v>
      </c>
      <c r="R390" s="35">
        <f t="shared" si="134"/>
        <v>0</v>
      </c>
      <c r="S390" s="95">
        <f t="shared" si="130"/>
        <v>0</v>
      </c>
      <c r="U390" s="17">
        <v>0</v>
      </c>
      <c r="V390" s="17">
        <v>0</v>
      </c>
      <c r="W390" s="35">
        <f t="shared" si="135"/>
        <v>0</v>
      </c>
      <c r="X390" s="95">
        <f t="shared" si="131"/>
        <v>0</v>
      </c>
    </row>
    <row r="391" spans="1:24" s="14" customFormat="1" ht="12.75" hidden="1" outlineLevel="2">
      <c r="A391" s="14" t="s">
        <v>1160</v>
      </c>
      <c r="B391" s="14" t="s">
        <v>1161</v>
      </c>
      <c r="C391" s="54" t="s">
        <v>50</v>
      </c>
      <c r="D391" s="15"/>
      <c r="E391" s="15"/>
      <c r="F391" s="15">
        <v>25959.56</v>
      </c>
      <c r="G391" s="15">
        <v>25959.56</v>
      </c>
      <c r="H391" s="90">
        <f>+F391-G391</f>
        <v>0</v>
      </c>
      <c r="I391" s="103">
        <f t="shared" si="128"/>
        <v>0</v>
      </c>
      <c r="J391" s="104"/>
      <c r="K391" s="15">
        <v>259595.6</v>
      </c>
      <c r="L391" s="15">
        <v>259595.6</v>
      </c>
      <c r="M391" s="90">
        <f>+K391-L391</f>
        <v>0</v>
      </c>
      <c r="N391" s="103">
        <f t="shared" si="129"/>
        <v>0</v>
      </c>
      <c r="O391" s="104"/>
      <c r="P391" s="15">
        <v>77878.68000000001</v>
      </c>
      <c r="Q391" s="15">
        <v>77878.68000000001</v>
      </c>
      <c r="R391" s="90">
        <f>+P391-Q391</f>
        <v>0</v>
      </c>
      <c r="S391" s="103">
        <f t="shared" si="130"/>
        <v>0</v>
      </c>
      <c r="T391" s="104"/>
      <c r="U391" s="15">
        <v>311514.72000000003</v>
      </c>
      <c r="V391" s="15">
        <v>311514.72000000003</v>
      </c>
      <c r="W391" s="90">
        <f>+U391-V391</f>
        <v>0</v>
      </c>
      <c r="X391" s="103">
        <f t="shared" si="131"/>
        <v>0</v>
      </c>
    </row>
    <row r="392" spans="1:24" ht="12.75" hidden="1" outlineLevel="1">
      <c r="A392" s="74" t="s">
        <v>340</v>
      </c>
      <c r="C392" s="75" t="s">
        <v>345</v>
      </c>
      <c r="D392" s="28"/>
      <c r="E392" s="28"/>
      <c r="F392" s="17">
        <v>25959.56</v>
      </c>
      <c r="G392" s="17">
        <v>25959.56</v>
      </c>
      <c r="H392" s="35">
        <f t="shared" si="132"/>
        <v>0</v>
      </c>
      <c r="I392" s="95">
        <f t="shared" si="128"/>
        <v>0</v>
      </c>
      <c r="K392" s="17">
        <v>259595.6</v>
      </c>
      <c r="L392" s="17">
        <v>259595.6</v>
      </c>
      <c r="M392" s="35">
        <f t="shared" si="133"/>
        <v>0</v>
      </c>
      <c r="N392" s="95">
        <f t="shared" si="129"/>
        <v>0</v>
      </c>
      <c r="P392" s="17">
        <v>77878.68000000001</v>
      </c>
      <c r="Q392" s="17">
        <v>77878.68000000001</v>
      </c>
      <c r="R392" s="35">
        <f t="shared" si="134"/>
        <v>0</v>
      </c>
      <c r="S392" s="95">
        <f t="shared" si="130"/>
        <v>0</v>
      </c>
      <c r="U392" s="17">
        <v>311514.72000000003</v>
      </c>
      <c r="V392" s="17">
        <v>311514.72000000003</v>
      </c>
      <c r="W392" s="35">
        <f t="shared" si="135"/>
        <v>0</v>
      </c>
      <c r="X392" s="95">
        <f t="shared" si="131"/>
        <v>0</v>
      </c>
    </row>
    <row r="393" spans="1:24" ht="12.75" hidden="1" outlineLevel="1">
      <c r="A393" s="9" t="s">
        <v>382</v>
      </c>
      <c r="C393" s="66" t="s">
        <v>325</v>
      </c>
      <c r="D393" s="28"/>
      <c r="E393" s="28"/>
      <c r="F393" s="17">
        <v>362662.45</v>
      </c>
      <c r="G393" s="17">
        <v>399269.7</v>
      </c>
      <c r="H393" s="35">
        <f t="shared" si="132"/>
        <v>-36607.25</v>
      </c>
      <c r="I393" s="95">
        <f t="shared" si="128"/>
        <v>-0.09168551983784394</v>
      </c>
      <c r="K393" s="17">
        <v>3440859.77</v>
      </c>
      <c r="L393" s="17">
        <v>3902317.04</v>
      </c>
      <c r="M393" s="35">
        <f t="shared" si="133"/>
        <v>-461457.27</v>
      </c>
      <c r="N393" s="95">
        <f t="shared" si="129"/>
        <v>-0.11825212182144997</v>
      </c>
      <c r="P393" s="17">
        <v>1082248.69</v>
      </c>
      <c r="Q393" s="17">
        <v>1192668.96</v>
      </c>
      <c r="R393" s="35">
        <f t="shared" si="134"/>
        <v>-110420.27000000002</v>
      </c>
      <c r="S393" s="95">
        <f t="shared" si="130"/>
        <v>-0.09258249665523283</v>
      </c>
      <c r="U393" s="17">
        <v>4167000.19</v>
      </c>
      <c r="V393" s="17">
        <v>4619139.399999999</v>
      </c>
      <c r="W393" s="35">
        <f t="shared" si="135"/>
        <v>-452139.2099999995</v>
      </c>
      <c r="X393" s="95">
        <f t="shared" si="131"/>
        <v>-0.09788386338805873</v>
      </c>
    </row>
    <row r="394" spans="1:24" s="13" customFormat="1" ht="12.75" collapsed="1">
      <c r="A394" s="13" t="s">
        <v>334</v>
      </c>
      <c r="B394" s="11"/>
      <c r="C394" s="52" t="s">
        <v>250</v>
      </c>
      <c r="D394" s="29"/>
      <c r="E394" s="29"/>
      <c r="F394" s="29">
        <v>4444369.039999999</v>
      </c>
      <c r="G394" s="29">
        <v>4375973.18</v>
      </c>
      <c r="H394" s="29">
        <f t="shared" si="132"/>
        <v>68395.8599999994</v>
      </c>
      <c r="I394" s="98">
        <f t="shared" si="128"/>
        <v>0.015629862704048706</v>
      </c>
      <c r="J394" s="115"/>
      <c r="K394" s="29">
        <v>43973349.95</v>
      </c>
      <c r="L394" s="29">
        <v>43254112.13</v>
      </c>
      <c r="M394" s="29">
        <f t="shared" si="133"/>
        <v>719237.8200000003</v>
      </c>
      <c r="N394" s="98">
        <f t="shared" si="129"/>
        <v>0.016628195206928185</v>
      </c>
      <c r="O394" s="115"/>
      <c r="P394" s="29">
        <v>13310616.459999999</v>
      </c>
      <c r="Q394" s="29">
        <v>13140059.52</v>
      </c>
      <c r="R394" s="29">
        <f t="shared" si="134"/>
        <v>170556.93999999948</v>
      </c>
      <c r="S394" s="98">
        <f t="shared" si="130"/>
        <v>0.012979921418194571</v>
      </c>
      <c r="T394" s="115"/>
      <c r="U394" s="29">
        <v>52729148.050000004</v>
      </c>
      <c r="V394" s="29">
        <v>51370877.89</v>
      </c>
      <c r="W394" s="29">
        <f t="shared" si="135"/>
        <v>1358270.1600000039</v>
      </c>
      <c r="X394" s="98">
        <f t="shared" si="131"/>
        <v>0.026440470083233844</v>
      </c>
    </row>
    <row r="395" spans="2:24" s="30" customFormat="1" ht="4.5" customHeight="1" hidden="1" outlineLevel="1">
      <c r="B395" s="31"/>
      <c r="C395" s="58"/>
      <c r="D395" s="33"/>
      <c r="E395" s="33"/>
      <c r="F395" s="36"/>
      <c r="G395" s="36"/>
      <c r="H395" s="36"/>
      <c r="I395" s="100"/>
      <c r="J395" s="116"/>
      <c r="K395" s="36"/>
      <c r="L395" s="36"/>
      <c r="M395" s="36"/>
      <c r="N395" s="100"/>
      <c r="O395" s="116"/>
      <c r="P395" s="36"/>
      <c r="Q395" s="36"/>
      <c r="R395" s="36"/>
      <c r="S395" s="100"/>
      <c r="T395" s="116"/>
      <c r="U395" s="36"/>
      <c r="V395" s="36"/>
      <c r="W395" s="36"/>
      <c r="X395" s="100"/>
    </row>
    <row r="396" spans="1:24" s="14" customFormat="1" ht="12.75" hidden="1" outlineLevel="2">
      <c r="A396" s="14" t="s">
        <v>1162</v>
      </c>
      <c r="B396" s="14" t="s">
        <v>1163</v>
      </c>
      <c r="C396" s="54" t="s">
        <v>51</v>
      </c>
      <c r="D396" s="15"/>
      <c r="E396" s="15"/>
      <c r="F396" s="15">
        <v>213114.89</v>
      </c>
      <c r="G396" s="15">
        <v>191319.66</v>
      </c>
      <c r="H396" s="90">
        <f aca="true" t="shared" si="136" ref="H396:H437">+F396-G396</f>
        <v>21795.23000000001</v>
      </c>
      <c r="I396" s="103">
        <f aca="true" t="shared" si="137" ref="I396:I437">IF(G396&lt;0,IF(H396=0,0,IF(OR(G396=0,F396=0),"N.M.",IF(ABS(H396/G396)&gt;=10,"N.M.",H396/(-G396)))),IF(H396=0,0,IF(OR(G396=0,F396=0),"N.M.",IF(ABS(H396/G396)&gt;=10,"N.M.",H396/G396))))</f>
        <v>0.1139204930638075</v>
      </c>
      <c r="J396" s="104"/>
      <c r="K396" s="15">
        <v>2628874.455</v>
      </c>
      <c r="L396" s="15">
        <v>2249150.869</v>
      </c>
      <c r="M396" s="90">
        <f aca="true" t="shared" si="138" ref="M396:M437">+K396-L396</f>
        <v>379723.5860000001</v>
      </c>
      <c r="N396" s="103">
        <f aca="true" t="shared" si="139" ref="N396:N437">IF(L396&lt;0,IF(M396=0,0,IF(OR(L396=0,K396=0),"N.M.",IF(ABS(M396/L396)&gt;=10,"N.M.",M396/(-L396)))),IF(M396=0,0,IF(OR(L396=0,K396=0),"N.M.",IF(ABS(M396/L396)&gt;=10,"N.M.",M396/L396))))</f>
        <v>0.16882975314538587</v>
      </c>
      <c r="O396" s="104"/>
      <c r="P396" s="15">
        <v>632557.185</v>
      </c>
      <c r="Q396" s="15">
        <v>601403.5700000001</v>
      </c>
      <c r="R396" s="90">
        <f aca="true" t="shared" si="140" ref="R396:R437">+P396-Q396</f>
        <v>31153.61499999999</v>
      </c>
      <c r="S396" s="103">
        <f aca="true" t="shared" si="141" ref="S396:S437">IF(Q396&lt;0,IF(R396=0,0,IF(OR(Q396=0,P396=0),"N.M.",IF(ABS(R396/Q396)&gt;=10,"N.M.",R396/(-Q396)))),IF(R396=0,0,IF(OR(Q396=0,P396=0),"N.M.",IF(ABS(R396/Q396)&gt;=10,"N.M.",R396/Q396))))</f>
        <v>0.05180151325007929</v>
      </c>
      <c r="T396" s="104"/>
      <c r="U396" s="15">
        <v>3068564.565</v>
      </c>
      <c r="V396" s="15">
        <v>2836185.719</v>
      </c>
      <c r="W396" s="90">
        <f aca="true" t="shared" si="142" ref="W396:W437">+U396-V396</f>
        <v>232378.8459999999</v>
      </c>
      <c r="X396" s="103">
        <f aca="true" t="shared" si="143" ref="X396:X437">IF(V396&lt;0,IF(W396=0,0,IF(OR(V396=0,U396=0),"N.M.",IF(ABS(W396/V396)&gt;=10,"N.M.",W396/(-V396)))),IF(W396=0,0,IF(OR(V396=0,U396=0),"N.M.",IF(ABS(W396/V396)&gt;=10,"N.M.",W396/V396))))</f>
        <v>0.08193357876505121</v>
      </c>
    </row>
    <row r="397" spans="1:24" s="14" customFormat="1" ht="12.75" hidden="1" outlineLevel="2">
      <c r="A397" s="14" t="s">
        <v>1164</v>
      </c>
      <c r="B397" s="14" t="s">
        <v>1165</v>
      </c>
      <c r="C397" s="54" t="s">
        <v>52</v>
      </c>
      <c r="D397" s="15"/>
      <c r="E397" s="15"/>
      <c r="F397" s="15">
        <v>135.22</v>
      </c>
      <c r="G397" s="15">
        <v>64.58</v>
      </c>
      <c r="H397" s="90">
        <f t="shared" si="136"/>
        <v>70.64</v>
      </c>
      <c r="I397" s="103">
        <f t="shared" si="137"/>
        <v>1.093837101269743</v>
      </c>
      <c r="J397" s="104"/>
      <c r="K397" s="15">
        <v>24062.95</v>
      </c>
      <c r="L397" s="15">
        <v>12194.78</v>
      </c>
      <c r="M397" s="90">
        <f t="shared" si="138"/>
        <v>11868.17</v>
      </c>
      <c r="N397" s="103">
        <f t="shared" si="139"/>
        <v>0.9732172290111014</v>
      </c>
      <c r="O397" s="104"/>
      <c r="P397" s="15">
        <v>908.83</v>
      </c>
      <c r="Q397" s="15">
        <v>113.87</v>
      </c>
      <c r="R397" s="90">
        <f t="shared" si="140"/>
        <v>794.96</v>
      </c>
      <c r="S397" s="103">
        <f t="shared" si="141"/>
        <v>6.9812944585931325</v>
      </c>
      <c r="T397" s="104"/>
      <c r="U397" s="15">
        <v>29049.63</v>
      </c>
      <c r="V397" s="15">
        <v>27605.67</v>
      </c>
      <c r="W397" s="90">
        <f t="shared" si="142"/>
        <v>1443.9600000000028</v>
      </c>
      <c r="X397" s="103">
        <f t="shared" si="143"/>
        <v>0.05230664569995957</v>
      </c>
    </row>
    <row r="398" spans="1:24" s="14" customFormat="1" ht="12.75" hidden="1" outlineLevel="2">
      <c r="A398" s="14" t="s">
        <v>1166</v>
      </c>
      <c r="B398" s="14" t="s">
        <v>1167</v>
      </c>
      <c r="C398" s="54" t="s">
        <v>53</v>
      </c>
      <c r="D398" s="15"/>
      <c r="E398" s="15"/>
      <c r="F398" s="15">
        <v>0</v>
      </c>
      <c r="G398" s="15">
        <v>0</v>
      </c>
      <c r="H398" s="90">
        <f t="shared" si="136"/>
        <v>0</v>
      </c>
      <c r="I398" s="103">
        <f t="shared" si="137"/>
        <v>0</v>
      </c>
      <c r="J398" s="104"/>
      <c r="K398" s="15">
        <v>0</v>
      </c>
      <c r="L398" s="15">
        <v>0</v>
      </c>
      <c r="M398" s="90">
        <f t="shared" si="138"/>
        <v>0</v>
      </c>
      <c r="N398" s="103">
        <f t="shared" si="139"/>
        <v>0</v>
      </c>
      <c r="O398" s="104"/>
      <c r="P398" s="15">
        <v>0</v>
      </c>
      <c r="Q398" s="15">
        <v>0</v>
      </c>
      <c r="R398" s="90">
        <f t="shared" si="140"/>
        <v>0</v>
      </c>
      <c r="S398" s="103">
        <f t="shared" si="141"/>
        <v>0</v>
      </c>
      <c r="T398" s="104"/>
      <c r="U398" s="15">
        <v>0</v>
      </c>
      <c r="V398" s="15">
        <v>31.220000000000002</v>
      </c>
      <c r="W398" s="90">
        <f t="shared" si="142"/>
        <v>-31.220000000000002</v>
      </c>
      <c r="X398" s="103" t="str">
        <f t="shared" si="143"/>
        <v>N.M.</v>
      </c>
    </row>
    <row r="399" spans="1:24" s="14" customFormat="1" ht="12.75" hidden="1" outlineLevel="2">
      <c r="A399" s="14" t="s">
        <v>1168</v>
      </c>
      <c r="B399" s="14" t="s">
        <v>1169</v>
      </c>
      <c r="C399" s="54" t="s">
        <v>53</v>
      </c>
      <c r="D399" s="15"/>
      <c r="E399" s="15"/>
      <c r="F399" s="15">
        <v>0</v>
      </c>
      <c r="G399" s="15">
        <v>0</v>
      </c>
      <c r="H399" s="90">
        <f t="shared" si="136"/>
        <v>0</v>
      </c>
      <c r="I399" s="103">
        <f t="shared" si="137"/>
        <v>0</v>
      </c>
      <c r="J399" s="104"/>
      <c r="K399" s="15">
        <v>0</v>
      </c>
      <c r="L399" s="15">
        <v>1815.3700000000001</v>
      </c>
      <c r="M399" s="90">
        <f t="shared" si="138"/>
        <v>-1815.3700000000001</v>
      </c>
      <c r="N399" s="103" t="str">
        <f t="shared" si="139"/>
        <v>N.M.</v>
      </c>
      <c r="O399" s="104"/>
      <c r="P399" s="15">
        <v>0</v>
      </c>
      <c r="Q399" s="15">
        <v>0</v>
      </c>
      <c r="R399" s="90">
        <f t="shared" si="140"/>
        <v>0</v>
      </c>
      <c r="S399" s="103">
        <f t="shared" si="141"/>
        <v>0</v>
      </c>
      <c r="T399" s="104"/>
      <c r="U399" s="15">
        <v>0</v>
      </c>
      <c r="V399" s="15">
        <v>11649.61</v>
      </c>
      <c r="W399" s="90">
        <f t="shared" si="142"/>
        <v>-11649.61</v>
      </c>
      <c r="X399" s="103" t="str">
        <f t="shared" si="143"/>
        <v>N.M.</v>
      </c>
    </row>
    <row r="400" spans="1:24" s="14" customFormat="1" ht="12.75" hidden="1" outlineLevel="2">
      <c r="A400" s="14" t="s">
        <v>1170</v>
      </c>
      <c r="B400" s="14" t="s">
        <v>1171</v>
      </c>
      <c r="C400" s="54" t="s">
        <v>53</v>
      </c>
      <c r="D400" s="15"/>
      <c r="E400" s="15"/>
      <c r="F400" s="15">
        <v>0</v>
      </c>
      <c r="G400" s="15">
        <v>0</v>
      </c>
      <c r="H400" s="90">
        <f t="shared" si="136"/>
        <v>0</v>
      </c>
      <c r="I400" s="103">
        <f t="shared" si="137"/>
        <v>0</v>
      </c>
      <c r="J400" s="104"/>
      <c r="K400" s="15">
        <v>0</v>
      </c>
      <c r="L400" s="15">
        <v>-11197.35</v>
      </c>
      <c r="M400" s="90">
        <f t="shared" si="138"/>
        <v>11197.35</v>
      </c>
      <c r="N400" s="103" t="str">
        <f t="shared" si="139"/>
        <v>N.M.</v>
      </c>
      <c r="O400" s="104"/>
      <c r="P400" s="15">
        <v>0</v>
      </c>
      <c r="Q400" s="15">
        <v>0</v>
      </c>
      <c r="R400" s="90">
        <f t="shared" si="140"/>
        <v>0</v>
      </c>
      <c r="S400" s="103">
        <f t="shared" si="141"/>
        <v>0</v>
      </c>
      <c r="T400" s="104"/>
      <c r="U400" s="15">
        <v>0</v>
      </c>
      <c r="V400" s="15">
        <v>-80256.03000000001</v>
      </c>
      <c r="W400" s="90">
        <f t="shared" si="142"/>
        <v>80256.03000000001</v>
      </c>
      <c r="X400" s="103" t="str">
        <f t="shared" si="143"/>
        <v>N.M.</v>
      </c>
    </row>
    <row r="401" spans="1:24" s="14" customFormat="1" ht="12.75" hidden="1" outlineLevel="2">
      <c r="A401" s="14" t="s">
        <v>1172</v>
      </c>
      <c r="B401" s="14" t="s">
        <v>1173</v>
      </c>
      <c r="C401" s="54" t="s">
        <v>53</v>
      </c>
      <c r="D401" s="15"/>
      <c r="E401" s="15"/>
      <c r="F401" s="15">
        <v>0</v>
      </c>
      <c r="G401" s="15">
        <v>1051.49</v>
      </c>
      <c r="H401" s="90">
        <f t="shared" si="136"/>
        <v>-1051.49</v>
      </c>
      <c r="I401" s="103" t="str">
        <f t="shared" si="137"/>
        <v>N.M.</v>
      </c>
      <c r="J401" s="104"/>
      <c r="K401" s="15">
        <v>0</v>
      </c>
      <c r="L401" s="15">
        <v>856472.0700000001</v>
      </c>
      <c r="M401" s="90">
        <f t="shared" si="138"/>
        <v>-856472.0700000001</v>
      </c>
      <c r="N401" s="103" t="str">
        <f t="shared" si="139"/>
        <v>N.M.</v>
      </c>
      <c r="O401" s="104"/>
      <c r="P401" s="15">
        <v>0</v>
      </c>
      <c r="Q401" s="15">
        <v>1797.57</v>
      </c>
      <c r="R401" s="90">
        <f t="shared" si="140"/>
        <v>-1797.57</v>
      </c>
      <c r="S401" s="103" t="str">
        <f t="shared" si="141"/>
        <v>N.M.</v>
      </c>
      <c r="T401" s="104"/>
      <c r="U401" s="15">
        <v>0</v>
      </c>
      <c r="V401" s="15">
        <v>2176812.0700000003</v>
      </c>
      <c r="W401" s="90">
        <f t="shared" si="142"/>
        <v>-2176812.0700000003</v>
      </c>
      <c r="X401" s="103" t="str">
        <f t="shared" si="143"/>
        <v>N.M.</v>
      </c>
    </row>
    <row r="402" spans="1:24" s="14" customFormat="1" ht="12.75" hidden="1" outlineLevel="2">
      <c r="A402" s="14" t="s">
        <v>1174</v>
      </c>
      <c r="B402" s="14" t="s">
        <v>1175</v>
      </c>
      <c r="C402" s="54" t="s">
        <v>53</v>
      </c>
      <c r="D402" s="15"/>
      <c r="E402" s="15"/>
      <c r="F402" s="15">
        <v>0</v>
      </c>
      <c r="G402" s="15">
        <v>751136.34</v>
      </c>
      <c r="H402" s="90">
        <f t="shared" si="136"/>
        <v>-751136.34</v>
      </c>
      <c r="I402" s="103" t="str">
        <f t="shared" si="137"/>
        <v>N.M.</v>
      </c>
      <c r="J402" s="104"/>
      <c r="K402" s="15">
        <v>-1478036.68</v>
      </c>
      <c r="L402" s="15">
        <v>7215752.34</v>
      </c>
      <c r="M402" s="90">
        <f t="shared" si="138"/>
        <v>-8693789.02</v>
      </c>
      <c r="N402" s="103">
        <f t="shared" si="139"/>
        <v>-1.2048347296797606</v>
      </c>
      <c r="O402" s="104"/>
      <c r="P402" s="15">
        <v>-1479052.95</v>
      </c>
      <c r="Q402" s="15">
        <v>2251324.34</v>
      </c>
      <c r="R402" s="90">
        <f t="shared" si="140"/>
        <v>-3730377.29</v>
      </c>
      <c r="S402" s="103">
        <f t="shared" si="141"/>
        <v>-1.656970176940387</v>
      </c>
      <c r="T402" s="104"/>
      <c r="U402" s="15">
        <v>22127.320000000065</v>
      </c>
      <c r="V402" s="15">
        <v>7215953.16</v>
      </c>
      <c r="W402" s="90">
        <f t="shared" si="142"/>
        <v>-7193825.84</v>
      </c>
      <c r="X402" s="103">
        <f t="shared" si="143"/>
        <v>-0.9969335554833341</v>
      </c>
    </row>
    <row r="403" spans="1:24" s="14" customFormat="1" ht="12.75" hidden="1" outlineLevel="2">
      <c r="A403" s="14" t="s">
        <v>1176</v>
      </c>
      <c r="B403" s="14" t="s">
        <v>1177</v>
      </c>
      <c r="C403" s="54" t="s">
        <v>53</v>
      </c>
      <c r="D403" s="15"/>
      <c r="E403" s="15"/>
      <c r="F403" s="15">
        <v>748818</v>
      </c>
      <c r="G403" s="15">
        <v>0.92</v>
      </c>
      <c r="H403" s="90">
        <f t="shared" si="136"/>
        <v>748817.08</v>
      </c>
      <c r="I403" s="103" t="str">
        <f t="shared" si="137"/>
        <v>N.M.</v>
      </c>
      <c r="J403" s="104"/>
      <c r="K403" s="15">
        <v>7488180</v>
      </c>
      <c r="L403" s="15">
        <v>0.92</v>
      </c>
      <c r="M403" s="90">
        <f t="shared" si="138"/>
        <v>7488179.08</v>
      </c>
      <c r="N403" s="103" t="str">
        <f t="shared" si="139"/>
        <v>N.M.</v>
      </c>
      <c r="O403" s="104"/>
      <c r="P403" s="15">
        <v>2246454</v>
      </c>
      <c r="Q403" s="15">
        <v>0.92</v>
      </c>
      <c r="R403" s="90">
        <f t="shared" si="140"/>
        <v>2246453.08</v>
      </c>
      <c r="S403" s="103" t="str">
        <f t="shared" si="141"/>
        <v>N.M.</v>
      </c>
      <c r="T403" s="104"/>
      <c r="U403" s="15">
        <v>7488377.45</v>
      </c>
      <c r="V403" s="15">
        <v>0.92</v>
      </c>
      <c r="W403" s="90">
        <f t="shared" si="142"/>
        <v>7488376.53</v>
      </c>
      <c r="X403" s="103" t="str">
        <f t="shared" si="143"/>
        <v>N.M.</v>
      </c>
    </row>
    <row r="404" spans="1:24" s="14" customFormat="1" ht="12.75" hidden="1" outlineLevel="2">
      <c r="A404" s="14" t="s">
        <v>1178</v>
      </c>
      <c r="B404" s="14" t="s">
        <v>1179</v>
      </c>
      <c r="C404" s="54" t="s">
        <v>54</v>
      </c>
      <c r="D404" s="15"/>
      <c r="E404" s="15"/>
      <c r="F404" s="15">
        <v>0</v>
      </c>
      <c r="G404" s="15">
        <v>0</v>
      </c>
      <c r="H404" s="90">
        <f t="shared" si="136"/>
        <v>0</v>
      </c>
      <c r="I404" s="103">
        <f t="shared" si="137"/>
        <v>0</v>
      </c>
      <c r="J404" s="104"/>
      <c r="K404" s="15">
        <v>0</v>
      </c>
      <c r="L404" s="15">
        <v>-16746</v>
      </c>
      <c r="M404" s="90">
        <f t="shared" si="138"/>
        <v>16746</v>
      </c>
      <c r="N404" s="103" t="str">
        <f t="shared" si="139"/>
        <v>N.M.</v>
      </c>
      <c r="O404" s="104"/>
      <c r="P404" s="15">
        <v>0</v>
      </c>
      <c r="Q404" s="15">
        <v>0</v>
      </c>
      <c r="R404" s="90">
        <f t="shared" si="140"/>
        <v>0</v>
      </c>
      <c r="S404" s="103">
        <f t="shared" si="141"/>
        <v>0</v>
      </c>
      <c r="T404" s="104"/>
      <c r="U404" s="15">
        <v>0</v>
      </c>
      <c r="V404" s="15">
        <v>54856</v>
      </c>
      <c r="W404" s="90">
        <f t="shared" si="142"/>
        <v>-54856</v>
      </c>
      <c r="X404" s="103" t="str">
        <f t="shared" si="143"/>
        <v>N.M.</v>
      </c>
    </row>
    <row r="405" spans="1:24" s="14" customFormat="1" ht="12.75" hidden="1" outlineLevel="2">
      <c r="A405" s="14" t="s">
        <v>1180</v>
      </c>
      <c r="B405" s="14" t="s">
        <v>1181</v>
      </c>
      <c r="C405" s="54" t="s">
        <v>54</v>
      </c>
      <c r="D405" s="15"/>
      <c r="E405" s="15"/>
      <c r="F405" s="15">
        <v>0</v>
      </c>
      <c r="G405" s="15">
        <v>13917</v>
      </c>
      <c r="H405" s="90">
        <f t="shared" si="136"/>
        <v>-13917</v>
      </c>
      <c r="I405" s="103" t="str">
        <f t="shared" si="137"/>
        <v>N.M.</v>
      </c>
      <c r="J405" s="104"/>
      <c r="K405" s="15">
        <v>-54754</v>
      </c>
      <c r="L405" s="15">
        <v>171232</v>
      </c>
      <c r="M405" s="90">
        <f t="shared" si="138"/>
        <v>-225986</v>
      </c>
      <c r="N405" s="103">
        <f t="shared" si="139"/>
        <v>-1.3197649971967857</v>
      </c>
      <c r="O405" s="104"/>
      <c r="P405" s="15">
        <v>0</v>
      </c>
      <c r="Q405" s="15">
        <v>37146</v>
      </c>
      <c r="R405" s="90">
        <f t="shared" si="140"/>
        <v>-37146</v>
      </c>
      <c r="S405" s="103" t="str">
        <f t="shared" si="141"/>
        <v>N.M.</v>
      </c>
      <c r="T405" s="104"/>
      <c r="U405" s="15">
        <v>-2835</v>
      </c>
      <c r="V405" s="15">
        <v>171232</v>
      </c>
      <c r="W405" s="90">
        <f t="shared" si="142"/>
        <v>-174067</v>
      </c>
      <c r="X405" s="103">
        <f t="shared" si="143"/>
        <v>-1.0165564847692021</v>
      </c>
    </row>
    <row r="406" spans="1:24" s="14" customFormat="1" ht="12.75" hidden="1" outlineLevel="2">
      <c r="A406" s="14" t="s">
        <v>1182</v>
      </c>
      <c r="B406" s="14" t="s">
        <v>1183</v>
      </c>
      <c r="C406" s="54" t="s">
        <v>54</v>
      </c>
      <c r="D406" s="15"/>
      <c r="E406" s="15"/>
      <c r="F406" s="15">
        <v>21572</v>
      </c>
      <c r="G406" s="15">
        <v>0</v>
      </c>
      <c r="H406" s="90">
        <f t="shared" si="136"/>
        <v>21572</v>
      </c>
      <c r="I406" s="103" t="str">
        <f t="shared" si="137"/>
        <v>N.M.</v>
      </c>
      <c r="J406" s="104"/>
      <c r="K406" s="15">
        <v>216569</v>
      </c>
      <c r="L406" s="15">
        <v>0</v>
      </c>
      <c r="M406" s="90">
        <f t="shared" si="138"/>
        <v>216569</v>
      </c>
      <c r="N406" s="103" t="str">
        <f t="shared" si="139"/>
        <v>N.M.</v>
      </c>
      <c r="O406" s="104"/>
      <c r="P406" s="15">
        <v>42461</v>
      </c>
      <c r="Q406" s="15">
        <v>0</v>
      </c>
      <c r="R406" s="90">
        <f t="shared" si="140"/>
        <v>42461</v>
      </c>
      <c r="S406" s="103" t="str">
        <f t="shared" si="141"/>
        <v>N.M.</v>
      </c>
      <c r="T406" s="104"/>
      <c r="U406" s="15">
        <v>216569</v>
      </c>
      <c r="V406" s="15">
        <v>0</v>
      </c>
      <c r="W406" s="90">
        <f t="shared" si="142"/>
        <v>216569</v>
      </c>
      <c r="X406" s="103" t="str">
        <f t="shared" si="143"/>
        <v>N.M.</v>
      </c>
    </row>
    <row r="407" spans="1:24" s="14" customFormat="1" ht="12.75" hidden="1" outlineLevel="2">
      <c r="A407" s="14" t="s">
        <v>1184</v>
      </c>
      <c r="B407" s="14" t="s">
        <v>1185</v>
      </c>
      <c r="C407" s="54" t="s">
        <v>55</v>
      </c>
      <c r="D407" s="15"/>
      <c r="E407" s="15"/>
      <c r="F407" s="15">
        <v>149.35</v>
      </c>
      <c r="G407" s="15">
        <v>89.56</v>
      </c>
      <c r="H407" s="90">
        <f t="shared" si="136"/>
        <v>59.78999999999999</v>
      </c>
      <c r="I407" s="103">
        <f t="shared" si="137"/>
        <v>0.6675971415810629</v>
      </c>
      <c r="J407" s="104"/>
      <c r="K407" s="15">
        <v>37633.87</v>
      </c>
      <c r="L407" s="15">
        <v>26056.87</v>
      </c>
      <c r="M407" s="90">
        <f t="shared" si="138"/>
        <v>11577.000000000004</v>
      </c>
      <c r="N407" s="103">
        <f t="shared" si="139"/>
        <v>0.4442974156143851</v>
      </c>
      <c r="O407" s="104"/>
      <c r="P407" s="15">
        <v>1279.6000000000001</v>
      </c>
      <c r="Q407" s="15">
        <v>157.83</v>
      </c>
      <c r="R407" s="90">
        <f t="shared" si="140"/>
        <v>1121.7700000000002</v>
      </c>
      <c r="S407" s="103">
        <f t="shared" si="141"/>
        <v>7.107457390863588</v>
      </c>
      <c r="T407" s="104"/>
      <c r="U407" s="15">
        <v>42343.03</v>
      </c>
      <c r="V407" s="15">
        <v>40284.82</v>
      </c>
      <c r="W407" s="90">
        <f t="shared" si="142"/>
        <v>2058.209999999999</v>
      </c>
      <c r="X407" s="103">
        <f t="shared" si="143"/>
        <v>0.051091453306729415</v>
      </c>
    </row>
    <row r="408" spans="1:24" s="14" customFormat="1" ht="12.75" hidden="1" outlineLevel="2">
      <c r="A408" s="14" t="s">
        <v>1186</v>
      </c>
      <c r="B408" s="14" t="s">
        <v>1187</v>
      </c>
      <c r="C408" s="54" t="s">
        <v>56</v>
      </c>
      <c r="D408" s="15"/>
      <c r="E408" s="15"/>
      <c r="F408" s="15">
        <v>0</v>
      </c>
      <c r="G408" s="15">
        <v>0</v>
      </c>
      <c r="H408" s="90">
        <f t="shared" si="136"/>
        <v>0</v>
      </c>
      <c r="I408" s="103">
        <f t="shared" si="137"/>
        <v>0</v>
      </c>
      <c r="J408" s="104"/>
      <c r="K408" s="15">
        <v>-43982</v>
      </c>
      <c r="L408" s="15">
        <v>0</v>
      </c>
      <c r="M408" s="90">
        <f t="shared" si="138"/>
        <v>-43982</v>
      </c>
      <c r="N408" s="103" t="str">
        <f t="shared" si="139"/>
        <v>N.M.</v>
      </c>
      <c r="O408" s="104"/>
      <c r="P408" s="15">
        <v>0</v>
      </c>
      <c r="Q408" s="15">
        <v>0</v>
      </c>
      <c r="R408" s="90">
        <f t="shared" si="140"/>
        <v>0</v>
      </c>
      <c r="S408" s="103">
        <f t="shared" si="141"/>
        <v>0</v>
      </c>
      <c r="T408" s="104"/>
      <c r="U408" s="15">
        <v>-43982</v>
      </c>
      <c r="V408" s="15">
        <v>0</v>
      </c>
      <c r="W408" s="90">
        <f t="shared" si="142"/>
        <v>-43982</v>
      </c>
      <c r="X408" s="103" t="str">
        <f t="shared" si="143"/>
        <v>N.M.</v>
      </c>
    </row>
    <row r="409" spans="1:24" s="14" customFormat="1" ht="12.75" hidden="1" outlineLevel="2">
      <c r="A409" s="14" t="s">
        <v>1188</v>
      </c>
      <c r="B409" s="14" t="s">
        <v>1189</v>
      </c>
      <c r="C409" s="54" t="s">
        <v>56</v>
      </c>
      <c r="D409" s="15"/>
      <c r="E409" s="15"/>
      <c r="F409" s="15">
        <v>0</v>
      </c>
      <c r="G409" s="15">
        <v>0</v>
      </c>
      <c r="H409" s="90">
        <f t="shared" si="136"/>
        <v>0</v>
      </c>
      <c r="I409" s="103">
        <f t="shared" si="137"/>
        <v>0</v>
      </c>
      <c r="J409" s="104"/>
      <c r="K409" s="15">
        <v>0</v>
      </c>
      <c r="L409" s="15">
        <v>0</v>
      </c>
      <c r="M409" s="90">
        <f t="shared" si="138"/>
        <v>0</v>
      </c>
      <c r="N409" s="103">
        <f t="shared" si="139"/>
        <v>0</v>
      </c>
      <c r="O409" s="104"/>
      <c r="P409" s="15">
        <v>0</v>
      </c>
      <c r="Q409" s="15">
        <v>0</v>
      </c>
      <c r="R409" s="90">
        <f t="shared" si="140"/>
        <v>0</v>
      </c>
      <c r="S409" s="103">
        <f t="shared" si="141"/>
        <v>0</v>
      </c>
      <c r="T409" s="104"/>
      <c r="U409" s="15">
        <v>0</v>
      </c>
      <c r="V409" s="15">
        <v>-57439</v>
      </c>
      <c r="W409" s="90">
        <f t="shared" si="142"/>
        <v>57439</v>
      </c>
      <c r="X409" s="103" t="str">
        <f t="shared" si="143"/>
        <v>N.M.</v>
      </c>
    </row>
    <row r="410" spans="1:24" s="14" customFormat="1" ht="12.75" hidden="1" outlineLevel="2">
      <c r="A410" s="14" t="s">
        <v>1190</v>
      </c>
      <c r="B410" s="14" t="s">
        <v>1191</v>
      </c>
      <c r="C410" s="54" t="s">
        <v>56</v>
      </c>
      <c r="D410" s="15"/>
      <c r="E410" s="15"/>
      <c r="F410" s="15">
        <v>0</v>
      </c>
      <c r="G410" s="15">
        <v>0</v>
      </c>
      <c r="H410" s="90">
        <f t="shared" si="136"/>
        <v>0</v>
      </c>
      <c r="I410" s="103">
        <f t="shared" si="137"/>
        <v>0</v>
      </c>
      <c r="J410" s="104"/>
      <c r="K410" s="15">
        <v>0</v>
      </c>
      <c r="L410" s="15">
        <v>0</v>
      </c>
      <c r="M410" s="90">
        <f t="shared" si="138"/>
        <v>0</v>
      </c>
      <c r="N410" s="103">
        <f t="shared" si="139"/>
        <v>0</v>
      </c>
      <c r="O410" s="104"/>
      <c r="P410" s="15">
        <v>0</v>
      </c>
      <c r="Q410" s="15">
        <v>0</v>
      </c>
      <c r="R410" s="90">
        <f t="shared" si="140"/>
        <v>0</v>
      </c>
      <c r="S410" s="103">
        <f t="shared" si="141"/>
        <v>0</v>
      </c>
      <c r="T410" s="104"/>
      <c r="U410" s="15">
        <v>-5085</v>
      </c>
      <c r="V410" s="15">
        <v>-39625</v>
      </c>
      <c r="W410" s="90">
        <f t="shared" si="142"/>
        <v>34540</v>
      </c>
      <c r="X410" s="103">
        <f t="shared" si="143"/>
        <v>0.8716719242902208</v>
      </c>
    </row>
    <row r="411" spans="1:24" s="14" customFormat="1" ht="12.75" hidden="1" outlineLevel="2">
      <c r="A411" s="14" t="s">
        <v>1192</v>
      </c>
      <c r="B411" s="14" t="s">
        <v>1193</v>
      </c>
      <c r="C411" s="54" t="s">
        <v>56</v>
      </c>
      <c r="D411" s="15"/>
      <c r="E411" s="15"/>
      <c r="F411" s="15">
        <v>0</v>
      </c>
      <c r="G411" s="15">
        <v>8700</v>
      </c>
      <c r="H411" s="90">
        <f t="shared" si="136"/>
        <v>-8700</v>
      </c>
      <c r="I411" s="103" t="str">
        <f t="shared" si="137"/>
        <v>N.M.</v>
      </c>
      <c r="J411" s="104"/>
      <c r="K411" s="15">
        <v>0</v>
      </c>
      <c r="L411" s="15">
        <v>71500</v>
      </c>
      <c r="M411" s="90">
        <f t="shared" si="138"/>
        <v>-71500</v>
      </c>
      <c r="N411" s="103" t="str">
        <f t="shared" si="139"/>
        <v>N.M.</v>
      </c>
      <c r="O411" s="104"/>
      <c r="P411" s="15">
        <v>0</v>
      </c>
      <c r="Q411" s="15">
        <v>8700</v>
      </c>
      <c r="R411" s="90">
        <f t="shared" si="140"/>
        <v>-8700</v>
      </c>
      <c r="S411" s="103" t="str">
        <f t="shared" si="141"/>
        <v>N.M.</v>
      </c>
      <c r="T411" s="104"/>
      <c r="U411" s="15">
        <v>2050</v>
      </c>
      <c r="V411" s="15">
        <v>71500</v>
      </c>
      <c r="W411" s="90">
        <f t="shared" si="142"/>
        <v>-69450</v>
      </c>
      <c r="X411" s="103">
        <f t="shared" si="143"/>
        <v>-0.9713286713286713</v>
      </c>
    </row>
    <row r="412" spans="1:24" s="14" customFormat="1" ht="12.75" hidden="1" outlineLevel="2">
      <c r="A412" s="14" t="s">
        <v>1194</v>
      </c>
      <c r="B412" s="14" t="s">
        <v>1195</v>
      </c>
      <c r="C412" s="54" t="s">
        <v>56</v>
      </c>
      <c r="D412" s="15"/>
      <c r="E412" s="15"/>
      <c r="F412" s="15">
        <v>0</v>
      </c>
      <c r="G412" s="15">
        <v>0</v>
      </c>
      <c r="H412" s="90">
        <f t="shared" si="136"/>
        <v>0</v>
      </c>
      <c r="I412" s="103">
        <f t="shared" si="137"/>
        <v>0</v>
      </c>
      <c r="J412" s="104"/>
      <c r="K412" s="15">
        <v>80100</v>
      </c>
      <c r="L412" s="15">
        <v>0</v>
      </c>
      <c r="M412" s="90">
        <f t="shared" si="138"/>
        <v>80100</v>
      </c>
      <c r="N412" s="103" t="str">
        <f t="shared" si="139"/>
        <v>N.M.</v>
      </c>
      <c r="O412" s="104"/>
      <c r="P412" s="15">
        <v>0</v>
      </c>
      <c r="Q412" s="15">
        <v>0</v>
      </c>
      <c r="R412" s="90">
        <f t="shared" si="140"/>
        <v>0</v>
      </c>
      <c r="S412" s="103">
        <f t="shared" si="141"/>
        <v>0</v>
      </c>
      <c r="T412" s="104"/>
      <c r="U412" s="15">
        <v>80100</v>
      </c>
      <c r="V412" s="15">
        <v>0</v>
      </c>
      <c r="W412" s="90">
        <f t="shared" si="142"/>
        <v>80100</v>
      </c>
      <c r="X412" s="103" t="str">
        <f t="shared" si="143"/>
        <v>N.M.</v>
      </c>
    </row>
    <row r="413" spans="1:24" s="14" customFormat="1" ht="12.75" hidden="1" outlineLevel="2">
      <c r="A413" s="14" t="s">
        <v>1196</v>
      </c>
      <c r="B413" s="14" t="s">
        <v>1197</v>
      </c>
      <c r="C413" s="54" t="s">
        <v>57</v>
      </c>
      <c r="D413" s="15"/>
      <c r="E413" s="15"/>
      <c r="F413" s="15">
        <v>0</v>
      </c>
      <c r="G413" s="15">
        <v>3686.08</v>
      </c>
      <c r="H413" s="90">
        <f t="shared" si="136"/>
        <v>-3686.08</v>
      </c>
      <c r="I413" s="103" t="str">
        <f t="shared" si="137"/>
        <v>N.M.</v>
      </c>
      <c r="J413" s="104"/>
      <c r="K413" s="15">
        <v>0</v>
      </c>
      <c r="L413" s="15">
        <v>4262.08</v>
      </c>
      <c r="M413" s="90">
        <f t="shared" si="138"/>
        <v>-4262.08</v>
      </c>
      <c r="N413" s="103" t="str">
        <f t="shared" si="139"/>
        <v>N.M.</v>
      </c>
      <c r="O413" s="104"/>
      <c r="P413" s="15">
        <v>0</v>
      </c>
      <c r="Q413" s="15">
        <v>3686.08</v>
      </c>
      <c r="R413" s="90">
        <f t="shared" si="140"/>
        <v>-3686.08</v>
      </c>
      <c r="S413" s="103" t="str">
        <f t="shared" si="141"/>
        <v>N.M.</v>
      </c>
      <c r="T413" s="104"/>
      <c r="U413" s="15">
        <v>0</v>
      </c>
      <c r="V413" s="15">
        <v>4262.08</v>
      </c>
      <c r="W413" s="90">
        <f t="shared" si="142"/>
        <v>-4262.08</v>
      </c>
      <c r="X413" s="103" t="str">
        <f t="shared" si="143"/>
        <v>N.M.</v>
      </c>
    </row>
    <row r="414" spans="1:24" s="14" customFormat="1" ht="12.75" hidden="1" outlineLevel="2">
      <c r="A414" s="14" t="s">
        <v>1198</v>
      </c>
      <c r="B414" s="14" t="s">
        <v>1199</v>
      </c>
      <c r="C414" s="54" t="s">
        <v>57</v>
      </c>
      <c r="D414" s="15"/>
      <c r="E414" s="15"/>
      <c r="F414" s="15">
        <v>1312</v>
      </c>
      <c r="G414" s="15">
        <v>0</v>
      </c>
      <c r="H414" s="90">
        <f t="shared" si="136"/>
        <v>1312</v>
      </c>
      <c r="I414" s="103" t="str">
        <f t="shared" si="137"/>
        <v>N.M.</v>
      </c>
      <c r="J414" s="104"/>
      <c r="K414" s="15">
        <v>2098.4</v>
      </c>
      <c r="L414" s="15">
        <v>0</v>
      </c>
      <c r="M414" s="90">
        <f t="shared" si="138"/>
        <v>2098.4</v>
      </c>
      <c r="N414" s="103" t="str">
        <f t="shared" si="139"/>
        <v>N.M.</v>
      </c>
      <c r="O414" s="104"/>
      <c r="P414" s="15">
        <v>1312</v>
      </c>
      <c r="Q414" s="15">
        <v>0</v>
      </c>
      <c r="R414" s="90">
        <f t="shared" si="140"/>
        <v>1312</v>
      </c>
      <c r="S414" s="103" t="str">
        <f t="shared" si="141"/>
        <v>N.M.</v>
      </c>
      <c r="T414" s="104"/>
      <c r="U414" s="15">
        <v>2098.4</v>
      </c>
      <c r="V414" s="15">
        <v>0</v>
      </c>
      <c r="W414" s="90">
        <f t="shared" si="142"/>
        <v>2098.4</v>
      </c>
      <c r="X414" s="103" t="str">
        <f t="shared" si="143"/>
        <v>N.M.</v>
      </c>
    </row>
    <row r="415" spans="1:24" s="14" customFormat="1" ht="12.75" hidden="1" outlineLevel="2">
      <c r="A415" s="14" t="s">
        <v>1200</v>
      </c>
      <c r="B415" s="14" t="s">
        <v>1201</v>
      </c>
      <c r="C415" s="54" t="s">
        <v>58</v>
      </c>
      <c r="D415" s="15"/>
      <c r="E415" s="15"/>
      <c r="F415" s="15">
        <v>0</v>
      </c>
      <c r="G415" s="15">
        <v>0</v>
      </c>
      <c r="H415" s="90">
        <f t="shared" si="136"/>
        <v>0</v>
      </c>
      <c r="I415" s="103">
        <f t="shared" si="137"/>
        <v>0</v>
      </c>
      <c r="J415" s="104"/>
      <c r="K415" s="15">
        <v>0</v>
      </c>
      <c r="L415" s="15">
        <v>210</v>
      </c>
      <c r="M415" s="90">
        <f t="shared" si="138"/>
        <v>-210</v>
      </c>
      <c r="N415" s="103" t="str">
        <f t="shared" si="139"/>
        <v>N.M.</v>
      </c>
      <c r="O415" s="104"/>
      <c r="P415" s="15">
        <v>0</v>
      </c>
      <c r="Q415" s="15">
        <v>55</v>
      </c>
      <c r="R415" s="90">
        <f t="shared" si="140"/>
        <v>-55</v>
      </c>
      <c r="S415" s="103" t="str">
        <f t="shared" si="141"/>
        <v>N.M.</v>
      </c>
      <c r="T415" s="104"/>
      <c r="U415" s="15">
        <v>15</v>
      </c>
      <c r="V415" s="15">
        <v>210</v>
      </c>
      <c r="W415" s="90">
        <f t="shared" si="142"/>
        <v>-195</v>
      </c>
      <c r="X415" s="103">
        <f t="shared" si="143"/>
        <v>-0.9285714285714286</v>
      </c>
    </row>
    <row r="416" spans="1:24" s="14" customFormat="1" ht="12.75" hidden="1" outlineLevel="2">
      <c r="A416" s="14" t="s">
        <v>1202</v>
      </c>
      <c r="B416" s="14" t="s">
        <v>1203</v>
      </c>
      <c r="C416" s="54" t="s">
        <v>59</v>
      </c>
      <c r="D416" s="15"/>
      <c r="E416" s="15"/>
      <c r="F416" s="15">
        <v>0</v>
      </c>
      <c r="G416" s="15">
        <v>0</v>
      </c>
      <c r="H416" s="90">
        <f t="shared" si="136"/>
        <v>0</v>
      </c>
      <c r="I416" s="103">
        <f t="shared" si="137"/>
        <v>0</v>
      </c>
      <c r="J416" s="104"/>
      <c r="K416" s="15">
        <v>255.25</v>
      </c>
      <c r="L416" s="15">
        <v>0</v>
      </c>
      <c r="M416" s="90">
        <f t="shared" si="138"/>
        <v>255.25</v>
      </c>
      <c r="N416" s="103" t="str">
        <f t="shared" si="139"/>
        <v>N.M.</v>
      </c>
      <c r="O416" s="104"/>
      <c r="P416" s="15">
        <v>0</v>
      </c>
      <c r="Q416" s="15">
        <v>0</v>
      </c>
      <c r="R416" s="90">
        <f t="shared" si="140"/>
        <v>0</v>
      </c>
      <c r="S416" s="103">
        <f t="shared" si="141"/>
        <v>0</v>
      </c>
      <c r="T416" s="104"/>
      <c r="U416" s="15">
        <v>255.25</v>
      </c>
      <c r="V416" s="15">
        <v>0</v>
      </c>
      <c r="W416" s="90">
        <f t="shared" si="142"/>
        <v>255.25</v>
      </c>
      <c r="X416" s="103" t="str">
        <f t="shared" si="143"/>
        <v>N.M.</v>
      </c>
    </row>
    <row r="417" spans="1:24" s="14" customFormat="1" ht="12.75" hidden="1" outlineLevel="2">
      <c r="A417" s="14" t="s">
        <v>1204</v>
      </c>
      <c r="B417" s="14" t="s">
        <v>1205</v>
      </c>
      <c r="C417" s="54" t="s">
        <v>60</v>
      </c>
      <c r="D417" s="15"/>
      <c r="E417" s="15"/>
      <c r="F417" s="15">
        <v>0</v>
      </c>
      <c r="G417" s="15">
        <v>0</v>
      </c>
      <c r="H417" s="90">
        <f t="shared" si="136"/>
        <v>0</v>
      </c>
      <c r="I417" s="103">
        <f t="shared" si="137"/>
        <v>0</v>
      </c>
      <c r="J417" s="104"/>
      <c r="K417" s="15">
        <v>0</v>
      </c>
      <c r="L417" s="15">
        <v>335182.84</v>
      </c>
      <c r="M417" s="90">
        <f t="shared" si="138"/>
        <v>-335182.84</v>
      </c>
      <c r="N417" s="103" t="str">
        <f t="shared" si="139"/>
        <v>N.M.</v>
      </c>
      <c r="O417" s="104"/>
      <c r="P417" s="15">
        <v>0</v>
      </c>
      <c r="Q417" s="15">
        <v>0</v>
      </c>
      <c r="R417" s="90">
        <f t="shared" si="140"/>
        <v>0</v>
      </c>
      <c r="S417" s="103">
        <f t="shared" si="141"/>
        <v>0</v>
      </c>
      <c r="T417" s="104"/>
      <c r="U417" s="15">
        <v>0</v>
      </c>
      <c r="V417" s="15">
        <v>446910.44000000006</v>
      </c>
      <c r="W417" s="90">
        <f t="shared" si="142"/>
        <v>-446910.44000000006</v>
      </c>
      <c r="X417" s="103" t="str">
        <f t="shared" si="143"/>
        <v>N.M.</v>
      </c>
    </row>
    <row r="418" spans="1:24" s="14" customFormat="1" ht="12.75" hidden="1" outlineLevel="2">
      <c r="A418" s="14" t="s">
        <v>1206</v>
      </c>
      <c r="B418" s="14" t="s">
        <v>1207</v>
      </c>
      <c r="C418" s="54" t="s">
        <v>60</v>
      </c>
      <c r="D418" s="15"/>
      <c r="E418" s="15"/>
      <c r="F418" s="15">
        <v>0</v>
      </c>
      <c r="G418" s="15">
        <v>62479.56</v>
      </c>
      <c r="H418" s="90">
        <f t="shared" si="136"/>
        <v>-62479.56</v>
      </c>
      <c r="I418" s="103" t="str">
        <f t="shared" si="137"/>
        <v>N.M.</v>
      </c>
      <c r="J418" s="104"/>
      <c r="K418" s="15">
        <v>374877.41000000003</v>
      </c>
      <c r="L418" s="15">
        <v>249918.24</v>
      </c>
      <c r="M418" s="90">
        <f t="shared" si="138"/>
        <v>124959.17000000004</v>
      </c>
      <c r="N418" s="103">
        <f t="shared" si="139"/>
        <v>0.5000002000654296</v>
      </c>
      <c r="O418" s="104"/>
      <c r="P418" s="15">
        <v>0</v>
      </c>
      <c r="Q418" s="15">
        <v>187438.68</v>
      </c>
      <c r="R418" s="90">
        <f t="shared" si="140"/>
        <v>-187438.68</v>
      </c>
      <c r="S418" s="103" t="str">
        <f t="shared" si="141"/>
        <v>N.M.</v>
      </c>
      <c r="T418" s="104"/>
      <c r="U418" s="15">
        <v>499836.53</v>
      </c>
      <c r="V418" s="15">
        <v>249918.24</v>
      </c>
      <c r="W418" s="90">
        <f t="shared" si="142"/>
        <v>249918.29000000004</v>
      </c>
      <c r="X418" s="103">
        <f t="shared" si="143"/>
        <v>1.0000002000654296</v>
      </c>
    </row>
    <row r="419" spans="1:24" s="14" customFormat="1" ht="12.75" hidden="1" outlineLevel="2">
      <c r="A419" s="14" t="s">
        <v>1208</v>
      </c>
      <c r="B419" s="14" t="s">
        <v>1209</v>
      </c>
      <c r="C419" s="54" t="s">
        <v>61</v>
      </c>
      <c r="D419" s="15"/>
      <c r="E419" s="15"/>
      <c r="F419" s="15">
        <v>66612.46</v>
      </c>
      <c r="G419" s="15">
        <v>0</v>
      </c>
      <c r="H419" s="90">
        <f t="shared" si="136"/>
        <v>66612.46</v>
      </c>
      <c r="I419" s="103" t="str">
        <f t="shared" si="137"/>
        <v>N.M.</v>
      </c>
      <c r="J419" s="104"/>
      <c r="K419" s="15">
        <v>266449.84</v>
      </c>
      <c r="L419" s="15">
        <v>0</v>
      </c>
      <c r="M419" s="90">
        <f t="shared" si="138"/>
        <v>266449.84</v>
      </c>
      <c r="N419" s="103" t="str">
        <f t="shared" si="139"/>
        <v>N.M.</v>
      </c>
      <c r="O419" s="104"/>
      <c r="P419" s="15">
        <v>199837.38</v>
      </c>
      <c r="Q419" s="15">
        <v>0</v>
      </c>
      <c r="R419" s="90">
        <f t="shared" si="140"/>
        <v>199837.38</v>
      </c>
      <c r="S419" s="103" t="str">
        <f t="shared" si="141"/>
        <v>N.M.</v>
      </c>
      <c r="T419" s="104"/>
      <c r="U419" s="15">
        <v>266449.84</v>
      </c>
      <c r="V419" s="15">
        <v>0</v>
      </c>
      <c r="W419" s="90">
        <f t="shared" si="142"/>
        <v>266449.84</v>
      </c>
      <c r="X419" s="103" t="str">
        <f t="shared" si="143"/>
        <v>N.M.</v>
      </c>
    </row>
    <row r="420" spans="1:24" s="14" customFormat="1" ht="12.75" hidden="1" outlineLevel="2">
      <c r="A420" s="14" t="s">
        <v>1210</v>
      </c>
      <c r="B420" s="14" t="s">
        <v>1211</v>
      </c>
      <c r="C420" s="54" t="s">
        <v>62</v>
      </c>
      <c r="D420" s="15"/>
      <c r="E420" s="15"/>
      <c r="F420" s="15">
        <v>0</v>
      </c>
      <c r="G420" s="15">
        <v>0</v>
      </c>
      <c r="H420" s="90">
        <f t="shared" si="136"/>
        <v>0</v>
      </c>
      <c r="I420" s="103">
        <f t="shared" si="137"/>
        <v>0</v>
      </c>
      <c r="J420" s="104"/>
      <c r="K420" s="15">
        <v>0</v>
      </c>
      <c r="L420" s="15">
        <v>-840600</v>
      </c>
      <c r="M420" s="90">
        <f t="shared" si="138"/>
        <v>840600</v>
      </c>
      <c r="N420" s="103" t="str">
        <f t="shared" si="139"/>
        <v>N.M.</v>
      </c>
      <c r="O420" s="104"/>
      <c r="P420" s="15">
        <v>0</v>
      </c>
      <c r="Q420" s="15">
        <v>-227000</v>
      </c>
      <c r="R420" s="90">
        <f t="shared" si="140"/>
        <v>227000</v>
      </c>
      <c r="S420" s="103" t="str">
        <f t="shared" si="141"/>
        <v>N.M.</v>
      </c>
      <c r="T420" s="104"/>
      <c r="U420" s="15">
        <v>0</v>
      </c>
      <c r="V420" s="15">
        <v>-938600</v>
      </c>
      <c r="W420" s="90">
        <f t="shared" si="142"/>
        <v>938600</v>
      </c>
      <c r="X420" s="103" t="str">
        <f t="shared" si="143"/>
        <v>N.M.</v>
      </c>
    </row>
    <row r="421" spans="1:24" s="14" customFormat="1" ht="12.75" hidden="1" outlineLevel="2">
      <c r="A421" s="14" t="s">
        <v>1212</v>
      </c>
      <c r="B421" s="14" t="s">
        <v>1213</v>
      </c>
      <c r="C421" s="54" t="s">
        <v>62</v>
      </c>
      <c r="D421" s="15"/>
      <c r="E421" s="15"/>
      <c r="F421" s="15">
        <v>0</v>
      </c>
      <c r="G421" s="15">
        <v>0</v>
      </c>
      <c r="H421" s="90">
        <f t="shared" si="136"/>
        <v>0</v>
      </c>
      <c r="I421" s="103">
        <f t="shared" si="137"/>
        <v>0</v>
      </c>
      <c r="J421" s="104"/>
      <c r="K421" s="15">
        <v>0</v>
      </c>
      <c r="L421" s="15">
        <v>243282.02000000002</v>
      </c>
      <c r="M421" s="90">
        <f t="shared" si="138"/>
        <v>-243282.02000000002</v>
      </c>
      <c r="N421" s="103" t="str">
        <f t="shared" si="139"/>
        <v>N.M.</v>
      </c>
      <c r="O421" s="104"/>
      <c r="P421" s="15">
        <v>0</v>
      </c>
      <c r="Q421" s="15">
        <v>164843.83000000002</v>
      </c>
      <c r="R421" s="90">
        <f t="shared" si="140"/>
        <v>-164843.83000000002</v>
      </c>
      <c r="S421" s="103" t="str">
        <f t="shared" si="141"/>
        <v>N.M.</v>
      </c>
      <c r="T421" s="104"/>
      <c r="U421" s="15">
        <v>0</v>
      </c>
      <c r="V421" s="15">
        <v>355207.60000000003</v>
      </c>
      <c r="W421" s="90">
        <f t="shared" si="142"/>
        <v>-355207.60000000003</v>
      </c>
      <c r="X421" s="103" t="str">
        <f t="shared" si="143"/>
        <v>N.M.</v>
      </c>
    </row>
    <row r="422" spans="1:24" s="14" customFormat="1" ht="12.75" hidden="1" outlineLevel="2">
      <c r="A422" s="14" t="s">
        <v>1214</v>
      </c>
      <c r="B422" s="14" t="s">
        <v>1215</v>
      </c>
      <c r="C422" s="54" t="s">
        <v>62</v>
      </c>
      <c r="D422" s="15"/>
      <c r="E422" s="15"/>
      <c r="F422" s="15">
        <v>0</v>
      </c>
      <c r="G422" s="15">
        <v>1215.26</v>
      </c>
      <c r="H422" s="90">
        <f t="shared" si="136"/>
        <v>-1215.26</v>
      </c>
      <c r="I422" s="103" t="str">
        <f t="shared" si="137"/>
        <v>N.M.</v>
      </c>
      <c r="J422" s="104"/>
      <c r="K422" s="15">
        <v>1513.34</v>
      </c>
      <c r="L422" s="15">
        <v>13053.83</v>
      </c>
      <c r="M422" s="90">
        <f t="shared" si="138"/>
        <v>-11540.49</v>
      </c>
      <c r="N422" s="103">
        <f t="shared" si="139"/>
        <v>-0.8840692731558477</v>
      </c>
      <c r="O422" s="104"/>
      <c r="P422" s="15">
        <v>0</v>
      </c>
      <c r="Q422" s="15">
        <v>3516.57</v>
      </c>
      <c r="R422" s="90">
        <f t="shared" si="140"/>
        <v>-3516.57</v>
      </c>
      <c r="S422" s="103" t="str">
        <f t="shared" si="141"/>
        <v>N.M.</v>
      </c>
      <c r="T422" s="104"/>
      <c r="U422" s="15">
        <v>3504.49</v>
      </c>
      <c r="V422" s="15">
        <v>13053.83</v>
      </c>
      <c r="W422" s="90">
        <f t="shared" si="142"/>
        <v>-9549.34</v>
      </c>
      <c r="X422" s="103">
        <f t="shared" si="143"/>
        <v>-0.7315354957127526</v>
      </c>
    </row>
    <row r="423" spans="1:24" s="14" customFormat="1" ht="12.75" hidden="1" outlineLevel="2">
      <c r="A423" s="14" t="s">
        <v>1216</v>
      </c>
      <c r="B423" s="14" t="s">
        <v>1217</v>
      </c>
      <c r="C423" s="54" t="s">
        <v>62</v>
      </c>
      <c r="D423" s="15"/>
      <c r="E423" s="15"/>
      <c r="F423" s="15">
        <v>1113.8</v>
      </c>
      <c r="G423" s="15">
        <v>0</v>
      </c>
      <c r="H423" s="90">
        <f t="shared" si="136"/>
        <v>1113.8</v>
      </c>
      <c r="I423" s="103" t="str">
        <f t="shared" si="137"/>
        <v>N.M.</v>
      </c>
      <c r="J423" s="104"/>
      <c r="K423" s="15">
        <v>12133.57</v>
      </c>
      <c r="L423" s="15">
        <v>0</v>
      </c>
      <c r="M423" s="90">
        <f t="shared" si="138"/>
        <v>12133.57</v>
      </c>
      <c r="N423" s="103" t="str">
        <f t="shared" si="139"/>
        <v>N.M.</v>
      </c>
      <c r="O423" s="104"/>
      <c r="P423" s="15">
        <v>3750.83</v>
      </c>
      <c r="Q423" s="15">
        <v>0</v>
      </c>
      <c r="R423" s="90">
        <f t="shared" si="140"/>
        <v>3750.83</v>
      </c>
      <c r="S423" s="103" t="str">
        <f t="shared" si="141"/>
        <v>N.M.</v>
      </c>
      <c r="T423" s="104"/>
      <c r="U423" s="15">
        <v>12133.57</v>
      </c>
      <c r="V423" s="15">
        <v>0</v>
      </c>
      <c r="W423" s="90">
        <f t="shared" si="142"/>
        <v>12133.57</v>
      </c>
      <c r="X423" s="103" t="str">
        <f t="shared" si="143"/>
        <v>N.M.</v>
      </c>
    </row>
    <row r="424" spans="1:24" s="14" customFormat="1" ht="12.75" hidden="1" outlineLevel="2">
      <c r="A424" s="14" t="s">
        <v>1218</v>
      </c>
      <c r="B424" s="14" t="s">
        <v>1219</v>
      </c>
      <c r="C424" s="54" t="s">
        <v>63</v>
      </c>
      <c r="D424" s="15"/>
      <c r="E424" s="15"/>
      <c r="F424" s="15">
        <v>0</v>
      </c>
      <c r="G424" s="15">
        <v>0</v>
      </c>
      <c r="H424" s="90">
        <f t="shared" si="136"/>
        <v>0</v>
      </c>
      <c r="I424" s="103">
        <f t="shared" si="137"/>
        <v>0</v>
      </c>
      <c r="J424" s="104"/>
      <c r="K424" s="15">
        <v>0</v>
      </c>
      <c r="L424" s="15">
        <v>100</v>
      </c>
      <c r="M424" s="90">
        <f t="shared" si="138"/>
        <v>-100</v>
      </c>
      <c r="N424" s="103" t="str">
        <f t="shared" si="139"/>
        <v>N.M.</v>
      </c>
      <c r="O424" s="104"/>
      <c r="P424" s="15">
        <v>0</v>
      </c>
      <c r="Q424" s="15">
        <v>0</v>
      </c>
      <c r="R424" s="90">
        <f t="shared" si="140"/>
        <v>0</v>
      </c>
      <c r="S424" s="103">
        <f t="shared" si="141"/>
        <v>0</v>
      </c>
      <c r="T424" s="104"/>
      <c r="U424" s="15">
        <v>0</v>
      </c>
      <c r="V424" s="15">
        <v>100</v>
      </c>
      <c r="W424" s="90">
        <f t="shared" si="142"/>
        <v>-100</v>
      </c>
      <c r="X424" s="103" t="str">
        <f t="shared" si="143"/>
        <v>N.M.</v>
      </c>
    </row>
    <row r="425" spans="1:24" s="14" customFormat="1" ht="12.75" hidden="1" outlineLevel="2">
      <c r="A425" s="14" t="s">
        <v>1220</v>
      </c>
      <c r="B425" s="14" t="s">
        <v>1221</v>
      </c>
      <c r="C425" s="54" t="s">
        <v>63</v>
      </c>
      <c r="D425" s="15"/>
      <c r="E425" s="15"/>
      <c r="F425" s="15">
        <v>0</v>
      </c>
      <c r="G425" s="15">
        <v>0</v>
      </c>
      <c r="H425" s="90">
        <f t="shared" si="136"/>
        <v>0</v>
      </c>
      <c r="I425" s="103">
        <f t="shared" si="137"/>
        <v>0</v>
      </c>
      <c r="J425" s="104"/>
      <c r="K425" s="15">
        <v>100</v>
      </c>
      <c r="L425" s="15">
        <v>0</v>
      </c>
      <c r="M425" s="90">
        <f t="shared" si="138"/>
        <v>100</v>
      </c>
      <c r="N425" s="103" t="str">
        <f t="shared" si="139"/>
        <v>N.M.</v>
      </c>
      <c r="O425" s="104"/>
      <c r="P425" s="15">
        <v>0</v>
      </c>
      <c r="Q425" s="15">
        <v>0</v>
      </c>
      <c r="R425" s="90">
        <f t="shared" si="140"/>
        <v>0</v>
      </c>
      <c r="S425" s="103">
        <f t="shared" si="141"/>
        <v>0</v>
      </c>
      <c r="T425" s="104"/>
      <c r="U425" s="15">
        <v>100</v>
      </c>
      <c r="V425" s="15">
        <v>0</v>
      </c>
      <c r="W425" s="90">
        <f t="shared" si="142"/>
        <v>100</v>
      </c>
      <c r="X425" s="103" t="str">
        <f t="shared" si="143"/>
        <v>N.M.</v>
      </c>
    </row>
    <row r="426" spans="1:24" s="14" customFormat="1" ht="12.75" hidden="1" outlineLevel="2">
      <c r="A426" s="14" t="s">
        <v>1222</v>
      </c>
      <c r="B426" s="14" t="s">
        <v>1223</v>
      </c>
      <c r="C426" s="54" t="s">
        <v>64</v>
      </c>
      <c r="D426" s="15"/>
      <c r="E426" s="15"/>
      <c r="F426" s="15">
        <v>0</v>
      </c>
      <c r="G426" s="15">
        <v>0</v>
      </c>
      <c r="H426" s="90">
        <f t="shared" si="136"/>
        <v>0</v>
      </c>
      <c r="I426" s="103">
        <f t="shared" si="137"/>
        <v>0</v>
      </c>
      <c r="J426" s="104"/>
      <c r="K426" s="15">
        <v>0</v>
      </c>
      <c r="L426" s="15">
        <v>0</v>
      </c>
      <c r="M426" s="90">
        <f t="shared" si="138"/>
        <v>0</v>
      </c>
      <c r="N426" s="103">
        <f t="shared" si="139"/>
        <v>0</v>
      </c>
      <c r="O426" s="104"/>
      <c r="P426" s="15">
        <v>0</v>
      </c>
      <c r="Q426" s="15">
        <v>0</v>
      </c>
      <c r="R426" s="90">
        <f t="shared" si="140"/>
        <v>0</v>
      </c>
      <c r="S426" s="103">
        <f t="shared" si="141"/>
        <v>0</v>
      </c>
      <c r="T426" s="104"/>
      <c r="U426" s="15">
        <v>0</v>
      </c>
      <c r="V426" s="15">
        <v>134.82</v>
      </c>
      <c r="W426" s="90">
        <f t="shared" si="142"/>
        <v>-134.82</v>
      </c>
      <c r="X426" s="103" t="str">
        <f t="shared" si="143"/>
        <v>N.M.</v>
      </c>
    </row>
    <row r="427" spans="1:24" s="14" customFormat="1" ht="12.75" hidden="1" outlineLevel="2">
      <c r="A427" s="14" t="s">
        <v>1224</v>
      </c>
      <c r="B427" s="14" t="s">
        <v>1225</v>
      </c>
      <c r="C427" s="54" t="s">
        <v>64</v>
      </c>
      <c r="D427" s="15"/>
      <c r="E427" s="15"/>
      <c r="F427" s="15">
        <v>0</v>
      </c>
      <c r="G427" s="15">
        <v>0</v>
      </c>
      <c r="H427" s="90">
        <f t="shared" si="136"/>
        <v>0</v>
      </c>
      <c r="I427" s="103">
        <f t="shared" si="137"/>
        <v>0</v>
      </c>
      <c r="J427" s="104"/>
      <c r="K427" s="15">
        <v>0</v>
      </c>
      <c r="L427" s="15">
        <v>103.72</v>
      </c>
      <c r="M427" s="90">
        <f t="shared" si="138"/>
        <v>-103.72</v>
      </c>
      <c r="N427" s="103" t="str">
        <f t="shared" si="139"/>
        <v>N.M.</v>
      </c>
      <c r="O427" s="104"/>
      <c r="P427" s="15">
        <v>0</v>
      </c>
      <c r="Q427" s="15">
        <v>0</v>
      </c>
      <c r="R427" s="90">
        <f t="shared" si="140"/>
        <v>0</v>
      </c>
      <c r="S427" s="103">
        <f t="shared" si="141"/>
        <v>0</v>
      </c>
      <c r="T427" s="104"/>
      <c r="U427" s="15">
        <v>0</v>
      </c>
      <c r="V427" s="15">
        <v>-12366.910000000002</v>
      </c>
      <c r="W427" s="90">
        <f t="shared" si="142"/>
        <v>12366.910000000002</v>
      </c>
      <c r="X427" s="103" t="str">
        <f t="shared" si="143"/>
        <v>N.M.</v>
      </c>
    </row>
    <row r="428" spans="1:24" s="14" customFormat="1" ht="12.75" hidden="1" outlineLevel="2">
      <c r="A428" s="14" t="s">
        <v>1226</v>
      </c>
      <c r="B428" s="14" t="s">
        <v>1227</v>
      </c>
      <c r="C428" s="54" t="s">
        <v>64</v>
      </c>
      <c r="D428" s="15"/>
      <c r="E428" s="15"/>
      <c r="F428" s="15">
        <v>0</v>
      </c>
      <c r="G428" s="15">
        <v>0</v>
      </c>
      <c r="H428" s="90">
        <f t="shared" si="136"/>
        <v>0</v>
      </c>
      <c r="I428" s="103">
        <f t="shared" si="137"/>
        <v>0</v>
      </c>
      <c r="J428" s="104"/>
      <c r="K428" s="15">
        <v>871.26</v>
      </c>
      <c r="L428" s="15">
        <v>81.13</v>
      </c>
      <c r="M428" s="90">
        <f t="shared" si="138"/>
        <v>790.13</v>
      </c>
      <c r="N428" s="103">
        <f t="shared" si="139"/>
        <v>9.739060766670775</v>
      </c>
      <c r="O428" s="104"/>
      <c r="P428" s="15">
        <v>0</v>
      </c>
      <c r="Q428" s="15">
        <v>871.26</v>
      </c>
      <c r="R428" s="90">
        <f t="shared" si="140"/>
        <v>-871.26</v>
      </c>
      <c r="S428" s="103" t="str">
        <f t="shared" si="141"/>
        <v>N.M.</v>
      </c>
      <c r="T428" s="104"/>
      <c r="U428" s="15">
        <v>871.26</v>
      </c>
      <c r="V428" s="15">
        <v>5949.13</v>
      </c>
      <c r="W428" s="90">
        <f t="shared" si="142"/>
        <v>-5077.87</v>
      </c>
      <c r="X428" s="103">
        <f t="shared" si="143"/>
        <v>-0.8535483339580745</v>
      </c>
    </row>
    <row r="429" spans="1:24" s="14" customFormat="1" ht="12.75" hidden="1" outlineLevel="2">
      <c r="A429" s="14" t="s">
        <v>1228</v>
      </c>
      <c r="B429" s="14" t="s">
        <v>1229</v>
      </c>
      <c r="C429" s="54" t="s">
        <v>64</v>
      </c>
      <c r="D429" s="15"/>
      <c r="E429" s="15"/>
      <c r="F429" s="15">
        <v>0</v>
      </c>
      <c r="G429" s="15">
        <v>14879.43</v>
      </c>
      <c r="H429" s="90">
        <f t="shared" si="136"/>
        <v>-14879.43</v>
      </c>
      <c r="I429" s="103" t="str">
        <f t="shared" si="137"/>
        <v>N.M.</v>
      </c>
      <c r="J429" s="104"/>
      <c r="K429" s="15">
        <v>320.91</v>
      </c>
      <c r="L429" s="15">
        <v>39629.43</v>
      </c>
      <c r="M429" s="90">
        <f t="shared" si="138"/>
        <v>-39308.52</v>
      </c>
      <c r="N429" s="103">
        <f t="shared" si="139"/>
        <v>-0.9919022302364681</v>
      </c>
      <c r="O429" s="104"/>
      <c r="P429" s="15">
        <v>293.46</v>
      </c>
      <c r="Q429" s="15">
        <v>20379.43</v>
      </c>
      <c r="R429" s="90">
        <f t="shared" si="140"/>
        <v>-20085.97</v>
      </c>
      <c r="S429" s="103">
        <f t="shared" si="141"/>
        <v>-0.9856001860699736</v>
      </c>
      <c r="T429" s="104"/>
      <c r="U429" s="15">
        <v>5858.17</v>
      </c>
      <c r="V429" s="15">
        <v>39629.43</v>
      </c>
      <c r="W429" s="90">
        <f t="shared" si="142"/>
        <v>-33771.26</v>
      </c>
      <c r="X429" s="103">
        <f t="shared" si="143"/>
        <v>-0.8521762740468385</v>
      </c>
    </row>
    <row r="430" spans="1:24" s="14" customFormat="1" ht="12.75" hidden="1" outlineLevel="2">
      <c r="A430" s="14" t="s">
        <v>1230</v>
      </c>
      <c r="B430" s="14" t="s">
        <v>1231</v>
      </c>
      <c r="C430" s="54" t="s">
        <v>65</v>
      </c>
      <c r="D430" s="15"/>
      <c r="E430" s="15"/>
      <c r="F430" s="15">
        <v>8859</v>
      </c>
      <c r="G430" s="15">
        <v>0</v>
      </c>
      <c r="H430" s="90">
        <f t="shared" si="136"/>
        <v>8859</v>
      </c>
      <c r="I430" s="103" t="str">
        <f t="shared" si="137"/>
        <v>N.M.</v>
      </c>
      <c r="J430" s="104"/>
      <c r="K430" s="15">
        <v>88590</v>
      </c>
      <c r="L430" s="15">
        <v>0</v>
      </c>
      <c r="M430" s="90">
        <f t="shared" si="138"/>
        <v>88590</v>
      </c>
      <c r="N430" s="103" t="str">
        <f t="shared" si="139"/>
        <v>N.M.</v>
      </c>
      <c r="O430" s="104"/>
      <c r="P430" s="15">
        <v>26577</v>
      </c>
      <c r="Q430" s="15">
        <v>0</v>
      </c>
      <c r="R430" s="90">
        <f t="shared" si="140"/>
        <v>26577</v>
      </c>
      <c r="S430" s="103" t="str">
        <f t="shared" si="141"/>
        <v>N.M.</v>
      </c>
      <c r="T430" s="104"/>
      <c r="U430" s="15">
        <v>88590</v>
      </c>
      <c r="V430" s="15">
        <v>0</v>
      </c>
      <c r="W430" s="90">
        <f t="shared" si="142"/>
        <v>88590</v>
      </c>
      <c r="X430" s="103" t="str">
        <f t="shared" si="143"/>
        <v>N.M.</v>
      </c>
    </row>
    <row r="431" spans="1:24" s="14" customFormat="1" ht="12.75" hidden="1" outlineLevel="2">
      <c r="A431" s="14" t="s">
        <v>1232</v>
      </c>
      <c r="B431" s="14" t="s">
        <v>1233</v>
      </c>
      <c r="C431" s="54" t="s">
        <v>66</v>
      </c>
      <c r="D431" s="15"/>
      <c r="E431" s="15"/>
      <c r="F431" s="15">
        <v>-88660.59</v>
      </c>
      <c r="G431" s="15">
        <v>-70280.53</v>
      </c>
      <c r="H431" s="90">
        <f t="shared" si="136"/>
        <v>-18380.059999999998</v>
      </c>
      <c r="I431" s="103">
        <f t="shared" si="137"/>
        <v>-0.2615242087673499</v>
      </c>
      <c r="J431" s="104"/>
      <c r="K431" s="15">
        <v>-764680.81</v>
      </c>
      <c r="L431" s="15">
        <v>-863357.963</v>
      </c>
      <c r="M431" s="90">
        <f t="shared" si="138"/>
        <v>98677.15299999993</v>
      </c>
      <c r="N431" s="103">
        <f t="shared" si="139"/>
        <v>0.11429459995610179</v>
      </c>
      <c r="O431" s="104"/>
      <c r="P431" s="15">
        <v>-237831.7</v>
      </c>
      <c r="Q431" s="15">
        <v>-221429.16</v>
      </c>
      <c r="R431" s="90">
        <f t="shared" si="140"/>
        <v>-16402.540000000008</v>
      </c>
      <c r="S431" s="103">
        <f t="shared" si="141"/>
        <v>-0.0740757901985448</v>
      </c>
      <c r="T431" s="104"/>
      <c r="U431" s="15">
        <v>-958798.1100000001</v>
      </c>
      <c r="V431" s="15">
        <v>-1076085.449</v>
      </c>
      <c r="W431" s="90">
        <f t="shared" si="142"/>
        <v>117287.33899999992</v>
      </c>
      <c r="X431" s="103">
        <f t="shared" si="143"/>
        <v>0.10899444752179706</v>
      </c>
    </row>
    <row r="432" spans="1:24" s="14" customFormat="1" ht="12.75" hidden="1" outlineLevel="2">
      <c r="A432" s="14" t="s">
        <v>1234</v>
      </c>
      <c r="B432" s="14" t="s">
        <v>1235</v>
      </c>
      <c r="C432" s="54" t="s">
        <v>67</v>
      </c>
      <c r="D432" s="15"/>
      <c r="E432" s="15"/>
      <c r="F432" s="15">
        <v>-835.76</v>
      </c>
      <c r="G432" s="15">
        <v>-930.33</v>
      </c>
      <c r="H432" s="90">
        <f t="shared" si="136"/>
        <v>94.57000000000005</v>
      </c>
      <c r="I432" s="103">
        <f t="shared" si="137"/>
        <v>0.10165210194232159</v>
      </c>
      <c r="J432" s="104"/>
      <c r="K432" s="15">
        <v>-8509.66</v>
      </c>
      <c r="L432" s="15">
        <v>-9457.084</v>
      </c>
      <c r="M432" s="90">
        <f t="shared" si="138"/>
        <v>947.4240000000009</v>
      </c>
      <c r="N432" s="103">
        <f t="shared" si="139"/>
        <v>0.10018140898399558</v>
      </c>
      <c r="O432" s="104"/>
      <c r="P432" s="15">
        <v>-2284.98</v>
      </c>
      <c r="Q432" s="15">
        <v>-2632.67</v>
      </c>
      <c r="R432" s="90">
        <f t="shared" si="140"/>
        <v>347.69000000000005</v>
      </c>
      <c r="S432" s="103">
        <f t="shared" si="141"/>
        <v>0.13206744483737046</v>
      </c>
      <c r="T432" s="104"/>
      <c r="U432" s="15">
        <v>-10517.15</v>
      </c>
      <c r="V432" s="15">
        <v>-11567.029</v>
      </c>
      <c r="W432" s="90">
        <f t="shared" si="142"/>
        <v>1049.8790000000008</v>
      </c>
      <c r="X432" s="103">
        <f t="shared" si="143"/>
        <v>0.09076479362159469</v>
      </c>
    </row>
    <row r="433" spans="1:24" s="14" customFormat="1" ht="12.75" hidden="1" outlineLevel="2">
      <c r="A433" s="14" t="s">
        <v>1236</v>
      </c>
      <c r="B433" s="14" t="s">
        <v>1237</v>
      </c>
      <c r="C433" s="54" t="s">
        <v>68</v>
      </c>
      <c r="D433" s="15"/>
      <c r="E433" s="15"/>
      <c r="F433" s="15">
        <v>-1532.83</v>
      </c>
      <c r="G433" s="15">
        <v>-930.33</v>
      </c>
      <c r="H433" s="90">
        <f t="shared" si="136"/>
        <v>-602.4999999999999</v>
      </c>
      <c r="I433" s="103">
        <f t="shared" si="137"/>
        <v>-0.6476196618404221</v>
      </c>
      <c r="J433" s="104"/>
      <c r="K433" s="15">
        <v>-11826.15</v>
      </c>
      <c r="L433" s="15">
        <v>-10235.232</v>
      </c>
      <c r="M433" s="90">
        <f t="shared" si="138"/>
        <v>-1590.9179999999997</v>
      </c>
      <c r="N433" s="103">
        <f t="shared" si="139"/>
        <v>-0.15543546057382965</v>
      </c>
      <c r="O433" s="104"/>
      <c r="P433" s="15">
        <v>-4753.57</v>
      </c>
      <c r="Q433" s="15">
        <v>-2632.67</v>
      </c>
      <c r="R433" s="90">
        <f t="shared" si="140"/>
        <v>-2120.8999999999996</v>
      </c>
      <c r="S433" s="103">
        <f t="shared" si="141"/>
        <v>-0.8056079949253038</v>
      </c>
      <c r="T433" s="104"/>
      <c r="U433" s="15">
        <v>-13833.64</v>
      </c>
      <c r="V433" s="15">
        <v>-12345.155999999999</v>
      </c>
      <c r="W433" s="90">
        <f t="shared" si="142"/>
        <v>-1488.4840000000004</v>
      </c>
      <c r="X433" s="103">
        <f t="shared" si="143"/>
        <v>-0.12057231192542245</v>
      </c>
    </row>
    <row r="434" spans="1:24" s="14" customFormat="1" ht="12.75" hidden="1" outlineLevel="2">
      <c r="A434" s="14" t="s">
        <v>1238</v>
      </c>
      <c r="B434" s="14" t="s">
        <v>1239</v>
      </c>
      <c r="C434" s="54" t="s">
        <v>69</v>
      </c>
      <c r="D434" s="15"/>
      <c r="E434" s="15"/>
      <c r="F434" s="15">
        <v>0</v>
      </c>
      <c r="G434" s="15">
        <v>0</v>
      </c>
      <c r="H434" s="90">
        <f t="shared" si="136"/>
        <v>0</v>
      </c>
      <c r="I434" s="103">
        <f t="shared" si="137"/>
        <v>0</v>
      </c>
      <c r="J434" s="104"/>
      <c r="K434" s="15">
        <v>0</v>
      </c>
      <c r="L434" s="15">
        <v>0</v>
      </c>
      <c r="M434" s="90">
        <f t="shared" si="138"/>
        <v>0</v>
      </c>
      <c r="N434" s="103">
        <f t="shared" si="139"/>
        <v>0</v>
      </c>
      <c r="O434" s="104"/>
      <c r="P434" s="15">
        <v>0</v>
      </c>
      <c r="Q434" s="15">
        <v>0</v>
      </c>
      <c r="R434" s="90">
        <f t="shared" si="140"/>
        <v>0</v>
      </c>
      <c r="S434" s="103">
        <f t="shared" si="141"/>
        <v>0</v>
      </c>
      <c r="T434" s="104"/>
      <c r="U434" s="15">
        <v>0</v>
      </c>
      <c r="V434" s="15">
        <v>1018.9300000000001</v>
      </c>
      <c r="W434" s="90">
        <f t="shared" si="142"/>
        <v>-1018.9300000000001</v>
      </c>
      <c r="X434" s="103" t="str">
        <f t="shared" si="143"/>
        <v>N.M.</v>
      </c>
    </row>
    <row r="435" spans="1:24" s="14" customFormat="1" ht="12.75" hidden="1" outlineLevel="2">
      <c r="A435" s="14" t="s">
        <v>1240</v>
      </c>
      <c r="B435" s="14" t="s">
        <v>1241</v>
      </c>
      <c r="C435" s="54" t="s">
        <v>69</v>
      </c>
      <c r="D435" s="15"/>
      <c r="E435" s="15"/>
      <c r="F435" s="15">
        <v>0</v>
      </c>
      <c r="G435" s="15">
        <v>0</v>
      </c>
      <c r="H435" s="90">
        <f t="shared" si="136"/>
        <v>0</v>
      </c>
      <c r="I435" s="103">
        <f t="shared" si="137"/>
        <v>0</v>
      </c>
      <c r="J435" s="104"/>
      <c r="K435" s="15">
        <v>0</v>
      </c>
      <c r="L435" s="15">
        <v>-864.4300000000001</v>
      </c>
      <c r="M435" s="90">
        <f t="shared" si="138"/>
        <v>864.4300000000001</v>
      </c>
      <c r="N435" s="103" t="str">
        <f t="shared" si="139"/>
        <v>N.M.</v>
      </c>
      <c r="O435" s="104"/>
      <c r="P435" s="15">
        <v>0</v>
      </c>
      <c r="Q435" s="15">
        <v>0</v>
      </c>
      <c r="R435" s="90">
        <f t="shared" si="140"/>
        <v>0</v>
      </c>
      <c r="S435" s="103">
        <f t="shared" si="141"/>
        <v>0</v>
      </c>
      <c r="T435" s="104"/>
      <c r="U435" s="15">
        <v>0</v>
      </c>
      <c r="V435" s="15">
        <v>1135.57</v>
      </c>
      <c r="W435" s="90">
        <f t="shared" si="142"/>
        <v>-1135.57</v>
      </c>
      <c r="X435" s="103" t="str">
        <f t="shared" si="143"/>
        <v>N.M.</v>
      </c>
    </row>
    <row r="436" spans="1:24" s="14" customFormat="1" ht="12.75" hidden="1" outlineLevel="2">
      <c r="A436" s="14" t="s">
        <v>1242</v>
      </c>
      <c r="B436" s="14" t="s">
        <v>1243</v>
      </c>
      <c r="C436" s="54" t="s">
        <v>69</v>
      </c>
      <c r="D436" s="15"/>
      <c r="E436" s="15"/>
      <c r="F436" s="15">
        <v>0</v>
      </c>
      <c r="G436" s="15">
        <v>1002</v>
      </c>
      <c r="H436" s="90">
        <f t="shared" si="136"/>
        <v>-1002</v>
      </c>
      <c r="I436" s="103" t="str">
        <f t="shared" si="137"/>
        <v>N.M.</v>
      </c>
      <c r="J436" s="104"/>
      <c r="K436" s="15">
        <v>0</v>
      </c>
      <c r="L436" s="15">
        <v>10020</v>
      </c>
      <c r="M436" s="90">
        <f t="shared" si="138"/>
        <v>-10020</v>
      </c>
      <c r="N436" s="103" t="str">
        <f t="shared" si="139"/>
        <v>N.M.</v>
      </c>
      <c r="O436" s="104"/>
      <c r="P436" s="15">
        <v>0</v>
      </c>
      <c r="Q436" s="15">
        <v>3006</v>
      </c>
      <c r="R436" s="90">
        <f t="shared" si="140"/>
        <v>-3006</v>
      </c>
      <c r="S436" s="103" t="str">
        <f t="shared" si="141"/>
        <v>N.M.</v>
      </c>
      <c r="T436" s="104"/>
      <c r="U436" s="15">
        <v>2000</v>
      </c>
      <c r="V436" s="15">
        <v>10020</v>
      </c>
      <c r="W436" s="90">
        <f t="shared" si="142"/>
        <v>-8020</v>
      </c>
      <c r="X436" s="103">
        <f t="shared" si="143"/>
        <v>-0.8003992015968064</v>
      </c>
    </row>
    <row r="437" spans="1:24" s="14" customFormat="1" ht="12.75" hidden="1" outlineLevel="2">
      <c r="A437" s="14" t="s">
        <v>1244</v>
      </c>
      <c r="B437" s="14" t="s">
        <v>1245</v>
      </c>
      <c r="C437" s="54" t="s">
        <v>69</v>
      </c>
      <c r="D437" s="15"/>
      <c r="E437" s="15"/>
      <c r="F437" s="15">
        <v>2225</v>
      </c>
      <c r="G437" s="15">
        <v>0</v>
      </c>
      <c r="H437" s="90">
        <f t="shared" si="136"/>
        <v>2225</v>
      </c>
      <c r="I437" s="103" t="str">
        <f t="shared" si="137"/>
        <v>N.M.</v>
      </c>
      <c r="J437" s="104"/>
      <c r="K437" s="15">
        <v>22250</v>
      </c>
      <c r="L437" s="15">
        <v>0</v>
      </c>
      <c r="M437" s="90">
        <f t="shared" si="138"/>
        <v>22250</v>
      </c>
      <c r="N437" s="103" t="str">
        <f t="shared" si="139"/>
        <v>N.M.</v>
      </c>
      <c r="O437" s="104"/>
      <c r="P437" s="15">
        <v>6675</v>
      </c>
      <c r="Q437" s="15">
        <v>0</v>
      </c>
      <c r="R437" s="90">
        <f t="shared" si="140"/>
        <v>6675</v>
      </c>
      <c r="S437" s="103" t="str">
        <f t="shared" si="141"/>
        <v>N.M.</v>
      </c>
      <c r="T437" s="104"/>
      <c r="U437" s="15">
        <v>22250</v>
      </c>
      <c r="V437" s="15">
        <v>0</v>
      </c>
      <c r="W437" s="90">
        <f t="shared" si="142"/>
        <v>22250</v>
      </c>
      <c r="X437" s="103" t="str">
        <f t="shared" si="143"/>
        <v>N.M.</v>
      </c>
    </row>
    <row r="438" spans="1:24" s="13" customFormat="1" ht="12.75" collapsed="1">
      <c r="A438" s="13" t="s">
        <v>209</v>
      </c>
      <c r="B438" s="11"/>
      <c r="C438" s="52" t="s">
        <v>251</v>
      </c>
      <c r="D438" s="29"/>
      <c r="E438" s="29"/>
      <c r="F438" s="29">
        <v>972882.54</v>
      </c>
      <c r="G438" s="29">
        <v>977400.6900000001</v>
      </c>
      <c r="H438" s="29">
        <f>+F438-G438</f>
        <v>-4518.150000000023</v>
      </c>
      <c r="I438" s="98">
        <f>IF(G438&lt;0,IF(H438=0,0,IF(OR(G438=0,F438=0),"N.M.",IF(ABS(H438/G438)&gt;=10,"N.M.",H438/(-G438)))),IF(H438=0,0,IF(OR(G438=0,F438=0),"N.M.",IF(ABS(H438/G438)&gt;=10,"N.M.",H438/G438))))</f>
        <v>-0.004622617976666277</v>
      </c>
      <c r="J438" s="115"/>
      <c r="K438" s="29">
        <v>8883090.954999998</v>
      </c>
      <c r="L438" s="29">
        <v>9747560.45</v>
      </c>
      <c r="M438" s="29">
        <f>+K438-L438</f>
        <v>-864469.495000001</v>
      </c>
      <c r="N438" s="98">
        <f>IF(L438&lt;0,IF(M438=0,0,IF(OR(L438=0,K438=0),"N.M.",IF(ABS(M438/L438)&gt;=10,"N.M.",M438/(-L438)))),IF(M438=0,0,IF(OR(L438=0,K438=0),"N.M.",IF(ABS(M438/L438)&gt;=10,"N.M.",M438/L438))))</f>
        <v>-0.08868572802746774</v>
      </c>
      <c r="O438" s="115"/>
      <c r="P438" s="29">
        <v>1438183.085</v>
      </c>
      <c r="Q438" s="29">
        <v>2830746.4499999997</v>
      </c>
      <c r="R438" s="29">
        <f>+P438-Q438</f>
        <v>-1392563.3649999998</v>
      </c>
      <c r="S438" s="98">
        <f>IF(Q438&lt;0,IF(R438=0,0,IF(OR(Q438=0,P438=0),"N.M.",IF(ABS(R438/Q438)&gt;=10,"N.M.",R438/(-Q438)))),IF(R438=0,0,IF(OR(Q438=0,P438=0),"N.M.",IF(ABS(R438/Q438)&gt;=10,"N.M.",R438/Q438))))</f>
        <v>-0.49194210417538453</v>
      </c>
      <c r="T438" s="115"/>
      <c r="U438" s="29">
        <v>10818092.604999999</v>
      </c>
      <c r="V438" s="29">
        <v>11505376.684999999</v>
      </c>
      <c r="W438" s="29">
        <f>+U438-V438</f>
        <v>-687284.0800000001</v>
      </c>
      <c r="X438" s="98">
        <f>IF(V438&lt;0,IF(W438=0,0,IF(OR(V438=0,U438=0),"N.M.",IF(ABS(W438/V438)&gt;=10,"N.M.",W438/(-V438)))),IF(W438=0,0,IF(OR(V438=0,U438=0),"N.M.",IF(ABS(W438/V438)&gt;=10,"N.M.",W438/V438))))</f>
        <v>-0.05973590424866652</v>
      </c>
    </row>
    <row r="439" spans="2:24" s="30" customFormat="1" ht="4.5" customHeight="1" hidden="1" outlineLevel="1">
      <c r="B439" s="31"/>
      <c r="C439" s="58"/>
      <c r="D439" s="33"/>
      <c r="E439" s="33"/>
      <c r="F439" s="36"/>
      <c r="G439" s="36"/>
      <c r="H439" s="36"/>
      <c r="I439" s="100"/>
      <c r="J439" s="116"/>
      <c r="K439" s="36"/>
      <c r="L439" s="36"/>
      <c r="M439" s="36"/>
      <c r="N439" s="100"/>
      <c r="O439" s="116"/>
      <c r="P439" s="36"/>
      <c r="Q439" s="36"/>
      <c r="R439" s="36"/>
      <c r="S439" s="100"/>
      <c r="T439" s="116"/>
      <c r="U439" s="36"/>
      <c r="V439" s="36"/>
      <c r="W439" s="36"/>
      <c r="X439" s="100"/>
    </row>
    <row r="440" spans="1:24" s="14" customFormat="1" ht="12.75" hidden="1" outlineLevel="2">
      <c r="A440" s="14" t="s">
        <v>1246</v>
      </c>
      <c r="B440" s="14" t="s">
        <v>1247</v>
      </c>
      <c r="C440" s="54" t="s">
        <v>70</v>
      </c>
      <c r="D440" s="15"/>
      <c r="E440" s="15"/>
      <c r="F440" s="15">
        <v>0</v>
      </c>
      <c r="G440" s="15">
        <v>0</v>
      </c>
      <c r="H440" s="90">
        <f aca="true" t="shared" si="144" ref="H440:H445">+F440-G440</f>
        <v>0</v>
      </c>
      <c r="I440" s="103">
        <f aca="true" t="shared" si="145" ref="I440:I445">IF(G440&lt;0,IF(H440=0,0,IF(OR(G440=0,F440=0),"N.M.",IF(ABS(H440/G440)&gt;=10,"N.M.",H440/(-G440)))),IF(H440=0,0,IF(OR(G440=0,F440=0),"N.M.",IF(ABS(H440/G440)&gt;=10,"N.M.",H440/G440))))</f>
        <v>0</v>
      </c>
      <c r="J440" s="104"/>
      <c r="K440" s="15">
        <v>0</v>
      </c>
      <c r="L440" s="15">
        <v>0</v>
      </c>
      <c r="M440" s="90">
        <f aca="true" t="shared" si="146" ref="M440:M445">+K440-L440</f>
        <v>0</v>
      </c>
      <c r="N440" s="103">
        <f aca="true" t="shared" si="147" ref="N440:N445">IF(L440&lt;0,IF(M440=0,0,IF(OR(L440=0,K440=0),"N.M.",IF(ABS(M440/L440)&gt;=10,"N.M.",M440/(-L440)))),IF(M440=0,0,IF(OR(L440=0,K440=0),"N.M.",IF(ABS(M440/L440)&gt;=10,"N.M.",M440/L440))))</f>
        <v>0</v>
      </c>
      <c r="O440" s="104"/>
      <c r="P440" s="15">
        <v>0</v>
      </c>
      <c r="Q440" s="15">
        <v>0</v>
      </c>
      <c r="R440" s="90">
        <f aca="true" t="shared" si="148" ref="R440:R445">+P440-Q440</f>
        <v>0</v>
      </c>
      <c r="S440" s="103">
        <f aca="true" t="shared" si="149" ref="S440:S445">IF(Q440&lt;0,IF(R440=0,0,IF(OR(Q440=0,P440=0),"N.M.",IF(ABS(R440/Q440)&gt;=10,"N.M.",R440/(-Q440)))),IF(R440=0,0,IF(OR(Q440=0,P440=0),"N.M.",IF(ABS(R440/Q440)&gt;=10,"N.M.",R440/Q440))))</f>
        <v>0</v>
      </c>
      <c r="T440" s="104"/>
      <c r="U440" s="15">
        <v>0</v>
      </c>
      <c r="V440" s="15">
        <v>37246</v>
      </c>
      <c r="W440" s="90">
        <f aca="true" t="shared" si="150" ref="W440:W445">+U440-V440</f>
        <v>-37246</v>
      </c>
      <c r="X440" s="103" t="str">
        <f aca="true" t="shared" si="151" ref="X440:X445">IF(V440&lt;0,IF(W440=0,0,IF(OR(V440=0,U440=0),"N.M.",IF(ABS(W440/V440)&gt;=10,"N.M.",W440/(-V440)))),IF(W440=0,0,IF(OR(V440=0,U440=0),"N.M.",IF(ABS(W440/V440)&gt;=10,"N.M.",W440/V440))))</f>
        <v>N.M.</v>
      </c>
    </row>
    <row r="441" spans="1:24" s="14" customFormat="1" ht="12.75" hidden="1" outlineLevel="2">
      <c r="A441" s="14" t="s">
        <v>1248</v>
      </c>
      <c r="B441" s="14" t="s">
        <v>1249</v>
      </c>
      <c r="C441" s="54" t="s">
        <v>70</v>
      </c>
      <c r="D441" s="15"/>
      <c r="E441" s="15"/>
      <c r="F441" s="15">
        <v>0</v>
      </c>
      <c r="G441" s="15">
        <v>0</v>
      </c>
      <c r="H441" s="90">
        <f t="shared" si="144"/>
        <v>0</v>
      </c>
      <c r="I441" s="103">
        <f t="shared" si="145"/>
        <v>0</v>
      </c>
      <c r="J441" s="104"/>
      <c r="K441" s="15">
        <v>0</v>
      </c>
      <c r="L441" s="15">
        <v>0</v>
      </c>
      <c r="M441" s="90">
        <f t="shared" si="146"/>
        <v>0</v>
      </c>
      <c r="N441" s="103">
        <f t="shared" si="147"/>
        <v>0</v>
      </c>
      <c r="O441" s="104"/>
      <c r="P441" s="15">
        <v>0</v>
      </c>
      <c r="Q441" s="15">
        <v>0</v>
      </c>
      <c r="R441" s="90">
        <f t="shared" si="148"/>
        <v>0</v>
      </c>
      <c r="S441" s="103">
        <f t="shared" si="149"/>
        <v>0</v>
      </c>
      <c r="T441" s="104"/>
      <c r="U441" s="15">
        <v>0</v>
      </c>
      <c r="V441" s="15">
        <v>-525794.1</v>
      </c>
      <c r="W441" s="90">
        <f t="shared" si="150"/>
        <v>525794.1</v>
      </c>
      <c r="X441" s="103" t="str">
        <f t="shared" si="151"/>
        <v>N.M.</v>
      </c>
    </row>
    <row r="442" spans="1:24" s="14" customFormat="1" ht="12.75" hidden="1" outlineLevel="2">
      <c r="A442" s="14" t="s">
        <v>1250</v>
      </c>
      <c r="B442" s="14" t="s">
        <v>1251</v>
      </c>
      <c r="C442" s="54" t="s">
        <v>70</v>
      </c>
      <c r="D442" s="15"/>
      <c r="E442" s="15"/>
      <c r="F442" s="15">
        <v>0</v>
      </c>
      <c r="G442" s="15">
        <v>0</v>
      </c>
      <c r="H442" s="90">
        <f t="shared" si="144"/>
        <v>0</v>
      </c>
      <c r="I442" s="103">
        <f t="shared" si="145"/>
        <v>0</v>
      </c>
      <c r="J442" s="104"/>
      <c r="K442" s="15">
        <v>0</v>
      </c>
      <c r="L442" s="15">
        <v>0</v>
      </c>
      <c r="M442" s="90">
        <f t="shared" si="146"/>
        <v>0</v>
      </c>
      <c r="N442" s="103">
        <f t="shared" si="147"/>
        <v>0</v>
      </c>
      <c r="O442" s="104"/>
      <c r="P442" s="15">
        <v>0</v>
      </c>
      <c r="Q442" s="15">
        <v>0</v>
      </c>
      <c r="R442" s="90">
        <f t="shared" si="148"/>
        <v>0</v>
      </c>
      <c r="S442" s="103">
        <f t="shared" si="149"/>
        <v>0</v>
      </c>
      <c r="T442" s="104"/>
      <c r="U442" s="15">
        <v>-546981.1</v>
      </c>
      <c r="V442" s="15">
        <v>558707.46</v>
      </c>
      <c r="W442" s="90">
        <f t="shared" si="150"/>
        <v>-1105688.56</v>
      </c>
      <c r="X442" s="103">
        <f t="shared" si="151"/>
        <v>-1.9790116280172814</v>
      </c>
    </row>
    <row r="443" spans="1:24" s="14" customFormat="1" ht="12.75" hidden="1" outlineLevel="2">
      <c r="A443" s="14" t="s">
        <v>1252</v>
      </c>
      <c r="B443" s="14" t="s">
        <v>1253</v>
      </c>
      <c r="C443" s="54" t="s">
        <v>70</v>
      </c>
      <c r="D443" s="15"/>
      <c r="E443" s="15"/>
      <c r="F443" s="15">
        <v>0</v>
      </c>
      <c r="G443" s="15">
        <v>-353488.95</v>
      </c>
      <c r="H443" s="90">
        <f t="shared" si="144"/>
        <v>353488.95</v>
      </c>
      <c r="I443" s="103" t="str">
        <f t="shared" si="145"/>
        <v>N.M.</v>
      </c>
      <c r="J443" s="104"/>
      <c r="K443" s="15">
        <v>0</v>
      </c>
      <c r="L443" s="15">
        <v>-1413617.48</v>
      </c>
      <c r="M443" s="90">
        <f t="shared" si="146"/>
        <v>1413617.48</v>
      </c>
      <c r="N443" s="103" t="str">
        <f t="shared" si="147"/>
        <v>N.M.</v>
      </c>
      <c r="O443" s="104"/>
      <c r="P443" s="15">
        <v>0</v>
      </c>
      <c r="Q443" s="15">
        <v>-1642896.75</v>
      </c>
      <c r="R443" s="90">
        <f t="shared" si="148"/>
        <v>1642896.75</v>
      </c>
      <c r="S443" s="103" t="str">
        <f t="shared" si="149"/>
        <v>N.M.</v>
      </c>
      <c r="T443" s="104"/>
      <c r="U443" s="15">
        <v>-2602825.62</v>
      </c>
      <c r="V443" s="15">
        <v>-1413617.48</v>
      </c>
      <c r="W443" s="90">
        <f t="shared" si="150"/>
        <v>-1189208.1400000001</v>
      </c>
      <c r="X443" s="103">
        <f t="shared" si="151"/>
        <v>-0.8412517224956784</v>
      </c>
    </row>
    <row r="444" spans="1:24" s="14" customFormat="1" ht="12.75" hidden="1" outlineLevel="2">
      <c r="A444" s="14" t="s">
        <v>1254</v>
      </c>
      <c r="B444" s="14" t="s">
        <v>1255</v>
      </c>
      <c r="C444" s="54" t="s">
        <v>71</v>
      </c>
      <c r="D444" s="15"/>
      <c r="E444" s="15"/>
      <c r="F444" s="15">
        <v>209518.54</v>
      </c>
      <c r="G444" s="15">
        <v>0</v>
      </c>
      <c r="H444" s="90">
        <f t="shared" si="144"/>
        <v>209518.54</v>
      </c>
      <c r="I444" s="103" t="str">
        <f t="shared" si="145"/>
        <v>N.M.</v>
      </c>
      <c r="J444" s="104"/>
      <c r="K444" s="15">
        <v>1068310.99</v>
      </c>
      <c r="L444" s="15">
        <v>0</v>
      </c>
      <c r="M444" s="90">
        <f t="shared" si="146"/>
        <v>1068310.99</v>
      </c>
      <c r="N444" s="103" t="str">
        <f t="shared" si="147"/>
        <v>N.M.</v>
      </c>
      <c r="O444" s="104"/>
      <c r="P444" s="15">
        <v>561391.34</v>
      </c>
      <c r="Q444" s="15">
        <v>0</v>
      </c>
      <c r="R444" s="90">
        <f t="shared" si="148"/>
        <v>561391.34</v>
      </c>
      <c r="S444" s="103" t="str">
        <f t="shared" si="149"/>
        <v>N.M.</v>
      </c>
      <c r="T444" s="104"/>
      <c r="U444" s="15">
        <v>1068310.99</v>
      </c>
      <c r="V444" s="15">
        <v>0</v>
      </c>
      <c r="W444" s="90">
        <f t="shared" si="150"/>
        <v>1068310.99</v>
      </c>
      <c r="X444" s="103" t="str">
        <f t="shared" si="151"/>
        <v>N.M.</v>
      </c>
    </row>
    <row r="445" spans="1:24" s="13" customFormat="1" ht="12.75" collapsed="1">
      <c r="A445" s="13" t="s">
        <v>388</v>
      </c>
      <c r="B445" s="11"/>
      <c r="C445" s="52" t="s">
        <v>253</v>
      </c>
      <c r="D445" s="29"/>
      <c r="E445" s="29"/>
      <c r="F445" s="29">
        <v>209518.54</v>
      </c>
      <c r="G445" s="29">
        <v>-353488.95</v>
      </c>
      <c r="H445" s="29">
        <f t="shared" si="144"/>
        <v>563007.49</v>
      </c>
      <c r="I445" s="98">
        <f t="shared" si="145"/>
        <v>1.5927159533558262</v>
      </c>
      <c r="J445" s="115"/>
      <c r="K445" s="29">
        <v>1068310.99</v>
      </c>
      <c r="L445" s="29">
        <v>-1413617.48</v>
      </c>
      <c r="M445" s="29">
        <f t="shared" si="146"/>
        <v>2481928.4699999997</v>
      </c>
      <c r="N445" s="98">
        <f t="shared" si="147"/>
        <v>1.7557284803807036</v>
      </c>
      <c r="O445" s="115"/>
      <c r="P445" s="29">
        <v>561391.34</v>
      </c>
      <c r="Q445" s="29">
        <v>-1642896.75</v>
      </c>
      <c r="R445" s="29">
        <f t="shared" si="148"/>
        <v>2204288.09</v>
      </c>
      <c r="S445" s="98">
        <f t="shared" si="149"/>
        <v>1.3417082296863756</v>
      </c>
      <c r="T445" s="115"/>
      <c r="U445" s="29">
        <v>-2081495.7300000002</v>
      </c>
      <c r="V445" s="29">
        <v>-1343458.12</v>
      </c>
      <c r="W445" s="29">
        <f t="shared" si="150"/>
        <v>-738037.6100000001</v>
      </c>
      <c r="X445" s="98">
        <f t="shared" si="151"/>
        <v>-0.5493566185747569</v>
      </c>
    </row>
    <row r="446" spans="2:24" s="30" customFormat="1" ht="4.5" customHeight="1" hidden="1" outlineLevel="1">
      <c r="B446" s="31"/>
      <c r="C446" s="58"/>
      <c r="D446" s="33"/>
      <c r="E446" s="33"/>
      <c r="F446" s="36"/>
      <c r="G446" s="36"/>
      <c r="H446" s="36"/>
      <c r="I446" s="100"/>
      <c r="J446" s="116"/>
      <c r="K446" s="36"/>
      <c r="L446" s="36"/>
      <c r="M446" s="36"/>
      <c r="N446" s="100"/>
      <c r="O446" s="116"/>
      <c r="P446" s="36"/>
      <c r="Q446" s="36"/>
      <c r="R446" s="36"/>
      <c r="S446" s="100"/>
      <c r="T446" s="116"/>
      <c r="U446" s="36"/>
      <c r="V446" s="36"/>
      <c r="W446" s="36"/>
      <c r="X446" s="100"/>
    </row>
    <row r="447" spans="1:24" s="14" customFormat="1" ht="12.75" hidden="1" outlineLevel="2">
      <c r="A447" s="14" t="s">
        <v>1256</v>
      </c>
      <c r="B447" s="14" t="s">
        <v>1257</v>
      </c>
      <c r="C447" s="54" t="s">
        <v>72</v>
      </c>
      <c r="D447" s="15"/>
      <c r="E447" s="15"/>
      <c r="F447" s="15">
        <v>1396704.88</v>
      </c>
      <c r="G447" s="15">
        <v>-3440842.43</v>
      </c>
      <c r="H447" s="90">
        <f aca="true" t="shared" si="152" ref="H447:H452">+F447-G447</f>
        <v>4837547.3100000005</v>
      </c>
      <c r="I447" s="103">
        <f aca="true" t="shared" si="153" ref="I447:I452">IF(G447&lt;0,IF(H447=0,0,IF(OR(G447=0,F447=0),"N.M.",IF(ABS(H447/G447)&gt;=10,"N.M.",H447/(-G447)))),IF(H447=0,0,IF(OR(G447=0,F447=0),"N.M.",IF(ABS(H447/G447)&gt;=10,"N.M.",H447/G447))))</f>
        <v>1.4059194538588622</v>
      </c>
      <c r="J447" s="104"/>
      <c r="K447" s="15">
        <v>7531096.8</v>
      </c>
      <c r="L447" s="15">
        <v>-15491118.29</v>
      </c>
      <c r="M447" s="90">
        <f aca="true" t="shared" si="154" ref="M447:M452">+K447-L447</f>
        <v>23022215.09</v>
      </c>
      <c r="N447" s="103">
        <f aca="true" t="shared" si="155" ref="N447:N452">IF(L447&lt;0,IF(M447=0,0,IF(OR(L447=0,K447=0),"N.M.",IF(ABS(M447/L447)&gt;=10,"N.M.",M447/(-L447)))),IF(M447=0,0,IF(OR(L447=0,K447=0),"N.M.",IF(ABS(M447/L447)&gt;=10,"N.M.",M447/L447))))</f>
        <v>1.4861557867556636</v>
      </c>
      <c r="O447" s="104"/>
      <c r="P447" s="15">
        <v>2996724.86</v>
      </c>
      <c r="Q447" s="15">
        <v>-12812014.87</v>
      </c>
      <c r="R447" s="90">
        <f aca="true" t="shared" si="156" ref="R447:R452">+P447-Q447</f>
        <v>15808739.729999999</v>
      </c>
      <c r="S447" s="103">
        <f aca="true" t="shared" si="157" ref="S447:S452">IF(Q447&lt;0,IF(R447=0,0,IF(OR(Q447=0,P447=0),"N.M.",IF(ABS(R447/Q447)&gt;=10,"N.M.",R447/(-Q447)))),IF(R447=0,0,IF(OR(Q447=0,P447=0),"N.M.",IF(ABS(R447/Q447)&gt;=10,"N.M.",R447/Q447))))</f>
        <v>1.2338995771084365</v>
      </c>
      <c r="T447" s="104"/>
      <c r="U447" s="15">
        <v>-12889952.120000001</v>
      </c>
      <c r="V447" s="15">
        <v>-16560113.53</v>
      </c>
      <c r="W447" s="90">
        <f aca="true" t="shared" si="158" ref="W447:W452">+U447-V447</f>
        <v>3670161.4099999983</v>
      </c>
      <c r="X447" s="103">
        <f aca="true" t="shared" si="159" ref="X447:X452">IF(V447&lt;0,IF(W447=0,0,IF(OR(V447=0,U447=0),"N.M.",IF(ABS(W447/V447)&gt;=10,"N.M.",W447/(-V447)))),IF(W447=0,0,IF(OR(V447=0,U447=0),"N.M.",IF(ABS(W447/V447)&gt;=10,"N.M.",W447/V447))))</f>
        <v>0.22162658506846591</v>
      </c>
    </row>
    <row r="448" spans="1:24" s="14" customFormat="1" ht="12.75" hidden="1" outlineLevel="2">
      <c r="A448" s="14" t="s">
        <v>1258</v>
      </c>
      <c r="B448" s="14" t="s">
        <v>1259</v>
      </c>
      <c r="C448" s="54" t="s">
        <v>73</v>
      </c>
      <c r="D448" s="15"/>
      <c r="E448" s="15"/>
      <c r="F448" s="15">
        <v>2303792.2800000003</v>
      </c>
      <c r="G448" s="15">
        <v>4469176.46</v>
      </c>
      <c r="H448" s="90">
        <f t="shared" si="152"/>
        <v>-2165384.1799999997</v>
      </c>
      <c r="I448" s="103">
        <f t="shared" si="153"/>
        <v>-0.48451525675493234</v>
      </c>
      <c r="J448" s="104"/>
      <c r="K448" s="15">
        <v>27573281.68</v>
      </c>
      <c r="L448" s="15">
        <v>55403541.64</v>
      </c>
      <c r="M448" s="90">
        <f t="shared" si="154"/>
        <v>-27830259.96</v>
      </c>
      <c r="N448" s="103">
        <f t="shared" si="155"/>
        <v>-0.502319150296111</v>
      </c>
      <c r="O448" s="104"/>
      <c r="P448" s="15">
        <v>8122438.75</v>
      </c>
      <c r="Q448" s="15">
        <v>21883301.39</v>
      </c>
      <c r="R448" s="90">
        <f t="shared" si="156"/>
        <v>-13760862.64</v>
      </c>
      <c r="S448" s="103">
        <f t="shared" si="157"/>
        <v>-0.6288293706126212</v>
      </c>
      <c r="T448" s="104"/>
      <c r="U448" s="15">
        <v>85297303.38</v>
      </c>
      <c r="V448" s="15">
        <v>71207105.71000001</v>
      </c>
      <c r="W448" s="90">
        <f t="shared" si="158"/>
        <v>14090197.669999987</v>
      </c>
      <c r="X448" s="103">
        <f t="shared" si="159"/>
        <v>0.19787628677654878</v>
      </c>
    </row>
    <row r="449" spans="1:24" s="14" customFormat="1" ht="12.75" hidden="1" outlineLevel="2">
      <c r="A449" s="14" t="s">
        <v>1260</v>
      </c>
      <c r="B449" s="14" t="s">
        <v>1261</v>
      </c>
      <c r="C449" s="54" t="s">
        <v>74</v>
      </c>
      <c r="D449" s="15"/>
      <c r="E449" s="15"/>
      <c r="F449" s="15">
        <v>-2199554.48</v>
      </c>
      <c r="G449" s="15">
        <v>-1772359.35</v>
      </c>
      <c r="H449" s="90">
        <f t="shared" si="152"/>
        <v>-427195.1299999999</v>
      </c>
      <c r="I449" s="103">
        <f t="shared" si="153"/>
        <v>-0.24103189344756742</v>
      </c>
      <c r="J449" s="104"/>
      <c r="K449" s="15">
        <v>-23930302.34</v>
      </c>
      <c r="L449" s="15">
        <v>-30492381.99</v>
      </c>
      <c r="M449" s="90">
        <f t="shared" si="154"/>
        <v>6562079.6499999985</v>
      </c>
      <c r="N449" s="103">
        <f t="shared" si="155"/>
        <v>0.21520390411454368</v>
      </c>
      <c r="O449" s="104"/>
      <c r="P449" s="15">
        <v>-5995157.2</v>
      </c>
      <c r="Q449" s="15">
        <v>-9260808.03</v>
      </c>
      <c r="R449" s="90">
        <f t="shared" si="156"/>
        <v>3265650.829999999</v>
      </c>
      <c r="S449" s="103">
        <f t="shared" si="157"/>
        <v>0.35263130597471193</v>
      </c>
      <c r="T449" s="104"/>
      <c r="U449" s="15">
        <v>-54925147.36</v>
      </c>
      <c r="V449" s="15">
        <v>-49166474.54</v>
      </c>
      <c r="W449" s="90">
        <f t="shared" si="158"/>
        <v>-5758672.82</v>
      </c>
      <c r="X449" s="103">
        <f t="shared" si="159"/>
        <v>-0.11712600657008589</v>
      </c>
    </row>
    <row r="450" spans="1:24" s="14" customFormat="1" ht="12.75" hidden="1" outlineLevel="2">
      <c r="A450" s="14" t="s">
        <v>1262</v>
      </c>
      <c r="B450" s="14" t="s">
        <v>1263</v>
      </c>
      <c r="C450" s="54" t="s">
        <v>75</v>
      </c>
      <c r="D450" s="15"/>
      <c r="E450" s="15"/>
      <c r="F450" s="15">
        <v>-58687</v>
      </c>
      <c r="G450" s="15">
        <v>-68496</v>
      </c>
      <c r="H450" s="90">
        <f t="shared" si="152"/>
        <v>9809</v>
      </c>
      <c r="I450" s="103">
        <f t="shared" si="153"/>
        <v>0.14320544265358562</v>
      </c>
      <c r="J450" s="104"/>
      <c r="K450" s="15">
        <v>-586870</v>
      </c>
      <c r="L450" s="15">
        <v>-684960</v>
      </c>
      <c r="M450" s="90">
        <f t="shared" si="154"/>
        <v>98090</v>
      </c>
      <c r="N450" s="103">
        <f t="shared" si="155"/>
        <v>0.14320544265358562</v>
      </c>
      <c r="O450" s="104"/>
      <c r="P450" s="15">
        <v>-176061</v>
      </c>
      <c r="Q450" s="15">
        <v>-205488</v>
      </c>
      <c r="R450" s="90">
        <f t="shared" si="156"/>
        <v>29427</v>
      </c>
      <c r="S450" s="103">
        <f t="shared" si="157"/>
        <v>0.14320544265358562</v>
      </c>
      <c r="T450" s="104"/>
      <c r="U450" s="15">
        <v>-723866</v>
      </c>
      <c r="V450" s="15">
        <v>-821006</v>
      </c>
      <c r="W450" s="90">
        <f t="shared" si="158"/>
        <v>97140</v>
      </c>
      <c r="X450" s="103">
        <f t="shared" si="159"/>
        <v>0.11831825833185142</v>
      </c>
    </row>
    <row r="451" spans="1:24" s="13" customFormat="1" ht="12.75" collapsed="1">
      <c r="A451" s="13" t="s">
        <v>210</v>
      </c>
      <c r="B451" s="11"/>
      <c r="C451" s="52" t="s">
        <v>252</v>
      </c>
      <c r="D451" s="29"/>
      <c r="E451" s="29"/>
      <c r="F451" s="129">
        <v>1442255.6800000002</v>
      </c>
      <c r="G451" s="129">
        <v>-812521.3200000003</v>
      </c>
      <c r="H451" s="129">
        <f t="shared" si="152"/>
        <v>2254777.0000000005</v>
      </c>
      <c r="I451" s="99">
        <f t="shared" si="153"/>
        <v>2.775037336866434</v>
      </c>
      <c r="J451" s="115"/>
      <c r="K451" s="129">
        <v>10587206.139999997</v>
      </c>
      <c r="L451" s="129">
        <v>8735081.360000003</v>
      </c>
      <c r="M451" s="129">
        <f t="shared" si="154"/>
        <v>1852124.7799999937</v>
      </c>
      <c r="N451" s="99">
        <f t="shared" si="155"/>
        <v>0.21203291688630513</v>
      </c>
      <c r="O451" s="115"/>
      <c r="P451" s="129">
        <v>4947945.409999999</v>
      </c>
      <c r="Q451" s="129">
        <v>-395009.5099999979</v>
      </c>
      <c r="R451" s="129">
        <f t="shared" si="156"/>
        <v>5342954.919999997</v>
      </c>
      <c r="S451" s="99" t="str">
        <f t="shared" si="157"/>
        <v>N.M.</v>
      </c>
      <c r="T451" s="115"/>
      <c r="U451" s="129">
        <v>16758337.900000002</v>
      </c>
      <c r="V451" s="129">
        <v>4659511.640000004</v>
      </c>
      <c r="W451" s="129">
        <f t="shared" si="158"/>
        <v>12098826.259999998</v>
      </c>
      <c r="X451" s="99">
        <f t="shared" si="159"/>
        <v>2.596586765904074</v>
      </c>
    </row>
    <row r="452" spans="1:24" s="13" customFormat="1" ht="12.75">
      <c r="A452" s="13" t="s">
        <v>211</v>
      </c>
      <c r="B452" s="11"/>
      <c r="C452" s="51" t="s">
        <v>268</v>
      </c>
      <c r="D452" s="29"/>
      <c r="E452" s="29"/>
      <c r="F452" s="29">
        <v>49611890.89799998</v>
      </c>
      <c r="G452" s="29">
        <v>43272751.622999996</v>
      </c>
      <c r="H452" s="29">
        <f t="shared" si="152"/>
        <v>6339139.274999984</v>
      </c>
      <c r="I452" s="98">
        <f t="shared" si="153"/>
        <v>0.14649263190443046</v>
      </c>
      <c r="J452" s="115"/>
      <c r="K452" s="29">
        <v>525760503.1410003</v>
      </c>
      <c r="L452" s="29">
        <v>503819307.5660001</v>
      </c>
      <c r="M452" s="29">
        <f t="shared" si="154"/>
        <v>21941195.575000167</v>
      </c>
      <c r="N452" s="98">
        <f t="shared" si="155"/>
        <v>0.043549731511879144</v>
      </c>
      <c r="O452" s="115"/>
      <c r="P452" s="29">
        <v>154316058.47699994</v>
      </c>
      <c r="Q452" s="29">
        <v>140129256.9</v>
      </c>
      <c r="R452" s="29">
        <f t="shared" si="156"/>
        <v>14186801.576999933</v>
      </c>
      <c r="S452" s="98">
        <f t="shared" si="157"/>
        <v>0.10124082501289516</v>
      </c>
      <c r="T452" s="115"/>
      <c r="U452" s="29">
        <v>618984479.5809997</v>
      </c>
      <c r="V452" s="29">
        <v>609748119.3770003</v>
      </c>
      <c r="W452" s="29">
        <f t="shared" si="158"/>
        <v>9236360.2039994</v>
      </c>
      <c r="X452" s="98">
        <f t="shared" si="159"/>
        <v>0.015147828932111333</v>
      </c>
    </row>
    <row r="453" spans="6:24" ht="5.25" customHeight="1">
      <c r="F453" s="36" t="str">
        <f>IF(ABS(F152+F181+F188+F343+F380+F394+F438+F445+F451-F452)&gt;$C$567,$C$568," ")</f>
        <v> </v>
      </c>
      <c r="G453" s="36" t="str">
        <f>IF(ABS(G152+G181+G188+G343+G380+G394+G438+G445+G451-G452)&gt;$C$567,$C$568," ")</f>
        <v> </v>
      </c>
      <c r="H453" s="36" t="str">
        <f>IF(ABS(H152+H181+H188+H343+H380+H394+H438+H445+H451-H452)&gt;$C$567,$C$568," ")</f>
        <v> </v>
      </c>
      <c r="I453" s="100"/>
      <c r="K453" s="36" t="str">
        <f>IF(ABS(K152+K181+K188+K343+K380+K394+K438+K445+K451-K452)&gt;$C$567,$C$568," ")</f>
        <v> </v>
      </c>
      <c r="L453" s="36" t="str">
        <f>IF(ABS(L152+L181+L188+L343+L380+L394+L438+L445+L451-L452)&gt;$C$567,$C$568," ")</f>
        <v> </v>
      </c>
      <c r="M453" s="36" t="str">
        <f>IF(ABS(M152+M181+M188+M343+M380+M394+M438+M445+M451-M452)&gt;$C$567,$C$568," ")</f>
        <v> </v>
      </c>
      <c r="N453" s="100"/>
      <c r="P453" s="36" t="str">
        <f>IF(ABS(P152+P181+P188+P343+P380+P394+P438+P445+P451-P452)&gt;$C$567,$C$568," ")</f>
        <v> </v>
      </c>
      <c r="Q453" s="36" t="str">
        <f>IF(ABS(Q152+Q181+Q188+Q343+Q380+Q394+Q438+Q445+Q451-Q452)&gt;$C$567,$C$568," ")</f>
        <v> </v>
      </c>
      <c r="R453" s="36" t="str">
        <f>IF(ABS(R152+R181+R188+R343+R380+R394+R438+R445+R451-R452)&gt;$C$567,$C$568," ")</f>
        <v> </v>
      </c>
      <c r="S453" s="100"/>
      <c r="U453" s="36" t="str">
        <f>IF(ABS(U152+U181+U188+U343+U380+U394+U438+U445+U451-U452)&gt;$C$567,$C$568," ")</f>
        <v> </v>
      </c>
      <c r="V453" s="36" t="str">
        <f>IF(ABS(V152+V181+V188+V343+V380+V394+V438+V445+V451-V452)&gt;$C$567,$C$568," ")</f>
        <v> </v>
      </c>
      <c r="W453" s="36" t="str">
        <f>IF(ABS(W152+W181+W188+W343+W380+W394+W438+W445+W451-W452)&gt;$C$567,$C$568," ")</f>
        <v> </v>
      </c>
      <c r="X453" s="100"/>
    </row>
    <row r="454" spans="1:24" ht="12.75">
      <c r="A454" s="37" t="s">
        <v>212</v>
      </c>
      <c r="C454" s="12" t="s">
        <v>213</v>
      </c>
      <c r="D454" s="34"/>
      <c r="E454" s="34"/>
      <c r="F454" s="34">
        <v>6037982.761000004</v>
      </c>
      <c r="G454" s="34">
        <v>2337157.377000006</v>
      </c>
      <c r="H454" s="29">
        <f>(+F454-G454)</f>
        <v>3700825.3839999977</v>
      </c>
      <c r="I454" s="98">
        <f>IF(G454&lt;0,IF(H454=0,0,IF(OR(G454=0,F454=0),"N.M.",IF(ABS(H454/G454)&gt;=10,"N.M.",H454/(-G454)))),IF(H454=0,0,IF(OR(G454=0,F454=0),"N.M.",IF(ABS(H454/G454)&gt;=10,"N.M.",H454/G454))))</f>
        <v>1.5834729061978732</v>
      </c>
      <c r="J454" s="115"/>
      <c r="K454" s="34">
        <v>51756932.28100003</v>
      </c>
      <c r="L454" s="34">
        <v>42776030.178999975</v>
      </c>
      <c r="M454" s="29">
        <f>(+K454-L454)</f>
        <v>8980902.102000058</v>
      </c>
      <c r="N454" s="98">
        <f>IF(L454&lt;0,IF(M454=0,0,IF(OR(L454=0,K454=0),"N.M.",IF(ABS(M454/L454)&gt;=10,"N.M.",M454/(-L454)))),IF(M454=0,0,IF(OR(L454=0,K454=0),"N.M.",IF(ABS(M454/L454)&gt;=10,"N.M.",M454/L454))))</f>
        <v>0.20995174317061918</v>
      </c>
      <c r="O454" s="115"/>
      <c r="P454" s="34">
        <v>21539727.980000034</v>
      </c>
      <c r="Q454" s="34">
        <v>6441598.500000045</v>
      </c>
      <c r="R454" s="29">
        <f>(+P454-Q454)</f>
        <v>15098129.47999999</v>
      </c>
      <c r="S454" s="98">
        <f>IF(Q454&lt;0,IF(R454=0,0,IF(OR(Q454=0,P454=0),"N.M.",IF(ABS(R454/Q454)&gt;=10,"N.M.",R454/(-Q454)))),IF(R454=0,0,IF(OR(Q454=0,P454=0),"N.M.",IF(ABS(R454/Q454)&gt;=10,"N.M.",R454/Q454))))</f>
        <v>2.343848266854863</v>
      </c>
      <c r="T454" s="115"/>
      <c r="U454" s="34">
        <v>65276112.05100003</v>
      </c>
      <c r="V454" s="34">
        <v>45463538.07599993</v>
      </c>
      <c r="W454" s="29">
        <f>(+U454-V454)</f>
        <v>19812573.9750001</v>
      </c>
      <c r="X454" s="98">
        <f>IF(V454&lt;0,IF(W454=0,0,IF(OR(V454=0,U454=0),"N.M.",IF(ABS(W454/V454)&gt;=10,"N.M.",W454/(-V454)))),IF(W454=0,0,IF(OR(V454=0,U454=0),"N.M.",IF(ABS(W454/V454)&gt;=10,"N.M.",W454/V454))))</f>
        <v>0.43579041168947424</v>
      </c>
    </row>
    <row r="455" spans="1:24" ht="12.75">
      <c r="A455" s="37"/>
      <c r="C455" s="12"/>
      <c r="D455" s="34"/>
      <c r="E455" s="34"/>
      <c r="F455" s="34"/>
      <c r="G455" s="34"/>
      <c r="H455" s="29"/>
      <c r="I455" s="98">
        <f>IF(G455&lt;0,IF(H455=0,0,IF(OR(G455=0,F455=0),"N.M.",IF(ABS(H455/G455)&gt;=10,"N.M.",H455/(-G455)))),IF(H455=0,0,IF(OR(G455=0,F455=0),"N.M.",IF(ABS(H455/G455)&gt;=10,"N.M.",H455/G455))))</f>
        <v>0</v>
      </c>
      <c r="J455" s="115"/>
      <c r="K455" s="34"/>
      <c r="L455" s="34"/>
      <c r="M455" s="29"/>
      <c r="N455" s="98">
        <f>IF(L455&lt;0,IF(M455=0,0,IF(OR(L455=0,K455=0),"N.M.",IF(ABS(M455/L455)&gt;=10,"N.M.",M455/(-L455)))),IF(M455=0,0,IF(OR(L455=0,K455=0),"N.M.",IF(ABS(M455/L455)&gt;=10,"N.M.",M455/L455))))</f>
        <v>0</v>
      </c>
      <c r="O455" s="115"/>
      <c r="P455" s="34"/>
      <c r="Q455" s="34"/>
      <c r="R455" s="29"/>
      <c r="S455" s="98">
        <f>IF(Q455&lt;0,IF(R455=0,0,IF(OR(Q455=0,P455=0),"N.M.",IF(ABS(R455/Q455)&gt;=10,"N.M.",R455/(-Q455)))),IF(R455=0,0,IF(OR(Q455=0,P455=0),"N.M.",IF(ABS(R455/Q455)&gt;=10,"N.M.",R455/Q455))))</f>
        <v>0</v>
      </c>
      <c r="T455" s="115"/>
      <c r="U455" s="34"/>
      <c r="V455" s="34"/>
      <c r="W455" s="29"/>
      <c r="X455" s="98">
        <f>IF(V455&lt;0,IF(W455=0,0,IF(OR(V455=0,U455=0),"N.M.",IF(ABS(W455/V455)&gt;=10,"N.M.",W455/(-V455)))),IF(W455=0,0,IF(OR(V455=0,U455=0),"N.M.",IF(ABS(W455/V455)&gt;=10,"N.M.",W455/V455))))</f>
        <v>0</v>
      </c>
    </row>
    <row r="456" spans="2:24" s="30" customFormat="1" ht="4.5" customHeight="1" hidden="1" outlineLevel="1">
      <c r="B456" s="31"/>
      <c r="C456" s="58"/>
      <c r="D456" s="33"/>
      <c r="E456" s="33"/>
      <c r="F456" s="36"/>
      <c r="G456" s="36"/>
      <c r="H456" s="36"/>
      <c r="I456" s="100"/>
      <c r="J456" s="116"/>
      <c r="K456" s="36"/>
      <c r="L456" s="36"/>
      <c r="M456" s="36"/>
      <c r="N456" s="100"/>
      <c r="O456" s="116"/>
      <c r="P456" s="36"/>
      <c r="Q456" s="36"/>
      <c r="R456" s="36"/>
      <c r="S456" s="100"/>
      <c r="T456" s="116"/>
      <c r="U456" s="36"/>
      <c r="V456" s="36"/>
      <c r="W456" s="36"/>
      <c r="X456" s="100"/>
    </row>
    <row r="457" spans="1:24" s="14" customFormat="1" ht="12.75" hidden="1" outlineLevel="2">
      <c r="A457" s="14" t="s">
        <v>1264</v>
      </c>
      <c r="B457" s="14" t="s">
        <v>1265</v>
      </c>
      <c r="C457" s="54" t="s">
        <v>76</v>
      </c>
      <c r="D457" s="15"/>
      <c r="E457" s="15"/>
      <c r="F457" s="15">
        <v>66283.29000000001</v>
      </c>
      <c r="G457" s="15">
        <v>90422.74</v>
      </c>
      <c r="H457" s="90">
        <f aca="true" t="shared" si="160" ref="H457:H469">+F457-G457</f>
        <v>-24139.449999999997</v>
      </c>
      <c r="I457" s="103">
        <f aca="true" t="shared" si="161" ref="I457:I469">IF(G457&lt;0,IF(H457=0,0,IF(OR(G457=0,F457=0),"N.M.",IF(ABS(H457/G457)&gt;=10,"N.M.",H457/(-G457)))),IF(H457=0,0,IF(OR(G457=0,F457=0),"N.M.",IF(ABS(H457/G457)&gt;=10,"N.M.",H457/G457))))</f>
        <v>-0.2669621601822727</v>
      </c>
      <c r="J457" s="104"/>
      <c r="K457" s="15">
        <v>614493.96</v>
      </c>
      <c r="L457" s="15">
        <v>227630.74</v>
      </c>
      <c r="M457" s="90">
        <f aca="true" t="shared" si="162" ref="M457:M469">+K457-L457</f>
        <v>386863.22</v>
      </c>
      <c r="N457" s="103">
        <f aca="true" t="shared" si="163" ref="N457:N469">IF(L457&lt;0,IF(M457=0,0,IF(OR(L457=0,K457=0),"N.M.",IF(ABS(M457/L457)&gt;=10,"N.M.",M457/(-L457)))),IF(M457=0,0,IF(OR(L457=0,K457=0),"N.M.",IF(ABS(M457/L457)&gt;=10,"N.M.",M457/L457))))</f>
        <v>1.6995209873675234</v>
      </c>
      <c r="O457" s="104"/>
      <c r="P457" s="15">
        <v>149534.58000000002</v>
      </c>
      <c r="Q457" s="15">
        <v>249316.34</v>
      </c>
      <c r="R457" s="90">
        <f aca="true" t="shared" si="164" ref="R457:R469">+P457-Q457</f>
        <v>-99781.75999999998</v>
      </c>
      <c r="S457" s="103">
        <f aca="true" t="shared" si="165" ref="S457:S469">IF(Q457&lt;0,IF(R457=0,0,IF(OR(Q457=0,P457=0),"N.M.",IF(ABS(R457/Q457)&gt;=10,"N.M.",R457/(-Q457)))),IF(R457=0,0,IF(OR(Q457=0,P457=0),"N.M.",IF(ABS(R457/Q457)&gt;=10,"N.M.",R457/Q457))))</f>
        <v>-0.400221501727484</v>
      </c>
      <c r="T457" s="104"/>
      <c r="U457" s="15">
        <v>777673.1799999999</v>
      </c>
      <c r="V457" s="15">
        <v>269438.55</v>
      </c>
      <c r="W457" s="90">
        <f aca="true" t="shared" si="166" ref="W457:W469">+U457-V457</f>
        <v>508234.62999999995</v>
      </c>
      <c r="X457" s="103">
        <f aca="true" t="shared" si="167" ref="X457:X469">IF(V457&lt;0,IF(W457=0,0,IF(OR(V457=0,U457=0),"N.M.",IF(ABS(W457/V457)&gt;=10,"N.M.",W457/(-V457)))),IF(W457=0,0,IF(OR(V457=0,U457=0),"N.M.",IF(ABS(W457/V457)&gt;=10,"N.M.",W457/V457))))</f>
        <v>1.8862728811448843</v>
      </c>
    </row>
    <row r="458" spans="1:24" ht="12.75" hidden="1" outlineLevel="1">
      <c r="A458" s="9" t="s">
        <v>330</v>
      </c>
      <c r="C458" s="66" t="s">
        <v>326</v>
      </c>
      <c r="D458" s="28"/>
      <c r="E458" s="28"/>
      <c r="F458" s="17">
        <v>66283.29000000001</v>
      </c>
      <c r="G458" s="17">
        <v>90422.74</v>
      </c>
      <c r="H458" s="35">
        <f t="shared" si="160"/>
        <v>-24139.449999999997</v>
      </c>
      <c r="I458" s="95">
        <f t="shared" si="161"/>
        <v>-0.2669621601822727</v>
      </c>
      <c r="K458" s="17">
        <v>614493.96</v>
      </c>
      <c r="L458" s="17">
        <v>227630.74</v>
      </c>
      <c r="M458" s="35">
        <f t="shared" si="162"/>
        <v>386863.22</v>
      </c>
      <c r="N458" s="95">
        <f t="shared" si="163"/>
        <v>1.6995209873675234</v>
      </c>
      <c r="P458" s="17">
        <v>149534.58000000002</v>
      </c>
      <c r="Q458" s="17">
        <v>249316.34</v>
      </c>
      <c r="R458" s="35">
        <f t="shared" si="164"/>
        <v>-99781.75999999998</v>
      </c>
      <c r="S458" s="95">
        <f t="shared" si="165"/>
        <v>-0.400221501727484</v>
      </c>
      <c r="U458" s="17">
        <v>777673.1799999999</v>
      </c>
      <c r="V458" s="17">
        <v>269438.55</v>
      </c>
      <c r="W458" s="35">
        <f t="shared" si="166"/>
        <v>508234.62999999995</v>
      </c>
      <c r="X458" s="95">
        <f t="shared" si="167"/>
        <v>1.8862728811448843</v>
      </c>
    </row>
    <row r="459" spans="1:24" ht="12.75" hidden="1" outlineLevel="1">
      <c r="A459" s="9" t="s">
        <v>331</v>
      </c>
      <c r="C459" s="66" t="s">
        <v>327</v>
      </c>
      <c r="D459" s="28"/>
      <c r="E459" s="28"/>
      <c r="F459" s="17">
        <v>0</v>
      </c>
      <c r="G459" s="17">
        <v>0</v>
      </c>
      <c r="H459" s="35">
        <f t="shared" si="160"/>
        <v>0</v>
      </c>
      <c r="I459" s="95">
        <f t="shared" si="161"/>
        <v>0</v>
      </c>
      <c r="K459" s="17">
        <v>0</v>
      </c>
      <c r="L459" s="17">
        <v>0</v>
      </c>
      <c r="M459" s="35">
        <f t="shared" si="162"/>
        <v>0</v>
      </c>
      <c r="N459" s="95">
        <f t="shared" si="163"/>
        <v>0</v>
      </c>
      <c r="P459" s="17">
        <v>0</v>
      </c>
      <c r="Q459" s="17">
        <v>0</v>
      </c>
      <c r="R459" s="35">
        <f t="shared" si="164"/>
        <v>0</v>
      </c>
      <c r="S459" s="95">
        <f t="shared" si="165"/>
        <v>0</v>
      </c>
      <c r="U459" s="17">
        <v>0</v>
      </c>
      <c r="V459" s="17">
        <v>0</v>
      </c>
      <c r="W459" s="35">
        <f t="shared" si="166"/>
        <v>0</v>
      </c>
      <c r="X459" s="95">
        <f t="shared" si="167"/>
        <v>0</v>
      </c>
    </row>
    <row r="460" spans="1:24" s="14" customFormat="1" ht="12.75" hidden="1" outlineLevel="2">
      <c r="A460" s="14" t="s">
        <v>1266</v>
      </c>
      <c r="B460" s="14" t="s">
        <v>1267</v>
      </c>
      <c r="C460" s="54" t="s">
        <v>77</v>
      </c>
      <c r="D460" s="15"/>
      <c r="E460" s="15"/>
      <c r="F460" s="15">
        <v>2660.2400000000002</v>
      </c>
      <c r="G460" s="15">
        <v>2151.59</v>
      </c>
      <c r="H460" s="90">
        <f t="shared" si="160"/>
        <v>508.6500000000001</v>
      </c>
      <c r="I460" s="103">
        <f t="shared" si="161"/>
        <v>0.23640656444768754</v>
      </c>
      <c r="J460" s="104"/>
      <c r="K460" s="15">
        <v>37363.3</v>
      </c>
      <c r="L460" s="15">
        <v>25513.52</v>
      </c>
      <c r="M460" s="90">
        <f t="shared" si="162"/>
        <v>11849.780000000002</v>
      </c>
      <c r="N460" s="103">
        <f t="shared" si="163"/>
        <v>0.4644510048005921</v>
      </c>
      <c r="O460" s="104"/>
      <c r="P460" s="15">
        <v>8011.320000000001</v>
      </c>
      <c r="Q460" s="15">
        <v>6770.52</v>
      </c>
      <c r="R460" s="90">
        <f t="shared" si="164"/>
        <v>1240.8000000000002</v>
      </c>
      <c r="S460" s="103">
        <f t="shared" si="165"/>
        <v>0.18326509632938093</v>
      </c>
      <c r="T460" s="104"/>
      <c r="U460" s="15">
        <v>46311.240000000005</v>
      </c>
      <c r="V460" s="15">
        <v>28818.18</v>
      </c>
      <c r="W460" s="90">
        <f t="shared" si="166"/>
        <v>17493.060000000005</v>
      </c>
      <c r="X460" s="103">
        <f t="shared" si="167"/>
        <v>0.6070147386129174</v>
      </c>
    </row>
    <row r="461" spans="1:24" s="14" customFormat="1" ht="12.75" hidden="1" outlineLevel="2">
      <c r="A461" s="14" t="s">
        <v>1268</v>
      </c>
      <c r="B461" s="14" t="s">
        <v>1269</v>
      </c>
      <c r="C461" s="54" t="s">
        <v>78</v>
      </c>
      <c r="D461" s="15"/>
      <c r="E461" s="15"/>
      <c r="F461" s="15">
        <v>7371.29</v>
      </c>
      <c r="G461" s="15">
        <v>1186.57</v>
      </c>
      <c r="H461" s="90">
        <f t="shared" si="160"/>
        <v>6184.72</v>
      </c>
      <c r="I461" s="103">
        <f t="shared" si="161"/>
        <v>5.212267291436662</v>
      </c>
      <c r="J461" s="104"/>
      <c r="K461" s="15">
        <v>18617.14</v>
      </c>
      <c r="L461" s="15">
        <v>21906.15</v>
      </c>
      <c r="M461" s="90">
        <f t="shared" si="162"/>
        <v>-3289.010000000002</v>
      </c>
      <c r="N461" s="103">
        <f t="shared" si="163"/>
        <v>-0.1501409421555135</v>
      </c>
      <c r="O461" s="104"/>
      <c r="P461" s="15">
        <v>16433.73</v>
      </c>
      <c r="Q461" s="15">
        <v>8095.95</v>
      </c>
      <c r="R461" s="90">
        <f t="shared" si="164"/>
        <v>8337.779999999999</v>
      </c>
      <c r="S461" s="103">
        <f t="shared" si="165"/>
        <v>1.029870490800956</v>
      </c>
      <c r="T461" s="104"/>
      <c r="U461" s="15">
        <v>20423.19</v>
      </c>
      <c r="V461" s="15">
        <v>24038.800000000003</v>
      </c>
      <c r="W461" s="90">
        <f t="shared" si="166"/>
        <v>-3615.610000000004</v>
      </c>
      <c r="X461" s="103">
        <f t="shared" si="167"/>
        <v>-0.15040725826580378</v>
      </c>
    </row>
    <row r="462" spans="1:24" s="14" customFormat="1" ht="12.75" hidden="1" outlineLevel="2">
      <c r="A462" s="14" t="s">
        <v>1270</v>
      </c>
      <c r="B462" s="14" t="s">
        <v>1271</v>
      </c>
      <c r="C462" s="54" t="s">
        <v>79</v>
      </c>
      <c r="D462" s="15"/>
      <c r="E462" s="15"/>
      <c r="F462" s="15">
        <v>11872.79</v>
      </c>
      <c r="G462" s="15">
        <v>13023.67</v>
      </c>
      <c r="H462" s="90">
        <f t="shared" si="160"/>
        <v>-1150.8799999999992</v>
      </c>
      <c r="I462" s="103">
        <f t="shared" si="161"/>
        <v>-0.08836833242857038</v>
      </c>
      <c r="J462" s="104"/>
      <c r="K462" s="15">
        <v>123120.12</v>
      </c>
      <c r="L462" s="15">
        <v>134311.78</v>
      </c>
      <c r="M462" s="90">
        <f t="shared" si="162"/>
        <v>-11191.660000000003</v>
      </c>
      <c r="N462" s="103">
        <f t="shared" si="163"/>
        <v>-0.08332597483258732</v>
      </c>
      <c r="O462" s="104"/>
      <c r="P462" s="15">
        <v>35915.450000000004</v>
      </c>
      <c r="Q462" s="15">
        <v>39346.64</v>
      </c>
      <c r="R462" s="90">
        <f t="shared" si="164"/>
        <v>-3431.189999999995</v>
      </c>
      <c r="S462" s="103">
        <f t="shared" si="165"/>
        <v>-0.08720414246299037</v>
      </c>
      <c r="T462" s="104"/>
      <c r="U462" s="15">
        <v>148888.93</v>
      </c>
      <c r="V462" s="15">
        <v>162236.27</v>
      </c>
      <c r="W462" s="90">
        <f t="shared" si="166"/>
        <v>-13347.339999999997</v>
      </c>
      <c r="X462" s="103">
        <f t="shared" si="167"/>
        <v>-0.08227099895726152</v>
      </c>
    </row>
    <row r="463" spans="1:24" ht="12.75" hidden="1" outlineLevel="1">
      <c r="A463" s="9" t="s">
        <v>332</v>
      </c>
      <c r="C463" s="66" t="s">
        <v>328</v>
      </c>
      <c r="D463" s="28"/>
      <c r="E463" s="28"/>
      <c r="F463" s="17">
        <v>21904.32</v>
      </c>
      <c r="G463" s="17">
        <v>16361.83</v>
      </c>
      <c r="H463" s="35">
        <f t="shared" si="160"/>
        <v>5542.49</v>
      </c>
      <c r="I463" s="95">
        <f t="shared" si="161"/>
        <v>0.33874511591918505</v>
      </c>
      <c r="K463" s="17">
        <v>179100.56</v>
      </c>
      <c r="L463" s="17">
        <v>181731.45</v>
      </c>
      <c r="M463" s="35">
        <f t="shared" si="162"/>
        <v>-2630.890000000014</v>
      </c>
      <c r="N463" s="95">
        <f t="shared" si="163"/>
        <v>-0.01447680079589974</v>
      </c>
      <c r="P463" s="17">
        <v>60360.5</v>
      </c>
      <c r="Q463" s="17">
        <v>54213.11</v>
      </c>
      <c r="R463" s="35">
        <f t="shared" si="164"/>
        <v>6147.389999999999</v>
      </c>
      <c r="S463" s="95">
        <f t="shared" si="165"/>
        <v>0.11339305197580436</v>
      </c>
      <c r="U463" s="17">
        <v>215623.36</v>
      </c>
      <c r="V463" s="17">
        <v>215093.25</v>
      </c>
      <c r="W463" s="35">
        <f t="shared" si="166"/>
        <v>530.109999999986</v>
      </c>
      <c r="X463" s="95">
        <f t="shared" si="167"/>
        <v>0.002464558976164924</v>
      </c>
    </row>
    <row r="464" spans="1:24" ht="12.75" hidden="1" outlineLevel="1">
      <c r="A464" s="9" t="s">
        <v>333</v>
      </c>
      <c r="C464" s="66" t="s">
        <v>373</v>
      </c>
      <c r="D464" s="28"/>
      <c r="E464" s="28"/>
      <c r="F464" s="17">
        <v>0</v>
      </c>
      <c r="G464" s="17">
        <v>0</v>
      </c>
      <c r="H464" s="35">
        <f t="shared" si="160"/>
        <v>0</v>
      </c>
      <c r="I464" s="95">
        <f t="shared" si="161"/>
        <v>0</v>
      </c>
      <c r="K464" s="17">
        <v>0</v>
      </c>
      <c r="L464" s="17">
        <v>0</v>
      </c>
      <c r="M464" s="35">
        <f t="shared" si="162"/>
        <v>0</v>
      </c>
      <c r="N464" s="95">
        <f t="shared" si="163"/>
        <v>0</v>
      </c>
      <c r="P464" s="17">
        <v>0</v>
      </c>
      <c r="Q464" s="17">
        <v>0</v>
      </c>
      <c r="R464" s="35">
        <f t="shared" si="164"/>
        <v>0</v>
      </c>
      <c r="S464" s="95">
        <f t="shared" si="165"/>
        <v>0</v>
      </c>
      <c r="U464" s="17">
        <v>0</v>
      </c>
      <c r="V464" s="17">
        <v>0</v>
      </c>
      <c r="W464" s="35">
        <f t="shared" si="166"/>
        <v>0</v>
      </c>
      <c r="X464" s="95">
        <f t="shared" si="167"/>
        <v>0</v>
      </c>
    </row>
    <row r="465" spans="1:24" ht="12.75" hidden="1" outlineLevel="1">
      <c r="A465" s="35" t="s">
        <v>346</v>
      </c>
      <c r="C465" s="76" t="s">
        <v>350</v>
      </c>
      <c r="D465" s="28"/>
      <c r="E465" s="28"/>
      <c r="F465" s="17">
        <v>0</v>
      </c>
      <c r="G465" s="17">
        <v>0</v>
      </c>
      <c r="H465" s="35">
        <f t="shared" si="160"/>
        <v>0</v>
      </c>
      <c r="I465" s="95">
        <f t="shared" si="161"/>
        <v>0</v>
      </c>
      <c r="K465" s="17">
        <v>0</v>
      </c>
      <c r="L465" s="17">
        <v>0</v>
      </c>
      <c r="M465" s="35">
        <f t="shared" si="162"/>
        <v>0</v>
      </c>
      <c r="N465" s="95">
        <f t="shared" si="163"/>
        <v>0</v>
      </c>
      <c r="P465" s="17">
        <v>0</v>
      </c>
      <c r="Q465" s="17">
        <v>0</v>
      </c>
      <c r="R465" s="35">
        <f t="shared" si="164"/>
        <v>0</v>
      </c>
      <c r="S465" s="95">
        <f t="shared" si="165"/>
        <v>0</v>
      </c>
      <c r="U465" s="17">
        <v>0</v>
      </c>
      <c r="V465" s="17">
        <v>0</v>
      </c>
      <c r="W465" s="35">
        <f t="shared" si="166"/>
        <v>0</v>
      </c>
      <c r="X465" s="95">
        <f t="shared" si="167"/>
        <v>0</v>
      </c>
    </row>
    <row r="466" spans="1:24" ht="12.75" hidden="1" outlineLevel="1">
      <c r="A466" s="35" t="s">
        <v>347</v>
      </c>
      <c r="C466" s="76" t="s">
        <v>351</v>
      </c>
      <c r="D466" s="28"/>
      <c r="E466" s="28"/>
      <c r="F466" s="17">
        <v>0</v>
      </c>
      <c r="G466" s="17">
        <v>0</v>
      </c>
      <c r="H466" s="35">
        <f t="shared" si="160"/>
        <v>0</v>
      </c>
      <c r="I466" s="95">
        <f t="shared" si="161"/>
        <v>0</v>
      </c>
      <c r="K466" s="17">
        <v>0</v>
      </c>
      <c r="L466" s="17">
        <v>0</v>
      </c>
      <c r="M466" s="35">
        <f t="shared" si="162"/>
        <v>0</v>
      </c>
      <c r="N466" s="95">
        <f t="shared" si="163"/>
        <v>0</v>
      </c>
      <c r="P466" s="17">
        <v>0</v>
      </c>
      <c r="Q466" s="17">
        <v>0</v>
      </c>
      <c r="R466" s="35">
        <f t="shared" si="164"/>
        <v>0</v>
      </c>
      <c r="S466" s="95">
        <f t="shared" si="165"/>
        <v>0</v>
      </c>
      <c r="U466" s="17">
        <v>0</v>
      </c>
      <c r="V466" s="17">
        <v>0</v>
      </c>
      <c r="W466" s="35">
        <f t="shared" si="166"/>
        <v>0</v>
      </c>
      <c r="X466" s="95">
        <f t="shared" si="167"/>
        <v>0</v>
      </c>
    </row>
    <row r="467" spans="1:24" s="14" customFormat="1" ht="12.75" hidden="1" outlineLevel="2">
      <c r="A467" s="14" t="s">
        <v>1272</v>
      </c>
      <c r="B467" s="14" t="s">
        <v>1273</v>
      </c>
      <c r="C467" s="54" t="s">
        <v>80</v>
      </c>
      <c r="D467" s="15"/>
      <c r="E467" s="15"/>
      <c r="F467" s="15">
        <v>4600</v>
      </c>
      <c r="G467" s="15">
        <v>4600</v>
      </c>
      <c r="H467" s="90">
        <f t="shared" si="160"/>
        <v>0</v>
      </c>
      <c r="I467" s="103">
        <f t="shared" si="161"/>
        <v>0</v>
      </c>
      <c r="J467" s="104"/>
      <c r="K467" s="15">
        <v>47000</v>
      </c>
      <c r="L467" s="15">
        <v>46225</v>
      </c>
      <c r="M467" s="90">
        <f t="shared" si="162"/>
        <v>775</v>
      </c>
      <c r="N467" s="103">
        <f t="shared" si="163"/>
        <v>0.0167658193618172</v>
      </c>
      <c r="O467" s="104"/>
      <c r="P467" s="15">
        <v>13800</v>
      </c>
      <c r="Q467" s="15">
        <v>13800</v>
      </c>
      <c r="R467" s="90">
        <f t="shared" si="164"/>
        <v>0</v>
      </c>
      <c r="S467" s="103">
        <f t="shared" si="165"/>
        <v>0</v>
      </c>
      <c r="T467" s="104"/>
      <c r="U467" s="15">
        <v>56200</v>
      </c>
      <c r="V467" s="15">
        <v>54675</v>
      </c>
      <c r="W467" s="90">
        <f t="shared" si="166"/>
        <v>1525</v>
      </c>
      <c r="X467" s="103">
        <f t="shared" si="167"/>
        <v>0.027892089620484683</v>
      </c>
    </row>
    <row r="468" spans="1:24" s="14" customFormat="1" ht="12.75" hidden="1" outlineLevel="2">
      <c r="A468" s="14" t="s">
        <v>1274</v>
      </c>
      <c r="B468" s="14" t="s">
        <v>1275</v>
      </c>
      <c r="C468" s="54" t="s">
        <v>81</v>
      </c>
      <c r="D468" s="15"/>
      <c r="E468" s="15"/>
      <c r="F468" s="15">
        <v>-555.8100000000001</v>
      </c>
      <c r="G468" s="15">
        <v>-555.8100000000001</v>
      </c>
      <c r="H468" s="90">
        <f t="shared" si="160"/>
        <v>0</v>
      </c>
      <c r="I468" s="103">
        <f t="shared" si="161"/>
        <v>0</v>
      </c>
      <c r="J468" s="104"/>
      <c r="K468" s="15">
        <v>-5558.1</v>
      </c>
      <c r="L468" s="15">
        <v>-5558.1</v>
      </c>
      <c r="M468" s="90">
        <f t="shared" si="162"/>
        <v>0</v>
      </c>
      <c r="N468" s="103">
        <f t="shared" si="163"/>
        <v>0</v>
      </c>
      <c r="O468" s="104"/>
      <c r="P468" s="15">
        <v>-1667.43</v>
      </c>
      <c r="Q468" s="15">
        <v>-1667.43</v>
      </c>
      <c r="R468" s="90">
        <f t="shared" si="164"/>
        <v>0</v>
      </c>
      <c r="S468" s="103">
        <f t="shared" si="165"/>
        <v>0</v>
      </c>
      <c r="T468" s="104"/>
      <c r="U468" s="15">
        <v>-6669.72</v>
      </c>
      <c r="V468" s="15">
        <v>-6669.72</v>
      </c>
      <c r="W468" s="90">
        <f t="shared" si="166"/>
        <v>0</v>
      </c>
      <c r="X468" s="103">
        <f t="shared" si="167"/>
        <v>0</v>
      </c>
    </row>
    <row r="469" spans="1:24" ht="12.75" hidden="1" outlineLevel="1">
      <c r="A469" s="35" t="s">
        <v>348</v>
      </c>
      <c r="C469" s="76" t="s">
        <v>377</v>
      </c>
      <c r="D469" s="28"/>
      <c r="E469" s="28"/>
      <c r="F469" s="17">
        <v>4044.19</v>
      </c>
      <c r="G469" s="17">
        <v>4044.19</v>
      </c>
      <c r="H469" s="35">
        <f t="shared" si="160"/>
        <v>0</v>
      </c>
      <c r="I469" s="95">
        <f t="shared" si="161"/>
        <v>0</v>
      </c>
      <c r="K469" s="17">
        <v>41441.9</v>
      </c>
      <c r="L469" s="17">
        <v>40666.9</v>
      </c>
      <c r="M469" s="35">
        <f t="shared" si="162"/>
        <v>775</v>
      </c>
      <c r="N469" s="95">
        <f t="shared" si="163"/>
        <v>0.019057267704201696</v>
      </c>
      <c r="P469" s="17">
        <v>12132.57</v>
      </c>
      <c r="Q469" s="17">
        <v>12132.57</v>
      </c>
      <c r="R469" s="35">
        <f t="shared" si="164"/>
        <v>0</v>
      </c>
      <c r="S469" s="95">
        <f t="shared" si="165"/>
        <v>0</v>
      </c>
      <c r="U469" s="17">
        <v>49530.28</v>
      </c>
      <c r="V469" s="17">
        <v>48005.28</v>
      </c>
      <c r="W469" s="35">
        <f t="shared" si="166"/>
        <v>1525</v>
      </c>
      <c r="X469" s="95">
        <f t="shared" si="167"/>
        <v>0.03176733892605147</v>
      </c>
    </row>
    <row r="470" spans="1:24" s="14" customFormat="1" ht="12.75" hidden="1" outlineLevel="2">
      <c r="A470" s="14" t="s">
        <v>1276</v>
      </c>
      <c r="B470" s="14" t="s">
        <v>1277</v>
      </c>
      <c r="C470" s="54" t="s">
        <v>82</v>
      </c>
      <c r="D470" s="15"/>
      <c r="E470" s="15"/>
      <c r="F470" s="15">
        <v>0</v>
      </c>
      <c r="G470" s="15">
        <v>0</v>
      </c>
      <c r="H470" s="90">
        <f aca="true" t="shared" si="168" ref="H470:H489">+F470-G470</f>
        <v>0</v>
      </c>
      <c r="I470" s="103">
        <f aca="true" t="shared" si="169" ref="I470:I489">IF(G470&lt;0,IF(H470=0,0,IF(OR(G470=0,F470=0),"N.M.",IF(ABS(H470/G470)&gt;=10,"N.M.",H470/(-G470)))),IF(H470=0,0,IF(OR(G470=0,F470=0),"N.M.",IF(ABS(H470/G470)&gt;=10,"N.M.",H470/G470))))</f>
        <v>0</v>
      </c>
      <c r="J470" s="104"/>
      <c r="K470" s="15">
        <v>-105822.61</v>
      </c>
      <c r="L470" s="15">
        <v>0</v>
      </c>
      <c r="M470" s="90">
        <f aca="true" t="shared" si="170" ref="M470:M489">+K470-L470</f>
        <v>-105822.61</v>
      </c>
      <c r="N470" s="103" t="str">
        <f aca="true" t="shared" si="171" ref="N470:N489">IF(L470&lt;0,IF(M470=0,0,IF(OR(L470=0,K470=0),"N.M.",IF(ABS(M470/L470)&gt;=10,"N.M.",M470/(-L470)))),IF(M470=0,0,IF(OR(L470=0,K470=0),"N.M.",IF(ABS(M470/L470)&gt;=10,"N.M.",M470/L470))))</f>
        <v>N.M.</v>
      </c>
      <c r="O470" s="104"/>
      <c r="P470" s="15">
        <v>0</v>
      </c>
      <c r="Q470" s="15">
        <v>0</v>
      </c>
      <c r="R470" s="90">
        <f aca="true" t="shared" si="172" ref="R470:R489">+P470-Q470</f>
        <v>0</v>
      </c>
      <c r="S470" s="103">
        <f aca="true" t="shared" si="173" ref="S470:S489">IF(Q470&lt;0,IF(R470=0,0,IF(OR(Q470=0,P470=0),"N.M.",IF(ABS(R470/Q470)&gt;=10,"N.M.",R470/(-Q470)))),IF(R470=0,0,IF(OR(Q470=0,P470=0),"N.M.",IF(ABS(R470/Q470)&gt;=10,"N.M.",R470/Q470))))</f>
        <v>0</v>
      </c>
      <c r="T470" s="104"/>
      <c r="U470" s="15">
        <v>-105822.61</v>
      </c>
      <c r="V470" s="15">
        <v>0</v>
      </c>
      <c r="W470" s="90">
        <f aca="true" t="shared" si="174" ref="W470:W489">+U470-V470</f>
        <v>-105822.61</v>
      </c>
      <c r="X470" s="103" t="str">
        <f aca="true" t="shared" si="175" ref="X470:X489">IF(V470&lt;0,IF(W470=0,0,IF(OR(V470=0,U470=0),"N.M.",IF(ABS(W470/V470)&gt;=10,"N.M.",W470/(-V470)))),IF(W470=0,0,IF(OR(V470=0,U470=0),"N.M.",IF(ABS(W470/V470)&gt;=10,"N.M.",W470/V470))))</f>
        <v>N.M.</v>
      </c>
    </row>
    <row r="471" spans="1:24" s="14" customFormat="1" ht="12.75" hidden="1" outlineLevel="2">
      <c r="A471" s="14" t="s">
        <v>1278</v>
      </c>
      <c r="B471" s="14" t="s">
        <v>1279</v>
      </c>
      <c r="C471" s="54" t="s">
        <v>83</v>
      </c>
      <c r="D471" s="15"/>
      <c r="E471" s="15"/>
      <c r="F471" s="15">
        <v>692</v>
      </c>
      <c r="G471" s="15">
        <v>650</v>
      </c>
      <c r="H471" s="90">
        <f t="shared" si="168"/>
        <v>42</v>
      </c>
      <c r="I471" s="103">
        <f t="shared" si="169"/>
        <v>0.06461538461538462</v>
      </c>
      <c r="J471" s="104"/>
      <c r="K471" s="15">
        <v>34669.45</v>
      </c>
      <c r="L471" s="15">
        <v>33558.45</v>
      </c>
      <c r="M471" s="90">
        <f t="shared" si="170"/>
        <v>1111</v>
      </c>
      <c r="N471" s="103">
        <f t="shared" si="171"/>
        <v>0.033106415820754534</v>
      </c>
      <c r="O471" s="104"/>
      <c r="P471" s="15">
        <v>2076</v>
      </c>
      <c r="Q471" s="15">
        <v>1200</v>
      </c>
      <c r="R471" s="90">
        <f t="shared" si="172"/>
        <v>876</v>
      </c>
      <c r="S471" s="103">
        <f t="shared" si="173"/>
        <v>0.73</v>
      </c>
      <c r="T471" s="104"/>
      <c r="U471" s="15">
        <v>63207.899999999994</v>
      </c>
      <c r="V471" s="15">
        <v>62086.899999999994</v>
      </c>
      <c r="W471" s="90">
        <f t="shared" si="174"/>
        <v>1121</v>
      </c>
      <c r="X471" s="103">
        <f t="shared" si="175"/>
        <v>0.01805533856578441</v>
      </c>
    </row>
    <row r="472" spans="1:24" s="14" customFormat="1" ht="12.75" hidden="1" outlineLevel="2">
      <c r="A472" s="14" t="s">
        <v>1280</v>
      </c>
      <c r="B472" s="14" t="s">
        <v>1281</v>
      </c>
      <c r="C472" s="54" t="s">
        <v>84</v>
      </c>
      <c r="D472" s="15"/>
      <c r="E472" s="15"/>
      <c r="F472" s="15">
        <v>0</v>
      </c>
      <c r="G472" s="15">
        <v>5379.17</v>
      </c>
      <c r="H472" s="90">
        <f t="shared" si="168"/>
        <v>-5379.17</v>
      </c>
      <c r="I472" s="103" t="str">
        <f t="shared" si="169"/>
        <v>N.M.</v>
      </c>
      <c r="J472" s="104"/>
      <c r="K472" s="15">
        <v>156205.81</v>
      </c>
      <c r="L472" s="15">
        <v>74465.99</v>
      </c>
      <c r="M472" s="90">
        <f t="shared" si="170"/>
        <v>81739.81999999999</v>
      </c>
      <c r="N472" s="103">
        <f t="shared" si="171"/>
        <v>1.097679893868328</v>
      </c>
      <c r="O472" s="104"/>
      <c r="P472" s="15">
        <v>67087.27</v>
      </c>
      <c r="Q472" s="15">
        <v>55996.21</v>
      </c>
      <c r="R472" s="90">
        <f t="shared" si="172"/>
        <v>11091.060000000005</v>
      </c>
      <c r="S472" s="103">
        <f t="shared" si="173"/>
        <v>0.19806804781966503</v>
      </c>
      <c r="T472" s="104"/>
      <c r="U472" s="15">
        <v>156205.81</v>
      </c>
      <c r="V472" s="15">
        <v>77160.67</v>
      </c>
      <c r="W472" s="90">
        <f t="shared" si="174"/>
        <v>79045.14</v>
      </c>
      <c r="X472" s="103">
        <f t="shared" si="175"/>
        <v>1.0244226754381474</v>
      </c>
    </row>
    <row r="473" spans="1:24" s="14" customFormat="1" ht="12.75" hidden="1" outlineLevel="2">
      <c r="A473" s="14" t="s">
        <v>1282</v>
      </c>
      <c r="B473" s="14" t="s">
        <v>1283</v>
      </c>
      <c r="C473" s="54" t="s">
        <v>85</v>
      </c>
      <c r="D473" s="15"/>
      <c r="E473" s="15"/>
      <c r="F473" s="15">
        <v>1808.16</v>
      </c>
      <c r="G473" s="15">
        <v>2145.09</v>
      </c>
      <c r="H473" s="90">
        <f t="shared" si="168"/>
        <v>-336.93000000000006</v>
      </c>
      <c r="I473" s="103">
        <f t="shared" si="169"/>
        <v>-0.15707033271331275</v>
      </c>
      <c r="J473" s="104"/>
      <c r="K473" s="15">
        <v>20549.2</v>
      </c>
      <c r="L473" s="15">
        <v>21344.99</v>
      </c>
      <c r="M473" s="90">
        <f t="shared" si="170"/>
        <v>-795.7900000000009</v>
      </c>
      <c r="N473" s="103">
        <f t="shared" si="171"/>
        <v>-0.03728228497647461</v>
      </c>
      <c r="O473" s="104"/>
      <c r="P473" s="15">
        <v>5764.82</v>
      </c>
      <c r="Q473" s="15">
        <v>6354.59</v>
      </c>
      <c r="R473" s="90">
        <f t="shared" si="172"/>
        <v>-589.7700000000004</v>
      </c>
      <c r="S473" s="103">
        <f t="shared" si="173"/>
        <v>-0.09281007901375234</v>
      </c>
      <c r="T473" s="104"/>
      <c r="U473" s="15">
        <v>24607.91</v>
      </c>
      <c r="V473" s="15">
        <v>25547.13</v>
      </c>
      <c r="W473" s="90">
        <f t="shared" si="174"/>
        <v>-939.2200000000012</v>
      </c>
      <c r="X473" s="103">
        <f t="shared" si="175"/>
        <v>-0.03676420795604051</v>
      </c>
    </row>
    <row r="474" spans="1:24" s="14" customFormat="1" ht="12.75" hidden="1" outlineLevel="2">
      <c r="A474" s="14" t="s">
        <v>1284</v>
      </c>
      <c r="B474" s="14" t="s">
        <v>1285</v>
      </c>
      <c r="C474" s="54" t="s">
        <v>86</v>
      </c>
      <c r="D474" s="15"/>
      <c r="E474" s="15"/>
      <c r="F474" s="15">
        <v>0</v>
      </c>
      <c r="G474" s="15">
        <v>-488.11</v>
      </c>
      <c r="H474" s="90">
        <f t="shared" si="168"/>
        <v>488.11</v>
      </c>
      <c r="I474" s="103" t="str">
        <f t="shared" si="169"/>
        <v>N.M.</v>
      </c>
      <c r="J474" s="104"/>
      <c r="K474" s="15">
        <v>-16.990000000000002</v>
      </c>
      <c r="L474" s="15">
        <v>-486.75</v>
      </c>
      <c r="M474" s="90">
        <f t="shared" si="170"/>
        <v>469.76</v>
      </c>
      <c r="N474" s="103">
        <f t="shared" si="171"/>
        <v>0.9650950179763739</v>
      </c>
      <c r="O474" s="104"/>
      <c r="P474" s="15">
        <v>0.09</v>
      </c>
      <c r="Q474" s="15">
        <v>-488.06</v>
      </c>
      <c r="R474" s="90">
        <f t="shared" si="172"/>
        <v>488.15</v>
      </c>
      <c r="S474" s="103">
        <f t="shared" si="173"/>
        <v>1.0001844035569396</v>
      </c>
      <c r="T474" s="104"/>
      <c r="U474" s="15">
        <v>-17.85</v>
      </c>
      <c r="V474" s="15">
        <v>-486.2</v>
      </c>
      <c r="W474" s="90">
        <f t="shared" si="174"/>
        <v>468.34999999999997</v>
      </c>
      <c r="X474" s="103">
        <f t="shared" si="175"/>
        <v>0.9632867132867132</v>
      </c>
    </row>
    <row r="475" spans="1:24" s="14" customFormat="1" ht="12.75" hidden="1" outlineLevel="2">
      <c r="A475" s="14" t="s">
        <v>1286</v>
      </c>
      <c r="B475" s="14" t="s">
        <v>1287</v>
      </c>
      <c r="C475" s="54" t="s">
        <v>87</v>
      </c>
      <c r="D475" s="15"/>
      <c r="E475" s="15"/>
      <c r="F475" s="15">
        <v>33202</v>
      </c>
      <c r="G475" s="15">
        <v>304729</v>
      </c>
      <c r="H475" s="90">
        <f t="shared" si="168"/>
        <v>-271527</v>
      </c>
      <c r="I475" s="103">
        <f t="shared" si="169"/>
        <v>-0.8910441736756265</v>
      </c>
      <c r="J475" s="104"/>
      <c r="K475" s="15">
        <v>1203234</v>
      </c>
      <c r="L475" s="15">
        <v>2180585</v>
      </c>
      <c r="M475" s="90">
        <f t="shared" si="170"/>
        <v>-977351</v>
      </c>
      <c r="N475" s="103">
        <f t="shared" si="171"/>
        <v>-0.4482058713602084</v>
      </c>
      <c r="O475" s="104"/>
      <c r="P475" s="15">
        <v>299868</v>
      </c>
      <c r="Q475" s="15">
        <v>42859</v>
      </c>
      <c r="R475" s="90">
        <f t="shared" si="172"/>
        <v>257009</v>
      </c>
      <c r="S475" s="103">
        <f t="shared" si="173"/>
        <v>5.996616813271425</v>
      </c>
      <c r="T475" s="104"/>
      <c r="U475" s="15">
        <v>1284460</v>
      </c>
      <c r="V475" s="15">
        <v>3887406</v>
      </c>
      <c r="W475" s="90">
        <f t="shared" si="174"/>
        <v>-2602946</v>
      </c>
      <c r="X475" s="103">
        <f t="shared" si="175"/>
        <v>-0.6695842934851672</v>
      </c>
    </row>
    <row r="476" spans="1:24" s="14" customFormat="1" ht="12.75" hidden="1" outlineLevel="2">
      <c r="A476" s="14" t="s">
        <v>1288</v>
      </c>
      <c r="B476" s="14" t="s">
        <v>1289</v>
      </c>
      <c r="C476" s="54" t="s">
        <v>88</v>
      </c>
      <c r="D476" s="15"/>
      <c r="E476" s="15"/>
      <c r="F476" s="15">
        <v>5529</v>
      </c>
      <c r="G476" s="15">
        <v>-270925</v>
      </c>
      <c r="H476" s="90">
        <f t="shared" si="168"/>
        <v>276454</v>
      </c>
      <c r="I476" s="103">
        <f t="shared" si="169"/>
        <v>1.0204078619544155</v>
      </c>
      <c r="J476" s="104"/>
      <c r="K476" s="15">
        <v>-745372</v>
      </c>
      <c r="L476" s="15">
        <v>-1726410</v>
      </c>
      <c r="M476" s="90">
        <f t="shared" si="170"/>
        <v>981038</v>
      </c>
      <c r="N476" s="103">
        <f t="shared" si="171"/>
        <v>0.5682531959383924</v>
      </c>
      <c r="O476" s="104"/>
      <c r="P476" s="15">
        <v>-174298</v>
      </c>
      <c r="Q476" s="15">
        <v>55764</v>
      </c>
      <c r="R476" s="90">
        <f t="shared" si="172"/>
        <v>-230062</v>
      </c>
      <c r="S476" s="103">
        <f t="shared" si="173"/>
        <v>-4.1256366114339</v>
      </c>
      <c r="T476" s="104"/>
      <c r="U476" s="15">
        <v>-712623</v>
      </c>
      <c r="V476" s="15">
        <v>-3266717</v>
      </c>
      <c r="W476" s="90">
        <f t="shared" si="174"/>
        <v>2554094</v>
      </c>
      <c r="X476" s="103">
        <f t="shared" si="175"/>
        <v>0.7818534632782699</v>
      </c>
    </row>
    <row r="477" spans="1:24" s="14" customFormat="1" ht="12.75" hidden="1" outlineLevel="2">
      <c r="A477" s="14" t="s">
        <v>1290</v>
      </c>
      <c r="B477" s="14" t="s">
        <v>1291</v>
      </c>
      <c r="C477" s="54" t="s">
        <v>89</v>
      </c>
      <c r="D477" s="15"/>
      <c r="E477" s="15"/>
      <c r="F477" s="15">
        <v>3518.05</v>
      </c>
      <c r="G477" s="15">
        <v>5642.46</v>
      </c>
      <c r="H477" s="90">
        <f t="shared" si="168"/>
        <v>-2124.41</v>
      </c>
      <c r="I477" s="103">
        <f t="shared" si="169"/>
        <v>-0.3765042197906587</v>
      </c>
      <c r="J477" s="104"/>
      <c r="K477" s="15">
        <v>-350885.87</v>
      </c>
      <c r="L477" s="15">
        <v>-47496.72</v>
      </c>
      <c r="M477" s="90">
        <f t="shared" si="170"/>
        <v>-303389.15</v>
      </c>
      <c r="N477" s="103">
        <f t="shared" si="171"/>
        <v>-6.387581079282949</v>
      </c>
      <c r="O477" s="104"/>
      <c r="P477" s="15">
        <v>-38441.91</v>
      </c>
      <c r="Q477" s="15">
        <v>89197.68000000001</v>
      </c>
      <c r="R477" s="90">
        <f t="shared" si="172"/>
        <v>-127639.59000000001</v>
      </c>
      <c r="S477" s="103">
        <f t="shared" si="173"/>
        <v>-1.4309743257896395</v>
      </c>
      <c r="T477" s="104"/>
      <c r="U477" s="15">
        <v>-419092.32</v>
      </c>
      <c r="V477" s="15">
        <v>-517697.64</v>
      </c>
      <c r="W477" s="90">
        <f t="shared" si="174"/>
        <v>98605.32</v>
      </c>
      <c r="X477" s="103">
        <f t="shared" si="175"/>
        <v>0.1904689385873963</v>
      </c>
    </row>
    <row r="478" spans="1:24" s="14" customFormat="1" ht="12.75" hidden="1" outlineLevel="2">
      <c r="A478" s="14" t="s">
        <v>1292</v>
      </c>
      <c r="B478" s="14" t="s">
        <v>1293</v>
      </c>
      <c r="C478" s="54" t="s">
        <v>90</v>
      </c>
      <c r="D478" s="15"/>
      <c r="E478" s="15"/>
      <c r="F478" s="15">
        <v>-42249.05</v>
      </c>
      <c r="G478" s="15">
        <v>-39446.46</v>
      </c>
      <c r="H478" s="90">
        <f t="shared" si="168"/>
        <v>-2802.590000000004</v>
      </c>
      <c r="I478" s="103">
        <f t="shared" si="169"/>
        <v>-0.07104794701476391</v>
      </c>
      <c r="J478" s="104"/>
      <c r="K478" s="15">
        <v>-106976.13</v>
      </c>
      <c r="L478" s="15">
        <v>-406678.28</v>
      </c>
      <c r="M478" s="90">
        <f t="shared" si="170"/>
        <v>299702.15</v>
      </c>
      <c r="N478" s="103">
        <f t="shared" si="171"/>
        <v>0.7369514545994441</v>
      </c>
      <c r="O478" s="104"/>
      <c r="P478" s="15">
        <v>-87128.09</v>
      </c>
      <c r="Q478" s="15">
        <v>-187820.68</v>
      </c>
      <c r="R478" s="90">
        <f t="shared" si="172"/>
        <v>100692.59</v>
      </c>
      <c r="S478" s="103">
        <f t="shared" si="173"/>
        <v>0.536110240895731</v>
      </c>
      <c r="T478" s="104"/>
      <c r="U478" s="15">
        <v>-152744.68</v>
      </c>
      <c r="V478" s="15">
        <v>-102991.36000000004</v>
      </c>
      <c r="W478" s="90">
        <f t="shared" si="174"/>
        <v>-49753.31999999995</v>
      </c>
      <c r="X478" s="103">
        <f t="shared" si="175"/>
        <v>-0.48308246439312896</v>
      </c>
    </row>
    <row r="479" spans="1:24" s="14" customFormat="1" ht="12.75" hidden="1" outlineLevel="2">
      <c r="A479" s="14" t="s">
        <v>1294</v>
      </c>
      <c r="B479" s="14" t="s">
        <v>1295</v>
      </c>
      <c r="C479" s="54" t="s">
        <v>91</v>
      </c>
      <c r="D479" s="15"/>
      <c r="E479" s="15"/>
      <c r="F479" s="15">
        <v>392962.49</v>
      </c>
      <c r="G479" s="15">
        <v>342336.99</v>
      </c>
      <c r="H479" s="90">
        <f t="shared" si="168"/>
        <v>50625.5</v>
      </c>
      <c r="I479" s="103">
        <f t="shared" si="169"/>
        <v>0.14788206205820761</v>
      </c>
      <c r="J479" s="104"/>
      <c r="K479" s="15">
        <v>4028959.16</v>
      </c>
      <c r="L479" s="15">
        <v>3779381.69</v>
      </c>
      <c r="M479" s="90">
        <f t="shared" si="170"/>
        <v>249577.4700000002</v>
      </c>
      <c r="N479" s="103">
        <f t="shared" si="171"/>
        <v>0.06603658758795548</v>
      </c>
      <c r="O479" s="104"/>
      <c r="P479" s="15">
        <v>1165771.79</v>
      </c>
      <c r="Q479" s="15">
        <v>1547015.54</v>
      </c>
      <c r="R479" s="90">
        <f t="shared" si="172"/>
        <v>-381243.75</v>
      </c>
      <c r="S479" s="103">
        <f t="shared" si="173"/>
        <v>-0.2464382161280681</v>
      </c>
      <c r="T479" s="104"/>
      <c r="U479" s="15">
        <v>4705618.350000001</v>
      </c>
      <c r="V479" s="15">
        <v>3432748.7199999997</v>
      </c>
      <c r="W479" s="90">
        <f t="shared" si="174"/>
        <v>1272869.6300000008</v>
      </c>
      <c r="X479" s="103">
        <f t="shared" si="175"/>
        <v>0.3708018657421569</v>
      </c>
    </row>
    <row r="480" spans="1:24" s="14" customFormat="1" ht="12.75" hidden="1" outlineLevel="2">
      <c r="A480" s="14" t="s">
        <v>1296</v>
      </c>
      <c r="B480" s="14" t="s">
        <v>1297</v>
      </c>
      <c r="C480" s="54" t="s">
        <v>92</v>
      </c>
      <c r="D480" s="15"/>
      <c r="E480" s="15"/>
      <c r="F480" s="15">
        <v>-368928.58</v>
      </c>
      <c r="G480" s="15">
        <v>-323071.66000000003</v>
      </c>
      <c r="H480" s="90">
        <f t="shared" si="168"/>
        <v>-45856.919999999984</v>
      </c>
      <c r="I480" s="103">
        <f t="shared" si="169"/>
        <v>-0.1419403979909596</v>
      </c>
      <c r="J480" s="104"/>
      <c r="K480" s="15">
        <v>-3712783.56</v>
      </c>
      <c r="L480" s="15">
        <v>-3057481.82</v>
      </c>
      <c r="M480" s="90">
        <f t="shared" si="170"/>
        <v>-655301.7400000002</v>
      </c>
      <c r="N480" s="103">
        <f t="shared" si="171"/>
        <v>-0.21432727276200134</v>
      </c>
      <c r="O480" s="104"/>
      <c r="P480" s="15">
        <v>-1090131.56</v>
      </c>
      <c r="Q480" s="15">
        <v>-937515.4</v>
      </c>
      <c r="R480" s="90">
        <f t="shared" si="172"/>
        <v>-152616.16000000003</v>
      </c>
      <c r="S480" s="103">
        <f t="shared" si="173"/>
        <v>-0.1627878966041518</v>
      </c>
      <c r="T480" s="104"/>
      <c r="U480" s="15">
        <v>-4337652.58</v>
      </c>
      <c r="V480" s="15">
        <v>-3749699.8899999997</v>
      </c>
      <c r="W480" s="90">
        <f t="shared" si="174"/>
        <v>-587952.6900000004</v>
      </c>
      <c r="X480" s="103">
        <f t="shared" si="175"/>
        <v>-0.15679993259407235</v>
      </c>
    </row>
    <row r="481" spans="1:24" s="14" customFormat="1" ht="12.75" hidden="1" outlineLevel="2">
      <c r="A481" s="14" t="s">
        <v>1298</v>
      </c>
      <c r="B481" s="14" t="s">
        <v>1299</v>
      </c>
      <c r="C481" s="54" t="s">
        <v>93</v>
      </c>
      <c r="D481" s="15"/>
      <c r="E481" s="15"/>
      <c r="F481" s="15">
        <v>-41121.950000000004</v>
      </c>
      <c r="G481" s="15">
        <v>-78939.13</v>
      </c>
      <c r="H481" s="90">
        <f t="shared" si="168"/>
        <v>37817.18</v>
      </c>
      <c r="I481" s="103">
        <f t="shared" si="169"/>
        <v>0.47906760563487333</v>
      </c>
      <c r="J481" s="104"/>
      <c r="K481" s="15">
        <v>-735135.748</v>
      </c>
      <c r="L481" s="15">
        <v>-603599.47</v>
      </c>
      <c r="M481" s="90">
        <f t="shared" si="170"/>
        <v>-131536.27800000005</v>
      </c>
      <c r="N481" s="103">
        <f t="shared" si="171"/>
        <v>-0.21791980367378397</v>
      </c>
      <c r="O481" s="104"/>
      <c r="P481" s="15">
        <v>-202283.87</v>
      </c>
      <c r="Q481" s="15">
        <v>-19058.65</v>
      </c>
      <c r="R481" s="90">
        <f t="shared" si="172"/>
        <v>-183225.22</v>
      </c>
      <c r="S481" s="103">
        <f t="shared" si="173"/>
        <v>-9.613756483276621</v>
      </c>
      <c r="T481" s="104"/>
      <c r="U481" s="15">
        <v>-785841.27</v>
      </c>
      <c r="V481" s="15">
        <v>-1014677.98</v>
      </c>
      <c r="W481" s="90">
        <f t="shared" si="174"/>
        <v>228836.70999999996</v>
      </c>
      <c r="X481" s="103">
        <f t="shared" si="175"/>
        <v>0.22552643746146928</v>
      </c>
    </row>
    <row r="482" spans="1:24" s="14" customFormat="1" ht="12.75" hidden="1" outlineLevel="2">
      <c r="A482" s="14" t="s">
        <v>1300</v>
      </c>
      <c r="B482" s="14" t="s">
        <v>1301</v>
      </c>
      <c r="C482" s="54" t="s">
        <v>94</v>
      </c>
      <c r="D482" s="15"/>
      <c r="E482" s="15"/>
      <c r="F482" s="15">
        <v>251.94</v>
      </c>
      <c r="G482" s="15">
        <v>334.74</v>
      </c>
      <c r="H482" s="90">
        <f t="shared" si="168"/>
        <v>-82.80000000000001</v>
      </c>
      <c r="I482" s="103">
        <f t="shared" si="169"/>
        <v>-0.24735615701738667</v>
      </c>
      <c r="J482" s="104"/>
      <c r="K482" s="15">
        <v>78.86</v>
      </c>
      <c r="L482" s="15">
        <v>4332.39</v>
      </c>
      <c r="M482" s="90">
        <f t="shared" si="170"/>
        <v>-4253.530000000001</v>
      </c>
      <c r="N482" s="103">
        <f t="shared" si="171"/>
        <v>-0.981797575933838</v>
      </c>
      <c r="O482" s="104"/>
      <c r="P482" s="15">
        <v>770.9300000000001</v>
      </c>
      <c r="Q482" s="15">
        <v>2042.13</v>
      </c>
      <c r="R482" s="90">
        <f t="shared" si="172"/>
        <v>-1271.2</v>
      </c>
      <c r="S482" s="103">
        <f t="shared" si="173"/>
        <v>-0.6224873049218218</v>
      </c>
      <c r="T482" s="104"/>
      <c r="U482" s="15">
        <v>-2086.2999999999997</v>
      </c>
      <c r="V482" s="15">
        <v>5633.42</v>
      </c>
      <c r="W482" s="90">
        <f t="shared" si="174"/>
        <v>-7719.719999999999</v>
      </c>
      <c r="X482" s="103">
        <f t="shared" si="175"/>
        <v>-1.370343414835038</v>
      </c>
    </row>
    <row r="483" spans="1:24" s="14" customFormat="1" ht="12.75" hidden="1" outlineLevel="2">
      <c r="A483" s="14" t="s">
        <v>1302</v>
      </c>
      <c r="B483" s="14" t="s">
        <v>1303</v>
      </c>
      <c r="C483" s="54" t="s">
        <v>95</v>
      </c>
      <c r="D483" s="15"/>
      <c r="E483" s="15"/>
      <c r="F483" s="15">
        <v>-424</v>
      </c>
      <c r="G483" s="15">
        <v>0</v>
      </c>
      <c r="H483" s="90">
        <f t="shared" si="168"/>
        <v>-424</v>
      </c>
      <c r="I483" s="103" t="str">
        <f t="shared" si="169"/>
        <v>N.M.</v>
      </c>
      <c r="J483" s="104"/>
      <c r="K483" s="15">
        <v>-44692.55</v>
      </c>
      <c r="L483" s="15">
        <v>-2216</v>
      </c>
      <c r="M483" s="90">
        <f t="shared" si="170"/>
        <v>-42476.55</v>
      </c>
      <c r="N483" s="103" t="str">
        <f t="shared" si="171"/>
        <v>N.M.</v>
      </c>
      <c r="O483" s="104"/>
      <c r="P483" s="15">
        <v>-1312</v>
      </c>
      <c r="Q483" s="15">
        <v>-1</v>
      </c>
      <c r="R483" s="90">
        <f t="shared" si="172"/>
        <v>-1311</v>
      </c>
      <c r="S483" s="103" t="str">
        <f t="shared" si="173"/>
        <v>N.M.</v>
      </c>
      <c r="T483" s="104"/>
      <c r="U483" s="15">
        <v>-44692.55</v>
      </c>
      <c r="V483" s="15">
        <v>-1297</v>
      </c>
      <c r="W483" s="90">
        <f t="shared" si="174"/>
        <v>-43395.55</v>
      </c>
      <c r="X483" s="103" t="str">
        <f t="shared" si="175"/>
        <v>N.M.</v>
      </c>
    </row>
    <row r="484" spans="1:24" s="14" customFormat="1" ht="12.75" hidden="1" outlineLevel="2">
      <c r="A484" s="14" t="s">
        <v>1304</v>
      </c>
      <c r="B484" s="14" t="s">
        <v>1305</v>
      </c>
      <c r="C484" s="54" t="s">
        <v>96</v>
      </c>
      <c r="D484" s="15"/>
      <c r="E484" s="15"/>
      <c r="F484" s="15">
        <v>20261</v>
      </c>
      <c r="G484" s="15">
        <v>60627</v>
      </c>
      <c r="H484" s="90">
        <f t="shared" si="168"/>
        <v>-40366</v>
      </c>
      <c r="I484" s="103">
        <f t="shared" si="169"/>
        <v>-0.6658089630032824</v>
      </c>
      <c r="J484" s="104"/>
      <c r="K484" s="15">
        <v>495808</v>
      </c>
      <c r="L484" s="15">
        <v>296372</v>
      </c>
      <c r="M484" s="90">
        <f t="shared" si="170"/>
        <v>199436</v>
      </c>
      <c r="N484" s="103">
        <f t="shared" si="171"/>
        <v>0.672924567772934</v>
      </c>
      <c r="O484" s="104"/>
      <c r="P484" s="15">
        <v>144154</v>
      </c>
      <c r="Q484" s="15">
        <v>-50108</v>
      </c>
      <c r="R484" s="90">
        <f t="shared" si="172"/>
        <v>194262</v>
      </c>
      <c r="S484" s="103">
        <f t="shared" si="173"/>
        <v>3.876865969505867</v>
      </c>
      <c r="T484" s="104"/>
      <c r="U484" s="15">
        <v>508511</v>
      </c>
      <c r="V484" s="15">
        <v>554135</v>
      </c>
      <c r="W484" s="90">
        <f t="shared" si="174"/>
        <v>-45624</v>
      </c>
      <c r="X484" s="103">
        <f t="shared" si="175"/>
        <v>-0.08233372734081046</v>
      </c>
    </row>
    <row r="485" spans="1:24" s="14" customFormat="1" ht="12.75" hidden="1" outlineLevel="2">
      <c r="A485" s="14" t="s">
        <v>1306</v>
      </c>
      <c r="B485" s="14" t="s">
        <v>1307</v>
      </c>
      <c r="C485" s="54" t="s">
        <v>97</v>
      </c>
      <c r="D485" s="15"/>
      <c r="E485" s="15"/>
      <c r="F485" s="15">
        <v>828.38</v>
      </c>
      <c r="G485" s="15">
        <v>0</v>
      </c>
      <c r="H485" s="90">
        <f t="shared" si="168"/>
        <v>828.38</v>
      </c>
      <c r="I485" s="103" t="str">
        <f t="shared" si="169"/>
        <v>N.M.</v>
      </c>
      <c r="J485" s="104"/>
      <c r="K485" s="15">
        <v>-69475.81</v>
      </c>
      <c r="L485" s="15">
        <v>30077.68</v>
      </c>
      <c r="M485" s="90">
        <f t="shared" si="170"/>
        <v>-99553.48999999999</v>
      </c>
      <c r="N485" s="103">
        <f t="shared" si="171"/>
        <v>-3.30987928590237</v>
      </c>
      <c r="O485" s="104"/>
      <c r="P485" s="15">
        <v>-2761.9500000000003</v>
      </c>
      <c r="Q485" s="15">
        <v>14207.11</v>
      </c>
      <c r="R485" s="90">
        <f t="shared" si="172"/>
        <v>-16969.06</v>
      </c>
      <c r="S485" s="103">
        <f t="shared" si="173"/>
        <v>-1.194406181130434</v>
      </c>
      <c r="T485" s="104"/>
      <c r="U485" s="15">
        <v>-85953.98999999999</v>
      </c>
      <c r="V485" s="15">
        <v>13882.03</v>
      </c>
      <c r="W485" s="90">
        <f t="shared" si="174"/>
        <v>-99836.01999999999</v>
      </c>
      <c r="X485" s="103">
        <f t="shared" si="175"/>
        <v>-7.191745011356407</v>
      </c>
    </row>
    <row r="486" spans="1:24" s="14" customFormat="1" ht="12.75" hidden="1" outlineLevel="2">
      <c r="A486" s="14" t="s">
        <v>1308</v>
      </c>
      <c r="B486" s="14" t="s">
        <v>1309</v>
      </c>
      <c r="C486" s="54" t="s">
        <v>98</v>
      </c>
      <c r="D486" s="15"/>
      <c r="E486" s="15"/>
      <c r="F486" s="15">
        <v>-3037.91</v>
      </c>
      <c r="G486" s="15">
        <v>-387.85</v>
      </c>
      <c r="H486" s="90">
        <f t="shared" si="168"/>
        <v>-2650.06</v>
      </c>
      <c r="I486" s="103">
        <f t="shared" si="169"/>
        <v>-6.832693051437411</v>
      </c>
      <c r="J486" s="104"/>
      <c r="K486" s="15">
        <v>-7888.2</v>
      </c>
      <c r="L486" s="15">
        <v>-3404.41</v>
      </c>
      <c r="M486" s="90">
        <f t="shared" si="170"/>
        <v>-4483.79</v>
      </c>
      <c r="N486" s="103">
        <f t="shared" si="171"/>
        <v>-1.3170534688830078</v>
      </c>
      <c r="O486" s="104"/>
      <c r="P486" s="15">
        <v>-3383.32</v>
      </c>
      <c r="Q486" s="15">
        <v>-1352.43</v>
      </c>
      <c r="R486" s="90">
        <f t="shared" si="172"/>
        <v>-2030.89</v>
      </c>
      <c r="S486" s="103">
        <f t="shared" si="173"/>
        <v>-1.5016599750079487</v>
      </c>
      <c r="T486" s="104"/>
      <c r="U486" s="15">
        <v>-8897.38</v>
      </c>
      <c r="V486" s="15">
        <v>-4163.66</v>
      </c>
      <c r="W486" s="90">
        <f t="shared" si="174"/>
        <v>-4733.719999999999</v>
      </c>
      <c r="X486" s="103">
        <f t="shared" si="175"/>
        <v>-1.1369131965626396</v>
      </c>
    </row>
    <row r="487" spans="1:24" s="14" customFormat="1" ht="12.75" hidden="1" outlineLevel="2">
      <c r="A487" s="14" t="s">
        <v>1310</v>
      </c>
      <c r="B487" s="14" t="s">
        <v>1311</v>
      </c>
      <c r="C487" s="54" t="s">
        <v>99</v>
      </c>
      <c r="D487" s="15"/>
      <c r="E487" s="15"/>
      <c r="F487" s="15">
        <v>59.83</v>
      </c>
      <c r="G487" s="15">
        <v>20.69</v>
      </c>
      <c r="H487" s="90">
        <f t="shared" si="168"/>
        <v>39.14</v>
      </c>
      <c r="I487" s="103">
        <f t="shared" si="169"/>
        <v>1.891735137747704</v>
      </c>
      <c r="J487" s="104"/>
      <c r="K487" s="15">
        <v>-3620.23</v>
      </c>
      <c r="L487" s="15">
        <v>3664.7400000000002</v>
      </c>
      <c r="M487" s="90">
        <f t="shared" si="170"/>
        <v>-7284.97</v>
      </c>
      <c r="N487" s="103">
        <f t="shared" si="171"/>
        <v>-1.987854527197018</v>
      </c>
      <c r="O487" s="104"/>
      <c r="P487" s="15">
        <v>195.68</v>
      </c>
      <c r="Q487" s="15">
        <v>20.69</v>
      </c>
      <c r="R487" s="90">
        <f t="shared" si="172"/>
        <v>174.99</v>
      </c>
      <c r="S487" s="103">
        <f t="shared" si="173"/>
        <v>8.457709038182697</v>
      </c>
      <c r="T487" s="104"/>
      <c r="U487" s="15">
        <v>7029.860000000001</v>
      </c>
      <c r="V487" s="15">
        <v>4417.81</v>
      </c>
      <c r="W487" s="90">
        <f t="shared" si="174"/>
        <v>2612.05</v>
      </c>
      <c r="X487" s="103">
        <f t="shared" si="175"/>
        <v>0.5912544903470272</v>
      </c>
    </row>
    <row r="488" spans="1:24" s="14" customFormat="1" ht="12.75" hidden="1" outlineLevel="2">
      <c r="A488" s="14" t="s">
        <v>1312</v>
      </c>
      <c r="B488" s="14" t="s">
        <v>1313</v>
      </c>
      <c r="C488" s="54" t="s">
        <v>100</v>
      </c>
      <c r="D488" s="15"/>
      <c r="E488" s="15"/>
      <c r="F488" s="15">
        <v>0</v>
      </c>
      <c r="G488" s="15">
        <v>0</v>
      </c>
      <c r="H488" s="90">
        <f t="shared" si="168"/>
        <v>0</v>
      </c>
      <c r="I488" s="103">
        <f t="shared" si="169"/>
        <v>0</v>
      </c>
      <c r="J488" s="104"/>
      <c r="K488" s="15">
        <v>328.53000000000003</v>
      </c>
      <c r="L488" s="15">
        <v>0</v>
      </c>
      <c r="M488" s="90">
        <f t="shared" si="170"/>
        <v>328.53000000000003</v>
      </c>
      <c r="N488" s="103" t="str">
        <f t="shared" si="171"/>
        <v>N.M.</v>
      </c>
      <c r="O488" s="104"/>
      <c r="P488" s="15">
        <v>0</v>
      </c>
      <c r="Q488" s="15">
        <v>0</v>
      </c>
      <c r="R488" s="90">
        <f t="shared" si="172"/>
        <v>0</v>
      </c>
      <c r="S488" s="103">
        <f t="shared" si="173"/>
        <v>0</v>
      </c>
      <c r="T488" s="104"/>
      <c r="U488" s="15">
        <v>328.53000000000003</v>
      </c>
      <c r="V488" s="15">
        <v>0</v>
      </c>
      <c r="W488" s="90">
        <f t="shared" si="174"/>
        <v>328.53000000000003</v>
      </c>
      <c r="X488" s="103" t="str">
        <f t="shared" si="175"/>
        <v>N.M.</v>
      </c>
    </row>
    <row r="489" spans="1:24" s="14" customFormat="1" ht="12.75" hidden="1" outlineLevel="2">
      <c r="A489" s="14" t="s">
        <v>1314</v>
      </c>
      <c r="B489" s="14" t="s">
        <v>1315</v>
      </c>
      <c r="C489" s="54" t="s">
        <v>101</v>
      </c>
      <c r="D489" s="15"/>
      <c r="E489" s="15"/>
      <c r="F489" s="15">
        <v>0</v>
      </c>
      <c r="G489" s="15">
        <v>0</v>
      </c>
      <c r="H489" s="90">
        <f t="shared" si="168"/>
        <v>0</v>
      </c>
      <c r="I489" s="103">
        <f t="shared" si="169"/>
        <v>0</v>
      </c>
      <c r="J489" s="104"/>
      <c r="K489" s="15">
        <v>0</v>
      </c>
      <c r="L489" s="15">
        <v>13.790000000000001</v>
      </c>
      <c r="M489" s="90">
        <f t="shared" si="170"/>
        <v>-13.790000000000001</v>
      </c>
      <c r="N489" s="103" t="str">
        <f t="shared" si="171"/>
        <v>N.M.</v>
      </c>
      <c r="O489" s="104"/>
      <c r="P489" s="15">
        <v>0</v>
      </c>
      <c r="Q489" s="15">
        <v>0</v>
      </c>
      <c r="R489" s="90">
        <f t="shared" si="172"/>
        <v>0</v>
      </c>
      <c r="S489" s="103">
        <f t="shared" si="173"/>
        <v>0</v>
      </c>
      <c r="T489" s="104"/>
      <c r="U489" s="15">
        <v>0</v>
      </c>
      <c r="V489" s="15">
        <v>13.790000000000001</v>
      </c>
      <c r="W489" s="90">
        <f t="shared" si="174"/>
        <v>-13.790000000000001</v>
      </c>
      <c r="X489" s="103" t="str">
        <f t="shared" si="175"/>
        <v>N.M.</v>
      </c>
    </row>
    <row r="490" spans="1:24" ht="12.75" hidden="1" outlineLevel="1">
      <c r="A490" s="35" t="s">
        <v>349</v>
      </c>
      <c r="C490" s="76" t="s">
        <v>378</v>
      </c>
      <c r="D490" s="28"/>
      <c r="E490" s="28"/>
      <c r="F490" s="17">
        <v>3351.3600000000033</v>
      </c>
      <c r="G490" s="17">
        <v>8606.929999999975</v>
      </c>
      <c r="H490" s="35">
        <f>+F490-G490</f>
        <v>-5255.5699999999715</v>
      </c>
      <c r="I490" s="95">
        <f>IF(G490&lt;0,IF(H490=0,0,IF(OR(G490=0,F490=0),"N.M.",IF(ABS(H490/G490)&gt;=10,"N.M.",H490/(-G490)))),IF(H490=0,0,IF(OR(G490=0,F490=0),"N.M.",IF(ABS(H490/G490)&gt;=10,"N.M.",H490/G490))))</f>
        <v>-0.6106207439818828</v>
      </c>
      <c r="K490" s="17">
        <v>57163.31199999994</v>
      </c>
      <c r="L490" s="17">
        <v>576023.2700000004</v>
      </c>
      <c r="M490" s="35">
        <f>+K490-L490</f>
        <v>-518859.95800000045</v>
      </c>
      <c r="N490" s="95">
        <f>IF(L490&lt;0,IF(M490=0,0,IF(OR(L490=0,K490=0),"N.M.",IF(ABS(M490/L490)&gt;=10,"N.M.",M490/(-L490)))),IF(M490=0,0,IF(OR(L490=0,K490=0),"N.M.",IF(ABS(M490/L490)&gt;=10,"N.M.",M490/L490))))</f>
        <v>-0.9007621480291935</v>
      </c>
      <c r="P490" s="17">
        <v>85947.8799999999</v>
      </c>
      <c r="Q490" s="17">
        <v>618312.7299999999</v>
      </c>
      <c r="R490" s="35">
        <f>+P490-Q490</f>
        <v>-532364.85</v>
      </c>
      <c r="S490" s="95">
        <f>IF(Q490&lt;0,IF(R490=0,0,IF(OR(Q490=0,P490=0),"N.M.",IF(ABS(R490/Q490)&gt;=10,"N.M.",R490/(-Q490)))),IF(R490=0,0,IF(OR(Q490=0,P490=0),"N.M.",IF(ABS(R490/Q490)&gt;=10,"N.M.",R490/Q490))))</f>
        <v>-0.8609961014388303</v>
      </c>
      <c r="U490" s="17">
        <v>94544.8300000001</v>
      </c>
      <c r="V490" s="17">
        <v>-594699.2599999999</v>
      </c>
      <c r="W490" s="35">
        <f>+U490-V490</f>
        <v>689244.09</v>
      </c>
      <c r="X490" s="95">
        <f>IF(V490&lt;0,IF(W490=0,0,IF(OR(V490=0,U490=0),"N.M.",IF(ABS(W490/V490)&gt;=10,"N.M.",W490/(-V490)))),IF(W490=0,0,IF(OR(V490=0,U490=0),"N.M.",IF(ABS(W490/V490)&gt;=10,"N.M.",W490/V490))))</f>
        <v>1.1589792292662346</v>
      </c>
    </row>
    <row r="491" spans="1:24" ht="12.75" hidden="1" outlineLevel="1">
      <c r="A491" s="9" t="s">
        <v>353</v>
      </c>
      <c r="C491" s="66" t="s">
        <v>329</v>
      </c>
      <c r="D491" s="28"/>
      <c r="E491" s="28"/>
      <c r="F491" s="17">
        <v>7395.55</v>
      </c>
      <c r="G491" s="17">
        <v>12651.12</v>
      </c>
      <c r="H491" s="35">
        <f>+F491-G491</f>
        <v>-5255.570000000001</v>
      </c>
      <c r="I491" s="95">
        <f>IF(G491&lt;0,IF(H491=0,0,IF(OR(G491=0,F491=0),"N.M.",IF(ABS(H491/G491)&gt;=10,"N.M.",H491/(-G491)))),IF(H491=0,0,IF(OR(G491=0,F491=0),"N.M.",IF(ABS(H491/G491)&gt;=10,"N.M.",H491/G491))))</f>
        <v>-0.41542329849056847</v>
      </c>
      <c r="K491" s="17">
        <v>98605.212</v>
      </c>
      <c r="L491" s="17">
        <v>616690.17</v>
      </c>
      <c r="M491" s="35">
        <f>+K491-L491</f>
        <v>-518084.95800000004</v>
      </c>
      <c r="N491" s="95">
        <f>IF(L491&lt;0,IF(M491=0,0,IF(OR(L491=0,K491=0),"N.M.",IF(ABS(M491/L491)&gt;=10,"N.M.",M491/(-L491)))),IF(M491=0,0,IF(OR(L491=0,K491=0),"N.M.",IF(ABS(M491/L491)&gt;=10,"N.M.",M491/L491))))</f>
        <v>-0.8401057503478611</v>
      </c>
      <c r="P491" s="17">
        <v>98080.45000000001</v>
      </c>
      <c r="Q491" s="17">
        <v>630445.2999999999</v>
      </c>
      <c r="R491" s="35">
        <f>+P491-Q491</f>
        <v>-532364.8499999999</v>
      </c>
      <c r="S491" s="95">
        <f>IF(Q491&lt;0,IF(R491=0,0,IF(OR(Q491=0,P491=0),"N.M.",IF(ABS(R491/Q491)&gt;=10,"N.M.",R491/(-Q491)))),IF(R491=0,0,IF(OR(Q491=0,P491=0),"N.M.",IF(ABS(R491/Q491)&gt;=10,"N.M.",R491/Q491))))</f>
        <v>-0.8444267091847618</v>
      </c>
      <c r="U491" s="17">
        <v>144075.11</v>
      </c>
      <c r="V491" s="17">
        <v>-546693.9800000002</v>
      </c>
      <c r="W491" s="35">
        <f>+U491-V491</f>
        <v>690769.0900000002</v>
      </c>
      <c r="X491" s="95">
        <f>IF(V491&lt;0,IF(W491=0,0,IF(OR(V491=0,U491=0),"N.M.",IF(ABS(W491/V491)&gt;=10,"N.M.",W491/(-V491)))),IF(W491=0,0,IF(OR(V491=0,U491=0),"N.M.",IF(ABS(W491/V491)&gt;=10,"N.M.",W491/V491))))</f>
        <v>1.2635388631863111</v>
      </c>
    </row>
    <row r="492" spans="1:24" s="13" customFormat="1" ht="12.75" collapsed="1">
      <c r="A492" s="13" t="s">
        <v>352</v>
      </c>
      <c r="C492" s="52" t="s">
        <v>254</v>
      </c>
      <c r="D492" s="29"/>
      <c r="E492" s="29"/>
      <c r="F492" s="29">
        <v>95583.16000000002</v>
      </c>
      <c r="G492" s="29">
        <v>119435.69</v>
      </c>
      <c r="H492" s="29">
        <f>+F492-G492</f>
        <v>-23852.529999999984</v>
      </c>
      <c r="I492" s="98">
        <f>IF(G492&lt;0,IF(H492=0,0,IF(OR(G492=0,F492=0),"N.M.",IF(ABS(H492/G492)&gt;=10,"N.M.",H492/(-G492)))),IF(H492=0,0,IF(OR(G492=0,F492=0),"N.M.",IF(ABS(H492/G492)&gt;=10,"N.M.",H492/G492))))</f>
        <v>-0.19971023736707164</v>
      </c>
      <c r="J492" s="115"/>
      <c r="K492" s="29">
        <v>892199.7320000001</v>
      </c>
      <c r="L492" s="29">
        <v>1026052.3600000001</v>
      </c>
      <c r="M492" s="29">
        <f>+K492-L492</f>
        <v>-133852.62800000003</v>
      </c>
      <c r="N492" s="98">
        <f>IF(L492&lt;0,IF(M492=0,0,IF(OR(L492=0,K492=0),"N.M.",IF(ABS(M492/L492)&gt;=10,"N.M.",M492/(-L492)))),IF(M492=0,0,IF(OR(L492=0,K492=0),"N.M.",IF(ABS(M492/L492)&gt;=10,"N.M.",M492/L492))))</f>
        <v>-0.13045399359541457</v>
      </c>
      <c r="O492" s="115"/>
      <c r="P492" s="29">
        <v>307975.53</v>
      </c>
      <c r="Q492" s="29">
        <v>933974.75</v>
      </c>
      <c r="R492" s="29">
        <f>+P492-Q492</f>
        <v>-625999.22</v>
      </c>
      <c r="S492" s="98">
        <f>IF(Q492&lt;0,IF(R492=0,0,IF(OR(Q492=0,P492=0),"N.M.",IF(ABS(R492/Q492)&gt;=10,"N.M.",R492/(-Q492)))),IF(R492=0,0,IF(OR(Q492=0,P492=0),"N.M.",IF(ABS(R492/Q492)&gt;=10,"N.M.",R492/Q492))))</f>
        <v>-0.6702528307108945</v>
      </c>
      <c r="T492" s="115"/>
      <c r="U492" s="29">
        <v>1137371.65</v>
      </c>
      <c r="V492" s="29">
        <v>-62162.18000000005</v>
      </c>
      <c r="W492" s="29">
        <f>+U492-V492</f>
        <v>1199533.83</v>
      </c>
      <c r="X492" s="98" t="str">
        <f>IF(V492&lt;0,IF(W492=0,0,IF(OR(V492=0,U492=0),"N.M.",IF(ABS(W492/V492)&gt;=10,"N.M.",W492/(-V492)))),IF(W492=0,0,IF(OR(V492=0,U492=0),"N.M.",IF(ABS(W492/V492)&gt;=10,"N.M.",W492/V492))))</f>
        <v>N.M.</v>
      </c>
    </row>
    <row r="493" spans="3:24" s="13" customFormat="1" ht="0.75" customHeight="1" hidden="1" outlineLevel="1">
      <c r="C493" s="52"/>
      <c r="D493" s="29"/>
      <c r="E493" s="29"/>
      <c r="F493" s="29"/>
      <c r="G493" s="29"/>
      <c r="H493" s="29"/>
      <c r="I493" s="98"/>
      <c r="J493" s="115"/>
      <c r="K493" s="29"/>
      <c r="L493" s="29"/>
      <c r="M493" s="29"/>
      <c r="N493" s="98"/>
      <c r="O493" s="115"/>
      <c r="P493" s="29"/>
      <c r="Q493" s="29"/>
      <c r="R493" s="29"/>
      <c r="S493" s="98"/>
      <c r="T493" s="115"/>
      <c r="U493" s="29"/>
      <c r="V493" s="29"/>
      <c r="W493" s="29"/>
      <c r="X493" s="98"/>
    </row>
    <row r="494" spans="1:24" s="14" customFormat="1" ht="12.75" hidden="1" outlineLevel="2">
      <c r="A494" s="14" t="s">
        <v>1316</v>
      </c>
      <c r="B494" s="14" t="s">
        <v>1317</v>
      </c>
      <c r="C494" s="54" t="s">
        <v>53</v>
      </c>
      <c r="D494" s="15"/>
      <c r="E494" s="15"/>
      <c r="F494" s="15">
        <v>0</v>
      </c>
      <c r="G494" s="15">
        <v>-4583</v>
      </c>
      <c r="H494" s="90">
        <f aca="true" t="shared" si="176" ref="H494:H499">+F494-G494</f>
        <v>4583</v>
      </c>
      <c r="I494" s="103" t="str">
        <f aca="true" t="shared" si="177" ref="I494:I499">IF(G494&lt;0,IF(H494=0,0,IF(OR(G494=0,F494=0),"N.M.",IF(ABS(H494/G494)&gt;=10,"N.M.",H494/(-G494)))),IF(H494=0,0,IF(OR(G494=0,F494=0),"N.M.",IF(ABS(H494/G494)&gt;=10,"N.M.",H494/G494))))</f>
        <v>N.M.</v>
      </c>
      <c r="J494" s="104"/>
      <c r="K494" s="15">
        <v>0</v>
      </c>
      <c r="L494" s="15">
        <v>-45830</v>
      </c>
      <c r="M494" s="90">
        <f aca="true" t="shared" si="178" ref="M494:M499">+K494-L494</f>
        <v>45830</v>
      </c>
      <c r="N494" s="103" t="str">
        <f aca="true" t="shared" si="179" ref="N494:N499">IF(L494&lt;0,IF(M494=0,0,IF(OR(L494=0,K494=0),"N.M.",IF(ABS(M494/L494)&gt;=10,"N.M.",M494/(-L494)))),IF(M494=0,0,IF(OR(L494=0,K494=0),"N.M.",IF(ABS(M494/L494)&gt;=10,"N.M.",M494/L494))))</f>
        <v>N.M.</v>
      </c>
      <c r="O494" s="104"/>
      <c r="P494" s="15">
        <v>0</v>
      </c>
      <c r="Q494" s="15">
        <v>-13749</v>
      </c>
      <c r="R494" s="90">
        <f aca="true" t="shared" si="180" ref="R494:R499">+P494-Q494</f>
        <v>13749</v>
      </c>
      <c r="S494" s="103" t="str">
        <f aca="true" t="shared" si="181" ref="S494:S499">IF(Q494&lt;0,IF(R494=0,0,IF(OR(Q494=0,P494=0),"N.M.",IF(ABS(R494/Q494)&gt;=10,"N.M.",R494/(-Q494)))),IF(R494=0,0,IF(OR(Q494=0,P494=0),"N.M.",IF(ABS(R494/Q494)&gt;=10,"N.M.",R494/Q494))))</f>
        <v>N.M.</v>
      </c>
      <c r="T494" s="104"/>
      <c r="U494" s="15">
        <v>-9170</v>
      </c>
      <c r="V494" s="15">
        <v>-45830</v>
      </c>
      <c r="W494" s="90">
        <f aca="true" t="shared" si="182" ref="W494:W499">+U494-V494</f>
        <v>36660</v>
      </c>
      <c r="X494" s="103">
        <f aca="true" t="shared" si="183" ref="X494:X499">IF(V494&lt;0,IF(W494=0,0,IF(OR(V494=0,U494=0),"N.M.",IF(ABS(W494/V494)&gt;=10,"N.M.",W494/(-V494)))),IF(W494=0,0,IF(OR(V494=0,U494=0),"N.M.",IF(ABS(W494/V494)&gt;=10,"N.M.",W494/V494))))</f>
        <v>0.7999127209251582</v>
      </c>
    </row>
    <row r="495" spans="1:24" s="14" customFormat="1" ht="12.75" hidden="1" outlineLevel="2">
      <c r="A495" s="14" t="s">
        <v>1318</v>
      </c>
      <c r="B495" s="14" t="s">
        <v>1319</v>
      </c>
      <c r="C495" s="54" t="s">
        <v>53</v>
      </c>
      <c r="D495" s="15"/>
      <c r="E495" s="15"/>
      <c r="F495" s="15">
        <v>-4716</v>
      </c>
      <c r="G495" s="15">
        <v>0</v>
      </c>
      <c r="H495" s="90">
        <f t="shared" si="176"/>
        <v>-4716</v>
      </c>
      <c r="I495" s="103" t="str">
        <f t="shared" si="177"/>
        <v>N.M.</v>
      </c>
      <c r="J495" s="104"/>
      <c r="K495" s="15">
        <v>-49258.14</v>
      </c>
      <c r="L495" s="15">
        <v>0</v>
      </c>
      <c r="M495" s="90">
        <f t="shared" si="178"/>
        <v>-49258.14</v>
      </c>
      <c r="N495" s="103" t="str">
        <f t="shared" si="179"/>
        <v>N.M.</v>
      </c>
      <c r="O495" s="104"/>
      <c r="P495" s="15">
        <v>-16246.140000000001</v>
      </c>
      <c r="Q495" s="15">
        <v>0</v>
      </c>
      <c r="R495" s="90">
        <f t="shared" si="180"/>
        <v>-16246.140000000001</v>
      </c>
      <c r="S495" s="103" t="str">
        <f t="shared" si="181"/>
        <v>N.M.</v>
      </c>
      <c r="T495" s="104"/>
      <c r="U495" s="15">
        <v>-49258.14</v>
      </c>
      <c r="V495" s="15">
        <v>0</v>
      </c>
      <c r="W495" s="90">
        <f t="shared" si="182"/>
        <v>-49258.14</v>
      </c>
      <c r="X495" s="103" t="str">
        <f t="shared" si="183"/>
        <v>N.M.</v>
      </c>
    </row>
    <row r="496" spans="1:24" s="13" customFormat="1" ht="12.75" hidden="1" outlineLevel="1">
      <c r="A496" s="1" t="s">
        <v>393</v>
      </c>
      <c r="C496" s="79" t="s">
        <v>359</v>
      </c>
      <c r="D496" s="29"/>
      <c r="E496" s="29"/>
      <c r="F496" s="17">
        <v>-4716</v>
      </c>
      <c r="G496" s="17">
        <v>-4583</v>
      </c>
      <c r="H496" s="35">
        <f t="shared" si="176"/>
        <v>-133</v>
      </c>
      <c r="I496" s="95">
        <f t="shared" si="177"/>
        <v>-0.02902029238490072</v>
      </c>
      <c r="J496" s="115"/>
      <c r="K496" s="17">
        <v>-49258.14</v>
      </c>
      <c r="L496" s="17">
        <v>-45830</v>
      </c>
      <c r="M496" s="35">
        <f t="shared" si="178"/>
        <v>-3428.1399999999994</v>
      </c>
      <c r="N496" s="95">
        <f t="shared" si="179"/>
        <v>-0.07480122190704777</v>
      </c>
      <c r="O496" s="115"/>
      <c r="P496" s="17">
        <v>-16246.140000000001</v>
      </c>
      <c r="Q496" s="17">
        <v>-13749</v>
      </c>
      <c r="R496" s="35">
        <f t="shared" si="180"/>
        <v>-2497.1400000000012</v>
      </c>
      <c r="S496" s="95">
        <f t="shared" si="181"/>
        <v>-0.1816233907920577</v>
      </c>
      <c r="T496" s="115"/>
      <c r="U496" s="17">
        <v>-58428.14</v>
      </c>
      <c r="V496" s="17">
        <v>-45830</v>
      </c>
      <c r="W496" s="35">
        <f t="shared" si="182"/>
        <v>-12598.14</v>
      </c>
      <c r="X496" s="95">
        <f t="shared" si="183"/>
        <v>-0.2748885009818896</v>
      </c>
    </row>
    <row r="497" spans="1:24" s="14" customFormat="1" ht="12.75" hidden="1" outlineLevel="2">
      <c r="A497" s="14" t="s">
        <v>1320</v>
      </c>
      <c r="B497" s="14" t="s">
        <v>1321</v>
      </c>
      <c r="C497" s="54" t="s">
        <v>102</v>
      </c>
      <c r="D497" s="15"/>
      <c r="E497" s="15"/>
      <c r="F497" s="15">
        <v>0</v>
      </c>
      <c r="G497" s="15">
        <v>0</v>
      </c>
      <c r="H497" s="90">
        <f t="shared" si="176"/>
        <v>0</v>
      </c>
      <c r="I497" s="103">
        <f t="shared" si="177"/>
        <v>0</v>
      </c>
      <c r="J497" s="104"/>
      <c r="K497" s="15">
        <v>0</v>
      </c>
      <c r="L497" s="15">
        <v>0</v>
      </c>
      <c r="M497" s="90">
        <f t="shared" si="178"/>
        <v>0</v>
      </c>
      <c r="N497" s="103">
        <f t="shared" si="179"/>
        <v>0</v>
      </c>
      <c r="O497" s="104"/>
      <c r="P497" s="15">
        <v>0</v>
      </c>
      <c r="Q497" s="15">
        <v>0</v>
      </c>
      <c r="R497" s="90">
        <f t="shared" si="180"/>
        <v>0</v>
      </c>
      <c r="S497" s="103">
        <f t="shared" si="181"/>
        <v>0</v>
      </c>
      <c r="T497" s="104"/>
      <c r="U497" s="15">
        <v>0</v>
      </c>
      <c r="V497" s="15">
        <v>-336</v>
      </c>
      <c r="W497" s="90">
        <f t="shared" si="182"/>
        <v>336</v>
      </c>
      <c r="X497" s="103" t="str">
        <f t="shared" si="183"/>
        <v>N.M.</v>
      </c>
    </row>
    <row r="498" spans="1:24" s="13" customFormat="1" ht="12.75" hidden="1" outlineLevel="1">
      <c r="A498" s="1" t="s">
        <v>394</v>
      </c>
      <c r="C498" s="79" t="s">
        <v>374</v>
      </c>
      <c r="D498" s="29"/>
      <c r="E498" s="29"/>
      <c r="F498" s="17">
        <v>0</v>
      </c>
      <c r="G498" s="17">
        <v>0</v>
      </c>
      <c r="H498" s="35">
        <f t="shared" si="176"/>
        <v>0</v>
      </c>
      <c r="I498" s="95">
        <f t="shared" si="177"/>
        <v>0</v>
      </c>
      <c r="J498" s="115"/>
      <c r="K498" s="17">
        <v>0</v>
      </c>
      <c r="L498" s="17">
        <v>0</v>
      </c>
      <c r="M498" s="35">
        <f t="shared" si="178"/>
        <v>0</v>
      </c>
      <c r="N498" s="95">
        <f t="shared" si="179"/>
        <v>0</v>
      </c>
      <c r="O498" s="115"/>
      <c r="P498" s="17">
        <v>0</v>
      </c>
      <c r="Q498" s="17">
        <v>0</v>
      </c>
      <c r="R498" s="35">
        <f t="shared" si="180"/>
        <v>0</v>
      </c>
      <c r="S498" s="95">
        <f t="shared" si="181"/>
        <v>0</v>
      </c>
      <c r="T498" s="115"/>
      <c r="U498" s="17">
        <v>0</v>
      </c>
      <c r="V498" s="17">
        <v>-336</v>
      </c>
      <c r="W498" s="35">
        <f t="shared" si="182"/>
        <v>336</v>
      </c>
      <c r="X498" s="95" t="str">
        <f t="shared" si="183"/>
        <v>N.M.</v>
      </c>
    </row>
    <row r="499" spans="1:24" s="13" customFormat="1" ht="12.75" hidden="1" outlineLevel="1">
      <c r="A499" s="1" t="s">
        <v>395</v>
      </c>
      <c r="C499" s="79" t="s">
        <v>354</v>
      </c>
      <c r="D499" s="29"/>
      <c r="E499" s="29"/>
      <c r="F499" s="17">
        <v>0</v>
      </c>
      <c r="G499" s="17">
        <v>0</v>
      </c>
      <c r="H499" s="35">
        <f t="shared" si="176"/>
        <v>0</v>
      </c>
      <c r="I499" s="95">
        <f t="shared" si="177"/>
        <v>0</v>
      </c>
      <c r="J499" s="115"/>
      <c r="K499" s="17">
        <v>0</v>
      </c>
      <c r="L499" s="17">
        <v>0</v>
      </c>
      <c r="M499" s="35">
        <f t="shared" si="178"/>
        <v>0</v>
      </c>
      <c r="N499" s="95">
        <f t="shared" si="179"/>
        <v>0</v>
      </c>
      <c r="O499" s="115"/>
      <c r="P499" s="17">
        <v>0</v>
      </c>
      <c r="Q499" s="17">
        <v>0</v>
      </c>
      <c r="R499" s="35">
        <f t="shared" si="180"/>
        <v>0</v>
      </c>
      <c r="S499" s="95">
        <f t="shared" si="181"/>
        <v>0</v>
      </c>
      <c r="T499" s="115"/>
      <c r="U499" s="17">
        <v>0</v>
      </c>
      <c r="V499" s="17">
        <v>0</v>
      </c>
      <c r="W499" s="35">
        <f t="shared" si="182"/>
        <v>0</v>
      </c>
      <c r="X499" s="95">
        <f t="shared" si="183"/>
        <v>0</v>
      </c>
    </row>
    <row r="500" spans="1:24" s="14" customFormat="1" ht="12.75" hidden="1" outlineLevel="2">
      <c r="A500" s="14" t="s">
        <v>1322</v>
      </c>
      <c r="B500" s="14" t="s">
        <v>1323</v>
      </c>
      <c r="C500" s="54" t="s">
        <v>103</v>
      </c>
      <c r="D500" s="15"/>
      <c r="E500" s="15"/>
      <c r="F500" s="15">
        <v>-20334.57</v>
      </c>
      <c r="G500" s="15">
        <v>-3461.89</v>
      </c>
      <c r="H500" s="90">
        <f aca="true" t="shared" si="184" ref="H500:H508">+F500-G500</f>
        <v>-16872.68</v>
      </c>
      <c r="I500" s="103">
        <f aca="true" t="shared" si="185" ref="I500:I508">IF(G500&lt;0,IF(H500=0,0,IF(OR(G500=0,F500=0),"N.M.",IF(ABS(H500/G500)&gt;=10,"N.M.",H500/(-G500)))),IF(H500=0,0,IF(OR(G500=0,F500=0),"N.M.",IF(ABS(H500/G500)&gt;=10,"N.M.",H500/G500))))</f>
        <v>-4.873834812775681</v>
      </c>
      <c r="J500" s="104"/>
      <c r="K500" s="15">
        <v>-214021.7</v>
      </c>
      <c r="L500" s="15">
        <v>-123125.78</v>
      </c>
      <c r="M500" s="90">
        <f aca="true" t="shared" si="186" ref="M500:M508">+K500-L500</f>
        <v>-90895.92000000001</v>
      </c>
      <c r="N500" s="103">
        <f aca="true" t="shared" si="187" ref="N500:N508">IF(L500&lt;0,IF(M500=0,0,IF(OR(L500=0,K500=0),"N.M.",IF(ABS(M500/L500)&gt;=10,"N.M.",M500/(-L500)))),IF(M500=0,0,IF(OR(L500=0,K500=0),"N.M.",IF(ABS(M500/L500)&gt;=10,"N.M.",M500/L500))))</f>
        <v>-0.7382362978736055</v>
      </c>
      <c r="O500" s="104"/>
      <c r="P500" s="15">
        <v>-73028.63</v>
      </c>
      <c r="Q500" s="15">
        <v>-33977.08</v>
      </c>
      <c r="R500" s="90">
        <f aca="true" t="shared" si="188" ref="R500:R508">+P500-Q500</f>
        <v>-39051.55</v>
      </c>
      <c r="S500" s="103">
        <f aca="true" t="shared" si="189" ref="S500:S508">IF(Q500&lt;0,IF(R500=0,0,IF(OR(Q500=0,P500=0),"N.M.",IF(ABS(R500/Q500)&gt;=10,"N.M.",R500/(-Q500)))),IF(R500=0,0,IF(OR(Q500=0,P500=0),"N.M.",IF(ABS(R500/Q500)&gt;=10,"N.M.",R500/Q500))))</f>
        <v>-1.1493497969807882</v>
      </c>
      <c r="T500" s="104"/>
      <c r="U500" s="15">
        <v>-235309.79</v>
      </c>
      <c r="V500" s="15">
        <v>-1701682.2300000002</v>
      </c>
      <c r="W500" s="90">
        <f aca="true" t="shared" si="190" ref="W500:W508">+U500-V500</f>
        <v>1466372.4400000002</v>
      </c>
      <c r="X500" s="103">
        <f aca="true" t="shared" si="191" ref="X500:X508">IF(V500&lt;0,IF(W500=0,0,IF(OR(V500=0,U500=0),"N.M.",IF(ABS(W500/V500)&gt;=10,"N.M.",W500/(-V500)))),IF(W500=0,0,IF(OR(V500=0,U500=0),"N.M.",IF(ABS(W500/V500)&gt;=10,"N.M.",W500/V500))))</f>
        <v>0.8617193117189689</v>
      </c>
    </row>
    <row r="501" spans="1:24" s="14" customFormat="1" ht="12.75" hidden="1" outlineLevel="2">
      <c r="A501" s="14" t="s">
        <v>1324</v>
      </c>
      <c r="B501" s="14" t="s">
        <v>1325</v>
      </c>
      <c r="C501" s="54" t="s">
        <v>104</v>
      </c>
      <c r="D501" s="15"/>
      <c r="E501" s="15"/>
      <c r="F501" s="15">
        <v>0</v>
      </c>
      <c r="G501" s="15">
        <v>0</v>
      </c>
      <c r="H501" s="90">
        <f t="shared" si="184"/>
        <v>0</v>
      </c>
      <c r="I501" s="103">
        <f t="shared" si="185"/>
        <v>0</v>
      </c>
      <c r="J501" s="104"/>
      <c r="K501" s="15">
        <v>-1051.49</v>
      </c>
      <c r="L501" s="15">
        <v>-1258.48</v>
      </c>
      <c r="M501" s="90">
        <f t="shared" si="186"/>
        <v>206.99</v>
      </c>
      <c r="N501" s="103">
        <f t="shared" si="187"/>
        <v>0.1644761935032738</v>
      </c>
      <c r="O501" s="104"/>
      <c r="P501" s="15">
        <v>0</v>
      </c>
      <c r="Q501" s="15">
        <v>-737.46</v>
      </c>
      <c r="R501" s="90">
        <f t="shared" si="188"/>
        <v>737.46</v>
      </c>
      <c r="S501" s="103" t="str">
        <f t="shared" si="189"/>
        <v>N.M.</v>
      </c>
      <c r="T501" s="104"/>
      <c r="U501" s="15">
        <v>-1051.49</v>
      </c>
      <c r="V501" s="15">
        <v>-1364.26</v>
      </c>
      <c r="W501" s="90">
        <f t="shared" si="190"/>
        <v>312.77</v>
      </c>
      <c r="X501" s="103">
        <f t="shared" si="191"/>
        <v>0.22925981850966823</v>
      </c>
    </row>
    <row r="502" spans="1:24" s="14" customFormat="1" ht="12.75" hidden="1" outlineLevel="2">
      <c r="A502" s="14" t="s">
        <v>1326</v>
      </c>
      <c r="B502" s="14" t="s">
        <v>1327</v>
      </c>
      <c r="C502" s="54" t="s">
        <v>105</v>
      </c>
      <c r="D502" s="15"/>
      <c r="E502" s="15"/>
      <c r="F502" s="15">
        <v>-14944.220000000001</v>
      </c>
      <c r="G502" s="15">
        <v>-8439.74</v>
      </c>
      <c r="H502" s="90">
        <f t="shared" si="184"/>
        <v>-6504.480000000001</v>
      </c>
      <c r="I502" s="103">
        <f t="shared" si="185"/>
        <v>-0.7706967276243109</v>
      </c>
      <c r="J502" s="104"/>
      <c r="K502" s="15">
        <v>-261182.697</v>
      </c>
      <c r="L502" s="15">
        <v>-64132.35</v>
      </c>
      <c r="M502" s="90">
        <f t="shared" si="186"/>
        <v>-197050.34699999998</v>
      </c>
      <c r="N502" s="103">
        <f t="shared" si="187"/>
        <v>-3.0725577185305073</v>
      </c>
      <c r="O502" s="104"/>
      <c r="P502" s="15">
        <v>-63174.23</v>
      </c>
      <c r="Q502" s="15">
        <v>-42241.31</v>
      </c>
      <c r="R502" s="90">
        <f t="shared" si="188"/>
        <v>-20932.920000000006</v>
      </c>
      <c r="S502" s="103">
        <f t="shared" si="189"/>
        <v>-0.49555565393213435</v>
      </c>
      <c r="T502" s="104"/>
      <c r="U502" s="15">
        <v>-291810.337</v>
      </c>
      <c r="V502" s="15">
        <v>-309949.74</v>
      </c>
      <c r="W502" s="90">
        <f t="shared" si="190"/>
        <v>18139.40299999999</v>
      </c>
      <c r="X502" s="103">
        <f t="shared" si="191"/>
        <v>0.05852369161529218</v>
      </c>
    </row>
    <row r="503" spans="1:24" s="14" customFormat="1" ht="12.75" hidden="1" outlineLevel="2">
      <c r="A503" s="14" t="s">
        <v>1328</v>
      </c>
      <c r="B503" s="14" t="s">
        <v>1329</v>
      </c>
      <c r="C503" s="54" t="s">
        <v>106</v>
      </c>
      <c r="D503" s="15"/>
      <c r="E503" s="15"/>
      <c r="F503" s="15">
        <v>-2755.52</v>
      </c>
      <c r="G503" s="15">
        <v>-1082.42</v>
      </c>
      <c r="H503" s="90">
        <f t="shared" si="184"/>
        <v>-1673.1</v>
      </c>
      <c r="I503" s="103">
        <f t="shared" si="185"/>
        <v>-1.5457031466528703</v>
      </c>
      <c r="J503" s="104"/>
      <c r="K503" s="15">
        <v>-76059.40000000001</v>
      </c>
      <c r="L503" s="15">
        <v>-9552.54</v>
      </c>
      <c r="M503" s="90">
        <f t="shared" si="186"/>
        <v>-66506.86000000002</v>
      </c>
      <c r="N503" s="103">
        <f t="shared" si="187"/>
        <v>-6.962217378833275</v>
      </c>
      <c r="O503" s="104"/>
      <c r="P503" s="15">
        <v>-5074.37</v>
      </c>
      <c r="Q503" s="15">
        <v>-2249.15</v>
      </c>
      <c r="R503" s="90">
        <f t="shared" si="188"/>
        <v>-2825.22</v>
      </c>
      <c r="S503" s="103">
        <f t="shared" si="189"/>
        <v>-1.2561278705288663</v>
      </c>
      <c r="T503" s="104"/>
      <c r="U503" s="15">
        <v>-76235.16</v>
      </c>
      <c r="V503" s="15">
        <v>-36154.45</v>
      </c>
      <c r="W503" s="90">
        <f t="shared" si="190"/>
        <v>-40080.71000000001</v>
      </c>
      <c r="X503" s="103">
        <f t="shared" si="191"/>
        <v>-1.1085968670523272</v>
      </c>
    </row>
    <row r="504" spans="1:24" s="14" customFormat="1" ht="12.75" hidden="1" outlineLevel="2">
      <c r="A504" s="14" t="s">
        <v>1330</v>
      </c>
      <c r="B504" s="14" t="s">
        <v>1331</v>
      </c>
      <c r="C504" s="54" t="s">
        <v>107</v>
      </c>
      <c r="D504" s="15"/>
      <c r="E504" s="15"/>
      <c r="F504" s="15">
        <v>-2534.2200000000003</v>
      </c>
      <c r="G504" s="15">
        <v>-2012.25</v>
      </c>
      <c r="H504" s="90">
        <f t="shared" si="184"/>
        <v>-521.9700000000003</v>
      </c>
      <c r="I504" s="103">
        <f t="shared" si="185"/>
        <v>-0.2593961982855014</v>
      </c>
      <c r="J504" s="104"/>
      <c r="K504" s="15">
        <v>-76748.62</v>
      </c>
      <c r="L504" s="15">
        <v>-179474.21</v>
      </c>
      <c r="M504" s="90">
        <f t="shared" si="186"/>
        <v>102725.59</v>
      </c>
      <c r="N504" s="103">
        <f t="shared" si="187"/>
        <v>0.5723696457557885</v>
      </c>
      <c r="O504" s="104"/>
      <c r="P504" s="15">
        <v>-5861.68</v>
      </c>
      <c r="Q504" s="15">
        <v>-6059.58</v>
      </c>
      <c r="R504" s="90">
        <f t="shared" si="188"/>
        <v>197.89999999999964</v>
      </c>
      <c r="S504" s="103">
        <f t="shared" si="189"/>
        <v>0.03265902917363904</v>
      </c>
      <c r="T504" s="104"/>
      <c r="U504" s="15">
        <v>-94876.69</v>
      </c>
      <c r="V504" s="15">
        <v>-198749.88999999998</v>
      </c>
      <c r="W504" s="90">
        <f t="shared" si="190"/>
        <v>103873.19999999998</v>
      </c>
      <c r="X504" s="103">
        <f t="shared" si="191"/>
        <v>0.5226327420860459</v>
      </c>
    </row>
    <row r="505" spans="1:24" s="14" customFormat="1" ht="12.75" hidden="1" outlineLevel="2">
      <c r="A505" s="14" t="s">
        <v>1332</v>
      </c>
      <c r="B505" s="14" t="s">
        <v>1333</v>
      </c>
      <c r="C505" s="54" t="s">
        <v>108</v>
      </c>
      <c r="D505" s="15"/>
      <c r="E505" s="15"/>
      <c r="F505" s="15">
        <v>0</v>
      </c>
      <c r="G505" s="15">
        <v>-58.83</v>
      </c>
      <c r="H505" s="90">
        <f t="shared" si="184"/>
        <v>58.83</v>
      </c>
      <c r="I505" s="103" t="str">
        <f t="shared" si="185"/>
        <v>N.M.</v>
      </c>
      <c r="J505" s="104"/>
      <c r="K505" s="15">
        <v>0</v>
      </c>
      <c r="L505" s="15">
        <v>-67.06</v>
      </c>
      <c r="M505" s="90">
        <f t="shared" si="186"/>
        <v>67.06</v>
      </c>
      <c r="N505" s="103" t="str">
        <f t="shared" si="187"/>
        <v>N.M.</v>
      </c>
      <c r="O505" s="104"/>
      <c r="P505" s="15">
        <v>0</v>
      </c>
      <c r="Q505" s="15">
        <v>-67.06</v>
      </c>
      <c r="R505" s="90">
        <f t="shared" si="188"/>
        <v>67.06</v>
      </c>
      <c r="S505" s="103" t="str">
        <f t="shared" si="189"/>
        <v>N.M.</v>
      </c>
      <c r="T505" s="104"/>
      <c r="U505" s="15">
        <v>0</v>
      </c>
      <c r="V505" s="15">
        <v>-67.06</v>
      </c>
      <c r="W505" s="90">
        <f t="shared" si="190"/>
        <v>67.06</v>
      </c>
      <c r="X505" s="103" t="str">
        <f t="shared" si="191"/>
        <v>N.M.</v>
      </c>
    </row>
    <row r="506" spans="1:24" s="14" customFormat="1" ht="12.75" hidden="1" outlineLevel="2">
      <c r="A506" s="14" t="s">
        <v>1334</v>
      </c>
      <c r="B506" s="14" t="s">
        <v>1335</v>
      </c>
      <c r="C506" s="54" t="s">
        <v>109</v>
      </c>
      <c r="D506" s="15"/>
      <c r="E506" s="15"/>
      <c r="F506" s="15">
        <v>0</v>
      </c>
      <c r="G506" s="15">
        <v>138.69</v>
      </c>
      <c r="H506" s="90">
        <f t="shared" si="184"/>
        <v>-138.69</v>
      </c>
      <c r="I506" s="103" t="str">
        <f t="shared" si="185"/>
        <v>N.M.</v>
      </c>
      <c r="J506" s="104"/>
      <c r="K506" s="15">
        <v>-4692.06</v>
      </c>
      <c r="L506" s="15">
        <v>1927.558</v>
      </c>
      <c r="M506" s="90">
        <f t="shared" si="186"/>
        <v>-6619.618</v>
      </c>
      <c r="N506" s="103">
        <f t="shared" si="187"/>
        <v>-3.4341991265632474</v>
      </c>
      <c r="O506" s="104"/>
      <c r="P506" s="15">
        <v>-10.950000000000001</v>
      </c>
      <c r="Q506" s="15">
        <v>-1009.45</v>
      </c>
      <c r="R506" s="90">
        <f t="shared" si="188"/>
        <v>998.5</v>
      </c>
      <c r="S506" s="103">
        <f t="shared" si="189"/>
        <v>0.9891525087919163</v>
      </c>
      <c r="T506" s="104"/>
      <c r="U506" s="15">
        <v>-6589.76</v>
      </c>
      <c r="V506" s="15">
        <v>-18.572000000000116</v>
      </c>
      <c r="W506" s="90">
        <f t="shared" si="190"/>
        <v>-6571.188</v>
      </c>
      <c r="X506" s="103" t="str">
        <f t="shared" si="191"/>
        <v>N.M.</v>
      </c>
    </row>
    <row r="507" spans="1:24" s="14" customFormat="1" ht="12.75" hidden="1" outlineLevel="2">
      <c r="A507" s="14" t="s">
        <v>1336</v>
      </c>
      <c r="B507" s="14" t="s">
        <v>1337</v>
      </c>
      <c r="C507" s="54" t="s">
        <v>110</v>
      </c>
      <c r="D507" s="15"/>
      <c r="E507" s="15"/>
      <c r="F507" s="15">
        <v>0</v>
      </c>
      <c r="G507" s="15">
        <v>0</v>
      </c>
      <c r="H507" s="90">
        <f t="shared" si="184"/>
        <v>0</v>
      </c>
      <c r="I507" s="103">
        <f t="shared" si="185"/>
        <v>0</v>
      </c>
      <c r="J507" s="104"/>
      <c r="K507" s="15">
        <v>-600.33</v>
      </c>
      <c r="L507" s="15">
        <v>-843.75</v>
      </c>
      <c r="M507" s="90">
        <f t="shared" si="186"/>
        <v>243.41999999999996</v>
      </c>
      <c r="N507" s="103">
        <f t="shared" si="187"/>
        <v>0.28849777777777774</v>
      </c>
      <c r="O507" s="104"/>
      <c r="P507" s="15">
        <v>0</v>
      </c>
      <c r="Q507" s="15">
        <v>-161.94</v>
      </c>
      <c r="R507" s="90">
        <f t="shared" si="188"/>
        <v>161.94</v>
      </c>
      <c r="S507" s="103" t="str">
        <f t="shared" si="189"/>
        <v>N.M.</v>
      </c>
      <c r="T507" s="104"/>
      <c r="U507" s="15">
        <v>-600.33</v>
      </c>
      <c r="V507" s="15">
        <v>-843.75</v>
      </c>
      <c r="W507" s="90">
        <f t="shared" si="190"/>
        <v>243.41999999999996</v>
      </c>
      <c r="X507" s="103">
        <f t="shared" si="191"/>
        <v>0.28849777777777774</v>
      </c>
    </row>
    <row r="508" spans="1:24" s="14" customFormat="1" ht="12.75" hidden="1" outlineLevel="2">
      <c r="A508" s="14" t="s">
        <v>1338</v>
      </c>
      <c r="B508" s="14" t="s">
        <v>1339</v>
      </c>
      <c r="C508" s="54" t="s">
        <v>111</v>
      </c>
      <c r="D508" s="15"/>
      <c r="E508" s="15"/>
      <c r="F508" s="15">
        <v>0</v>
      </c>
      <c r="G508" s="15">
        <v>0</v>
      </c>
      <c r="H508" s="90">
        <f t="shared" si="184"/>
        <v>0</v>
      </c>
      <c r="I508" s="103">
        <f t="shared" si="185"/>
        <v>0</v>
      </c>
      <c r="J508" s="104"/>
      <c r="K508" s="15">
        <v>-53.77</v>
      </c>
      <c r="L508" s="15">
        <v>-7570.83</v>
      </c>
      <c r="M508" s="90">
        <f t="shared" si="186"/>
        <v>7517.0599999999995</v>
      </c>
      <c r="N508" s="103">
        <f t="shared" si="187"/>
        <v>0.9928977404062698</v>
      </c>
      <c r="O508" s="104"/>
      <c r="P508" s="15">
        <v>0</v>
      </c>
      <c r="Q508" s="15">
        <v>-4229</v>
      </c>
      <c r="R508" s="90">
        <f t="shared" si="188"/>
        <v>4229</v>
      </c>
      <c r="S508" s="103" t="str">
        <f t="shared" si="189"/>
        <v>N.M.</v>
      </c>
      <c r="T508" s="104"/>
      <c r="U508" s="15">
        <v>-53.77</v>
      </c>
      <c r="V508" s="15">
        <v>-7570.83</v>
      </c>
      <c r="W508" s="90">
        <f t="shared" si="190"/>
        <v>7517.0599999999995</v>
      </c>
      <c r="X508" s="103">
        <f t="shared" si="191"/>
        <v>0.9928977404062698</v>
      </c>
    </row>
    <row r="509" spans="1:24" s="13" customFormat="1" ht="12.75" hidden="1" outlineLevel="1">
      <c r="A509" s="1" t="s">
        <v>396</v>
      </c>
      <c r="C509" s="79" t="s">
        <v>355</v>
      </c>
      <c r="D509" s="29"/>
      <c r="E509" s="29"/>
      <c r="F509" s="17">
        <v>-40568.53</v>
      </c>
      <c r="G509" s="17">
        <v>-14916.439999999999</v>
      </c>
      <c r="H509" s="35">
        <f>+F509-G509</f>
        <v>-25652.09</v>
      </c>
      <c r="I509" s="95">
        <f>IF(G509&lt;0,IF(H509=0,0,IF(OR(G509=0,F509=0),"N.M.",IF(ABS(H509/G509)&gt;=10,"N.M.",H509/(-G509)))),IF(H509=0,0,IF(OR(G509=0,F509=0),"N.M.",IF(ABS(H509/G509)&gt;=10,"N.M.",H509/G509))))</f>
        <v>-1.719719316405255</v>
      </c>
      <c r="J509" s="115"/>
      <c r="K509" s="17">
        <v>-634410.067</v>
      </c>
      <c r="L509" s="17">
        <v>-384097.442</v>
      </c>
      <c r="M509" s="35">
        <f>+K509-L509</f>
        <v>-250312.62500000006</v>
      </c>
      <c r="N509" s="95">
        <f>IF(L509&lt;0,IF(M509=0,0,IF(OR(L509=0,K509=0),"N.M.",IF(ABS(M509/L509)&gt;=10,"N.M.",M509/(-L509)))),IF(M509=0,0,IF(OR(L509=0,K509=0),"N.M.",IF(ABS(M509/L509)&gt;=10,"N.M.",M509/L509))))</f>
        <v>-0.6516904244314131</v>
      </c>
      <c r="O509" s="115"/>
      <c r="P509" s="17">
        <v>-147149.86000000002</v>
      </c>
      <c r="Q509" s="17">
        <v>-90732.03</v>
      </c>
      <c r="R509" s="35">
        <f>+P509-Q509</f>
        <v>-56417.830000000016</v>
      </c>
      <c r="S509" s="95">
        <f>IF(Q509&lt;0,IF(R509=0,0,IF(OR(Q509=0,P509=0),"N.M.",IF(ABS(R509/Q509)&gt;=10,"N.M.",R509/(-Q509)))),IF(R509=0,0,IF(OR(Q509=0,P509=0),"N.M.",IF(ABS(R509/Q509)&gt;=10,"N.M.",R509/Q509))))</f>
        <v>-0.6218072052394289</v>
      </c>
      <c r="T509" s="115"/>
      <c r="U509" s="17">
        <v>-706527.327</v>
      </c>
      <c r="V509" s="17">
        <v>-2256400.782</v>
      </c>
      <c r="W509" s="35">
        <f>+U509-V509</f>
        <v>1549873.455</v>
      </c>
      <c r="X509" s="95">
        <f>IF(V509&lt;0,IF(W509=0,0,IF(OR(V509=0,U509=0),"N.M.",IF(ABS(W509/V509)&gt;=10,"N.M.",W509/(-V509)))),IF(W509=0,0,IF(OR(V509=0,U509=0),"N.M.",IF(ABS(W509/V509)&gt;=10,"N.M.",W509/V509))))</f>
        <v>0.6868786198639067</v>
      </c>
    </row>
    <row r="510" spans="1:24" s="13" customFormat="1" ht="12.75" collapsed="1">
      <c r="A510" s="13" t="s">
        <v>360</v>
      </c>
      <c r="C510" s="52" t="s">
        <v>255</v>
      </c>
      <c r="D510" s="29"/>
      <c r="E510" s="29"/>
      <c r="F510" s="29">
        <v>-45284.53</v>
      </c>
      <c r="G510" s="29">
        <v>-19499.440000000002</v>
      </c>
      <c r="H510" s="29">
        <f>+F510-G510</f>
        <v>-25785.089999999997</v>
      </c>
      <c r="I510" s="98">
        <f>IF(G510&lt;0,IF(H510=0,0,IF(OR(G510=0,F510=0),"N.M.",IF(ABS(H510/G510)&gt;=10,"N.M.",H510/(-G510)))),IF(H510=0,0,IF(OR(G510=0,F510=0),"N.M.",IF(ABS(H510/G510)&gt;=10,"N.M.",H510/G510))))</f>
        <v>-1.3223502828799183</v>
      </c>
      <c r="J510" s="115"/>
      <c r="K510" s="29">
        <v>-683668.2069999999</v>
      </c>
      <c r="L510" s="29">
        <v>-429927.442</v>
      </c>
      <c r="M510" s="29">
        <f>+K510-L510</f>
        <v>-253740.76499999996</v>
      </c>
      <c r="N510" s="98">
        <f>IF(L510&lt;0,IF(M510=0,0,IF(OR(L510=0,K510=0),"N.M.",IF(ABS(M510/L510)&gt;=10,"N.M.",M510/(-L510)))),IF(M510=0,0,IF(OR(L510=0,K510=0),"N.M.",IF(ABS(M510/L510)&gt;=10,"N.M.",M510/L510))))</f>
        <v>-0.590194391452686</v>
      </c>
      <c r="O510" s="115"/>
      <c r="P510" s="29">
        <v>-163396</v>
      </c>
      <c r="Q510" s="29">
        <v>-104481.03</v>
      </c>
      <c r="R510" s="29">
        <f>+P510-Q510</f>
        <v>-58914.97</v>
      </c>
      <c r="S510" s="98">
        <f>IF(Q510&lt;0,IF(R510=0,0,IF(OR(Q510=0,P510=0),"N.M.",IF(ABS(R510/Q510)&gt;=10,"N.M.",R510/(-Q510)))),IF(R510=0,0,IF(OR(Q510=0,P510=0),"N.M.",IF(ABS(R510/Q510)&gt;=10,"N.M.",R510/Q510))))</f>
        <v>-0.5638819793411302</v>
      </c>
      <c r="T510" s="115"/>
      <c r="U510" s="29">
        <v>-764955.467</v>
      </c>
      <c r="V510" s="29">
        <v>-2302566.7820000006</v>
      </c>
      <c r="W510" s="29">
        <f>+U510-V510</f>
        <v>1537611.3150000006</v>
      </c>
      <c r="X510" s="98">
        <f>IF(V510&lt;0,IF(W510=0,0,IF(OR(V510=0,U510=0),"N.M.",IF(ABS(W510/V510)&gt;=10,"N.M.",W510/(-V510)))),IF(W510=0,0,IF(OR(V510=0,U510=0),"N.M.",IF(ABS(W510/V510)&gt;=10,"N.M.",W510/V510))))</f>
        <v>0.6677814198572071</v>
      </c>
    </row>
    <row r="511" spans="3:24" s="13" customFormat="1" ht="0.75" customHeight="1" hidden="1" outlineLevel="1">
      <c r="C511" s="52"/>
      <c r="D511" s="29"/>
      <c r="E511" s="29"/>
      <c r="F511" s="29"/>
      <c r="G511" s="29"/>
      <c r="H511" s="29"/>
      <c r="I511" s="98"/>
      <c r="J511" s="115"/>
      <c r="K511" s="29"/>
      <c r="L511" s="29"/>
      <c r="M511" s="29"/>
      <c r="N511" s="98"/>
      <c r="O511" s="115"/>
      <c r="P511" s="29"/>
      <c r="Q511" s="29"/>
      <c r="R511" s="29"/>
      <c r="S511" s="98"/>
      <c r="T511" s="115"/>
      <c r="U511" s="29"/>
      <c r="V511" s="29"/>
      <c r="W511" s="29"/>
      <c r="X511" s="98"/>
    </row>
    <row r="512" spans="1:24" s="14" customFormat="1" ht="12.75" hidden="1" outlineLevel="2">
      <c r="A512" s="14" t="s">
        <v>1340</v>
      </c>
      <c r="B512" s="14" t="s">
        <v>1341</v>
      </c>
      <c r="C512" s="54" t="s">
        <v>112</v>
      </c>
      <c r="D512" s="15"/>
      <c r="E512" s="15"/>
      <c r="F512" s="15">
        <v>0</v>
      </c>
      <c r="G512" s="15">
        <v>0</v>
      </c>
      <c r="H512" s="90">
        <f>+F512-G512</f>
        <v>0</v>
      </c>
      <c r="I512" s="103">
        <f aca="true" t="shared" si="192" ref="I512:I524">IF(G512&lt;0,IF(H512=0,0,IF(OR(G512=0,F512=0),"N.M.",IF(ABS(H512/G512)&gt;=10,"N.M.",H512/(-G512)))),IF(H512=0,0,IF(OR(G512=0,F512=0),"N.M.",IF(ABS(H512/G512)&gt;=10,"N.M.",H512/G512))))</f>
        <v>0</v>
      </c>
      <c r="J512" s="104"/>
      <c r="K512" s="15">
        <v>0</v>
      </c>
      <c r="L512" s="15">
        <v>0</v>
      </c>
      <c r="M512" s="90">
        <f>+K512-L512</f>
        <v>0</v>
      </c>
      <c r="N512" s="103">
        <f aca="true" t="shared" si="193" ref="N512:N524">IF(L512&lt;0,IF(M512=0,0,IF(OR(L512=0,K512=0),"N.M.",IF(ABS(M512/L512)&gt;=10,"N.M.",M512/(-L512)))),IF(M512=0,0,IF(OR(L512=0,K512=0),"N.M.",IF(ABS(M512/L512)&gt;=10,"N.M.",M512/L512))))</f>
        <v>0</v>
      </c>
      <c r="O512" s="104"/>
      <c r="P512" s="15">
        <v>0</v>
      </c>
      <c r="Q512" s="15">
        <v>0</v>
      </c>
      <c r="R512" s="90">
        <f>+P512-Q512</f>
        <v>0</v>
      </c>
      <c r="S512" s="103">
        <f aca="true" t="shared" si="194" ref="S512:S524">IF(Q512&lt;0,IF(R512=0,0,IF(OR(Q512=0,P512=0),"N.M.",IF(ABS(R512/Q512)&gt;=10,"N.M.",R512/(-Q512)))),IF(R512=0,0,IF(OR(Q512=0,P512=0),"N.M.",IF(ABS(R512/Q512)&gt;=10,"N.M.",R512/Q512))))</f>
        <v>0</v>
      </c>
      <c r="T512" s="104"/>
      <c r="U512" s="15">
        <v>0</v>
      </c>
      <c r="V512" s="15">
        <v>-21874.100000000002</v>
      </c>
      <c r="W512" s="90">
        <f>+U512-V512</f>
        <v>21874.100000000002</v>
      </c>
      <c r="X512" s="103" t="str">
        <f aca="true" t="shared" si="195" ref="X512:X524">IF(V512&lt;0,IF(W512=0,0,IF(OR(V512=0,U512=0),"N.M.",IF(ABS(W512/V512)&gt;=10,"N.M.",W512/(-V512)))),IF(W512=0,0,IF(OR(V512=0,U512=0),"N.M.",IF(ABS(W512/V512)&gt;=10,"N.M.",W512/V512))))</f>
        <v>N.M.</v>
      </c>
    </row>
    <row r="513" spans="1:24" s="14" customFormat="1" ht="12.75" hidden="1" outlineLevel="2">
      <c r="A513" s="14" t="s">
        <v>1342</v>
      </c>
      <c r="B513" s="14" t="s">
        <v>1343</v>
      </c>
      <c r="C513" s="54" t="s">
        <v>112</v>
      </c>
      <c r="D513" s="15"/>
      <c r="E513" s="15"/>
      <c r="F513" s="15">
        <v>0</v>
      </c>
      <c r="G513" s="15">
        <v>0</v>
      </c>
      <c r="H513" s="90">
        <f>+F513-G513</f>
        <v>0</v>
      </c>
      <c r="I513" s="103">
        <f t="shared" si="192"/>
        <v>0</v>
      </c>
      <c r="J513" s="104"/>
      <c r="K513" s="15">
        <v>0</v>
      </c>
      <c r="L513" s="15">
        <v>0</v>
      </c>
      <c r="M513" s="90">
        <f>+K513-L513</f>
        <v>0</v>
      </c>
      <c r="N513" s="103">
        <f t="shared" si="193"/>
        <v>0</v>
      </c>
      <c r="O513" s="104"/>
      <c r="P513" s="15">
        <v>0</v>
      </c>
      <c r="Q513" s="15">
        <v>0</v>
      </c>
      <c r="R513" s="90">
        <f>+P513-Q513</f>
        <v>0</v>
      </c>
      <c r="S513" s="103">
        <f t="shared" si="194"/>
        <v>0</v>
      </c>
      <c r="T513" s="104"/>
      <c r="U513" s="15">
        <v>5460.84</v>
      </c>
      <c r="V513" s="15">
        <v>66484.91</v>
      </c>
      <c r="W513" s="90">
        <f>+U513-V513</f>
        <v>-61024.07000000001</v>
      </c>
      <c r="X513" s="103">
        <f t="shared" si="195"/>
        <v>-0.9178634670634285</v>
      </c>
    </row>
    <row r="514" spans="1:24" s="14" customFormat="1" ht="12.75" hidden="1" outlineLevel="2">
      <c r="A514" s="14" t="s">
        <v>1344</v>
      </c>
      <c r="B514" s="14" t="s">
        <v>1345</v>
      </c>
      <c r="C514" s="54" t="s">
        <v>112</v>
      </c>
      <c r="D514" s="15"/>
      <c r="E514" s="15"/>
      <c r="F514" s="15">
        <v>0</v>
      </c>
      <c r="G514" s="15">
        <v>-3430.9900000000002</v>
      </c>
      <c r="H514" s="90">
        <f>+F514-G514</f>
        <v>3430.9900000000002</v>
      </c>
      <c r="I514" s="103" t="str">
        <f t="shared" si="192"/>
        <v>N.M.</v>
      </c>
      <c r="J514" s="104"/>
      <c r="K514" s="15">
        <v>0</v>
      </c>
      <c r="L514" s="15">
        <v>-46786.72</v>
      </c>
      <c r="M514" s="90">
        <f>+K514-L514</f>
        <v>46786.72</v>
      </c>
      <c r="N514" s="103" t="str">
        <f t="shared" si="193"/>
        <v>N.M.</v>
      </c>
      <c r="O514" s="104"/>
      <c r="P514" s="15">
        <v>0</v>
      </c>
      <c r="Q514" s="15">
        <v>-33023.53</v>
      </c>
      <c r="R514" s="90">
        <f>+P514-Q514</f>
        <v>33023.53</v>
      </c>
      <c r="S514" s="103" t="str">
        <f t="shared" si="194"/>
        <v>N.M.</v>
      </c>
      <c r="T514" s="104"/>
      <c r="U514" s="15">
        <v>-2176.82</v>
      </c>
      <c r="V514" s="15">
        <v>-46786.72</v>
      </c>
      <c r="W514" s="90">
        <f>+U514-V514</f>
        <v>44609.9</v>
      </c>
      <c r="X514" s="103">
        <f t="shared" si="195"/>
        <v>0.9534735497594189</v>
      </c>
    </row>
    <row r="515" spans="1:24" s="14" customFormat="1" ht="12.75" hidden="1" outlineLevel="2">
      <c r="A515" s="14" t="s">
        <v>1346</v>
      </c>
      <c r="B515" s="14" t="s">
        <v>1347</v>
      </c>
      <c r="C515" s="54" t="s">
        <v>113</v>
      </c>
      <c r="D515" s="15"/>
      <c r="E515" s="15"/>
      <c r="F515" s="15">
        <v>281.99</v>
      </c>
      <c r="G515" s="15">
        <v>0</v>
      </c>
      <c r="H515" s="90">
        <f>+F515-G515</f>
        <v>281.99</v>
      </c>
      <c r="I515" s="103" t="str">
        <f t="shared" si="192"/>
        <v>N.M.</v>
      </c>
      <c r="J515" s="104"/>
      <c r="K515" s="15">
        <v>-3558.14</v>
      </c>
      <c r="L515" s="15">
        <v>0</v>
      </c>
      <c r="M515" s="90">
        <f>+K515-L515</f>
        <v>-3558.14</v>
      </c>
      <c r="N515" s="103" t="str">
        <f t="shared" si="193"/>
        <v>N.M.</v>
      </c>
      <c r="O515" s="104"/>
      <c r="P515" s="15">
        <v>-5641.41</v>
      </c>
      <c r="Q515" s="15">
        <v>0</v>
      </c>
      <c r="R515" s="90">
        <f>+P515-Q515</f>
        <v>-5641.41</v>
      </c>
      <c r="S515" s="103" t="str">
        <f t="shared" si="194"/>
        <v>N.M.</v>
      </c>
      <c r="T515" s="104"/>
      <c r="U515" s="15">
        <v>-3558.14</v>
      </c>
      <c r="V515" s="15">
        <v>0</v>
      </c>
      <c r="W515" s="90">
        <f>+U515-V515</f>
        <v>-3558.14</v>
      </c>
      <c r="X515" s="103" t="str">
        <f t="shared" si="195"/>
        <v>N.M.</v>
      </c>
    </row>
    <row r="516" spans="1:24" s="30" customFormat="1" ht="12.75" hidden="1" outlineLevel="1">
      <c r="A516" s="1" t="s">
        <v>392</v>
      </c>
      <c r="B516" s="31"/>
      <c r="C516" s="78" t="s">
        <v>356</v>
      </c>
      <c r="D516" s="33"/>
      <c r="E516" s="33"/>
      <c r="F516" s="17">
        <v>281.99</v>
      </c>
      <c r="G516" s="17">
        <v>-3430.9900000000002</v>
      </c>
      <c r="H516" s="35">
        <f aca="true" t="shared" si="196" ref="H516:H524">+F516-G516</f>
        <v>3712.9800000000005</v>
      </c>
      <c r="I516" s="95">
        <f t="shared" si="192"/>
        <v>1.082189105768306</v>
      </c>
      <c r="J516" s="116"/>
      <c r="K516" s="17">
        <v>-3558.14</v>
      </c>
      <c r="L516" s="17">
        <v>-46786.72</v>
      </c>
      <c r="M516" s="35">
        <f aca="true" t="shared" si="197" ref="M516:M524">+K516-L516</f>
        <v>43228.58</v>
      </c>
      <c r="N516" s="95">
        <f t="shared" si="193"/>
        <v>0.9239497874610574</v>
      </c>
      <c r="O516" s="116"/>
      <c r="P516" s="17">
        <v>-5641.41</v>
      </c>
      <c r="Q516" s="17">
        <v>-33023.53</v>
      </c>
      <c r="R516" s="35">
        <f aca="true" t="shared" si="198" ref="R516:R524">+P516-Q516</f>
        <v>27382.12</v>
      </c>
      <c r="S516" s="95">
        <f t="shared" si="194"/>
        <v>0.8291699887928395</v>
      </c>
      <c r="T516" s="116"/>
      <c r="U516" s="17">
        <v>-274.1199999999999</v>
      </c>
      <c r="V516" s="17">
        <v>-2175.9100000000035</v>
      </c>
      <c r="W516" s="35">
        <f aca="true" t="shared" si="199" ref="W516:W524">+U516-V516</f>
        <v>1901.7900000000036</v>
      </c>
      <c r="X516" s="95">
        <f t="shared" si="195"/>
        <v>0.8740205247459686</v>
      </c>
    </row>
    <row r="517" spans="1:24" s="30" customFormat="1" ht="12.75" hidden="1" outlineLevel="1">
      <c r="A517" s="77" t="s">
        <v>391</v>
      </c>
      <c r="B517" s="31"/>
      <c r="C517" s="78" t="s">
        <v>357</v>
      </c>
      <c r="D517" s="33"/>
      <c r="E517" s="33"/>
      <c r="F517" s="17">
        <v>0</v>
      </c>
      <c r="G517" s="17">
        <v>0</v>
      </c>
      <c r="H517" s="35">
        <f t="shared" si="196"/>
        <v>0</v>
      </c>
      <c r="I517" s="95">
        <f t="shared" si="192"/>
        <v>0</v>
      </c>
      <c r="J517" s="116"/>
      <c r="K517" s="17">
        <v>0</v>
      </c>
      <c r="L517" s="17">
        <v>0</v>
      </c>
      <c r="M517" s="35">
        <f t="shared" si="197"/>
        <v>0</v>
      </c>
      <c r="N517" s="95">
        <f t="shared" si="193"/>
        <v>0</v>
      </c>
      <c r="O517" s="116"/>
      <c r="P517" s="17">
        <v>0</v>
      </c>
      <c r="Q517" s="17">
        <v>0</v>
      </c>
      <c r="R517" s="35">
        <f t="shared" si="198"/>
        <v>0</v>
      </c>
      <c r="S517" s="95">
        <f t="shared" si="194"/>
        <v>0</v>
      </c>
      <c r="T517" s="116"/>
      <c r="U517" s="17">
        <v>0</v>
      </c>
      <c r="V517" s="17">
        <v>0</v>
      </c>
      <c r="W517" s="35">
        <f t="shared" si="199"/>
        <v>0</v>
      </c>
      <c r="X517" s="95">
        <f t="shared" si="195"/>
        <v>0</v>
      </c>
    </row>
    <row r="518" spans="1:24" s="30" customFormat="1" ht="12.75" hidden="1" outlineLevel="1">
      <c r="A518" s="77" t="s">
        <v>390</v>
      </c>
      <c r="B518" s="31"/>
      <c r="C518" s="78" t="s">
        <v>358</v>
      </c>
      <c r="D518" s="33"/>
      <c r="E518" s="33"/>
      <c r="F518" s="17">
        <v>0</v>
      </c>
      <c r="G518" s="17">
        <v>0</v>
      </c>
      <c r="H518" s="35">
        <f t="shared" si="196"/>
        <v>0</v>
      </c>
      <c r="I518" s="95">
        <f t="shared" si="192"/>
        <v>0</v>
      </c>
      <c r="J518" s="116"/>
      <c r="K518" s="17">
        <v>0</v>
      </c>
      <c r="L518" s="17">
        <v>0</v>
      </c>
      <c r="M518" s="35">
        <f t="shared" si="197"/>
        <v>0</v>
      </c>
      <c r="N518" s="95">
        <f t="shared" si="193"/>
        <v>0</v>
      </c>
      <c r="O518" s="116"/>
      <c r="P518" s="17">
        <v>0</v>
      </c>
      <c r="Q518" s="17">
        <v>0</v>
      </c>
      <c r="R518" s="35">
        <f t="shared" si="198"/>
        <v>0</v>
      </c>
      <c r="S518" s="95">
        <f t="shared" si="194"/>
        <v>0</v>
      </c>
      <c r="T518" s="116"/>
      <c r="U518" s="17">
        <v>0</v>
      </c>
      <c r="V518" s="17">
        <v>0</v>
      </c>
      <c r="W518" s="35">
        <f t="shared" si="199"/>
        <v>0</v>
      </c>
      <c r="X518" s="95">
        <f t="shared" si="195"/>
        <v>0</v>
      </c>
    </row>
    <row r="519" spans="1:24" s="14" customFormat="1" ht="12.75" hidden="1" outlineLevel="2">
      <c r="A519" s="14" t="s">
        <v>1348</v>
      </c>
      <c r="B519" s="14" t="s">
        <v>1349</v>
      </c>
      <c r="C519" s="54" t="s">
        <v>114</v>
      </c>
      <c r="D519" s="15"/>
      <c r="E519" s="15"/>
      <c r="F519" s="15">
        <v>1902.78</v>
      </c>
      <c r="G519" s="15">
        <v>-23849.69</v>
      </c>
      <c r="H519" s="90">
        <f>+F519-G519</f>
        <v>25752.469999999998</v>
      </c>
      <c r="I519" s="103">
        <f t="shared" si="192"/>
        <v>1.0797821690764113</v>
      </c>
      <c r="J519" s="104"/>
      <c r="K519" s="15">
        <v>-24009.53</v>
      </c>
      <c r="L519" s="15">
        <v>-325226.12</v>
      </c>
      <c r="M519" s="90">
        <f>+K519-L519</f>
        <v>301216.58999999997</v>
      </c>
      <c r="N519" s="103">
        <f t="shared" si="193"/>
        <v>0.926175886487838</v>
      </c>
      <c r="O519" s="104"/>
      <c r="P519" s="15">
        <v>-38066.89</v>
      </c>
      <c r="Q519" s="15">
        <v>-229554.75</v>
      </c>
      <c r="R519" s="90">
        <f>+P519-Q519</f>
        <v>191487.86</v>
      </c>
      <c r="S519" s="103">
        <f t="shared" si="194"/>
        <v>0.834170758827687</v>
      </c>
      <c r="T519" s="104"/>
      <c r="U519" s="15">
        <v>8916.64</v>
      </c>
      <c r="V519" s="15">
        <v>-23171.309999999998</v>
      </c>
      <c r="W519" s="90">
        <f>+U519-V519</f>
        <v>32087.949999999997</v>
      </c>
      <c r="X519" s="103">
        <f t="shared" si="195"/>
        <v>1.3848138063838429</v>
      </c>
    </row>
    <row r="520" spans="1:24" s="14" customFormat="1" ht="12.75" hidden="1" outlineLevel="2">
      <c r="A520" s="14" t="s">
        <v>1350</v>
      </c>
      <c r="B520" s="14" t="s">
        <v>1351</v>
      </c>
      <c r="C520" s="54" t="s">
        <v>115</v>
      </c>
      <c r="D520" s="15"/>
      <c r="E520" s="15"/>
      <c r="F520" s="15">
        <v>-9026.85</v>
      </c>
      <c r="G520" s="15">
        <v>-4422.6</v>
      </c>
      <c r="H520" s="90">
        <f>+F520-G520</f>
        <v>-4604.25</v>
      </c>
      <c r="I520" s="103">
        <f t="shared" si="192"/>
        <v>-1.0410731244064577</v>
      </c>
      <c r="J520" s="104"/>
      <c r="K520" s="15">
        <v>-108019.8</v>
      </c>
      <c r="L520" s="15">
        <v>-121439.15000000001</v>
      </c>
      <c r="M520" s="90">
        <f>+K520-L520</f>
        <v>13419.350000000006</v>
      </c>
      <c r="N520" s="103">
        <f t="shared" si="193"/>
        <v>0.11050266738527077</v>
      </c>
      <c r="O520" s="104"/>
      <c r="P520" s="15">
        <v>-30207.100000000002</v>
      </c>
      <c r="Q520" s="15">
        <v>-59817.8</v>
      </c>
      <c r="R520" s="90">
        <f>+P520-Q520</f>
        <v>29610.7</v>
      </c>
      <c r="S520" s="103">
        <f t="shared" si="194"/>
        <v>0.49501486179699017</v>
      </c>
      <c r="T520" s="104"/>
      <c r="U520" s="15">
        <v>-929838.3700000001</v>
      </c>
      <c r="V520" s="15">
        <v>-539900.2</v>
      </c>
      <c r="W520" s="90">
        <f>+U520-V520</f>
        <v>-389938.17000000016</v>
      </c>
      <c r="X520" s="103">
        <f t="shared" si="195"/>
        <v>-0.7222412030964245</v>
      </c>
    </row>
    <row r="521" spans="1:24" s="14" customFormat="1" ht="12.75" hidden="1" outlineLevel="2">
      <c r="A521" s="14" t="s">
        <v>1352</v>
      </c>
      <c r="B521" s="14" t="s">
        <v>1353</v>
      </c>
      <c r="C521" s="54" t="s">
        <v>116</v>
      </c>
      <c r="D521" s="15"/>
      <c r="E521" s="15"/>
      <c r="F521" s="15">
        <v>14566.300000000001</v>
      </c>
      <c r="G521" s="15">
        <v>29639.010000000002</v>
      </c>
      <c r="H521" s="90">
        <f>+F521-G521</f>
        <v>-15072.710000000001</v>
      </c>
      <c r="I521" s="103">
        <f t="shared" si="192"/>
        <v>-0.5085429641543358</v>
      </c>
      <c r="J521" s="104"/>
      <c r="K521" s="15">
        <v>268728.6</v>
      </c>
      <c r="L521" s="15">
        <v>369388.87</v>
      </c>
      <c r="M521" s="90">
        <f>+K521-L521</f>
        <v>-100660.27000000002</v>
      </c>
      <c r="N521" s="103">
        <f t="shared" si="193"/>
        <v>-0.2725048808319537</v>
      </c>
      <c r="O521" s="104"/>
      <c r="P521" s="15">
        <v>73888.15000000001</v>
      </c>
      <c r="Q521" s="15">
        <v>104108.82</v>
      </c>
      <c r="R521" s="90">
        <f>+P521-Q521</f>
        <v>-30220.67</v>
      </c>
      <c r="S521" s="103">
        <f t="shared" si="194"/>
        <v>-0.29027963240770566</v>
      </c>
      <c r="T521" s="104"/>
      <c r="U521" s="15">
        <v>1871167.87</v>
      </c>
      <c r="V521" s="15">
        <v>1494373.6800000002</v>
      </c>
      <c r="W521" s="90">
        <f>+U521-V521</f>
        <v>376794.18999999994</v>
      </c>
      <c r="X521" s="103">
        <f t="shared" si="195"/>
        <v>0.25214188060378573</v>
      </c>
    </row>
    <row r="522" spans="1:24" s="30" customFormat="1" ht="12.75" hidden="1" outlineLevel="1">
      <c r="A522" s="77" t="s">
        <v>389</v>
      </c>
      <c r="B522" s="31"/>
      <c r="C522" s="78" t="s">
        <v>380</v>
      </c>
      <c r="D522" s="33"/>
      <c r="E522" s="33"/>
      <c r="F522" s="17">
        <v>7442.2300000000005</v>
      </c>
      <c r="G522" s="17">
        <v>1366.7200000000012</v>
      </c>
      <c r="H522" s="35">
        <f t="shared" si="196"/>
        <v>6075.509999999999</v>
      </c>
      <c r="I522" s="95">
        <f t="shared" si="192"/>
        <v>4.445321645984543</v>
      </c>
      <c r="J522" s="116"/>
      <c r="K522" s="17">
        <v>136699.26999999996</v>
      </c>
      <c r="L522" s="17">
        <v>-77276.40000000002</v>
      </c>
      <c r="M522" s="35">
        <f t="shared" si="197"/>
        <v>213975.66999999998</v>
      </c>
      <c r="N522" s="95">
        <f t="shared" si="193"/>
        <v>2.768965298590513</v>
      </c>
      <c r="O522" s="116"/>
      <c r="P522" s="17">
        <v>5614.1600000000035</v>
      </c>
      <c r="Q522" s="17">
        <v>-185263.72999999998</v>
      </c>
      <c r="R522" s="35">
        <f t="shared" si="198"/>
        <v>190877.88999999998</v>
      </c>
      <c r="S522" s="95">
        <f t="shared" si="194"/>
        <v>1.0303036109658377</v>
      </c>
      <c r="T522" s="116"/>
      <c r="U522" s="17">
        <v>950246.1399999999</v>
      </c>
      <c r="V522" s="17">
        <v>931302.17</v>
      </c>
      <c r="W522" s="35">
        <f t="shared" si="199"/>
        <v>18943.969999999856</v>
      </c>
      <c r="X522" s="95">
        <f t="shared" si="195"/>
        <v>0.020341378566743656</v>
      </c>
    </row>
    <row r="523" spans="1:24" s="13" customFormat="1" ht="12.75" collapsed="1">
      <c r="A523" s="13" t="s">
        <v>361</v>
      </c>
      <c r="C523" s="52" t="s">
        <v>256</v>
      </c>
      <c r="D523" s="29"/>
      <c r="E523" s="29"/>
      <c r="F523" s="129">
        <v>7724.22</v>
      </c>
      <c r="G523" s="129">
        <v>-2064.2700000000004</v>
      </c>
      <c r="H523" s="129">
        <f t="shared" si="196"/>
        <v>9788.490000000002</v>
      </c>
      <c r="I523" s="99">
        <f t="shared" si="192"/>
        <v>4.741865162987399</v>
      </c>
      <c r="J523" s="115"/>
      <c r="K523" s="129">
        <v>133141.12999999998</v>
      </c>
      <c r="L523" s="129">
        <v>-124063.12000000001</v>
      </c>
      <c r="M523" s="129">
        <f t="shared" si="197"/>
        <v>257204.25</v>
      </c>
      <c r="N523" s="99">
        <f t="shared" si="193"/>
        <v>2.0731725108960664</v>
      </c>
      <c r="O523" s="115"/>
      <c r="P523" s="129">
        <v>-27.25</v>
      </c>
      <c r="Q523" s="129">
        <v>-218287.26</v>
      </c>
      <c r="R523" s="129">
        <f t="shared" si="198"/>
        <v>218260.01</v>
      </c>
      <c r="S523" s="99">
        <f t="shared" si="194"/>
        <v>0.9998751644965446</v>
      </c>
      <c r="T523" s="115"/>
      <c r="U523" s="129">
        <v>949972.02</v>
      </c>
      <c r="V523" s="129">
        <v>929126.2599999999</v>
      </c>
      <c r="W523" s="129">
        <f t="shared" si="199"/>
        <v>20845.760000000126</v>
      </c>
      <c r="X523" s="99">
        <f t="shared" si="195"/>
        <v>0.022435874323474755</v>
      </c>
    </row>
    <row r="524" spans="1:24" s="1" customFormat="1" ht="12.75">
      <c r="A524" s="32" t="s">
        <v>214</v>
      </c>
      <c r="C524" s="51" t="s">
        <v>379</v>
      </c>
      <c r="D524" s="29"/>
      <c r="E524" s="29"/>
      <c r="F524" s="29">
        <v>58022.85000000002</v>
      </c>
      <c r="G524" s="29">
        <v>97871.98</v>
      </c>
      <c r="H524" s="29">
        <f t="shared" si="196"/>
        <v>-39849.129999999976</v>
      </c>
      <c r="I524" s="98">
        <f t="shared" si="192"/>
        <v>-0.4071556537427768</v>
      </c>
      <c r="J524" s="115"/>
      <c r="K524" s="29">
        <v>341672.655</v>
      </c>
      <c r="L524" s="29">
        <v>472061.7980000002</v>
      </c>
      <c r="M524" s="29">
        <f t="shared" si="197"/>
        <v>-130389.14300000016</v>
      </c>
      <c r="N524" s="98">
        <f t="shared" si="193"/>
        <v>-0.2762120204439846</v>
      </c>
      <c r="O524" s="115"/>
      <c r="P524" s="29">
        <v>144552.28</v>
      </c>
      <c r="Q524" s="29">
        <v>611206.46</v>
      </c>
      <c r="R524" s="29">
        <f t="shared" si="198"/>
        <v>-466654.17999999993</v>
      </c>
      <c r="S524" s="98">
        <f t="shared" si="194"/>
        <v>-0.7634968059728949</v>
      </c>
      <c r="T524" s="115"/>
      <c r="U524" s="29">
        <v>1322388.2030000002</v>
      </c>
      <c r="V524" s="29">
        <v>-1435602.7020000005</v>
      </c>
      <c r="W524" s="29">
        <f t="shared" si="199"/>
        <v>2757990.9050000007</v>
      </c>
      <c r="X524" s="98">
        <f t="shared" si="195"/>
        <v>1.9211380008951806</v>
      </c>
    </row>
    <row r="525" spans="4:24" s="1" customFormat="1" ht="5.25" customHeight="1">
      <c r="D525" s="35"/>
      <c r="E525" s="35"/>
      <c r="F525" s="130" t="str">
        <f>IF(ABS(+F492+F510+F523-F524)&gt;$C$567,$C$568," ")</f>
        <v> </v>
      </c>
      <c r="G525" s="130" t="str">
        <f>IF(ABS(+G492+G510+G523-G524)&gt;$C$567,$C$568," ")</f>
        <v> </v>
      </c>
      <c r="H525" s="130" t="str">
        <f>IF(ABS(+H492+H510+H523-H524)&gt;$C$567,$C$568," ")</f>
        <v> </v>
      </c>
      <c r="I525" s="101"/>
      <c r="J525" s="106"/>
      <c r="K525" s="130" t="str">
        <f>IF(ABS(+K492+K510+K523-K524)&gt;$C$567,$C$568," ")</f>
        <v> </v>
      </c>
      <c r="L525" s="130" t="str">
        <f>IF(ABS(+L492+L510+L523-L524)&gt;$C$567,$C$568," ")</f>
        <v> </v>
      </c>
      <c r="M525" s="130" t="str">
        <f>IF(ABS(+M492+M510+M523-M524)&gt;$C$567,$C$568," ")</f>
        <v> </v>
      </c>
      <c r="N525" s="101"/>
      <c r="O525" s="106"/>
      <c r="P525" s="130" t="str">
        <f>IF(ABS(+P492+P510+P523-P524)&gt;$C$567,$C$568," ")</f>
        <v> </v>
      </c>
      <c r="Q525" s="130" t="str">
        <f>IF(ABS(+Q492+Q510+Q523-Q524)&gt;$C$567,$C$568," ")</f>
        <v> </v>
      </c>
      <c r="R525" s="130" t="str">
        <f>IF(ABS(+R492+R510+R523-R524)&gt;$C$567,$C$568," ")</f>
        <v> </v>
      </c>
      <c r="S525" s="101"/>
      <c r="T525" s="130" t="str">
        <f>IF(ABS(+T492+T510+T523-T524)&gt;$C$567,$C$568," ")</f>
        <v> </v>
      </c>
      <c r="U525" s="130" t="str">
        <f>IF(ABS(+U492+U510+U523-U524)&gt;$C$567,$C$568," ")</f>
        <v> </v>
      </c>
      <c r="V525" s="130" t="str">
        <f>IF(ABS(+V492+V510+V523-V524)&gt;$C$567,$C$568," ")</f>
        <v> </v>
      </c>
      <c r="W525" s="130" t="str">
        <f>IF(ABS(+W492+W510+W523-W524)&gt;$C$567,$C$568," ")</f>
        <v> </v>
      </c>
      <c r="X525" s="101"/>
    </row>
    <row r="526" spans="1:24" s="1" customFormat="1" ht="12.75">
      <c r="A526" s="32" t="s">
        <v>215</v>
      </c>
      <c r="C526" s="13" t="s">
        <v>216</v>
      </c>
      <c r="D526" s="29"/>
      <c r="E526" s="29"/>
      <c r="F526" s="29">
        <v>6096005.611000006</v>
      </c>
      <c r="G526" s="29">
        <v>2435029.357000006</v>
      </c>
      <c r="H526" s="29">
        <f>+F526-G526</f>
        <v>3660976.254</v>
      </c>
      <c r="I526" s="98">
        <f>IF(G526&lt;0,IF(H526=0,0,IF(OR(G526=0,F526=0),"N.M.",IF(ABS(H526/G526)&gt;=10,"N.M.",H526/(-G526)))),IF(H526=0,0,IF(OR(G526=0,F526=0),"N.M.",IF(ABS(H526/G526)&gt;=10,"N.M.",H526/G526))))</f>
        <v>1.5034628816592093</v>
      </c>
      <c r="J526" s="115"/>
      <c r="K526" s="29">
        <v>52098604.93600004</v>
      </c>
      <c r="L526" s="29">
        <v>43248091.97699998</v>
      </c>
      <c r="M526" s="29">
        <f>+K526-L526</f>
        <v>8850512.959000058</v>
      </c>
      <c r="N526" s="98">
        <f>IF(L526&lt;0,IF(M526=0,0,IF(OR(L526=0,K526=0),"N.M.",IF(ABS(M526/L526)&gt;=10,"N.M.",M526/(-L526)))),IF(M526=0,0,IF(OR(L526=0,K526=0),"N.M.",IF(ABS(M526/L526)&gt;=10,"N.M.",M526/L526))))</f>
        <v>0.20464516593487872</v>
      </c>
      <c r="O526" s="115"/>
      <c r="P526" s="29">
        <v>21684280.26000003</v>
      </c>
      <c r="Q526" s="29">
        <v>7052804.960000045</v>
      </c>
      <c r="R526" s="29">
        <f>+P526-Q526</f>
        <v>14631475.299999986</v>
      </c>
      <c r="S526" s="98">
        <f>IF(Q526&lt;0,IF(R526=0,0,IF(OR(Q526=0,P526=0),"N.M.",IF(ABS(R526/Q526)&gt;=10,"N.M.",R526/(-Q526)))),IF(R526=0,0,IF(OR(Q526=0,P526=0),"N.M.",IF(ABS(R526/Q526)&gt;=10,"N.M.",R526/Q526))))</f>
        <v>2.0745611686389087</v>
      </c>
      <c r="T526" s="115"/>
      <c r="U526" s="29">
        <v>66598500.25400002</v>
      </c>
      <c r="V526" s="29">
        <v>44027935.37399994</v>
      </c>
      <c r="W526" s="29">
        <f>+U526-V526</f>
        <v>22570564.880000085</v>
      </c>
      <c r="X526" s="98">
        <f>IF(V526&lt;0,IF(W526=0,0,IF(OR(V526=0,U526=0),"N.M.",IF(ABS(W526/V526)&gt;=10,"N.M.",W526/(-V526)))),IF(W526=0,0,IF(OR(V526=0,U526=0),"N.M.",IF(ABS(W526/V526)&gt;=10,"N.M.",W526/V526))))</f>
        <v>0.5126419099208728</v>
      </c>
    </row>
    <row r="527" spans="4:24" s="1" customFormat="1" ht="5.25" customHeight="1">
      <c r="D527" s="35"/>
      <c r="E527" s="35"/>
      <c r="F527" s="130" t="str">
        <f>IF(ABS(F454+F524-F526)&gt;$C$567,$C$568," ")</f>
        <v> </v>
      </c>
      <c r="G527" s="130" t="str">
        <f>IF(ABS(G454+G524-G526)&gt;$C$567,$C$568," ")</f>
        <v> </v>
      </c>
      <c r="H527" s="130" t="str">
        <f>IF(ABS(H454+H524-H526)&gt;$C$567,$C$568," ")</f>
        <v> </v>
      </c>
      <c r="I527" s="101"/>
      <c r="J527" s="106"/>
      <c r="K527" s="130" t="str">
        <f>IF(ABS(K454+K524-K526)&gt;$C$567,$C$568," ")</f>
        <v> </v>
      </c>
      <c r="L527" s="130" t="str">
        <f>IF(ABS(L454+L524-L526)&gt;$C$567,$C$568," ")</f>
        <v> </v>
      </c>
      <c r="M527" s="130" t="str">
        <f>IF(ABS(M454+M524-M526)&gt;$C$567,$C$568," ")</f>
        <v> </v>
      </c>
      <c r="N527" s="101"/>
      <c r="O527" s="106"/>
      <c r="P527" s="130" t="str">
        <f>IF(ABS(P454+P524-P526)&gt;$C$567,$C$568," ")</f>
        <v> </v>
      </c>
      <c r="Q527" s="130" t="str">
        <f>IF(ABS(Q454+Q524-Q526)&gt;$C$567,$C$568," ")</f>
        <v> </v>
      </c>
      <c r="R527" s="130" t="str">
        <f>IF(ABS(R454+R524-R526)&gt;$C$567,$C$568," ")</f>
        <v> </v>
      </c>
      <c r="S527" s="101"/>
      <c r="T527" s="106"/>
      <c r="U527" s="130" t="str">
        <f>IF(ABS(U454+U524-U526)&gt;$C$567,$C$568," ")</f>
        <v> </v>
      </c>
      <c r="V527" s="130" t="str">
        <f>IF(ABS(V454+V524-V526)&gt;$C$567,$C$568," ")</f>
        <v> </v>
      </c>
      <c r="W527" s="130" t="str">
        <f>IF(ABS(W454+W524-W526)&gt;$C$567,$C$568," ")</f>
        <v> </v>
      </c>
      <c r="X527" s="101"/>
    </row>
    <row r="528" spans="4:24" s="1" customFormat="1" ht="5.25" customHeight="1" hidden="1" outlineLevel="1">
      <c r="D528" s="35"/>
      <c r="E528" s="35"/>
      <c r="F528" s="130"/>
      <c r="G528" s="130"/>
      <c r="H528" s="130"/>
      <c r="I528" s="101"/>
      <c r="J528" s="106"/>
      <c r="K528" s="130"/>
      <c r="L528" s="130"/>
      <c r="M528" s="130"/>
      <c r="N528" s="101"/>
      <c r="O528" s="106"/>
      <c r="P528" s="130"/>
      <c r="Q528" s="130"/>
      <c r="R528" s="130"/>
      <c r="S528" s="101"/>
      <c r="T528" s="106"/>
      <c r="U528" s="130"/>
      <c r="V528" s="130"/>
      <c r="W528" s="130"/>
      <c r="X528" s="101"/>
    </row>
    <row r="529" spans="1:24" s="14" customFormat="1" ht="12.75" hidden="1" outlineLevel="2">
      <c r="A529" s="14" t="s">
        <v>1354</v>
      </c>
      <c r="B529" s="14" t="s">
        <v>1355</v>
      </c>
      <c r="C529" s="54" t="s">
        <v>117</v>
      </c>
      <c r="D529" s="15"/>
      <c r="E529" s="15"/>
      <c r="F529" s="15">
        <v>2833225.52</v>
      </c>
      <c r="G529" s="15">
        <v>2833225.52</v>
      </c>
      <c r="H529" s="90">
        <f>(+F529-G529)</f>
        <v>0</v>
      </c>
      <c r="I529" s="103">
        <f aca="true" t="shared" si="200" ref="I529:I534">IF(G529&lt;0,IF(H529=0,0,IF(OR(G529=0,F529=0),"N.M.",IF(ABS(H529/G529)&gt;=10,"N.M.",H529/(-G529)))),IF(H529=0,0,IF(OR(G529=0,F529=0),"N.M.",IF(ABS(H529/G529)&gt;=10,"N.M.",H529/G529))))</f>
        <v>0</v>
      </c>
      <c r="J529" s="104"/>
      <c r="K529" s="15">
        <v>28332255.2</v>
      </c>
      <c r="L529" s="15">
        <v>23606619.07</v>
      </c>
      <c r="M529" s="90">
        <f>(+K529-L529)</f>
        <v>4725636.129999999</v>
      </c>
      <c r="N529" s="103">
        <f aca="true" t="shared" si="201" ref="N529:N534">IF(L529&lt;0,IF(M529=0,0,IF(OR(L529=0,K529=0),"N.M.",IF(ABS(M529/L529)&gt;=10,"N.M.",M529/(-L529)))),IF(M529=0,0,IF(OR(L529=0,K529=0),"N.M.",IF(ABS(M529/L529)&gt;=10,"N.M.",M529/L529))))</f>
        <v>0.2001826740198252</v>
      </c>
      <c r="O529" s="104"/>
      <c r="P529" s="15">
        <v>8499676.56</v>
      </c>
      <c r="Q529" s="15">
        <v>8499676.56</v>
      </c>
      <c r="R529" s="90">
        <f>(+P529-Q529)</f>
        <v>0</v>
      </c>
      <c r="S529" s="103">
        <f aca="true" t="shared" si="202" ref="S529:S534">IF(Q529&lt;0,IF(R529=0,0,IF(OR(Q529=0,P529=0),"N.M.",IF(ABS(R529/Q529)&gt;=10,"N.M.",R529/(-Q529)))),IF(R529=0,0,IF(OR(Q529=0,P529=0),"N.M.",IF(ABS(R529/Q529)&gt;=10,"N.M.",R529/Q529))))</f>
        <v>0</v>
      </c>
      <c r="T529" s="104"/>
      <c r="U529" s="15">
        <v>33998706.23</v>
      </c>
      <c r="V529" s="15">
        <v>27623611.77</v>
      </c>
      <c r="W529" s="90">
        <f>(+U529-V529)</f>
        <v>6375094.459999997</v>
      </c>
      <c r="X529" s="103">
        <f aca="true" t="shared" si="203" ref="X529:X534">IF(V529&lt;0,IF(W529=0,0,IF(OR(V529=0,U529=0),"N.M.",IF(ABS(W529/V529)&gt;=10,"N.M.",W529/(-V529)))),IF(W529=0,0,IF(OR(V529=0,U529=0),"N.M.",IF(ABS(W529/V529)&gt;=10,"N.M.",W529/V529))))</f>
        <v>0.23078424766031227</v>
      </c>
    </row>
    <row r="530" spans="1:24" s="14" customFormat="1" ht="12.75" hidden="1" outlineLevel="2">
      <c r="A530" s="14" t="s">
        <v>1356</v>
      </c>
      <c r="B530" s="14" t="s">
        <v>1357</v>
      </c>
      <c r="C530" s="54" t="s">
        <v>118</v>
      </c>
      <c r="D530" s="15"/>
      <c r="E530" s="15"/>
      <c r="F530" s="15">
        <v>87500</v>
      </c>
      <c r="G530" s="15">
        <v>87500</v>
      </c>
      <c r="H530" s="90">
        <f>(+F530-G530)</f>
        <v>0</v>
      </c>
      <c r="I530" s="103">
        <f t="shared" si="200"/>
        <v>0</v>
      </c>
      <c r="J530" s="104"/>
      <c r="K530" s="15">
        <v>875000</v>
      </c>
      <c r="L530" s="15">
        <v>933527</v>
      </c>
      <c r="M530" s="90">
        <f>(+K530-L530)</f>
        <v>-58527</v>
      </c>
      <c r="N530" s="103">
        <f t="shared" si="201"/>
        <v>-0.06269449089313968</v>
      </c>
      <c r="O530" s="104"/>
      <c r="P530" s="15">
        <v>262500</v>
      </c>
      <c r="Q530" s="15">
        <v>262500</v>
      </c>
      <c r="R530" s="90">
        <f>(+P530-Q530)</f>
        <v>0</v>
      </c>
      <c r="S530" s="103">
        <f t="shared" si="202"/>
        <v>0</v>
      </c>
      <c r="T530" s="104"/>
      <c r="U530" s="15">
        <v>1050000</v>
      </c>
      <c r="V530" s="15">
        <v>6936121.83</v>
      </c>
      <c r="W530" s="90">
        <f>(+U530-V530)</f>
        <v>-5886121.83</v>
      </c>
      <c r="X530" s="103">
        <f t="shared" si="203"/>
        <v>-0.8486185759513973</v>
      </c>
    </row>
    <row r="531" spans="1:24" s="13" customFormat="1" ht="12.75" collapsed="1">
      <c r="A531" s="13" t="s">
        <v>217</v>
      </c>
      <c r="C531" s="56" t="s">
        <v>257</v>
      </c>
      <c r="D531" s="29"/>
      <c r="E531" s="29"/>
      <c r="F531" s="29">
        <v>2920725.52</v>
      </c>
      <c r="G531" s="29">
        <v>2920725.52</v>
      </c>
      <c r="H531" s="29">
        <f>(+F531-G531)</f>
        <v>0</v>
      </c>
      <c r="I531" s="98">
        <f t="shared" si="200"/>
        <v>0</v>
      </c>
      <c r="J531" s="115"/>
      <c r="K531" s="29">
        <v>29207255.2</v>
      </c>
      <c r="L531" s="29">
        <v>24540146.07</v>
      </c>
      <c r="M531" s="29">
        <f>(+K531-L531)</f>
        <v>4667109.129999999</v>
      </c>
      <c r="N531" s="98">
        <f t="shared" si="201"/>
        <v>0.19018261410047096</v>
      </c>
      <c r="O531" s="115"/>
      <c r="P531" s="29">
        <v>8762176.56</v>
      </c>
      <c r="Q531" s="29">
        <v>8762176.56</v>
      </c>
      <c r="R531" s="29">
        <f>(+P531-Q531)</f>
        <v>0</v>
      </c>
      <c r="S531" s="98">
        <f t="shared" si="202"/>
        <v>0</v>
      </c>
      <c r="T531" s="115"/>
      <c r="U531" s="29">
        <v>35048706.23</v>
      </c>
      <c r="V531" s="29">
        <v>34559733.6</v>
      </c>
      <c r="W531" s="29">
        <f>(+U531-V531)</f>
        <v>488972.62999999523</v>
      </c>
      <c r="X531" s="98">
        <f t="shared" si="203"/>
        <v>0.014148622661836583</v>
      </c>
    </row>
    <row r="532" spans="3:24" s="13" customFormat="1" ht="0.75" customHeight="1" hidden="1" outlineLevel="1">
      <c r="C532" s="56"/>
      <c r="D532" s="29"/>
      <c r="E532" s="29"/>
      <c r="F532" s="29"/>
      <c r="G532" s="29"/>
      <c r="H532" s="29"/>
      <c r="I532" s="98">
        <f t="shared" si="200"/>
        <v>0</v>
      </c>
      <c r="J532" s="115"/>
      <c r="K532" s="29"/>
      <c r="L532" s="29"/>
      <c r="M532" s="29"/>
      <c r="N532" s="98">
        <f t="shared" si="201"/>
        <v>0</v>
      </c>
      <c r="O532" s="115"/>
      <c r="P532" s="29"/>
      <c r="Q532" s="29"/>
      <c r="R532" s="29"/>
      <c r="S532" s="98">
        <f t="shared" si="202"/>
        <v>0</v>
      </c>
      <c r="T532" s="115"/>
      <c r="U532" s="29"/>
      <c r="V532" s="29"/>
      <c r="W532" s="29"/>
      <c r="X532" s="98">
        <f t="shared" si="203"/>
        <v>0</v>
      </c>
    </row>
    <row r="533" spans="1:24" s="14" customFormat="1" ht="12.75" hidden="1" outlineLevel="2">
      <c r="A533" s="14" t="s">
        <v>1358</v>
      </c>
      <c r="B533" s="14" t="s">
        <v>1359</v>
      </c>
      <c r="C533" s="54" t="s">
        <v>119</v>
      </c>
      <c r="D533" s="15"/>
      <c r="E533" s="15"/>
      <c r="F533" s="15">
        <v>0</v>
      </c>
      <c r="G533" s="15">
        <v>60.42</v>
      </c>
      <c r="H533" s="90">
        <f>(+F533-G533)</f>
        <v>-60.42</v>
      </c>
      <c r="I533" s="103" t="str">
        <f t="shared" si="200"/>
        <v>N.M.</v>
      </c>
      <c r="J533" s="104"/>
      <c r="K533" s="15">
        <v>8630.130000000001</v>
      </c>
      <c r="L533" s="15">
        <v>986153.77</v>
      </c>
      <c r="M533" s="90">
        <f>(+K533-L533)</f>
        <v>-977523.64</v>
      </c>
      <c r="N533" s="103">
        <f t="shared" si="201"/>
        <v>-0.9912486974521225</v>
      </c>
      <c r="O533" s="104"/>
      <c r="P533" s="15">
        <v>0</v>
      </c>
      <c r="Q533" s="15">
        <v>254.14000000000001</v>
      </c>
      <c r="R533" s="90">
        <f>(+P533-Q533)</f>
        <v>-254.14000000000001</v>
      </c>
      <c r="S533" s="103" t="str">
        <f t="shared" si="202"/>
        <v>N.M.</v>
      </c>
      <c r="T533" s="104"/>
      <c r="U533" s="15">
        <v>8746.890000000001</v>
      </c>
      <c r="V533" s="15">
        <v>1653513.8</v>
      </c>
      <c r="W533" s="90">
        <f>(+U533-V533)</f>
        <v>-1644766.9100000001</v>
      </c>
      <c r="X533" s="103">
        <f t="shared" si="203"/>
        <v>-0.9947101197462036</v>
      </c>
    </row>
    <row r="534" spans="1:24" s="13" customFormat="1" ht="12.75" customHeight="1" collapsed="1">
      <c r="A534" s="13" t="s">
        <v>218</v>
      </c>
      <c r="C534" s="56" t="s">
        <v>258</v>
      </c>
      <c r="D534" s="29"/>
      <c r="E534" s="29"/>
      <c r="F534" s="29">
        <v>0</v>
      </c>
      <c r="G534" s="29">
        <v>60.42</v>
      </c>
      <c r="H534" s="29">
        <f>(+F534-G534)</f>
        <v>-60.42</v>
      </c>
      <c r="I534" s="98" t="str">
        <f t="shared" si="200"/>
        <v>N.M.</v>
      </c>
      <c r="J534" s="115"/>
      <c r="K534" s="29">
        <v>8630.130000000001</v>
      </c>
      <c r="L534" s="29">
        <v>986153.77</v>
      </c>
      <c r="M534" s="29">
        <f>(+K534-L534)</f>
        <v>-977523.64</v>
      </c>
      <c r="N534" s="98">
        <f t="shared" si="201"/>
        <v>-0.9912486974521225</v>
      </c>
      <c r="O534" s="115"/>
      <c r="P534" s="29">
        <v>0</v>
      </c>
      <c r="Q534" s="29">
        <v>254.14000000000001</v>
      </c>
      <c r="R534" s="29">
        <f>(+P534-Q534)</f>
        <v>-254.14000000000001</v>
      </c>
      <c r="S534" s="98" t="str">
        <f t="shared" si="202"/>
        <v>N.M.</v>
      </c>
      <c r="T534" s="115"/>
      <c r="U534" s="29">
        <v>8746.890000000001</v>
      </c>
      <c r="V534" s="29">
        <v>1653513.8</v>
      </c>
      <c r="W534" s="29">
        <f>(+U534-V534)</f>
        <v>-1644766.9100000001</v>
      </c>
      <c r="X534" s="98">
        <f t="shared" si="203"/>
        <v>-0.9947101197462036</v>
      </c>
    </row>
    <row r="535" spans="3:24" s="13" customFormat="1" ht="0.75" customHeight="1" hidden="1" outlineLevel="1">
      <c r="C535" s="56"/>
      <c r="D535" s="29"/>
      <c r="E535" s="29"/>
      <c r="F535" s="29"/>
      <c r="G535" s="29"/>
      <c r="H535" s="29"/>
      <c r="I535" s="98"/>
      <c r="J535" s="115"/>
      <c r="K535" s="29"/>
      <c r="L535" s="29"/>
      <c r="M535" s="29"/>
      <c r="N535" s="98"/>
      <c r="O535" s="115"/>
      <c r="P535" s="29"/>
      <c r="Q535" s="29"/>
      <c r="R535" s="29"/>
      <c r="S535" s="98"/>
      <c r="T535" s="115"/>
      <c r="U535" s="29"/>
      <c r="V535" s="29"/>
      <c r="W535" s="29"/>
      <c r="X535" s="98"/>
    </row>
    <row r="536" spans="1:24" s="14" customFormat="1" ht="12.75" hidden="1" outlineLevel="2">
      <c r="A536" s="14" t="s">
        <v>1360</v>
      </c>
      <c r="B536" s="14" t="s">
        <v>1361</v>
      </c>
      <c r="C536" s="54" t="s">
        <v>120</v>
      </c>
      <c r="D536" s="15"/>
      <c r="E536" s="15"/>
      <c r="F536" s="15">
        <v>21986.87</v>
      </c>
      <c r="G536" s="15">
        <v>18666.14</v>
      </c>
      <c r="H536" s="90">
        <f>(+F536-G536)</f>
        <v>3320.7299999999996</v>
      </c>
      <c r="I536" s="103">
        <f>IF(G536&lt;0,IF(H536=0,0,IF(OR(G536=0,F536=0),"N.M.",IF(ABS(H536/G536)&gt;=10,"N.M.",H536/(-G536)))),IF(H536=0,0,IF(OR(G536=0,F536=0),"N.M.",IF(ABS(H536/G536)&gt;=10,"N.M.",H536/G536))))</f>
        <v>0.17790126935724257</v>
      </c>
      <c r="J536" s="104"/>
      <c r="K536" s="15">
        <v>191588.67</v>
      </c>
      <c r="L536" s="15">
        <v>124279.59</v>
      </c>
      <c r="M536" s="90">
        <f>(+K536-L536)</f>
        <v>67309.08000000002</v>
      </c>
      <c r="N536" s="103">
        <f>IF(L536&lt;0,IF(M536=0,0,IF(OR(L536=0,K536=0),"N.M.",IF(ABS(M536/L536)&gt;=10,"N.M.",M536/(-L536)))),IF(M536=0,0,IF(OR(L536=0,K536=0),"N.M.",IF(ABS(M536/L536)&gt;=10,"N.M.",M536/L536))))</f>
        <v>0.5415939978559635</v>
      </c>
      <c r="O536" s="104"/>
      <c r="P536" s="15">
        <v>90277.55</v>
      </c>
      <c r="Q536" s="15">
        <v>55535.22</v>
      </c>
      <c r="R536" s="90">
        <f>(+P536-Q536)</f>
        <v>34742.33</v>
      </c>
      <c r="S536" s="103">
        <f>IF(Q536&lt;0,IF(R536=0,0,IF(OR(Q536=0,P536=0),"N.M.",IF(ABS(R536/Q536)&gt;=10,"N.M.",R536/(-Q536)))),IF(R536=0,0,IF(OR(Q536=0,P536=0),"N.M.",IF(ABS(R536/Q536)&gt;=10,"N.M.",R536/Q536))))</f>
        <v>0.6255909313044947</v>
      </c>
      <c r="T536" s="104"/>
      <c r="U536" s="15">
        <v>230988.14</v>
      </c>
      <c r="V536" s="15">
        <v>146306.63999999998</v>
      </c>
      <c r="W536" s="90">
        <f>(+U536-V536)</f>
        <v>84681.50000000003</v>
      </c>
      <c r="X536" s="103">
        <f>IF(V536&lt;0,IF(W536=0,0,IF(OR(V536=0,U536=0),"N.M.",IF(ABS(W536/V536)&gt;=10,"N.M.",W536/(-V536)))),IF(W536=0,0,IF(OR(V536=0,U536=0),"N.M.",IF(ABS(W536/V536)&gt;=10,"N.M.",W536/V536))))</f>
        <v>0.5787946466407816</v>
      </c>
    </row>
    <row r="537" spans="1:24" s="13" customFormat="1" ht="12.75" customHeight="1" collapsed="1">
      <c r="A537" s="13" t="s">
        <v>219</v>
      </c>
      <c r="C537" s="56" t="s">
        <v>259</v>
      </c>
      <c r="D537" s="29"/>
      <c r="E537" s="29"/>
      <c r="F537" s="29">
        <v>21986.87</v>
      </c>
      <c r="G537" s="29">
        <v>18666.14</v>
      </c>
      <c r="H537" s="29">
        <f>(+F537-G537)</f>
        <v>3320.7299999999996</v>
      </c>
      <c r="I537" s="98">
        <f>IF(G537&lt;0,IF(H537=0,0,IF(OR(G537=0,F537=0),"N.M.",IF(ABS(H537/G537)&gt;=10,"N.M.",H537/(-G537)))),IF(H537=0,0,IF(OR(G537=0,F537=0),"N.M.",IF(ABS(H537/G537)&gt;=10,"N.M.",H537/G537))))</f>
        <v>0.17790126935724257</v>
      </c>
      <c r="J537" s="115"/>
      <c r="K537" s="29">
        <v>191588.67</v>
      </c>
      <c r="L537" s="29">
        <v>124279.59</v>
      </c>
      <c r="M537" s="29">
        <f>(+K537-L537)</f>
        <v>67309.08000000002</v>
      </c>
      <c r="N537" s="98">
        <f>IF(L537&lt;0,IF(M537=0,0,IF(OR(L537=0,K537=0),"N.M.",IF(ABS(M537/L537)&gt;=10,"N.M.",M537/(-L537)))),IF(M537=0,0,IF(OR(L537=0,K537=0),"N.M.",IF(ABS(M537/L537)&gt;=10,"N.M.",M537/L537))))</f>
        <v>0.5415939978559635</v>
      </c>
      <c r="O537" s="115"/>
      <c r="P537" s="29">
        <v>90277.55</v>
      </c>
      <c r="Q537" s="29">
        <v>55535.22</v>
      </c>
      <c r="R537" s="29">
        <f>(+P537-Q537)</f>
        <v>34742.33</v>
      </c>
      <c r="S537" s="98">
        <f>IF(Q537&lt;0,IF(R537=0,0,IF(OR(Q537=0,P537=0),"N.M.",IF(ABS(R537/Q537)&gt;=10,"N.M.",R537/(-Q537)))),IF(R537=0,0,IF(OR(Q537=0,P537=0),"N.M.",IF(ABS(R537/Q537)&gt;=10,"N.M.",R537/Q537))))</f>
        <v>0.6255909313044947</v>
      </c>
      <c r="T537" s="115"/>
      <c r="U537" s="29">
        <v>230988.14</v>
      </c>
      <c r="V537" s="29">
        <v>146306.63999999998</v>
      </c>
      <c r="W537" s="29">
        <f>(+U537-V537)</f>
        <v>84681.50000000003</v>
      </c>
      <c r="X537" s="98">
        <f>IF(V537&lt;0,IF(W537=0,0,IF(OR(V537=0,U537=0),"N.M.",IF(ABS(W537/V537)&gt;=10,"N.M.",W537/(-V537)))),IF(W537=0,0,IF(OR(V537=0,U537=0),"N.M.",IF(ABS(W537/V537)&gt;=10,"N.M.",W537/V537))))</f>
        <v>0.5787946466407816</v>
      </c>
    </row>
    <row r="538" spans="3:24" s="13" customFormat="1" ht="0.75" customHeight="1" hidden="1" outlineLevel="1">
      <c r="C538" s="56"/>
      <c r="D538" s="29"/>
      <c r="E538" s="29"/>
      <c r="F538" s="29"/>
      <c r="G538" s="29"/>
      <c r="H538" s="29"/>
      <c r="I538" s="98"/>
      <c r="J538" s="115"/>
      <c r="K538" s="29"/>
      <c r="L538" s="29"/>
      <c r="M538" s="29"/>
      <c r="N538" s="98"/>
      <c r="O538" s="115"/>
      <c r="P538" s="29"/>
      <c r="Q538" s="29"/>
      <c r="R538" s="29"/>
      <c r="S538" s="98"/>
      <c r="T538" s="115"/>
      <c r="U538" s="29"/>
      <c r="V538" s="29"/>
      <c r="W538" s="29"/>
      <c r="X538" s="98"/>
    </row>
    <row r="539" spans="1:24" s="14" customFormat="1" ht="12.75" hidden="1" outlineLevel="2">
      <c r="A539" s="14" t="s">
        <v>1362</v>
      </c>
      <c r="B539" s="14" t="s">
        <v>1363</v>
      </c>
      <c r="C539" s="54" t="s">
        <v>121</v>
      </c>
      <c r="D539" s="15"/>
      <c r="E539" s="15"/>
      <c r="F539" s="15">
        <v>39265.54</v>
      </c>
      <c r="G539" s="15">
        <v>39265.54</v>
      </c>
      <c r="H539" s="90">
        <f>(+F539-G539)</f>
        <v>0</v>
      </c>
      <c r="I539" s="103">
        <f>IF(G539&lt;0,IF(H539=0,0,IF(OR(G539=0,F539=0),"N.M.",IF(ABS(H539/G539)&gt;=10,"N.M.",H539/(-G539)))),IF(H539=0,0,IF(OR(G539=0,F539=0),"N.M.",IF(ABS(H539/G539)&gt;=10,"N.M.",H539/G539))))</f>
        <v>0</v>
      </c>
      <c r="J539" s="104"/>
      <c r="K539" s="15">
        <v>392655.4</v>
      </c>
      <c r="L539" s="15">
        <v>378566.73</v>
      </c>
      <c r="M539" s="90">
        <f>(+K539-L539)</f>
        <v>14088.670000000042</v>
      </c>
      <c r="N539" s="103">
        <f>IF(L539&lt;0,IF(M539=0,0,IF(OR(L539=0,K539=0),"N.M.",IF(ABS(M539/L539)&gt;=10,"N.M.",M539/(-L539)))),IF(M539=0,0,IF(OR(L539=0,K539=0),"N.M.",IF(ABS(M539/L539)&gt;=10,"N.M.",M539/L539))))</f>
        <v>0.0372158166144184</v>
      </c>
      <c r="O539" s="104"/>
      <c r="P539" s="15">
        <v>117796.62</v>
      </c>
      <c r="Q539" s="15">
        <v>118437.76000000001</v>
      </c>
      <c r="R539" s="90">
        <f>(+P539-Q539)</f>
        <v>-641.140000000014</v>
      </c>
      <c r="S539" s="103">
        <f>IF(Q539&lt;0,IF(R539=0,0,IF(OR(Q539=0,P539=0),"N.M.",IF(ABS(R539/Q539)&gt;=10,"N.M.",R539/(-Q539)))),IF(R539=0,0,IF(OR(Q539=0,P539=0),"N.M.",IF(ABS(R539/Q539)&gt;=10,"N.M.",R539/Q539))))</f>
        <v>-0.005413307377647246</v>
      </c>
      <c r="T539" s="104"/>
      <c r="U539" s="15">
        <v>471186.48000000004</v>
      </c>
      <c r="V539" s="15">
        <v>450949.43</v>
      </c>
      <c r="W539" s="90">
        <f>(+U539-V539)</f>
        <v>20237.050000000047</v>
      </c>
      <c r="X539" s="103">
        <f>IF(V539&lt;0,IF(W539=0,0,IF(OR(V539=0,U539=0),"N.M.",IF(ABS(W539/V539)&gt;=10,"N.M.",W539/(-V539)))),IF(W539=0,0,IF(OR(V539=0,U539=0),"N.M.",IF(ABS(W539/V539)&gt;=10,"N.M.",W539/V539))))</f>
        <v>0.04487653970424144</v>
      </c>
    </row>
    <row r="540" spans="1:24" s="13" customFormat="1" ht="12.75" collapsed="1">
      <c r="A540" s="13" t="s">
        <v>220</v>
      </c>
      <c r="C540" s="56" t="s">
        <v>273</v>
      </c>
      <c r="D540" s="29"/>
      <c r="E540" s="29"/>
      <c r="F540" s="29">
        <v>39265.54</v>
      </c>
      <c r="G540" s="29">
        <v>39265.54</v>
      </c>
      <c r="H540" s="29">
        <f>(+F540-G540)</f>
        <v>0</v>
      </c>
      <c r="I540" s="98">
        <f>IF(G540&lt;0,IF(H540=0,0,IF(OR(G540=0,F540=0),"N.M.",IF(ABS(H540/G540)&gt;=10,"N.M.",H540/(-G540)))),IF(H540=0,0,IF(OR(G540=0,F540=0),"N.M.",IF(ABS(H540/G540)&gt;=10,"N.M.",H540/G540))))</f>
        <v>0</v>
      </c>
      <c r="J540" s="115"/>
      <c r="K540" s="29">
        <v>392655.4</v>
      </c>
      <c r="L540" s="29">
        <v>378566.73</v>
      </c>
      <c r="M540" s="29">
        <f>(+K540-L540)</f>
        <v>14088.670000000042</v>
      </c>
      <c r="N540" s="98">
        <f>IF(L540&lt;0,IF(M540=0,0,IF(OR(L540=0,K540=0),"N.M.",IF(ABS(M540/L540)&gt;=10,"N.M.",M540/(-L540)))),IF(M540=0,0,IF(OR(L540=0,K540=0),"N.M.",IF(ABS(M540/L540)&gt;=10,"N.M.",M540/L540))))</f>
        <v>0.0372158166144184</v>
      </c>
      <c r="O540" s="115"/>
      <c r="P540" s="29">
        <v>117796.62</v>
      </c>
      <c r="Q540" s="29">
        <v>118437.76000000001</v>
      </c>
      <c r="R540" s="29">
        <f>(+P540-Q540)</f>
        <v>-641.140000000014</v>
      </c>
      <c r="S540" s="98">
        <f>IF(Q540&lt;0,IF(R540=0,0,IF(OR(Q540=0,P540=0),"N.M.",IF(ABS(R540/Q540)&gt;=10,"N.M.",R540/(-Q540)))),IF(R540=0,0,IF(OR(Q540=0,P540=0),"N.M.",IF(ABS(R540/Q540)&gt;=10,"N.M.",R540/Q540))))</f>
        <v>-0.005413307377647246</v>
      </c>
      <c r="T540" s="115"/>
      <c r="U540" s="29">
        <v>471186.48000000004</v>
      </c>
      <c r="V540" s="29">
        <v>450949.43</v>
      </c>
      <c r="W540" s="29">
        <f>(+U540-V540)</f>
        <v>20237.050000000047</v>
      </c>
      <c r="X540" s="98">
        <f>IF(V540&lt;0,IF(W540=0,0,IF(OR(V540=0,U540=0),"N.M.",IF(ABS(W540/V540)&gt;=10,"N.M.",W540/(-V540)))),IF(W540=0,0,IF(OR(V540=0,U540=0),"N.M.",IF(ABS(W540/V540)&gt;=10,"N.M.",W540/V540))))</f>
        <v>0.04487653970424144</v>
      </c>
    </row>
    <row r="541" spans="3:24" s="13" customFormat="1" ht="0.75" customHeight="1" hidden="1" outlineLevel="1">
      <c r="C541" s="56"/>
      <c r="D541" s="29"/>
      <c r="E541" s="29"/>
      <c r="F541" s="29"/>
      <c r="G541" s="29"/>
      <c r="H541" s="29"/>
      <c r="I541" s="98"/>
      <c r="J541" s="115"/>
      <c r="K541" s="29"/>
      <c r="L541" s="29"/>
      <c r="M541" s="29"/>
      <c r="N541" s="98"/>
      <c r="O541" s="115"/>
      <c r="P541" s="29"/>
      <c r="Q541" s="29"/>
      <c r="R541" s="29"/>
      <c r="S541" s="98"/>
      <c r="T541" s="115"/>
      <c r="U541" s="29"/>
      <c r="V541" s="29"/>
      <c r="W541" s="29"/>
      <c r="X541" s="98"/>
    </row>
    <row r="542" spans="1:24" s="14" customFormat="1" ht="12.75" hidden="1" outlineLevel="2">
      <c r="A542" s="14" t="s">
        <v>1364</v>
      </c>
      <c r="B542" s="14" t="s">
        <v>1365</v>
      </c>
      <c r="C542" s="54" t="s">
        <v>122</v>
      </c>
      <c r="D542" s="15"/>
      <c r="E542" s="15"/>
      <c r="F542" s="15">
        <v>2804.05</v>
      </c>
      <c r="G542" s="15">
        <v>2804.05</v>
      </c>
      <c r="H542" s="90">
        <f>(+F542-G542)</f>
        <v>0</v>
      </c>
      <c r="I542" s="103">
        <f>IF(G542&lt;0,IF(H542=0,0,IF(OR(G542=0,F542=0),"N.M.",IF(ABS(H542/G542)&gt;=10,"N.M.",H542/(-G542)))),IF(H542=0,0,IF(OR(G542=0,F542=0),"N.M.",IF(ABS(H542/G542)&gt;=10,"N.M.",H542/G542))))</f>
        <v>0</v>
      </c>
      <c r="J542" s="104"/>
      <c r="K542" s="15">
        <v>28040.5</v>
      </c>
      <c r="L542" s="15">
        <v>28040.5</v>
      </c>
      <c r="M542" s="90">
        <f>(+K542-L542)</f>
        <v>0</v>
      </c>
      <c r="N542" s="103">
        <f>IF(L542&lt;0,IF(M542=0,0,IF(OR(L542=0,K542=0),"N.M.",IF(ABS(M542/L542)&gt;=10,"N.M.",M542/(-L542)))),IF(M542=0,0,IF(OR(L542=0,K542=0),"N.M.",IF(ABS(M542/L542)&gt;=10,"N.M.",M542/L542))))</f>
        <v>0</v>
      </c>
      <c r="O542" s="104"/>
      <c r="P542" s="15">
        <v>8412.15</v>
      </c>
      <c r="Q542" s="15">
        <v>8412.15</v>
      </c>
      <c r="R542" s="90">
        <f>(+P542-Q542)</f>
        <v>0</v>
      </c>
      <c r="S542" s="103">
        <f>IF(Q542&lt;0,IF(R542=0,0,IF(OR(Q542=0,P542=0),"N.M.",IF(ABS(R542/Q542)&gt;=10,"N.M.",R542/(-Q542)))),IF(R542=0,0,IF(OR(Q542=0,P542=0),"N.M.",IF(ABS(R542/Q542)&gt;=10,"N.M.",R542/Q542))))</f>
        <v>0</v>
      </c>
      <c r="T542" s="104"/>
      <c r="U542" s="15">
        <v>33648.6</v>
      </c>
      <c r="V542" s="15">
        <v>33648.6</v>
      </c>
      <c r="W542" s="90">
        <f>(+U542-V542)</f>
        <v>0</v>
      </c>
      <c r="X542" s="103">
        <f>IF(V542&lt;0,IF(W542=0,0,IF(OR(V542=0,U542=0),"N.M.",IF(ABS(W542/V542)&gt;=10,"N.M.",W542/(-V542)))),IF(W542=0,0,IF(OR(V542=0,U542=0),"N.M.",IF(ABS(W542/V542)&gt;=10,"N.M.",W542/V542))))</f>
        <v>0</v>
      </c>
    </row>
    <row r="543" spans="1:24" s="13" customFormat="1" ht="12.75" collapsed="1">
      <c r="A543" s="13" t="s">
        <v>221</v>
      </c>
      <c r="C543" s="56" t="s">
        <v>260</v>
      </c>
      <c r="D543" s="29"/>
      <c r="E543" s="29"/>
      <c r="F543" s="29">
        <v>2804.05</v>
      </c>
      <c r="G543" s="29">
        <v>2804.05</v>
      </c>
      <c r="H543" s="29">
        <f>(+F543-G543)</f>
        <v>0</v>
      </c>
      <c r="I543" s="98">
        <f>IF(G543&lt;0,IF(H543=0,0,IF(OR(G543=0,F543=0),"N.M.",IF(ABS(H543/G543)&gt;=10,"N.M.",H543/(-G543)))),IF(H543=0,0,IF(OR(G543=0,F543=0),"N.M.",IF(ABS(H543/G543)&gt;=10,"N.M.",H543/G543))))</f>
        <v>0</v>
      </c>
      <c r="J543" s="115"/>
      <c r="K543" s="29">
        <v>28040.5</v>
      </c>
      <c r="L543" s="29">
        <v>28040.5</v>
      </c>
      <c r="M543" s="29">
        <f>(+K543-L543)</f>
        <v>0</v>
      </c>
      <c r="N543" s="98">
        <f>IF(L543&lt;0,IF(M543=0,0,IF(OR(L543=0,K543=0),"N.M.",IF(ABS(M543/L543)&gt;=10,"N.M.",M543/(-L543)))),IF(M543=0,0,IF(OR(L543=0,K543=0),"N.M.",IF(ABS(M543/L543)&gt;=10,"N.M.",M543/L543))))</f>
        <v>0</v>
      </c>
      <c r="O543" s="115"/>
      <c r="P543" s="29">
        <v>8412.15</v>
      </c>
      <c r="Q543" s="29">
        <v>8412.15</v>
      </c>
      <c r="R543" s="29">
        <f>(+P543-Q543)</f>
        <v>0</v>
      </c>
      <c r="S543" s="98">
        <f>IF(Q543&lt;0,IF(R543=0,0,IF(OR(Q543=0,P543=0),"N.M.",IF(ABS(R543/Q543)&gt;=10,"N.M.",R543/(-Q543)))),IF(R543=0,0,IF(OR(Q543=0,P543=0),"N.M.",IF(ABS(R543/Q543)&gt;=10,"N.M.",R543/Q543))))</f>
        <v>0</v>
      </c>
      <c r="T543" s="115"/>
      <c r="U543" s="29">
        <v>33648.6</v>
      </c>
      <c r="V543" s="29">
        <v>33648.6</v>
      </c>
      <c r="W543" s="29">
        <f>(+U543-V543)</f>
        <v>0</v>
      </c>
      <c r="X543" s="98">
        <f>IF(V543&lt;0,IF(W543=0,0,IF(OR(V543=0,U543=0),"N.M.",IF(ABS(W543/V543)&gt;=10,"N.M.",W543/(-V543)))),IF(W543=0,0,IF(OR(V543=0,U543=0),"N.M.",IF(ABS(W543/V543)&gt;=10,"N.M.",W543/V543))))</f>
        <v>0</v>
      </c>
    </row>
    <row r="544" spans="3:24" s="13" customFormat="1" ht="0.75" customHeight="1" hidden="1" outlineLevel="1">
      <c r="C544" s="56"/>
      <c r="D544" s="29"/>
      <c r="E544" s="29"/>
      <c r="F544" s="29"/>
      <c r="G544" s="29"/>
      <c r="H544" s="29"/>
      <c r="I544" s="98"/>
      <c r="J544" s="115"/>
      <c r="K544" s="29"/>
      <c r="L544" s="29"/>
      <c r="M544" s="29"/>
      <c r="N544" s="98"/>
      <c r="O544" s="115"/>
      <c r="P544" s="29"/>
      <c r="Q544" s="29"/>
      <c r="R544" s="29"/>
      <c r="S544" s="98"/>
      <c r="T544" s="115"/>
      <c r="U544" s="29"/>
      <c r="V544" s="29"/>
      <c r="W544" s="29"/>
      <c r="X544" s="98"/>
    </row>
    <row r="545" spans="1:24" s="13" customFormat="1" ht="12.75" collapsed="1">
      <c r="A545" s="13" t="s">
        <v>222</v>
      </c>
      <c r="C545" s="56" t="s">
        <v>261</v>
      </c>
      <c r="D545" s="29"/>
      <c r="E545" s="29"/>
      <c r="F545" s="29">
        <v>0</v>
      </c>
      <c r="G545" s="29">
        <v>0</v>
      </c>
      <c r="H545" s="29">
        <f>(+F545-G545)</f>
        <v>0</v>
      </c>
      <c r="I545" s="98">
        <f>IF(G545&lt;0,IF(H545=0,0,IF(OR(G545=0,F545=0),"N.M.",IF(ABS(H545/G545)&gt;=10,"N.M.",H545/(-G545)))),IF(H545=0,0,IF(OR(G545=0,F545=0),"N.M.",IF(ABS(H545/G545)&gt;=10,"N.M.",H545/G545))))</f>
        <v>0</v>
      </c>
      <c r="J545" s="115"/>
      <c r="K545" s="29">
        <v>0</v>
      </c>
      <c r="L545" s="29">
        <v>0</v>
      </c>
      <c r="M545" s="29">
        <f>(+K545-L545)</f>
        <v>0</v>
      </c>
      <c r="N545" s="98">
        <f>IF(L545&lt;0,IF(M545=0,0,IF(OR(L545=0,K545=0),"N.M.",IF(ABS(M545/L545)&gt;=10,"N.M.",M545/(-L545)))),IF(M545=0,0,IF(OR(L545=0,K545=0),"N.M.",IF(ABS(M545/L545)&gt;=10,"N.M.",M545/L545))))</f>
        <v>0</v>
      </c>
      <c r="O545" s="115"/>
      <c r="P545" s="29">
        <v>0</v>
      </c>
      <c r="Q545" s="29">
        <v>0</v>
      </c>
      <c r="R545" s="29">
        <f>(+P545-Q545)</f>
        <v>0</v>
      </c>
      <c r="S545" s="98">
        <f>IF(Q545&lt;0,IF(R545=0,0,IF(OR(Q545=0,P545=0),"N.M.",IF(ABS(R545/Q545)&gt;=10,"N.M.",R545/(-Q545)))),IF(R545=0,0,IF(OR(Q545=0,P545=0),"N.M.",IF(ABS(R545/Q545)&gt;=10,"N.M.",R545/Q545))))</f>
        <v>0</v>
      </c>
      <c r="T545" s="115"/>
      <c r="U545" s="29">
        <v>0</v>
      </c>
      <c r="V545" s="29">
        <v>0</v>
      </c>
      <c r="W545" s="29">
        <f>(+U545-V545)</f>
        <v>0</v>
      </c>
      <c r="X545" s="98">
        <f>IF(V545&lt;0,IF(W545=0,0,IF(OR(V545=0,U545=0),"N.M.",IF(ABS(W545/V545)&gt;=10,"N.M.",W545/(-V545)))),IF(W545=0,0,IF(OR(V545=0,U545=0),"N.M.",IF(ABS(W545/V545)&gt;=10,"N.M.",W545/V545))))</f>
        <v>0</v>
      </c>
    </row>
    <row r="546" spans="3:24" s="13" customFormat="1" ht="0.75" customHeight="1" hidden="1" outlineLevel="1">
      <c r="C546" s="56"/>
      <c r="D546" s="29"/>
      <c r="E546" s="29"/>
      <c r="F546" s="29"/>
      <c r="G546" s="29"/>
      <c r="H546" s="29"/>
      <c r="I546" s="98"/>
      <c r="J546" s="115"/>
      <c r="K546" s="29"/>
      <c r="L546" s="29"/>
      <c r="M546" s="29"/>
      <c r="N546" s="98"/>
      <c r="O546" s="115"/>
      <c r="P546" s="29"/>
      <c r="Q546" s="29"/>
      <c r="R546" s="29"/>
      <c r="S546" s="98"/>
      <c r="T546" s="115"/>
      <c r="U546" s="29"/>
      <c r="V546" s="29"/>
      <c r="W546" s="29"/>
      <c r="X546" s="98"/>
    </row>
    <row r="547" spans="1:24" s="14" customFormat="1" ht="12.75" hidden="1" outlineLevel="2">
      <c r="A547" s="14" t="s">
        <v>1366</v>
      </c>
      <c r="B547" s="14" t="s">
        <v>1367</v>
      </c>
      <c r="C547" s="54" t="s">
        <v>123</v>
      </c>
      <c r="D547" s="15"/>
      <c r="E547" s="15"/>
      <c r="F547" s="15">
        <v>1841.72</v>
      </c>
      <c r="G547" s="15">
        <v>3421.92</v>
      </c>
      <c r="H547" s="90">
        <f aca="true" t="shared" si="204" ref="H547:H552">(+F547-G547)</f>
        <v>-1580.2</v>
      </c>
      <c r="I547" s="103">
        <f aca="true" t="shared" si="205" ref="I547:I552">IF(G547&lt;0,IF(H547=0,0,IF(OR(G547=0,F547=0),"N.M.",IF(ABS(H547/G547)&gt;=10,"N.M.",H547/(-G547)))),IF(H547=0,0,IF(OR(G547=0,F547=0),"N.M.",IF(ABS(H547/G547)&gt;=10,"N.M.",H547/G547))))</f>
        <v>-0.4617875344835648</v>
      </c>
      <c r="J547" s="104"/>
      <c r="K547" s="15">
        <v>18232.87</v>
      </c>
      <c r="L547" s="15">
        <v>250477.88</v>
      </c>
      <c r="M547" s="90">
        <f aca="true" t="shared" si="206" ref="M547:M552">(+K547-L547)</f>
        <v>-232245.01</v>
      </c>
      <c r="N547" s="103">
        <f aca="true" t="shared" si="207" ref="N547:N552">IF(L547&lt;0,IF(M547=0,0,IF(OR(L547=0,K547=0),"N.M.",IF(ABS(M547/L547)&gt;=10,"N.M.",M547/(-L547)))),IF(M547=0,0,IF(OR(L547=0,K547=0),"N.M.",IF(ABS(M547/L547)&gt;=10,"N.M.",M547/L547))))</f>
        <v>-0.9272076640060991</v>
      </c>
      <c r="O547" s="104"/>
      <c r="P547" s="15">
        <v>-227464.68</v>
      </c>
      <c r="Q547" s="15">
        <v>13471.95</v>
      </c>
      <c r="R547" s="90">
        <f aca="true" t="shared" si="208" ref="R547:R552">(+P547-Q547)</f>
        <v>-240936.63</v>
      </c>
      <c r="S547" s="103" t="str">
        <f aca="true" t="shared" si="209" ref="S547:S552">IF(Q547&lt;0,IF(R547=0,0,IF(OR(Q547=0,P547=0),"N.M.",IF(ABS(R547/Q547)&gt;=10,"N.M.",R547/(-Q547)))),IF(R547=0,0,IF(OR(Q547=0,P547=0),"N.M.",IF(ABS(R547/Q547)&gt;=10,"N.M.",R547/Q547))))</f>
        <v>N.M.</v>
      </c>
      <c r="T547" s="104"/>
      <c r="U547" s="15">
        <v>948725.96</v>
      </c>
      <c r="V547" s="15">
        <v>401228.29000000004</v>
      </c>
      <c r="W547" s="90">
        <f aca="true" t="shared" si="210" ref="W547:W552">(+U547-V547)</f>
        <v>547497.6699999999</v>
      </c>
      <c r="X547" s="103">
        <f aca="true" t="shared" si="211" ref="X547:X552">IF(V547&lt;0,IF(W547=0,0,IF(OR(V547=0,U547=0),"N.M.",IF(ABS(W547/V547)&gt;=10,"N.M.",W547/(-V547)))),IF(W547=0,0,IF(OR(V547=0,U547=0),"N.M.",IF(ABS(W547/V547)&gt;=10,"N.M.",W547/V547))))</f>
        <v>1.364554004903293</v>
      </c>
    </row>
    <row r="548" spans="1:24" s="14" customFormat="1" ht="12.75" hidden="1" outlineLevel="2">
      <c r="A548" s="14" t="s">
        <v>1368</v>
      </c>
      <c r="B548" s="14" t="s">
        <v>1369</v>
      </c>
      <c r="C548" s="54" t="s">
        <v>124</v>
      </c>
      <c r="D548" s="15"/>
      <c r="E548" s="15"/>
      <c r="F548" s="15">
        <v>96358.86</v>
      </c>
      <c r="G548" s="15">
        <v>88732.07</v>
      </c>
      <c r="H548" s="90">
        <f t="shared" si="204"/>
        <v>7626.789999999994</v>
      </c>
      <c r="I548" s="103">
        <f t="shared" si="205"/>
        <v>0.08595302690447763</v>
      </c>
      <c r="J548" s="104"/>
      <c r="K548" s="15">
        <v>922523.0700000001</v>
      </c>
      <c r="L548" s="15">
        <v>825570.2000000001</v>
      </c>
      <c r="M548" s="90">
        <f t="shared" si="206"/>
        <v>96952.87</v>
      </c>
      <c r="N548" s="103">
        <f t="shared" si="207"/>
        <v>0.11743746322238859</v>
      </c>
      <c r="O548" s="104"/>
      <c r="P548" s="15">
        <v>284607.24</v>
      </c>
      <c r="Q548" s="15">
        <v>260876.1</v>
      </c>
      <c r="R548" s="90">
        <f t="shared" si="208"/>
        <v>23731.139999999985</v>
      </c>
      <c r="S548" s="103">
        <f t="shared" si="209"/>
        <v>0.09096709127436352</v>
      </c>
      <c r="T548" s="104"/>
      <c r="U548" s="15">
        <v>1100435.9000000001</v>
      </c>
      <c r="V548" s="15">
        <v>980834.66</v>
      </c>
      <c r="W548" s="90">
        <f t="shared" si="210"/>
        <v>119601.2400000001</v>
      </c>
      <c r="X548" s="103">
        <f t="shared" si="211"/>
        <v>0.12193822759077468</v>
      </c>
    </row>
    <row r="549" spans="1:24" s="14" customFormat="1" ht="12.75" hidden="1" outlineLevel="2">
      <c r="A549" s="14" t="s">
        <v>1370</v>
      </c>
      <c r="B549" s="14" t="s">
        <v>1371</v>
      </c>
      <c r="C549" s="54" t="s">
        <v>125</v>
      </c>
      <c r="D549" s="15"/>
      <c r="E549" s="15"/>
      <c r="F549" s="15">
        <v>0</v>
      </c>
      <c r="G549" s="15">
        <v>0</v>
      </c>
      <c r="H549" s="90">
        <f t="shared" si="204"/>
        <v>0</v>
      </c>
      <c r="I549" s="103">
        <f t="shared" si="205"/>
        <v>0</v>
      </c>
      <c r="J549" s="104"/>
      <c r="K549" s="15">
        <v>283102</v>
      </c>
      <c r="L549" s="15">
        <v>0</v>
      </c>
      <c r="M549" s="90">
        <f t="shared" si="206"/>
        <v>283102</v>
      </c>
      <c r="N549" s="103" t="str">
        <f t="shared" si="207"/>
        <v>N.M.</v>
      </c>
      <c r="O549" s="104"/>
      <c r="P549" s="15">
        <v>283102</v>
      </c>
      <c r="Q549" s="15">
        <v>0</v>
      </c>
      <c r="R549" s="90">
        <f t="shared" si="208"/>
        <v>283102</v>
      </c>
      <c r="S549" s="103" t="str">
        <f t="shared" si="209"/>
        <v>N.M.</v>
      </c>
      <c r="T549" s="104"/>
      <c r="U549" s="15">
        <v>283102</v>
      </c>
      <c r="V549" s="15">
        <v>0</v>
      </c>
      <c r="W549" s="90">
        <f t="shared" si="210"/>
        <v>283102</v>
      </c>
      <c r="X549" s="103" t="str">
        <f t="shared" si="211"/>
        <v>N.M.</v>
      </c>
    </row>
    <row r="550" spans="1:24" s="14" customFormat="1" ht="12.75" hidden="1" outlineLevel="2">
      <c r="A550" s="14" t="s">
        <v>1372</v>
      </c>
      <c r="B550" s="14" t="s">
        <v>1373</v>
      </c>
      <c r="C550" s="54" t="s">
        <v>126</v>
      </c>
      <c r="D550" s="15"/>
      <c r="E550" s="15"/>
      <c r="F550" s="15">
        <v>0</v>
      </c>
      <c r="G550" s="15">
        <v>0</v>
      </c>
      <c r="H550" s="90">
        <f t="shared" si="204"/>
        <v>0</v>
      </c>
      <c r="I550" s="103">
        <f t="shared" si="205"/>
        <v>0</v>
      </c>
      <c r="J550" s="104"/>
      <c r="K550" s="15">
        <v>68158</v>
      </c>
      <c r="L550" s="15">
        <v>0</v>
      </c>
      <c r="M550" s="90">
        <f t="shared" si="206"/>
        <v>68158</v>
      </c>
      <c r="N550" s="103" t="str">
        <f t="shared" si="207"/>
        <v>N.M.</v>
      </c>
      <c r="O550" s="104"/>
      <c r="P550" s="15">
        <v>68158</v>
      </c>
      <c r="Q550" s="15">
        <v>0</v>
      </c>
      <c r="R550" s="90">
        <f t="shared" si="208"/>
        <v>68158</v>
      </c>
      <c r="S550" s="103" t="str">
        <f t="shared" si="209"/>
        <v>N.M.</v>
      </c>
      <c r="T550" s="104"/>
      <c r="U550" s="15">
        <v>68158</v>
      </c>
      <c r="V550" s="15">
        <v>0</v>
      </c>
      <c r="W550" s="90">
        <f t="shared" si="210"/>
        <v>68158</v>
      </c>
      <c r="X550" s="103" t="str">
        <f t="shared" si="211"/>
        <v>N.M.</v>
      </c>
    </row>
    <row r="551" spans="1:24" s="13" customFormat="1" ht="12.75" collapsed="1">
      <c r="A551" s="13" t="s">
        <v>223</v>
      </c>
      <c r="C551" s="56" t="s">
        <v>262</v>
      </c>
      <c r="D551" s="29"/>
      <c r="E551" s="29"/>
      <c r="F551" s="129">
        <v>98200.58</v>
      </c>
      <c r="G551" s="129">
        <v>92153.99</v>
      </c>
      <c r="H551" s="129">
        <f t="shared" si="204"/>
        <v>6046.5899999999965</v>
      </c>
      <c r="I551" s="99">
        <f t="shared" si="205"/>
        <v>0.06561397938385517</v>
      </c>
      <c r="J551" s="115"/>
      <c r="K551" s="129">
        <v>1292015.94</v>
      </c>
      <c r="L551" s="129">
        <v>1076048.08</v>
      </c>
      <c r="M551" s="129">
        <f t="shared" si="206"/>
        <v>215967.85999999987</v>
      </c>
      <c r="N551" s="99">
        <f t="shared" si="207"/>
        <v>0.20070465624547174</v>
      </c>
      <c r="O551" s="115"/>
      <c r="P551" s="129">
        <v>408402.56</v>
      </c>
      <c r="Q551" s="129">
        <v>274348.05</v>
      </c>
      <c r="R551" s="129">
        <f t="shared" si="208"/>
        <v>134054.51</v>
      </c>
      <c r="S551" s="99">
        <f t="shared" si="209"/>
        <v>0.48862935238650324</v>
      </c>
      <c r="T551" s="115"/>
      <c r="U551" s="129">
        <v>2400421.8600000003</v>
      </c>
      <c r="V551" s="129">
        <v>1382062.9500000002</v>
      </c>
      <c r="W551" s="129">
        <f t="shared" si="210"/>
        <v>1018358.9100000001</v>
      </c>
      <c r="X551" s="99">
        <f t="shared" si="211"/>
        <v>0.7368397438047233</v>
      </c>
    </row>
    <row r="552" spans="1:24" s="1" customFormat="1" ht="12.75">
      <c r="A552" s="32" t="s">
        <v>224</v>
      </c>
      <c r="C552" s="52" t="s">
        <v>269</v>
      </c>
      <c r="D552" s="29"/>
      <c r="E552" s="29"/>
      <c r="F552" s="29">
        <v>3082982.56</v>
      </c>
      <c r="G552" s="29">
        <v>3073675.66</v>
      </c>
      <c r="H552" s="29">
        <f t="shared" si="204"/>
        <v>9306.899999999907</v>
      </c>
      <c r="I552" s="98">
        <f t="shared" si="205"/>
        <v>0.0030279382177883746</v>
      </c>
      <c r="J552" s="115"/>
      <c r="K552" s="29">
        <v>31120185.84</v>
      </c>
      <c r="L552" s="29">
        <v>27133234.740000002</v>
      </c>
      <c r="M552" s="29">
        <f t="shared" si="206"/>
        <v>3986951.0999999978</v>
      </c>
      <c r="N552" s="98">
        <f t="shared" si="207"/>
        <v>0.14693976365900843</v>
      </c>
      <c r="O552" s="115"/>
      <c r="P552" s="29">
        <v>9387065.440000001</v>
      </c>
      <c r="Q552" s="29">
        <v>9219163.880000003</v>
      </c>
      <c r="R552" s="29">
        <f t="shared" si="208"/>
        <v>167901.55999999866</v>
      </c>
      <c r="S552" s="98">
        <f t="shared" si="209"/>
        <v>0.018212232929739242</v>
      </c>
      <c r="T552" s="115"/>
      <c r="U552" s="29">
        <v>38193698.2</v>
      </c>
      <c r="V552" s="29">
        <v>38226215.02</v>
      </c>
      <c r="W552" s="29">
        <f t="shared" si="210"/>
        <v>-32516.820000000298</v>
      </c>
      <c r="X552" s="98">
        <f t="shared" si="211"/>
        <v>-0.0008506418954371354</v>
      </c>
    </row>
    <row r="553" spans="1:24" s="1" customFormat="1" ht="0.75" customHeight="1" hidden="1" outlineLevel="1">
      <c r="A553" s="32"/>
      <c r="C553" s="52"/>
      <c r="D553" s="29"/>
      <c r="E553" s="29"/>
      <c r="F553" s="29"/>
      <c r="G553" s="29"/>
      <c r="H553" s="29"/>
      <c r="I553" s="98"/>
      <c r="J553" s="115"/>
      <c r="K553" s="29"/>
      <c r="L553" s="29"/>
      <c r="M553" s="29"/>
      <c r="N553" s="98"/>
      <c r="O553" s="115"/>
      <c r="P553" s="29"/>
      <c r="Q553" s="29"/>
      <c r="R553" s="29"/>
      <c r="S553" s="98"/>
      <c r="T553" s="115"/>
      <c r="U553" s="29"/>
      <c r="V553" s="29"/>
      <c r="W553" s="29"/>
      <c r="X553" s="98"/>
    </row>
    <row r="554" spans="1:24" s="14" customFormat="1" ht="12.75" hidden="1" outlineLevel="2">
      <c r="A554" s="14" t="s">
        <v>1374</v>
      </c>
      <c r="B554" s="14" t="s">
        <v>1375</v>
      </c>
      <c r="C554" s="54" t="s">
        <v>127</v>
      </c>
      <c r="D554" s="15"/>
      <c r="E554" s="15"/>
      <c r="F554" s="15">
        <v>-50979.1</v>
      </c>
      <c r="G554" s="15">
        <v>-68583.69</v>
      </c>
      <c r="H554" s="90">
        <f>(+F554-G554)</f>
        <v>17604.590000000004</v>
      </c>
      <c r="I554" s="103">
        <f>IF(G554&lt;0,IF(H554=0,0,IF(OR(G554=0,F554=0),"N.M.",IF(ABS(H554/G554)&gt;=10,"N.M.",H554/(-G554)))),IF(H554=0,0,IF(OR(G554=0,F554=0),"N.M.",IF(ABS(H554/G554)&gt;=10,"N.M.",H554/G554))))</f>
        <v>0.2566877051963813</v>
      </c>
      <c r="J554" s="104"/>
      <c r="K554" s="15">
        <v>-476806.97000000003</v>
      </c>
      <c r="L554" s="15">
        <v>-286199.5</v>
      </c>
      <c r="M554" s="90">
        <f>(+K554-L554)</f>
        <v>-190607.47000000003</v>
      </c>
      <c r="N554" s="103">
        <f>IF(L554&lt;0,IF(M554=0,0,IF(OR(L554=0,K554=0),"N.M.",IF(ABS(M554/L554)&gt;=10,"N.M.",M554/(-L554)))),IF(M554=0,0,IF(OR(L554=0,K554=0),"N.M.",IF(ABS(M554/L554)&gt;=10,"N.M.",M554/L554))))</f>
        <v>-0.6659951187895158</v>
      </c>
      <c r="O554" s="104"/>
      <c r="P554" s="15">
        <v>-117371.38</v>
      </c>
      <c r="Q554" s="15">
        <v>-158151.49</v>
      </c>
      <c r="R554" s="90">
        <f>(+P554-Q554)</f>
        <v>40780.109999999986</v>
      </c>
      <c r="S554" s="103">
        <f>IF(Q554&lt;0,IF(R554=0,0,IF(OR(Q554=0,P554=0),"N.M.",IF(ABS(R554/Q554)&gt;=10,"N.M.",R554/(-Q554)))),IF(R554=0,0,IF(OR(Q554=0,P554=0),"N.M.",IF(ABS(R554/Q554)&gt;=10,"N.M.",R554/Q554))))</f>
        <v>0.257854731561492</v>
      </c>
      <c r="T554" s="104"/>
      <c r="U554" s="15">
        <v>-584917.4500000001</v>
      </c>
      <c r="V554" s="15">
        <v>-738070.91</v>
      </c>
      <c r="W554" s="90">
        <f>(+U554-V554)</f>
        <v>153153.45999999996</v>
      </c>
      <c r="X554" s="103">
        <f>IF(V554&lt;0,IF(W554=0,0,IF(OR(V554=0,U554=0),"N.M.",IF(ABS(W554/V554)&gt;=10,"N.M.",W554/(-V554)))),IF(W554=0,0,IF(OR(V554=0,U554=0),"N.M.",IF(ABS(W554/V554)&gt;=10,"N.M.",W554/V554))))</f>
        <v>0.2075050756301992</v>
      </c>
    </row>
    <row r="555" spans="1:24" s="1" customFormat="1" ht="12.75" collapsed="1">
      <c r="A555" s="1" t="s">
        <v>225</v>
      </c>
      <c r="C555" s="52" t="s">
        <v>270</v>
      </c>
      <c r="D555" s="35"/>
      <c r="E555" s="35"/>
      <c r="F555" s="128">
        <v>-50979.1</v>
      </c>
      <c r="G555" s="128">
        <v>-68583.69</v>
      </c>
      <c r="H555" s="128">
        <f>(+F555-G555)</f>
        <v>17604.590000000004</v>
      </c>
      <c r="I555" s="96">
        <f>IF(G555&lt;0,IF(H555=0,0,IF(OR(G555=0,F555=0),"N.M.",IF(ABS(H555/G555)&gt;=10,"N.M.",H555/(-G555)))),IF(H555=0,0,IF(OR(G555=0,F555=0),"N.M.",IF(ABS(H555/G555)&gt;=10,"N.M.",H555/G555))))</f>
        <v>0.2566877051963813</v>
      </c>
      <c r="J555" s="115"/>
      <c r="K555" s="128">
        <v>-476806.97000000003</v>
      </c>
      <c r="L555" s="128">
        <v>-286199.5</v>
      </c>
      <c r="M555" s="128">
        <f>(+K555-L555)</f>
        <v>-190607.47000000003</v>
      </c>
      <c r="N555" s="96">
        <f>IF(L555&lt;0,IF(M555=0,0,IF(OR(L555=0,K555=0),"N.M.",IF(ABS(M555/L555)&gt;=10,"N.M.",M555/(-L555)))),IF(M555=0,0,IF(OR(L555=0,K555=0),"N.M.",IF(ABS(M555/L555)&gt;=10,"N.M.",M555/L555))))</f>
        <v>-0.6659951187895158</v>
      </c>
      <c r="O555" s="115"/>
      <c r="P555" s="128">
        <v>-117371.38</v>
      </c>
      <c r="Q555" s="128">
        <v>-158151.49</v>
      </c>
      <c r="R555" s="128">
        <f>(+P555-Q555)</f>
        <v>40780.109999999986</v>
      </c>
      <c r="S555" s="96">
        <f>IF(Q555&lt;0,IF(R555=0,0,IF(OR(Q555=0,P555=0),"N.M.",IF(ABS(R555/Q555)&gt;=10,"N.M.",R555/(-Q555)))),IF(R555=0,0,IF(OR(Q555=0,P555=0),"N.M.",IF(ABS(R555/Q555)&gt;=10,"N.M.",R555/Q555))))</f>
        <v>0.257854731561492</v>
      </c>
      <c r="T555" s="115"/>
      <c r="U555" s="128">
        <v>-584917.4500000001</v>
      </c>
      <c r="V555" s="128">
        <v>-738070.91</v>
      </c>
      <c r="W555" s="128">
        <f>(+U555-V555)</f>
        <v>153153.45999999996</v>
      </c>
      <c r="X555" s="96">
        <f>IF(V555&lt;0,IF(W555=0,0,IF(OR(V555=0,U555=0),"N.M.",IF(ABS(W555/V555)&gt;=10,"N.M.",W555/(-V555)))),IF(W555=0,0,IF(OR(V555=0,U555=0),"N.M.",IF(ABS(W555/V555)&gt;=10,"N.M.",W555/V555))))</f>
        <v>0.2075050756301992</v>
      </c>
    </row>
    <row r="556" spans="1:24" s="1" customFormat="1" ht="12.75">
      <c r="A556" s="32" t="s">
        <v>226</v>
      </c>
      <c r="C556" s="51" t="s">
        <v>271</v>
      </c>
      <c r="D556" s="29"/>
      <c r="E556" s="29"/>
      <c r="F556" s="29">
        <v>3032003.46</v>
      </c>
      <c r="G556" s="29">
        <v>3005091.97</v>
      </c>
      <c r="H556" s="29">
        <f>(+F556-G556)</f>
        <v>26911.489999999758</v>
      </c>
      <c r="I556" s="98">
        <f>IF(G556&lt;0,IF(H556=0,0,IF(OR(G556=0,F556=0),"N.M.",IF(ABS(H556/G556)&gt;=10,"N.M.",H556/(-G556)))),IF(H556=0,0,IF(OR(G556=0,F556=0),"N.M.",IF(ABS(H556/G556)&gt;=10,"N.M.",H556/G556))))</f>
        <v>0.008955296632734923</v>
      </c>
      <c r="J556" s="115"/>
      <c r="K556" s="29">
        <v>30643378.87</v>
      </c>
      <c r="L556" s="29">
        <v>26847035.240000002</v>
      </c>
      <c r="M556" s="29">
        <f>(+K556-L556)</f>
        <v>3796343.629999999</v>
      </c>
      <c r="N556" s="98">
        <f>IF(L556&lt;0,IF(M556=0,0,IF(OR(L556=0,K556=0),"N.M.",IF(ABS(M556/L556)&gt;=10,"N.M.",M556/(-L556)))),IF(M556=0,0,IF(OR(L556=0,K556=0),"N.M.",IF(ABS(M556/L556)&gt;=10,"N.M.",M556/L556))))</f>
        <v>0.141406438217943</v>
      </c>
      <c r="O556" s="115"/>
      <c r="P556" s="29">
        <v>9269694.06</v>
      </c>
      <c r="Q556" s="29">
        <v>9061012.390000002</v>
      </c>
      <c r="R556" s="29">
        <f>(+P556-Q556)</f>
        <v>208681.66999999806</v>
      </c>
      <c r="S556" s="98">
        <f>IF(Q556&lt;0,IF(R556=0,0,IF(OR(Q556=0,P556=0),"N.M.",IF(ABS(R556/Q556)&gt;=10,"N.M.",R556/(-Q556)))),IF(R556=0,0,IF(OR(Q556=0,P556=0),"N.M.",IF(ABS(R556/Q556)&gt;=10,"N.M.",R556/Q556))))</f>
        <v>0.023030723391384525</v>
      </c>
      <c r="T556" s="115"/>
      <c r="U556" s="29">
        <v>37608780.75</v>
      </c>
      <c r="V556" s="29">
        <v>37488144.11</v>
      </c>
      <c r="W556" s="29">
        <f>(+U556-V556)</f>
        <v>120636.6400000006</v>
      </c>
      <c r="X556" s="98">
        <f>IF(V556&lt;0,IF(W556=0,0,IF(OR(V556=0,U556=0),"N.M.",IF(ABS(W556/V556)&gt;=10,"N.M.",W556/(-V556)))),IF(W556=0,0,IF(OR(V556=0,U556=0),"N.M.",IF(ABS(W556/V556)&gt;=10,"N.M.",W556/V556))))</f>
        <v>0.003217994458355186</v>
      </c>
    </row>
    <row r="557" spans="3:24" s="1" customFormat="1" ht="5.25" customHeight="1">
      <c r="C557" s="57"/>
      <c r="D557" s="35"/>
      <c r="E557" s="35"/>
      <c r="F557" s="130" t="str">
        <f>IF(ABS(F531+F534+F537+F540+F543+F545+F551+F552+F555-F552-F556)&gt;$C$567,$C$568," ")</f>
        <v> </v>
      </c>
      <c r="G557" s="130" t="str">
        <f>IF(ABS(G531+G534+G537+G540+G543+G545+G551+G552+G555-G552-G556)&gt;$C$567,$C$568," ")</f>
        <v> </v>
      </c>
      <c r="H557" s="130" t="str">
        <f>IF(ABS(H531+H534+H537+H540+H543+H545+H551+H552+H555-H552-H556)&gt;$C$567,$C$568," ")</f>
        <v> </v>
      </c>
      <c r="I557" s="101"/>
      <c r="J557" s="106"/>
      <c r="K557" s="130" t="str">
        <f>IF(ABS(K531+K534+K537+K540+K543+K545+K551+K552+K555-K552-K556)&gt;$C$567,$C$568," ")</f>
        <v> </v>
      </c>
      <c r="L557" s="130" t="str">
        <f>IF(ABS(L531+L534+L537+L540+L543+L545+L551+L552+L555-L552-L556)&gt;$C$567,$C$568," ")</f>
        <v> </v>
      </c>
      <c r="M557" s="130" t="str">
        <f>IF(ABS(M531+M534+M537+M540+M543+M545+M551+M552+M555-M552-M556)&gt;$C$567,$C$568," ")</f>
        <v> </v>
      </c>
      <c r="N557" s="101"/>
      <c r="O557" s="106"/>
      <c r="P557" s="130" t="str">
        <f>IF(ABS(P531+P534+P537+P540+P543+P545+P551+P552+P555-P552-P556)&gt;$C$567,$C$568," ")</f>
        <v> </v>
      </c>
      <c r="Q557" s="130" t="str">
        <f>IF(ABS(Q531+Q534+Q537+Q540+Q543+Q545+Q551+Q552+Q555-Q552-Q556)&gt;$C$567,$C$568," ")</f>
        <v> </v>
      </c>
      <c r="R557" s="130" t="str">
        <f>IF(ABS(R531+R534+R537+R540+R543+R545+R551+R552+R555-R552-R556)&gt;$C$567,$C$568," ")</f>
        <v> </v>
      </c>
      <c r="S557" s="101"/>
      <c r="T557" s="106"/>
      <c r="U557" s="130" t="str">
        <f>IF(ABS(U531+U534+U537+U540+U543+U545+U551+U552+U555-U552-U556)&gt;$C$567,$C$568," ")</f>
        <v> </v>
      </c>
      <c r="V557" s="130" t="str">
        <f>IF(ABS(V531+V534+V537+V540+V543+V545+V551+V552+V555-V552-V556)&gt;$C$567,$C$568," ")</f>
        <v> </v>
      </c>
      <c r="W557" s="130" t="str">
        <f>IF(ABS(W531+W534+W537+W540+W543+W545+W551+W552+W555-W552-W556)&gt;$C$567,$C$568," ")</f>
        <v> </v>
      </c>
      <c r="X557" s="101"/>
    </row>
    <row r="558" spans="1:24" s="1" customFormat="1" ht="12.75">
      <c r="A558" s="32" t="s">
        <v>227</v>
      </c>
      <c r="C558" s="51" t="s">
        <v>272</v>
      </c>
      <c r="D558" s="35"/>
      <c r="E558" s="35"/>
      <c r="F558" s="29">
        <v>0</v>
      </c>
      <c r="G558" s="29">
        <v>0</v>
      </c>
      <c r="H558" s="29">
        <f>(+F558-G558)</f>
        <v>0</v>
      </c>
      <c r="I558" s="98">
        <f>IF(G558&lt;0,IF(H558=0,0,IF(OR(G558=0,F558=0),"N.M.",IF(ABS(H558/G558)&gt;=10,"N.M.",H558/(-G558)))),IF(H558=0,0,IF(OR(G558=0,F558=0),"N.M.",IF(ABS(H558/G558)&gt;=10,"N.M.",H558/G558))))</f>
        <v>0</v>
      </c>
      <c r="J558" s="115"/>
      <c r="K558" s="29">
        <v>0</v>
      </c>
      <c r="L558" s="29">
        <v>0</v>
      </c>
      <c r="M558" s="29">
        <f>(+K558-L558)</f>
        <v>0</v>
      </c>
      <c r="N558" s="98">
        <f>IF(L558&lt;0,IF(M558=0,0,IF(OR(L558=0,K558=0),"N.M.",IF(ABS(M558/L558)&gt;=10,"N.M.",M558/(-L558)))),IF(M558=0,0,IF(OR(L558=0,K558=0),"N.M.",IF(ABS(M558/L558)&gt;=10,"N.M.",M558/L558))))</f>
        <v>0</v>
      </c>
      <c r="O558" s="115"/>
      <c r="P558" s="29">
        <v>0</v>
      </c>
      <c r="Q558" s="29">
        <v>0</v>
      </c>
      <c r="R558" s="29">
        <f>(+P558-Q558)</f>
        <v>0</v>
      </c>
      <c r="S558" s="98">
        <f>IF(Q558&lt;0,IF(R558=0,0,IF(OR(Q558=0,P558=0),"N.M.",IF(ABS(R558/Q558)&gt;=10,"N.M.",R558/(-Q558)))),IF(R558=0,0,IF(OR(Q558=0,P558=0),"N.M.",IF(ABS(R558/Q558)&gt;=10,"N.M.",R558/Q558))))</f>
        <v>0</v>
      </c>
      <c r="T558" s="115"/>
      <c r="U558" s="29">
        <v>0</v>
      </c>
      <c r="V558" s="29">
        <v>0</v>
      </c>
      <c r="W558" s="29">
        <f>(+U558-V558)</f>
        <v>0</v>
      </c>
      <c r="X558" s="98">
        <f>IF(V558&lt;0,IF(W558=0,0,IF(OR(V558=0,U558=0),"N.M.",IF(ABS(W558/V558)&gt;=10,"N.M.",W558/(-V558)))),IF(W558=0,0,IF(OR(V558=0,U558=0),"N.M.",IF(ABS(W558/V558)&gt;=10,"N.M.",W558/V558))))</f>
        <v>0</v>
      </c>
    </row>
    <row r="559" spans="4:24" s="1" customFormat="1" ht="5.25" customHeight="1">
      <c r="D559" s="35"/>
      <c r="E559" s="35"/>
      <c r="F559" s="130"/>
      <c r="G559" s="130"/>
      <c r="H559" s="130"/>
      <c r="I559" s="101"/>
      <c r="J559" s="106"/>
      <c r="K559" s="130"/>
      <c r="L559" s="130"/>
      <c r="M559" s="130"/>
      <c r="N559" s="101"/>
      <c r="O559" s="106"/>
      <c r="P559" s="130"/>
      <c r="Q559" s="130"/>
      <c r="R559" s="130"/>
      <c r="S559" s="101"/>
      <c r="T559" s="106"/>
      <c r="U559" s="130"/>
      <c r="V559" s="130"/>
      <c r="W559" s="130"/>
      <c r="X559" s="101"/>
    </row>
    <row r="560" spans="1:24" ht="12.75">
      <c r="A560" s="32" t="s">
        <v>228</v>
      </c>
      <c r="B560" s="1"/>
      <c r="C560" s="13" t="s">
        <v>264</v>
      </c>
      <c r="D560" s="29"/>
      <c r="E560" s="29"/>
      <c r="F560" s="29">
        <v>3064002.150999994</v>
      </c>
      <c r="G560" s="29">
        <v>-570062.6129999913</v>
      </c>
      <c r="H560" s="29">
        <f>+F560-G560</f>
        <v>3634064.7639999855</v>
      </c>
      <c r="I560" s="98">
        <f>IF(G560&lt;0,IF(H560=0,0,IF(OR(G560=0,F560=0),"N.M.",IF(ABS(H560/G560)&gt;=10,"N.M.",H560/(-G560)))),IF(H560=0,0,IF(OR(G560=0,F560=0),"N.M.",IF(ABS(H560/G560)&gt;=10,"N.M.",H560/G560))))</f>
        <v>6.3748519568324</v>
      </c>
      <c r="J560" s="115"/>
      <c r="K560" s="29">
        <v>21455226.066</v>
      </c>
      <c r="L560" s="29">
        <v>16401056.737000054</v>
      </c>
      <c r="M560" s="29">
        <f>+K560-L560</f>
        <v>5054169.328999946</v>
      </c>
      <c r="N560" s="98">
        <f>IF(L560&lt;0,IF(M560=0,0,IF(OR(L560=0,K560=0),"N.M.",IF(ABS(M560/L560)&gt;=10,"N.M.",M560/(-L560)))),IF(M560=0,0,IF(OR(L560=0,K560=0),"N.M.",IF(ABS(M560/L560)&gt;=10,"N.M.",M560/L560))))</f>
        <v>0.30816120022302984</v>
      </c>
      <c r="O560" s="115"/>
      <c r="P560" s="29">
        <v>12414586.200000009</v>
      </c>
      <c r="Q560" s="29">
        <v>-2008207.4299999694</v>
      </c>
      <c r="R560" s="29">
        <f>+P560-Q560</f>
        <v>14422793.629999978</v>
      </c>
      <c r="S560" s="98">
        <f>IF(Q560&lt;0,IF(R560=0,0,IF(OR(Q560=0,P560=0),"N.M.",IF(ABS(R560/Q560)&gt;=10,"N.M.",R560/(-Q560)))),IF(R560=0,0,IF(OR(Q560=0,P560=0),"N.M.",IF(ABS(R560/Q560)&gt;=10,"N.M.",R560/Q560))))</f>
        <v>7.181924244748063</v>
      </c>
      <c r="T560" s="115"/>
      <c r="U560" s="29">
        <v>28989719.50399998</v>
      </c>
      <c r="V560" s="29">
        <v>6539791.264000001</v>
      </c>
      <c r="W560" s="29">
        <f>+U560-V560</f>
        <v>22449928.239999976</v>
      </c>
      <c r="X560" s="98">
        <f>IF(V560&lt;0,IF(W560=0,0,IF(OR(V560=0,U560=0),"N.M.",IF(ABS(W560/V560)&gt;=10,"N.M.",W560/(-V560)))),IF(W560=0,0,IF(OR(V560=0,U560=0),"N.M.",IF(ABS(W560/V560)&gt;=10,"N.M.",W560/V560))))</f>
        <v>3.4328203047674477</v>
      </c>
    </row>
    <row r="561" spans="4:24" s="1" customFormat="1" ht="5.25" customHeight="1" hidden="1" outlineLevel="1">
      <c r="D561" s="35"/>
      <c r="E561" s="35"/>
      <c r="F561" s="130"/>
      <c r="G561" s="130"/>
      <c r="H561" s="130"/>
      <c r="I561" s="101"/>
      <c r="J561" s="106"/>
      <c r="K561" s="130"/>
      <c r="L561" s="130"/>
      <c r="M561" s="130"/>
      <c r="N561" s="101"/>
      <c r="O561" s="106"/>
      <c r="P561" s="130"/>
      <c r="Q561" s="130"/>
      <c r="R561" s="130"/>
      <c r="S561" s="101"/>
      <c r="T561" s="106"/>
      <c r="U561" s="130"/>
      <c r="V561" s="130"/>
      <c r="W561" s="130"/>
      <c r="X561" s="101"/>
    </row>
    <row r="562" spans="1:24" ht="12.75" collapsed="1">
      <c r="A562" s="9" t="s">
        <v>335</v>
      </c>
      <c r="C562" s="53" t="s">
        <v>263</v>
      </c>
      <c r="F562" s="17">
        <v>0</v>
      </c>
      <c r="G562" s="17">
        <v>0</v>
      </c>
      <c r="H562" s="35">
        <f>+F562-G562</f>
        <v>0</v>
      </c>
      <c r="I562" s="95">
        <f>IF(G562&lt;0,IF(H562=0,0,IF(OR(G562=0,F562=0),"N.M.",IF(ABS(H562/G562)&gt;=10,"N.M.",H562/(-G562)))),IF(H562=0,0,IF(OR(G562=0,F562=0),"N.M.",IF(ABS(H562/G562)&gt;=10,"N.M.",H562/G562))))</f>
        <v>0</v>
      </c>
      <c r="J562" s="114"/>
      <c r="K562" s="17">
        <v>0</v>
      </c>
      <c r="L562" s="17">
        <v>0</v>
      </c>
      <c r="M562" s="35">
        <f>+K562-L562</f>
        <v>0</v>
      </c>
      <c r="N562" s="95">
        <f>IF(L562&lt;0,IF(M562=0,0,IF(OR(L562=0,K562=0),"N.M.",IF(ABS(M562/L562)&gt;=10,"N.M.",M562/(-L562)))),IF(M562=0,0,IF(OR(L562=0,K562=0),"N.M.",IF(ABS(M562/L562)&gt;=10,"N.M.",M562/L562))))</f>
        <v>0</v>
      </c>
      <c r="O562" s="114"/>
      <c r="P562" s="17">
        <v>0</v>
      </c>
      <c r="Q562" s="17">
        <v>0</v>
      </c>
      <c r="R562" s="35">
        <f>+P562-Q562</f>
        <v>0</v>
      </c>
      <c r="S562" s="95">
        <f>IF(Q562&lt;0,IF(R562=0,0,IF(OR(Q562=0,P562=0),"N.M.",IF(ABS(R562/Q562)&gt;=10,"N.M.",R562/(-Q562)))),IF(R562=0,0,IF(OR(Q562=0,P562=0),"N.M.",IF(ABS(R562/Q562)&gt;=10,"N.M.",R562/Q562))))</f>
        <v>0</v>
      </c>
      <c r="T562" s="114"/>
      <c r="U562" s="17">
        <v>0</v>
      </c>
      <c r="V562" s="17">
        <v>0</v>
      </c>
      <c r="W562" s="35">
        <f>+U562-V562</f>
        <v>0</v>
      </c>
      <c r="X562" s="95">
        <f>IF(V562&lt;0,IF(W562=0,0,IF(OR(V562=0,U562=0),"N.M.",IF(ABS(W562/V562)&gt;=10,"N.M.",W562/(-V562)))),IF(W562=0,0,IF(OR(V562=0,U562=0),"N.M.",IF(ABS(W562/V562)&gt;=10,"N.M.",W562/V562))))</f>
        <v>0</v>
      </c>
    </row>
    <row r="563" spans="3:24" ht="13.5" thickBot="1">
      <c r="C563" s="12" t="s">
        <v>265</v>
      </c>
      <c r="D563" s="34"/>
      <c r="E563" s="34"/>
      <c r="F563" s="131">
        <f>+F560-F562</f>
        <v>3064002.150999994</v>
      </c>
      <c r="G563" s="131">
        <f>+G560-G562</f>
        <v>-570062.6129999913</v>
      </c>
      <c r="H563" s="135">
        <f>+F563-G563</f>
        <v>3634064.7639999855</v>
      </c>
      <c r="I563" s="102">
        <f>IF(G563&lt;0,IF(H563=0,0,IF(OR(G563=0,F563=0),"N.M.",IF(ABS(H563/G563)&gt;=10,"N.M.",H563/(-G563)))),IF(H563=0,0,IF(OR(G563=0,F563=0),"N.M.",IF(ABS(H563/G563)&gt;=10,"N.M.",H563/G563))))</f>
        <v>6.3748519568324</v>
      </c>
      <c r="J563" s="115"/>
      <c r="K563" s="131">
        <f>+K560-K562</f>
        <v>21455226.066</v>
      </c>
      <c r="L563" s="131">
        <f>+L560-L562</f>
        <v>16401056.737000054</v>
      </c>
      <c r="M563" s="135">
        <f>+K563-L563</f>
        <v>5054169.328999946</v>
      </c>
      <c r="N563" s="102">
        <f>IF(L563&lt;0,IF(M563=0,0,IF(OR(L563=0,K563=0),"N.M.",IF(ABS(M563/L563)&gt;=10,"N.M.",M563/(-L563)))),IF(M563=0,0,IF(OR(L563=0,K563=0),"N.M.",IF(ABS(M563/L563)&gt;=10,"N.M.",M563/L563))))</f>
        <v>0.30816120022302984</v>
      </c>
      <c r="O563" s="115"/>
      <c r="P563" s="131">
        <f>+P560-P562</f>
        <v>12414586.200000009</v>
      </c>
      <c r="Q563" s="131">
        <f>+Q560-Q562</f>
        <v>-2008207.4299999694</v>
      </c>
      <c r="R563" s="135">
        <f>+P563-Q563</f>
        <v>14422793.629999978</v>
      </c>
      <c r="S563" s="102">
        <f>IF(Q563&lt;0,IF(R563=0,0,IF(OR(Q563=0,P563=0),"N.M.",IF(ABS(R563/Q563)&gt;=10,"N.M.",R563/(-Q563)))),IF(R563=0,0,IF(OR(Q563=0,P563=0),"N.M.",IF(ABS(R563/Q563)&gt;=10,"N.M.",R563/Q563))))</f>
        <v>7.181924244748063</v>
      </c>
      <c r="T563" s="115"/>
      <c r="U563" s="131">
        <f>+U560-U562</f>
        <v>28989719.50399998</v>
      </c>
      <c r="V563" s="131">
        <f>+V560-V562</f>
        <v>6539791.264000001</v>
      </c>
      <c r="W563" s="135">
        <f>+U563-V563</f>
        <v>22449928.239999976</v>
      </c>
      <c r="X563" s="102">
        <f>IF(V563&lt;0,IF(W563=0,0,IF(OR(V563=0,U563=0),"N.M.",IF(ABS(W563/V563)&gt;=10,"N.M.",W563/(-V563)))),IF(W563=0,0,IF(OR(V563=0,U563=0),"N.M.",IF(ABS(W563/V563)&gt;=10,"N.M.",W563/V563))))</f>
        <v>3.4328203047674477</v>
      </c>
    </row>
    <row r="564" spans="6:24" ht="13.5" thickTop="1">
      <c r="F564" s="36" t="str">
        <f>IF(ABS(F138-F381-F394-F438-F445-F451+F524-F556+F558-F560)&gt;$C$567,$C$568," ")</f>
        <v> </v>
      </c>
      <c r="G564" s="36" t="str">
        <f>IF(ABS(G138-G381-G394-G438-G445-G451+G524-G556+G558-G560)&gt;$C$567,$C$568," ")</f>
        <v> </v>
      </c>
      <c r="H564" s="36" t="str">
        <f>IF(ABS(H138-H381-H394-H438-H445-H451+H524-H556+H558-H560)&gt;$C$567,$C$568," ")</f>
        <v> </v>
      </c>
      <c r="I564" s="117"/>
      <c r="K564" s="36" t="str">
        <f>IF(ABS(K138-K381-K394-K438-K445-K451+K524-K556+K558-K560)&gt;$C$567,$C$568," ")</f>
        <v> </v>
      </c>
      <c r="L564" s="36" t="str">
        <f>IF(ABS(L138-L381-L394-L438-L445-L451+L524-L556+L558-L560)&gt;$C$567,$C$568," ")</f>
        <v> </v>
      </c>
      <c r="M564" s="36" t="str">
        <f>IF(ABS(M138-M381-M394-M438-M445-M451+M524-M556+M558-M560)&gt;$C$567,$C$568," ")</f>
        <v> </v>
      </c>
      <c r="N564" s="117"/>
      <c r="P564" s="36" t="str">
        <f>IF(ABS(P138-P381-P394-P438-P445-P451+P524-P556+P558-P560)&gt;$C$567,$C$568," ")</f>
        <v> </v>
      </c>
      <c r="Q564" s="36" t="str">
        <f>IF(ABS(Q138-Q381-Q394-Q438-Q445-Q451+Q524-Q556+Q558-Q560)&gt;$C$567,$C$568," ")</f>
        <v> </v>
      </c>
      <c r="R564" s="36"/>
      <c r="S564" s="117"/>
      <c r="U564" s="36" t="str">
        <f>IF(ABS(U138-U381-U394-U438-U445-U451+U524-U556+U558-U560)&gt;$C$567,$C$568," ")</f>
        <v> </v>
      </c>
      <c r="V564" s="36" t="str">
        <f>IF(ABS(V138-V381-V394-V438-V445-V451+V524-V556+V558-V560)&gt;$C$567,$C$568," ")</f>
        <v> </v>
      </c>
      <c r="W564" s="36" t="str">
        <f>IF(ABS(W138-W381-W394-W438-W445-W451+W524-W556+W558-W560)&gt;$C$567,$C$568," ")</f>
        <v> </v>
      </c>
      <c r="X564" s="117"/>
    </row>
    <row r="565" spans="6:24" ht="12.75">
      <c r="F565" s="17" t="s">
        <v>159</v>
      </c>
      <c r="G565" s="17"/>
      <c r="I565" s="118"/>
      <c r="K565" s="17"/>
      <c r="L565" s="17"/>
      <c r="N565" s="118"/>
      <c r="P565" s="17"/>
      <c r="Q565" s="17"/>
      <c r="S565" s="118"/>
      <c r="U565" s="17"/>
      <c r="V565" s="17"/>
      <c r="X565" s="118"/>
    </row>
    <row r="566" spans="2:24" s="38" customFormat="1" ht="12.75" hidden="1" outlineLevel="2">
      <c r="B566" s="39" t="s">
        <v>229</v>
      </c>
      <c r="C566" s="136" t="s">
        <v>128</v>
      </c>
      <c r="D566" s="40"/>
      <c r="E566" s="40"/>
      <c r="F566" s="87"/>
      <c r="G566" s="87"/>
      <c r="H566" s="41"/>
      <c r="I566" s="119"/>
      <c r="J566" s="120"/>
      <c r="K566" s="87"/>
      <c r="L566" s="87"/>
      <c r="M566" s="41"/>
      <c r="N566" s="119"/>
      <c r="O566" s="120"/>
      <c r="P566" s="87"/>
      <c r="Q566" s="87"/>
      <c r="R566" s="41"/>
      <c r="S566" s="119"/>
      <c r="T566" s="120"/>
      <c r="U566" s="87"/>
      <c r="V566" s="87"/>
      <c r="W566" s="41"/>
      <c r="X566" s="119"/>
    </row>
    <row r="567" spans="1:24" s="38" customFormat="1" ht="12.75" hidden="1" outlineLevel="2">
      <c r="A567" s="40"/>
      <c r="B567" s="38" t="s">
        <v>230</v>
      </c>
      <c r="C567" s="48">
        <v>0.001</v>
      </c>
      <c r="D567" s="40"/>
      <c r="E567" s="40"/>
      <c r="F567" s="87"/>
      <c r="G567" s="87"/>
      <c r="H567" s="41"/>
      <c r="I567" s="119"/>
      <c r="J567" s="120"/>
      <c r="K567" s="87"/>
      <c r="L567" s="87"/>
      <c r="M567" s="41"/>
      <c r="N567" s="119"/>
      <c r="O567" s="120"/>
      <c r="P567" s="87"/>
      <c r="Q567" s="87"/>
      <c r="R567" s="41"/>
      <c r="S567" s="119"/>
      <c r="T567" s="120"/>
      <c r="U567" s="87"/>
      <c r="V567" s="87"/>
      <c r="W567" s="41"/>
      <c r="X567" s="119"/>
    </row>
    <row r="568" spans="1:24" s="38" customFormat="1" ht="12.75" hidden="1" outlineLevel="2">
      <c r="A568" s="40"/>
      <c r="B568" s="38" t="s">
        <v>231</v>
      </c>
      <c r="C568" s="48" t="s">
        <v>232</v>
      </c>
      <c r="D568" s="40"/>
      <c r="E568" s="40"/>
      <c r="F568" s="87"/>
      <c r="G568" s="87"/>
      <c r="H568" s="41"/>
      <c r="I568" s="119"/>
      <c r="J568" s="120"/>
      <c r="K568" s="87"/>
      <c r="L568" s="87"/>
      <c r="M568" s="41"/>
      <c r="N568" s="119"/>
      <c r="O568" s="120"/>
      <c r="P568" s="87"/>
      <c r="Q568" s="87"/>
      <c r="R568" s="41"/>
      <c r="S568" s="119"/>
      <c r="T568" s="120"/>
      <c r="U568" s="87"/>
      <c r="V568" s="87"/>
      <c r="W568" s="41"/>
      <c r="X568" s="119"/>
    </row>
    <row r="569" spans="1:24" s="38" customFormat="1" ht="12.75" hidden="1" outlineLevel="2">
      <c r="A569" s="40"/>
      <c r="B569" s="38" t="s">
        <v>231</v>
      </c>
      <c r="C569" s="48" t="s">
        <v>233</v>
      </c>
      <c r="F569" s="87"/>
      <c r="G569" s="87"/>
      <c r="H569" s="41"/>
      <c r="I569" s="119"/>
      <c r="J569" s="120"/>
      <c r="K569" s="87"/>
      <c r="L569" s="87"/>
      <c r="M569" s="41"/>
      <c r="N569" s="119"/>
      <c r="O569" s="120"/>
      <c r="P569" s="87"/>
      <c r="Q569" s="87"/>
      <c r="R569" s="41"/>
      <c r="S569" s="119"/>
      <c r="T569" s="120"/>
      <c r="U569" s="87"/>
      <c r="V569" s="87"/>
      <c r="W569" s="41"/>
      <c r="X569" s="119"/>
    </row>
    <row r="570" spans="1:24" s="38" customFormat="1" ht="12.75" hidden="1" outlineLevel="2">
      <c r="A570" s="40"/>
      <c r="B570" s="38" t="s">
        <v>234</v>
      </c>
      <c r="C570" s="48">
        <f>COUNTIF($F$453:$X$564,+C568)</f>
        <v>0</v>
      </c>
      <c r="F570" s="87"/>
      <c r="G570" s="87"/>
      <c r="H570" s="41"/>
      <c r="I570" s="119"/>
      <c r="J570" s="120"/>
      <c r="K570" s="87"/>
      <c r="L570" s="87"/>
      <c r="M570" s="41"/>
      <c r="N570" s="119"/>
      <c r="O570" s="120"/>
      <c r="P570" s="87"/>
      <c r="Q570" s="87"/>
      <c r="R570" s="41"/>
      <c r="S570" s="119"/>
      <c r="T570" s="120"/>
      <c r="U570" s="87"/>
      <c r="V570" s="87"/>
      <c r="W570" s="41"/>
      <c r="X570" s="119"/>
    </row>
    <row r="571" spans="1:24" s="38" customFormat="1" ht="12.75" hidden="1" outlineLevel="2">
      <c r="A571" s="40"/>
      <c r="B571" s="38" t="s">
        <v>234</v>
      </c>
      <c r="C571" s="48">
        <f>COUNTIF($F$453:$X$564,+C569)</f>
        <v>0</v>
      </c>
      <c r="F571" s="87"/>
      <c r="G571" s="87"/>
      <c r="H571" s="41"/>
      <c r="I571" s="119"/>
      <c r="J571" s="120"/>
      <c r="K571" s="87"/>
      <c r="L571" s="87"/>
      <c r="M571" s="41"/>
      <c r="N571" s="119"/>
      <c r="O571" s="120"/>
      <c r="P571" s="87"/>
      <c r="Q571" s="87"/>
      <c r="R571" s="41"/>
      <c r="S571" s="119"/>
      <c r="T571" s="120"/>
      <c r="U571" s="87"/>
      <c r="V571" s="87"/>
      <c r="W571" s="41"/>
      <c r="X571" s="119"/>
    </row>
    <row r="572" spans="1:24" s="38" customFormat="1" ht="12.75" hidden="1" outlineLevel="2">
      <c r="A572" s="40"/>
      <c r="B572" s="38" t="s">
        <v>235</v>
      </c>
      <c r="C572" s="48">
        <f>SUM(C570:C571)</f>
        <v>0</v>
      </c>
      <c r="F572" s="87"/>
      <c r="G572" s="87"/>
      <c r="H572" s="41"/>
      <c r="I572" s="119"/>
      <c r="J572" s="120"/>
      <c r="K572" s="87"/>
      <c r="L572" s="87"/>
      <c r="M572" s="41"/>
      <c r="N572" s="119"/>
      <c r="O572" s="120"/>
      <c r="P572" s="87"/>
      <c r="Q572" s="87"/>
      <c r="R572" s="41"/>
      <c r="S572" s="119"/>
      <c r="T572" s="120"/>
      <c r="U572" s="87"/>
      <c r="V572" s="87"/>
      <c r="W572" s="41"/>
      <c r="X572" s="119"/>
    </row>
    <row r="573" spans="1:24" s="38" customFormat="1" ht="12.75" hidden="1" outlineLevel="2">
      <c r="A573" s="40"/>
      <c r="B573" s="42" t="s">
        <v>387</v>
      </c>
      <c r="C573" s="137" t="s">
        <v>129</v>
      </c>
      <c r="D573" s="43"/>
      <c r="E573" s="43"/>
      <c r="F573" s="88"/>
      <c r="G573" s="88"/>
      <c r="H573" s="41"/>
      <c r="I573" s="119"/>
      <c r="J573" s="120"/>
      <c r="K573" s="88"/>
      <c r="L573" s="88"/>
      <c r="M573" s="41"/>
      <c r="N573" s="119"/>
      <c r="O573" s="120"/>
      <c r="P573" s="88"/>
      <c r="Q573" s="88"/>
      <c r="R573" s="41"/>
      <c r="S573" s="119"/>
      <c r="T573" s="120"/>
      <c r="U573" s="88"/>
      <c r="V573" s="88"/>
      <c r="W573" s="41"/>
      <c r="X573" s="119"/>
    </row>
    <row r="574" spans="1:24" s="38" customFormat="1" ht="12.75" hidden="1" outlineLevel="2">
      <c r="A574" s="40"/>
      <c r="B574" s="42" t="s">
        <v>236</v>
      </c>
      <c r="C574" s="137" t="s">
        <v>130</v>
      </c>
      <c r="D574" s="43"/>
      <c r="E574" s="43"/>
      <c r="F574" s="88"/>
      <c r="G574" s="88"/>
      <c r="H574" s="41"/>
      <c r="I574" s="119"/>
      <c r="J574" s="120"/>
      <c r="K574" s="88"/>
      <c r="L574" s="88"/>
      <c r="M574" s="41"/>
      <c r="N574" s="119"/>
      <c r="O574" s="120"/>
      <c r="P574" s="88"/>
      <c r="Q574" s="88"/>
      <c r="R574" s="41"/>
      <c r="S574" s="119"/>
      <c r="T574" s="120"/>
      <c r="U574" s="88"/>
      <c r="V574" s="88"/>
      <c r="W574" s="41"/>
      <c r="X574" s="119"/>
    </row>
    <row r="575" spans="1:24" s="38" customFormat="1" ht="12.75" hidden="1" outlineLevel="2">
      <c r="A575" s="40"/>
      <c r="B575" s="42" t="s">
        <v>237</v>
      </c>
      <c r="C575" s="137" t="s">
        <v>130</v>
      </c>
      <c r="D575" s="43"/>
      <c r="E575" s="43"/>
      <c r="F575" s="88"/>
      <c r="G575" s="88"/>
      <c r="H575" s="41"/>
      <c r="I575" s="119"/>
      <c r="J575" s="120"/>
      <c r="K575" s="88"/>
      <c r="L575" s="88"/>
      <c r="M575" s="41"/>
      <c r="N575" s="119"/>
      <c r="O575" s="120"/>
      <c r="P575" s="88"/>
      <c r="Q575" s="88"/>
      <c r="R575" s="41"/>
      <c r="S575" s="119"/>
      <c r="T575" s="120"/>
      <c r="U575" s="88"/>
      <c r="V575" s="88"/>
      <c r="W575" s="41"/>
      <c r="X575" s="119"/>
    </row>
    <row r="576" spans="1:24" s="38" customFormat="1" ht="12.75" hidden="1" outlineLevel="2">
      <c r="A576" s="40"/>
      <c r="B576" s="44" t="s">
        <v>246</v>
      </c>
      <c r="C576" s="137" t="s">
        <v>131</v>
      </c>
      <c r="D576" s="44"/>
      <c r="E576" s="44"/>
      <c r="F576" s="87"/>
      <c r="G576" s="87"/>
      <c r="H576" s="41"/>
      <c r="I576" s="119"/>
      <c r="J576" s="120"/>
      <c r="K576" s="87"/>
      <c r="L576" s="87"/>
      <c r="M576" s="41"/>
      <c r="N576" s="119"/>
      <c r="O576" s="120"/>
      <c r="P576" s="87"/>
      <c r="Q576" s="87"/>
      <c r="R576" s="41"/>
      <c r="S576" s="119"/>
      <c r="T576" s="120"/>
      <c r="U576" s="87"/>
      <c r="V576" s="87"/>
      <c r="W576" s="41"/>
      <c r="X576" s="119"/>
    </row>
    <row r="577" spans="1:24" s="38" customFormat="1" ht="12.75" hidden="1" outlineLevel="2">
      <c r="A577" s="40"/>
      <c r="B577" s="44" t="s">
        <v>238</v>
      </c>
      <c r="C577" s="137" t="s">
        <v>132</v>
      </c>
      <c r="D577" s="44"/>
      <c r="E577" s="44"/>
      <c r="F577" s="87"/>
      <c r="G577" s="87"/>
      <c r="H577" s="41"/>
      <c r="I577" s="119"/>
      <c r="J577" s="120"/>
      <c r="K577" s="87"/>
      <c r="L577" s="87"/>
      <c r="M577" s="41"/>
      <c r="N577" s="119"/>
      <c r="O577" s="120"/>
      <c r="P577" s="87"/>
      <c r="Q577" s="87"/>
      <c r="R577" s="41"/>
      <c r="S577" s="119"/>
      <c r="T577" s="120"/>
      <c r="U577" s="87"/>
      <c r="V577" s="87"/>
      <c r="W577" s="41"/>
      <c r="X577" s="119"/>
    </row>
    <row r="578" spans="1:24" s="38" customFormat="1" ht="12.75" hidden="1" outlineLevel="2">
      <c r="A578" s="40"/>
      <c r="B578" s="44" t="s">
        <v>239</v>
      </c>
      <c r="C578" s="137" t="s">
        <v>133</v>
      </c>
      <c r="D578" s="44"/>
      <c r="E578" s="44"/>
      <c r="F578" s="87"/>
      <c r="G578" s="87"/>
      <c r="H578" s="41"/>
      <c r="I578" s="119"/>
      <c r="J578" s="120"/>
      <c r="K578" s="87"/>
      <c r="L578" s="87"/>
      <c r="M578" s="41"/>
      <c r="N578" s="119"/>
      <c r="O578" s="120"/>
      <c r="P578" s="87"/>
      <c r="Q578" s="87"/>
      <c r="R578" s="41"/>
      <c r="S578" s="119"/>
      <c r="T578" s="120"/>
      <c r="U578" s="87"/>
      <c r="V578" s="87"/>
      <c r="W578" s="41"/>
      <c r="X578" s="119"/>
    </row>
    <row r="579" spans="1:24" s="38" customFormat="1" ht="12.75" hidden="1" outlineLevel="2">
      <c r="A579" s="40"/>
      <c r="B579" s="44" t="s">
        <v>240</v>
      </c>
      <c r="C579" s="137" t="s">
        <v>134</v>
      </c>
      <c r="D579" s="44"/>
      <c r="E579" s="44"/>
      <c r="F579" s="87"/>
      <c r="G579" s="87"/>
      <c r="H579" s="41"/>
      <c r="I579" s="119"/>
      <c r="J579" s="120"/>
      <c r="K579" s="87"/>
      <c r="L579" s="87"/>
      <c r="M579" s="41"/>
      <c r="N579" s="119"/>
      <c r="O579" s="120"/>
      <c r="P579" s="87"/>
      <c r="Q579" s="87"/>
      <c r="R579" s="41"/>
      <c r="S579" s="119"/>
      <c r="T579" s="120"/>
      <c r="U579" s="87"/>
      <c r="V579" s="87"/>
      <c r="W579" s="41"/>
      <c r="X579" s="119"/>
    </row>
    <row r="580" spans="1:24" s="38" customFormat="1" ht="12.75" hidden="1" outlineLevel="2">
      <c r="A580" s="40"/>
      <c r="B580" s="44" t="s">
        <v>241</v>
      </c>
      <c r="C580" s="137" t="s">
        <v>135</v>
      </c>
      <c r="D580" s="44"/>
      <c r="E580" s="44"/>
      <c r="F580" s="87"/>
      <c r="G580" s="87"/>
      <c r="H580" s="41"/>
      <c r="I580" s="119"/>
      <c r="J580" s="120"/>
      <c r="K580" s="87"/>
      <c r="L580" s="87"/>
      <c r="M580" s="41"/>
      <c r="N580" s="119"/>
      <c r="O580" s="120"/>
      <c r="P580" s="87"/>
      <c r="Q580" s="87"/>
      <c r="R580" s="41"/>
      <c r="S580" s="119"/>
      <c r="T580" s="120"/>
      <c r="U580" s="87"/>
      <c r="V580" s="87"/>
      <c r="W580" s="41"/>
      <c r="X580" s="119"/>
    </row>
    <row r="581" spans="1:24" s="38" customFormat="1" ht="12.75" hidden="1" outlineLevel="2">
      <c r="A581" s="40"/>
      <c r="B581" s="44" t="s">
        <v>242</v>
      </c>
      <c r="C581" s="137" t="s">
        <v>136</v>
      </c>
      <c r="D581" s="44"/>
      <c r="E581" s="44"/>
      <c r="F581" s="87"/>
      <c r="G581" s="87"/>
      <c r="H581" s="41"/>
      <c r="I581" s="119"/>
      <c r="J581" s="120"/>
      <c r="K581" s="87"/>
      <c r="L581" s="87"/>
      <c r="M581" s="41"/>
      <c r="N581" s="119"/>
      <c r="O581" s="120"/>
      <c r="P581" s="87"/>
      <c r="Q581" s="87"/>
      <c r="R581" s="41"/>
      <c r="S581" s="119"/>
      <c r="T581" s="120"/>
      <c r="U581" s="87"/>
      <c r="V581" s="87"/>
      <c r="W581" s="41"/>
      <c r="X581" s="119"/>
    </row>
    <row r="582" spans="1:24" s="38" customFormat="1" ht="12.75" hidden="1" outlineLevel="2">
      <c r="A582" s="40"/>
      <c r="B582" s="44" t="s">
        <v>243</v>
      </c>
      <c r="C582" s="137" t="s">
        <v>137</v>
      </c>
      <c r="D582" s="44"/>
      <c r="E582" s="44"/>
      <c r="F582" s="87"/>
      <c r="G582" s="87"/>
      <c r="H582" s="41"/>
      <c r="I582" s="119"/>
      <c r="J582" s="120"/>
      <c r="K582" s="87"/>
      <c r="L582" s="87"/>
      <c r="M582" s="41"/>
      <c r="N582" s="119"/>
      <c r="O582" s="120"/>
      <c r="P582" s="87"/>
      <c r="Q582" s="87"/>
      <c r="R582" s="41"/>
      <c r="S582" s="119"/>
      <c r="T582" s="120"/>
      <c r="U582" s="87"/>
      <c r="V582" s="87"/>
      <c r="W582" s="41"/>
      <c r="X582" s="119"/>
    </row>
    <row r="583" spans="1:24" s="38" customFormat="1" ht="12.75" hidden="1" outlineLevel="2">
      <c r="A583" s="40"/>
      <c r="B583" s="44" t="s">
        <v>244</v>
      </c>
      <c r="C583" s="137" t="s">
        <v>138</v>
      </c>
      <c r="D583" s="44"/>
      <c r="E583" s="44"/>
      <c r="F583" s="87"/>
      <c r="G583" s="87"/>
      <c r="H583" s="41"/>
      <c r="I583" s="119"/>
      <c r="J583" s="120"/>
      <c r="K583" s="87"/>
      <c r="L583" s="87"/>
      <c r="M583" s="41"/>
      <c r="N583" s="119"/>
      <c r="O583" s="120"/>
      <c r="P583" s="87"/>
      <c r="Q583" s="87"/>
      <c r="R583" s="41"/>
      <c r="S583" s="119"/>
      <c r="T583" s="120"/>
      <c r="U583" s="87"/>
      <c r="V583" s="87"/>
      <c r="W583" s="41"/>
      <c r="X583" s="119"/>
    </row>
    <row r="584" spans="1:24" s="38" customFormat="1" ht="12.75" hidden="1" outlineLevel="2">
      <c r="A584" s="40"/>
      <c r="B584" s="41" t="s">
        <v>245</v>
      </c>
      <c r="C584" s="49" t="str">
        <f>UPPER(TEXT(NvsElapsedTime,"hh:mm:ss"))</f>
        <v>00:00:43</v>
      </c>
      <c r="D584" s="41"/>
      <c r="E584" s="41"/>
      <c r="F584" s="87"/>
      <c r="G584" s="87"/>
      <c r="H584" s="41"/>
      <c r="I584" s="119"/>
      <c r="J584" s="120"/>
      <c r="K584" s="87"/>
      <c r="L584" s="87"/>
      <c r="M584" s="41"/>
      <c r="N584" s="119"/>
      <c r="O584" s="120"/>
      <c r="P584" s="87"/>
      <c r="Q584" s="87"/>
      <c r="R584" s="41"/>
      <c r="S584" s="119"/>
      <c r="T584" s="120"/>
      <c r="U584" s="87"/>
      <c r="V584" s="87"/>
      <c r="W584" s="41"/>
      <c r="X584" s="119"/>
    </row>
    <row r="585" spans="2:24" s="38" customFormat="1" ht="12.75" collapsed="1">
      <c r="B585" s="45" t="s">
        <v>160</v>
      </c>
      <c r="C585" s="50"/>
      <c r="D585" s="46"/>
      <c r="E585" s="46"/>
      <c r="F585" s="89"/>
      <c r="G585" s="89"/>
      <c r="H585" s="41"/>
      <c r="I585" s="119"/>
      <c r="J585" s="120"/>
      <c r="K585" s="89"/>
      <c r="L585" s="89"/>
      <c r="M585" s="41"/>
      <c r="N585" s="119"/>
      <c r="O585" s="120"/>
      <c r="P585" s="89"/>
      <c r="Q585" s="89"/>
      <c r="R585" s="41"/>
      <c r="S585" s="119"/>
      <c r="T585" s="120"/>
      <c r="U585" s="89"/>
      <c r="V585" s="89"/>
      <c r="W585" s="41"/>
      <c r="X585" s="119"/>
    </row>
    <row r="586" spans="9:24" ht="12.75">
      <c r="I586" s="118"/>
      <c r="N586" s="118"/>
      <c r="S586" s="118"/>
      <c r="X586" s="118"/>
    </row>
    <row r="587" spans="9:24" ht="12.75">
      <c r="I587" s="118"/>
      <c r="N587" s="118"/>
      <c r="S587" s="118"/>
      <c r="X587" s="118"/>
    </row>
  </sheetData>
  <sheetProtection/>
  <printOptions horizontalCentered="1"/>
  <pageMargins left="0.25" right="0.74" top="0.85" bottom="0.5" header="0.25" footer="0.25"/>
  <pageSetup fitToHeight="0" horizontalDpi="600" verticalDpi="600" orientation="landscape" scale="65" r:id="rId2"/>
  <headerFooter alignWithMargins="0">
    <oddFooter>&amp;L&amp;D&amp;CPage &amp;P of &amp;N&amp;R&amp;Z&amp;F</oddFooter>
  </headerFooter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2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142</v>
      </c>
      <c r="C2" s="3" t="s">
        <v>141</v>
      </c>
    </row>
    <row r="3" spans="1:3" ht="12.75">
      <c r="A3" s="6" t="s">
        <v>143</v>
      </c>
      <c r="C3" s="3" t="s">
        <v>156</v>
      </c>
    </row>
    <row r="4" spans="1:3" ht="12.75">
      <c r="A4" s="6" t="s">
        <v>144</v>
      </c>
      <c r="C4" s="3" t="s">
        <v>157</v>
      </c>
    </row>
    <row r="5" spans="1:3" ht="12.75">
      <c r="A5" s="6" t="s">
        <v>145</v>
      </c>
      <c r="C5" s="3" t="s">
        <v>161</v>
      </c>
    </row>
    <row r="6" spans="1:3" ht="12.75">
      <c r="A6" s="6" t="s">
        <v>146</v>
      </c>
      <c r="C6" s="3" t="s">
        <v>172</v>
      </c>
    </row>
    <row r="7" spans="1:3" ht="12.75">
      <c r="A7" s="6" t="s">
        <v>147</v>
      </c>
      <c r="C7" s="4">
        <v>40151</v>
      </c>
    </row>
    <row r="8" spans="1:3" ht="12.75">
      <c r="A8" s="6" t="s">
        <v>148</v>
      </c>
      <c r="C8" s="3" t="s">
        <v>162</v>
      </c>
    </row>
    <row r="9" spans="1:3" ht="12.75">
      <c r="A9" s="6" t="s">
        <v>149</v>
      </c>
      <c r="C9" s="3" t="s">
        <v>163</v>
      </c>
    </row>
    <row r="10" spans="1:3" ht="25.5">
      <c r="A10" s="6" t="s">
        <v>150</v>
      </c>
      <c r="C10" s="3" t="s">
        <v>164</v>
      </c>
    </row>
    <row r="11" spans="1:3" ht="12.75">
      <c r="A11" s="6" t="s">
        <v>151</v>
      </c>
      <c r="C11" s="3" t="s">
        <v>158</v>
      </c>
    </row>
    <row r="12" spans="1:3" ht="25.5">
      <c r="A12" s="6" t="s">
        <v>152</v>
      </c>
      <c r="C12" s="3" t="s">
        <v>188</v>
      </c>
    </row>
    <row r="13" spans="1:3" ht="12.75">
      <c r="A13" s="6" t="s">
        <v>153</v>
      </c>
      <c r="C13" s="3"/>
    </row>
    <row r="14" spans="1:3" ht="12.75">
      <c r="A14" s="6" t="s">
        <v>154</v>
      </c>
      <c r="C14" s="3"/>
    </row>
    <row r="15" spans="1:3" ht="12.75">
      <c r="A15" s="6" t="s">
        <v>155</v>
      </c>
      <c r="C15" s="3"/>
    </row>
    <row r="18" spans="1:5" ht="25.5">
      <c r="A18" s="6" t="s">
        <v>173</v>
      </c>
      <c r="C18" s="6" t="s">
        <v>156</v>
      </c>
      <c r="E18" s="2" t="s">
        <v>174</v>
      </c>
    </row>
    <row r="20" spans="1:5" ht="12.75">
      <c r="A20" s="6" t="s">
        <v>175</v>
      </c>
      <c r="C20" s="6" t="s">
        <v>156</v>
      </c>
      <c r="E20" s="2" t="s">
        <v>176</v>
      </c>
    </row>
    <row r="22" spans="1:5" ht="51">
      <c r="A22" s="6" t="s">
        <v>165</v>
      </c>
      <c r="C22" s="6" t="s">
        <v>156</v>
      </c>
      <c r="E22" s="2" t="s">
        <v>166</v>
      </c>
    </row>
    <row r="24" spans="1:5" ht="25.5">
      <c r="A24" s="6" t="s">
        <v>177</v>
      </c>
      <c r="C24" s="6" t="s">
        <v>156</v>
      </c>
      <c r="E24" s="2" t="s">
        <v>178</v>
      </c>
    </row>
    <row r="26" spans="1:5" ht="38.25">
      <c r="A26" s="6" t="s">
        <v>167</v>
      </c>
      <c r="C26" s="6" t="s">
        <v>156</v>
      </c>
      <c r="E26" s="2" t="s">
        <v>168</v>
      </c>
    </row>
    <row r="28" spans="1:5" ht="38.25">
      <c r="A28" s="6" t="s">
        <v>169</v>
      </c>
      <c r="C28" s="6" t="s">
        <v>156</v>
      </c>
      <c r="E28" s="2" t="s">
        <v>179</v>
      </c>
    </row>
    <row r="30" spans="1:5" ht="12.75">
      <c r="A30" s="7">
        <v>38923</v>
      </c>
      <c r="C30" s="6" t="s">
        <v>156</v>
      </c>
      <c r="E30" s="2" t="s">
        <v>180</v>
      </c>
    </row>
    <row r="32" spans="1:5" ht="25.5">
      <c r="A32" s="6" t="s">
        <v>181</v>
      </c>
      <c r="C32" s="6" t="s">
        <v>156</v>
      </c>
      <c r="E32" s="2" t="s">
        <v>182</v>
      </c>
    </row>
    <row r="34" spans="1:5" ht="76.5">
      <c r="A34" s="6" t="s">
        <v>170</v>
      </c>
      <c r="C34" s="6" t="s">
        <v>156</v>
      </c>
      <c r="E34" s="2" t="s">
        <v>171</v>
      </c>
    </row>
    <row r="36" spans="1:5" ht="12.75">
      <c r="A36" s="7">
        <v>39692</v>
      </c>
      <c r="C36" s="6" t="s">
        <v>156</v>
      </c>
      <c r="E36" s="2" t="s">
        <v>183</v>
      </c>
    </row>
    <row r="38" spans="1:5" ht="25.5">
      <c r="A38" s="6" t="s">
        <v>184</v>
      </c>
      <c r="C38" s="6" t="s">
        <v>156</v>
      </c>
      <c r="E38" s="2" t="s">
        <v>185</v>
      </c>
    </row>
    <row r="40" spans="1:5" ht="12.75">
      <c r="A40" s="6" t="s">
        <v>186</v>
      </c>
      <c r="C40" s="6" t="s">
        <v>156</v>
      </c>
      <c r="E40" s="2" t="s">
        <v>187</v>
      </c>
    </row>
    <row r="42" spans="1:5" ht="25.5">
      <c r="A42" s="6" t="s">
        <v>189</v>
      </c>
      <c r="C42" s="6" t="s">
        <v>156</v>
      </c>
      <c r="E42" s="2" t="s">
        <v>190</v>
      </c>
    </row>
    <row r="44" spans="1:5" ht="38.25">
      <c r="A44" s="6" t="s">
        <v>191</v>
      </c>
      <c r="C44" s="6" t="s">
        <v>156</v>
      </c>
      <c r="E44" s="2" t="s">
        <v>192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AEP Consolidated       Family Tree Income Statement</dc:title>
  <dc:subject/>
  <dc:creator>Financial Reporting / Neal Hartley</dc:creator>
  <cp:keywords/>
  <dc:description>Acct:   GL_ACCT_SEC
BU:     Regional_Cons
Sunset: 12/4/2009 1:00:00 AM</dc:description>
  <cp:lastModifiedBy>American Electric Power®</cp:lastModifiedBy>
  <cp:lastPrinted>2012-01-26T00:36:49Z</cp:lastPrinted>
  <dcterms:created xsi:type="dcterms:W3CDTF">1997-11-19T15:48:19Z</dcterms:created>
  <dcterms:modified xsi:type="dcterms:W3CDTF">2012-01-26T00:36:51Z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GL_ACCT_SEC</vt:lpwstr>
  </property>
  <property fmtid="{D5CDD505-2E9C-101B-9397-08002B2CF9AE}" pid="5" name="Business Unit Tree" linkTarget="Business_unit">
    <vt:lpwstr>Regional_Cons</vt:lpwstr>
  </property>
  <property fmtid="{D5CDD505-2E9C-101B-9397-08002B2CF9AE}" pid="6" name="Sunset Date" linkTarget="Sunset_date">
    <vt:filetime>2009-12-04T05:00:00Z</vt:filetime>
  </property>
  <property fmtid="{D5CDD505-2E9C-101B-9397-08002B2CF9AE}" pid="7" name="Report Description" linkTarget="Report_Description">
    <vt:lpwstr>Income Statement used for 10K/Q and Cash Flows</vt:lpwstr>
  </property>
  <property fmtid="{D5CDD505-2E9C-101B-9397-08002B2CF9AE}" pid="8" name="Report BU Name" linkTarget="BU_Name">
    <vt:lpwstr>AEP Consolidated</vt:lpwstr>
  </property>
  <property fmtid="{D5CDD505-2E9C-101B-9397-08002B2CF9AE}" pid="9" name="Report Statment Type" linkTarget="Report_Stmt_type">
    <vt:lpwstr>Family Tree Income Statement</vt:lpwstr>
  </property>
</Properties>
</file>