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230" windowWidth="12120" windowHeight="8265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egin_Print1">'Sheet1'!$F$8</definedName>
    <definedName name="Begin_Print2">'Sheet1'!$P$8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Department_Owner">'Modification History'!$C$4</definedName>
    <definedName name="End_of_Report">'Sheet1'!#REF!</definedName>
    <definedName name="End_Print1">'Sheet1'!$N$572</definedName>
    <definedName name="End_Print2">'Sheet1'!$X$572</definedName>
    <definedName name="Keywords">'Modification History'!$C$15</definedName>
    <definedName name="NvsASD">"V2010-11-30"</definedName>
    <definedName name="NvsAutoDrillOk">"VN"</definedName>
    <definedName name="NvsDrillHyperLink" localSheetId="0">"http://psfinweb.aepsc.com/psp/fcm90prd_newwin/EMPLOYEE/ERP/c/REPORT_BOOKS.IC_RUN_DRILLDOWN.GBL?Action=A&amp;NVS_INSTANCE=2554974_2613133"</definedName>
    <definedName name="NvsElapsedTime">0.000451388892543036</definedName>
    <definedName name="NvsEndTime">40519.8797337963</definedName>
    <definedName name="NvsInstanceHook" localSheetId="0">"NvsMacro1"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0">'Sheet1'!$F$8:$N$572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'Sheet1'!$B$748</definedName>
    <definedName name="search_directory_name">"R:\fcm90prd\nvision\rpts\Fin_Reports\"</definedName>
    <definedName name="Sunset_Date">'Modification History'!$C$7</definedName>
  </definedNames>
  <calcPr fullCalcOnLoad="1"/>
</workbook>
</file>

<file path=xl/sharedStrings.xml><?xml version="1.0" encoding="utf-8"?>
<sst xmlns="http://schemas.openxmlformats.org/spreadsheetml/2006/main" count="1677" uniqueCount="1565">
  <si>
    <t>SSA Expense Transfers BL</t>
  </si>
  <si>
    <t>SSA Expense Transfers IT</t>
  </si>
  <si>
    <t>Outside Svcs Empl - Nonassoc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</si>
  <si>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</si>
  <si>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</si>
  <si>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</si>
  <si>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</si>
  <si>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</si>
  <si>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</si>
  <si>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</si>
  <si>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</si>
  <si>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</si>
  <si>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</si>
  <si>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</si>
  <si>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</si>
  <si>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</si>
  <si>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</si>
  <si>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</si>
  <si>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</si>
  <si>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</si>
  <si>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</si>
  <si>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</si>
  <si>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</si>
  <si>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</si>
  <si>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</si>
  <si>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</si>
  <si>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</si>
  <si>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</si>
  <si>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</si>
  <si>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</si>
  <si>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</si>
  <si>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</si>
  <si>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</si>
  <si>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</si>
  <si>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</si>
  <si>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</si>
  <si>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</si>
  <si>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</si>
  <si>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</si>
  <si>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Newspaper Advertising Space</t>
  </si>
  <si>
    <t>Radio Station Advertising Time</t>
  </si>
  <si>
    <t>Spec Corporate Comm Info Proj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</si>
  <si>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</si>
  <si>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</si>
  <si>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</si>
  <si>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</si>
  <si>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</si>
  <si>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</si>
  <si>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</si>
  <si>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</si>
  <si>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</si>
  <si>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</si>
  <si>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</si>
  <si>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</si>
  <si>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</si>
  <si>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</si>
  <si>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</si>
  <si>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Rents - Real Property - Assoc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</si>
  <si>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</si>
  <si>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</si>
  <si>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</si>
  <si>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</si>
  <si>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</si>
  <si>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</si>
  <si>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</si>
  <si>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</si>
  <si>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</si>
  <si>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</si>
  <si>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</si>
  <si>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</si>
  <si>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</si>
  <si>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Storm Expense Amortization</t>
  </si>
  <si>
    <t>EMI Device Expense - Affiliate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</si>
  <si>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</si>
  <si>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</si>
  <si>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</si>
  <si>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</si>
  <si>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</si>
  <si>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</si>
  <si>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</si>
  <si>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Carrier Equipment</t>
  </si>
  <si>
    <t>Maint of Radio Equip - Owned</t>
  </si>
  <si>
    <t>Maint of Data Equipment</t>
  </si>
  <si>
    <t>Maint of Cmmncation Eq-Unall</t>
  </si>
  <si>
    <t>Maint of Office Furniture &amp; Eq</t>
  </si>
  <si>
    <t>Maintenance of Video Equipment</t>
  </si>
  <si>
    <t>Depreciation Exp</t>
  </si>
  <si>
    <t>Amort. of Plant</t>
  </si>
  <si>
    <t>Amort of Plt Acq Adj</t>
  </si>
  <si>
    <t>Regulatory Debits</t>
  </si>
  <si>
    <t>FICA</t>
  </si>
  <si>
    <t>Federal Unemployment Tax</t>
  </si>
  <si>
    <t>Real &amp; Personal Property Taxes</t>
  </si>
  <si>
    <t>Real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</si>
  <si>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</si>
  <si>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</si>
  <si>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</si>
  <si>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</si>
  <si>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</si>
  <si>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Lic-Rgstrtion Tax-Fees</t>
  </si>
  <si>
    <t>St Publ Serv Comm Tax/Fees</t>
  </si>
  <si>
    <t>St Publ Serv Comm Tax-Fees</t>
  </si>
  <si>
    <t>State Sales and Use Taxes</t>
  </si>
  <si>
    <t>Municipal License Fees</t>
  </si>
  <si>
    <t>Real/Pers Prop Tax-Cap Leases</t>
  </si>
  <si>
    <t>Real-Pers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</si>
  <si>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</si>
  <si>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</si>
  <si>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</si>
  <si>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</si>
  <si>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</si>
  <si>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 UOI - State</t>
  </si>
  <si>
    <t>Income Taxes, UOI - Federal</t>
  </si>
  <si>
    <t>Prov Def I/T Util Op Inc-Fed</t>
  </si>
  <si>
    <t>Prv Def I/T-Cr Util Op Inc-Fed</t>
  </si>
  <si>
    <t>ITC Adj, Utility Oper - Fed</t>
  </si>
  <si>
    <t>Allw Oth Fnds Usd Drng Cnstr</t>
  </si>
  <si>
    <t>Int &amp; Dividend Inc - Nonassoc</t>
  </si>
  <si>
    <t>Interest Income - Assoc CBP</t>
  </si>
  <si>
    <t>Carrying Charges</t>
  </si>
  <si>
    <t>Non-Operatng Rental Income</t>
  </si>
  <si>
    <t>Non-Opratng Rntal Inc-Depr</t>
  </si>
  <si>
    <t>Misc Non-Operating Income</t>
  </si>
  <si>
    <t>Misc Non-Op Inc-NonAsc-Rents</t>
  </si>
  <si>
    <t>Misc Non-Op Inc-NonAsc-Timber</t>
  </si>
  <si>
    <t>Misc Non-Op Inc - NonAsc - Oth</t>
  </si>
  <si>
    <t>Misc Non-Op Exp - NonAssoc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</si>
  <si>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</si>
  <si>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</si>
  <si>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</si>
  <si>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</si>
  <si>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</si>
  <si>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</si>
  <si>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</si>
  <si>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</si>
  <si>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</si>
  <si>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</si>
  <si>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</si>
  <si>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</si>
  <si>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</si>
  <si>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Gains-Seas NOx</t>
  </si>
  <si>
    <t>Specul. Allow. Gains-CO2</t>
  </si>
  <si>
    <t>St Lic-Registration Tax-Fees</t>
  </si>
  <si>
    <t>Loss on Dspsition of Property</t>
  </si>
  <si>
    <t>Donations</t>
  </si>
  <si>
    <t>Penalties</t>
  </si>
  <si>
    <t>Civic &amp; Political Activities</t>
  </si>
  <si>
    <t>Other Deductions - Nonassoc</t>
  </si>
  <si>
    <t>Social &amp; Service Club Dues</t>
  </si>
  <si>
    <t>Regulatory Expenses</t>
  </si>
  <si>
    <t>Specul. Allow Loss-SO2</t>
  </si>
  <si>
    <t>Specul. Allow Loss-Seas NOx</t>
  </si>
  <si>
    <t>Specul. Allow Loss-CO2</t>
  </si>
  <si>
    <t>Inc Tax, Oth Inc &amp; Ded - State</t>
  </si>
  <si>
    <t>Inc Tax Oth Inc  Ded - State</t>
  </si>
  <si>
    <t>Inc Tax, Oth Inc&amp;Ded-Federal</t>
  </si>
  <si>
    <t>Prov Def I/T Oth I&amp;D - Federal</t>
  </si>
  <si>
    <t>Prv Def I/T-Cr Oth I&amp;D-Fed</t>
  </si>
  <si>
    <t>Int on LTD - Sen Unsec Notes</t>
  </si>
  <si>
    <t>Interest Exp - Assoc Non-CBP</t>
  </si>
  <si>
    <t>Int to Assoc Co - CBP</t>
  </si>
  <si>
    <t>Lines Of Credit</t>
  </si>
  <si>
    <t>Amrtz Dscnt&amp;Exp-Sn Unsec Note</t>
  </si>
  <si>
    <t>Amrtz Loss Rcquired Debt-Dbnt</t>
  </si>
  <si>
    <t>Other Interest Expense</t>
  </si>
  <si>
    <t>Interest on Customer Deposits</t>
  </si>
  <si>
    <t>Interest Expense - Federal Tax</t>
  </si>
  <si>
    <t>Interest Expense - State Tax</t>
  </si>
  <si>
    <t>Allw Brrwed Fnds Used Cnstr-Cr</t>
  </si>
  <si>
    <t>2010-11-30</t>
  </si>
  <si>
    <t>S144234</t>
  </si>
  <si>
    <t>GLR2100V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</si>
  <si>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</si>
  <si>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</si>
  <si>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</si>
  <si>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</si>
  <si>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</si>
  <si>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</si>
  <si>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</si>
  <si>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</si>
  <si>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%,ATF,FACCOUNT</t>
  </si>
  <si>
    <t>%,ATT,FDESCR,UDESCR</t>
  </si>
  <si>
    <t>AEP Consolidated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</si>
  <si>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</si>
  <si>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</si>
  <si>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</si>
  <si>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</si>
  <si>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</si>
  <si>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</si>
  <si>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</si>
  <si>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</si>
  <si>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</si>
  <si>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</si>
  <si>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</si>
  <si>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</si>
  <si>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</si>
  <si>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</si>
  <si>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</si>
  <si>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</si>
  <si>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</si>
  <si>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</si>
  <si>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</si>
  <si>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GL_ACCT_SEC</t>
  </si>
  <si>
    <t>Family Tree Income Statement</t>
  </si>
  <si>
    <t>Income Statement used for 10K/Q and Cash Flows</t>
  </si>
  <si>
    <t>AEP Consolidated       Family Tree Income Statement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</si>
  <si>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</si>
  <si>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</si>
  <si>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</si>
  <si>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</si>
  <si>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</si>
  <si>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</si>
  <si>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</si>
  <si>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Regional_Cons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</si>
  <si>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</si>
  <si>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</si>
  <si>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</si>
  <si>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</si>
  <si>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</si>
  <si>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</si>
  <si>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</si>
  <si>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</si>
  <si>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</si>
  <si>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</si>
  <si>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</si>
  <si>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</si>
  <si>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</si>
  <si>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</si>
  <si>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</si>
  <si>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Acct:   GL_ACCT_SEC
BU:     Regional_Cons
Sunset: 12/4/2009 1:00:00 AM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</si>
  <si>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</si>
  <si>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</si>
  <si>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</si>
  <si>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</si>
  <si>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%,LACTUALS,SPER</t>
  </si>
  <si>
    <t>%,LACTUALS,SPER-1YR</t>
  </si>
  <si>
    <t>%,C</t>
  </si>
  <si>
    <t>Comparative Income Statement</t>
  </si>
  <si>
    <t>ONE MONTH ENDED</t>
  </si>
  <si>
    <t>THREE MONTHS ENDED</t>
  </si>
  <si>
    <t>YEAR TO DATE</t>
  </si>
  <si>
    <t>TWELVE MONTHS ENDED</t>
  </si>
  <si>
    <t>$</t>
  </si>
  <si>
    <t>%</t>
  </si>
  <si>
    <t>%,R,FACCOUNT,TPRPT_ACCOUNT,NNET_OPRATNG_REVENUE</t>
  </si>
  <si>
    <t>%,FACCOUNT,TPRPT_ACCOUNT,XDYYNYN00,NPURCH_PWR_NON_AFFIL</t>
  </si>
  <si>
    <t>%,FACCOUNT,TPRPT_ACCOUNT,XDYYNYN00,NPURCHASED_PWR_AFFIL</t>
  </si>
  <si>
    <t>%,FACCOUNT,TPRPT_ACCOUNT,X,NOTHER_OPERATION</t>
  </si>
  <si>
    <t>%,FACCOUNT,TPRPT_ACCOUNT,X,NMAINTENANCE</t>
  </si>
  <si>
    <t>%,FACCOUNT,TPRPT_ACCOUNT,NFUEL_&amp;_PURCH_POWER,NMAINTENANCE,NOTHER_OPERATION</t>
  </si>
  <si>
    <t>%,FACCOUNT,TPRPT_ACCOUNT,X,NTAXES_OTH_THAN_INC</t>
  </si>
  <si>
    <t>%,FACCOUNT,TPRPT_ACCOUNT,X,NFEDERAL_INCOME_TAXES</t>
  </si>
  <si>
    <t>%,FACCOUNT,TPRPT_ACCOUNT,NOPERATING_EXPENSES</t>
  </si>
  <si>
    <t>%,R,FACCOUNT,TPRPT_ACCOUNT,NNET_ELEC_OPER_INC</t>
  </si>
  <si>
    <t>NET OPERATING INCOME</t>
  </si>
  <si>
    <t>%,R,FACCOUNT,TPRPT_ACCOUNT,NOTH_INC_&amp;_(DEDUCT)</t>
  </si>
  <si>
    <t>%,R,FACCOUNT,TPRPT_ACCOUNT,NINC_BFR_INTRST_CHRGS</t>
  </si>
  <si>
    <t>INCOME BEFORE INTEREST CHARGES</t>
  </si>
  <si>
    <t>%,FACCOUNT,TPRPT_ACCOUNT,X,NINT_LONG-TERM_DEBT</t>
  </si>
  <si>
    <t>%,FACCOUNT,TPRPT_ACCOUNT,X,NINT_STD_AFFIL</t>
  </si>
  <si>
    <t>%,FACCOUNT,TPRPT_ACCOUNT,X,NINT_STD_NONAFFIL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</si>
  <si>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</si>
  <si>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</si>
  <si>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</si>
  <si>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</si>
  <si>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</si>
  <si>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%,FACCOUNT,TPRPT_ACCOUNT,X,NAFUDC-BRWD_FUNDS-CR</t>
  </si>
  <si>
    <t>%,FACCOUNT,TPRPT_ACCOUNT,NNET_INTEREST_CHRGS</t>
  </si>
  <si>
    <t>%,R,FACCOUNT,TPRPT_ACCOUNT,X,NEXTRAORDINARY_DEDUCT,NEXTRAORDINARY_INCOME,NINC_TAX_EXTRORDINARY</t>
  </si>
  <si>
    <t>%,R,FACCOUNT,TPRPT_ACCOUNT,NNET_INCOME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</si>
  <si>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</si>
  <si>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</si>
  <si>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</si>
  <si>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</si>
  <si>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</si>
  <si>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</si>
  <si>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</si>
  <si>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</si>
  <si>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</si>
  <si>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</si>
  <si>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</si>
  <si>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</si>
  <si>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</si>
  <si>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</si>
  <si>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</si>
  <si>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</si>
  <si>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</si>
  <si>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</si>
  <si>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Fuel</t>
  </si>
  <si>
    <t>Purchased Power Affiliated</t>
  </si>
  <si>
    <t>Maintenance</t>
  </si>
  <si>
    <t>Depreciation and Amortization</t>
  </si>
  <si>
    <t>Taxes Other Than Income Taxes</t>
  </si>
  <si>
    <t>Federal Income Taxes</t>
  </si>
  <si>
    <t>State, Local and Foreign Income Taxes</t>
  </si>
  <si>
    <t>Other Income</t>
  </si>
  <si>
    <t>Other Income Deductions</t>
  </si>
  <si>
    <t>Income Taxes Applicable to Other Inc/Ded</t>
  </si>
  <si>
    <t>Interest on Long Term Debt</t>
  </si>
  <si>
    <t>Interest on Short Term Debt - Affiliated</t>
  </si>
  <si>
    <t>Interest on Short Term Debt - NonAffiliated</t>
  </si>
  <si>
    <t>Amortization of Loss on Reacquired Debt</t>
  </si>
  <si>
    <t>Amortization of Gain on Reacquired Debt</t>
  </si>
  <si>
    <t>Other Interest Charges</t>
  </si>
  <si>
    <t>Preferred Stock Dividend Requirements</t>
  </si>
  <si>
    <t>NET INCOME BEFORE PREFERRED STOCK</t>
  </si>
  <si>
    <t>NET INCOME - EARNINGS FOR COMMON STOCK</t>
  </si>
  <si>
    <t>Total Operations and Maintenance</t>
  </si>
  <si>
    <t>Variance</t>
  </si>
  <si>
    <t>Total Operating Expenses</t>
  </si>
  <si>
    <t>Interest Charges</t>
  </si>
  <si>
    <t>AFUDC Borrrowed Funds</t>
  </si>
  <si>
    <t>Net Interest Charges</t>
  </si>
  <si>
    <t>Net Extraordinary Items</t>
  </si>
  <si>
    <t>Amortization of Debt Disc, Prem &amp; Exp</t>
  </si>
  <si>
    <t>Operations</t>
  </si>
  <si>
    <t>Residential Sales</t>
  </si>
  <si>
    <t>Other Retail Sales</t>
  </si>
  <si>
    <t xml:space="preserve">  </t>
  </si>
  <si>
    <t/>
  </si>
  <si>
    <t>Aff</t>
  </si>
  <si>
    <t>NonAff</t>
  </si>
  <si>
    <t>Affiliated Sales</t>
  </si>
  <si>
    <t>Provision for Refund - NonAffiliated</t>
  </si>
  <si>
    <t>Provision for Refund - Affiliated</t>
  </si>
  <si>
    <t>Other Electric Revenues</t>
  </si>
  <si>
    <t>Other Electric Revenues - NonAffiliated</t>
  </si>
  <si>
    <t>Other Electric Revenues - Affiliated</t>
  </si>
  <si>
    <t>Rent from Electric Property</t>
  </si>
  <si>
    <t>Miscellaneous Revenues - NonAffiliated</t>
  </si>
  <si>
    <t>Miscellaneous Revenues - Affiliated</t>
  </si>
  <si>
    <t>Miscellaneous Revenues</t>
  </si>
  <si>
    <t>Retail Sales</t>
  </si>
  <si>
    <t>Sales for Resale</t>
  </si>
  <si>
    <t>Sales of Electricity</t>
  </si>
  <si>
    <t>Provision for Refund</t>
  </si>
  <si>
    <t>%,R,FACCOUNT,TPRPT_ACCOUNT,XDYYNYN00,NRESIDENTIAL_SALES</t>
  </si>
  <si>
    <t>%,R,FACCOUNT,TPRPT_ACCOUNT,X,NCOMMER_&amp;_INDUS_SALES</t>
  </si>
  <si>
    <t>%,R,FACCOUNT,TPRPT_ACCOUNT,X,NAFFILIATED_SALES</t>
  </si>
  <si>
    <t>%,R,FACCOUNT,TPRPT_ACCOUNT,X,NOTHER_RETAIL</t>
  </si>
  <si>
    <t>%,R,FACCOUNT,TPRPT_ACCOUNT,NAFFILIATED_SALES,NRETAIL_SALES</t>
  </si>
  <si>
    <t>%,R,FACCOUNT,TPRPT_ACCOUNT,X,NNONAFFILIATED</t>
  </si>
  <si>
    <t>%,R,FACCOUNT,TPRPT_ACCOUNT,X,NAFFILIATED_CO</t>
  </si>
  <si>
    <t>%,R,FACCOUNT,TPRPT_ACCOUNT,NTOT_SALES_FOR_RESALE,NAFFILIATED_CO</t>
  </si>
  <si>
    <t>%,R,FACCOUNT,TPRPT_ACCOUNT,NRETAIL_SALES,NTOT_SALES_FOR_RESALE,NAFFILIATED_SALES,NAFFILIATED_CO</t>
  </si>
  <si>
    <t>%,R,FACCOUNT,TPRPT_ACCOUNT,X,NPROV_REFUND_NONAFIL</t>
  </si>
  <si>
    <t>%,R,FACCOUNT,TPRPT_ACCOUNT,X,NPROV_REFUND_AFFIL</t>
  </si>
  <si>
    <t>%,R,FACCOUNT,TPRPT_ACCOUNT,NRETAIL_SALES,NTOT_SALES_FOR_RESALE,NPROV_FOR_RATE_REFUND,NAFFILIATED_SALES,NAFFILIATED_CO</t>
  </si>
  <si>
    <t>%,R,FACCOUNT,TPRPT_ACCOUNT,XDYYNYN00,NOTHER_ELECTRIC_REV</t>
  </si>
  <si>
    <t>%,R,FACCOUNT,TPRPT_ACCOUNT,XDYYNYN00,NOTHER_ELEC_REV_AFFIL</t>
  </si>
  <si>
    <t>%,R,FACCOUNT,TPRPT_ACCOUNT,X,NRENT_ELEC_PROPERTY</t>
  </si>
  <si>
    <t>%,R,FACCOUNT,TPRPT_ACCOUNT,X,NRENT_ELEC_PROP_AFFIL</t>
  </si>
  <si>
    <t>%,R,FACCOUNT,TPRPT_ACCOUNT,XDYYNYN00,NMISC_REVENUES</t>
  </si>
  <si>
    <t>%,R,FACCOUNT,TPRPT_ACCOUNT,XDYYNYN00,NMISC_SERV_REV_AFFIL</t>
  </si>
  <si>
    <t>%,R,FACCOUNT,TPRPT_ACCOUNT,X,N(GAIN)_LOSS_ALLOW</t>
  </si>
  <si>
    <t>Sales of Electricity after Refund</t>
  </si>
  <si>
    <t>TOTAL NET OPERATING REVENUE</t>
  </si>
  <si>
    <t>%,R,FACCOUNT,TPRPT_ACCOUNT,NPROV_FOR_RATE_REFUND</t>
  </si>
  <si>
    <t>%,R,FACCOUNT,TPRPT_ACCOUNT,NOTHER_ELECTRIC_REV,NOTHER_ELEC_REV_AFFIL</t>
  </si>
  <si>
    <t>%,R,FACCOUNT,TPRPT_ACCOUNT,NRENT_ELEC_PROPERTY,NRENT_ELEC_PROP_AFFIL</t>
  </si>
  <si>
    <t>%,R,FACCOUNT,TPRPT_ACCOUNT,NMISC_REVENUES,NMISC_SERV_REV_AFFIL</t>
  </si>
  <si>
    <t>%,R,FACCOUNT,TPRPT_ACCOUNT,N(GAIN)_LOSS_ALLOW</t>
  </si>
  <si>
    <t>Fuel - Steam Power</t>
  </si>
  <si>
    <t>Fuel - Nuclear Power</t>
  </si>
  <si>
    <t>Fuel - Other Power</t>
  </si>
  <si>
    <t>Depreciation</t>
  </si>
  <si>
    <t>Amortization</t>
  </si>
  <si>
    <t>AFUDC</t>
  </si>
  <si>
    <t>Equity Earnings of Subsidiary</t>
  </si>
  <si>
    <t>Interest Dividend Income</t>
  </si>
  <si>
    <t>Other Net NonOperating Income</t>
  </si>
  <si>
    <t>%,R,FACCOUNT,TPRPT_ACCOUNT,XDYYNYN00,NAOFUDC</t>
  </si>
  <si>
    <t>%,R,FACCOUNT,TPRPT_ACCOUNT,XDYYNYN00,NEQTY_ERNGS_SUBS</t>
  </si>
  <si>
    <t>%,R,FACCOUNT,TPRPT_ACCOUNT,XDYYNYN00,NINTRST_DIV_INCOME</t>
  </si>
  <si>
    <t>%,R,FACCOUNT,TPRPT_ACCOUNT,XDYYNYN00,NGAIN_DISPOS_PROP</t>
  </si>
  <si>
    <t>%,FACCOUNT,TPRPT_ACCOUNT,NDEPRECIATION_&amp;_AMORT</t>
  </si>
  <si>
    <t>%,FACCOUNT,TPRPT_ACCOUNT,X,NPS_DIVID_REQUIREMENT,FCURRENCY_CD,V</t>
  </si>
  <si>
    <t>%,FACCOUNT,TPRPT_ACCOUNT,X,N4040_AMORTIZATION</t>
  </si>
  <si>
    <t>%,FACCOUNT,TPRPT_ACCOUNT,X,N4050_AMORTIZATION</t>
  </si>
  <si>
    <t>%,FACCOUNT,TPRPT_ACCOUNT,X,N4060_AMORTIZATION</t>
  </si>
  <si>
    <t>%,FACCOUNT,TPRPT_ACCOUNT,X,N4070_AMORTIZATION</t>
  </si>
  <si>
    <t>%,FACCOUNT,TPRPT_ACCOUNT,X,N4073_REGULATORY_DR,N4074_REGULATORY_CR</t>
  </si>
  <si>
    <t>Amortization of Other Electric Plant - 404</t>
  </si>
  <si>
    <t>Amortization of Electrical Plant - 403</t>
  </si>
  <si>
    <t>Amortization of Electric Plant Acq Adj - 406</t>
  </si>
  <si>
    <t>Amortization of Property Losses - 407</t>
  </si>
  <si>
    <t>Amortization of Reg Debits and Credits</t>
  </si>
  <si>
    <t>%,R,FACCOUNT,TPRPT_ACCOUNT,X,NMDSE_JOBB_CONT_WRK</t>
  </si>
  <si>
    <t>%,R,FACCOUNT,TPRPT_ACCOUNT,X,NNON_UTILITY_OPER</t>
  </si>
  <si>
    <t>%,R,FACCOUNT,TPRPT_ACCOUNT,X,NNONOP_RNTL_INC</t>
  </si>
  <si>
    <t>%,R,FACCOUNT,TPRPT_ACCOUNT,X,NMISC_NONOP_INC</t>
  </si>
  <si>
    <t>Merchandise Jobbing</t>
  </si>
  <si>
    <t>Net Revenue - Non Utility</t>
  </si>
  <si>
    <t>%,R,FACCOUNT,TPRPT_ACCOUNT,NTOTAL_OTHER_INCOME</t>
  </si>
  <si>
    <t>%,R,FACCOUNT,TPRPT_ACCOUNT,NOTHR_NONOP_INC</t>
  </si>
  <si>
    <t>Miscellaneous Amortization</t>
  </si>
  <si>
    <t>Miscellaneous Income Deductions</t>
  </si>
  <si>
    <t>State Income Tax - Other Inc/Ded</t>
  </si>
  <si>
    <t>Local Income Tax - Other Inc/Ded</t>
  </si>
  <si>
    <t>Foreign Income Tax - Other Inc/Ded</t>
  </si>
  <si>
    <t>Taxes Other than Income - Other Inc/Ded</t>
  </si>
  <si>
    <t>%,R,FACCOUNT,TPRPT_ACCOUNT,NTOTAL_OI_DEDUCTIONS</t>
  </si>
  <si>
    <t>%,R,FACCOUNT,TPRPT_ACCOUNT,NTOTAL_TAXES_OI&amp;D</t>
  </si>
  <si>
    <t>%,LACTUALS,SYTD</t>
  </si>
  <si>
    <t>%,LACTUALS,SYTD-1YR</t>
  </si>
  <si>
    <t>%,LACTUALS,SQTR</t>
  </si>
  <si>
    <t>%,LACTUALS,SQTR-1YR</t>
  </si>
  <si>
    <t>%,LACTUALS,SROLNG12-1Y</t>
  </si>
  <si>
    <t>%,LACTUALS,SROLLING12</t>
  </si>
  <si>
    <t>Commercial and Industrial Sales</t>
  </si>
  <si>
    <t>Sales for Resale - NonAffiliated</t>
  </si>
  <si>
    <t>Sales for Resale - Affiliated</t>
  </si>
  <si>
    <t>Rent from Electric Property - NonAffiliated</t>
  </si>
  <si>
    <t>Rent from Electric Property - Affiliated</t>
  </si>
  <si>
    <t>Gain on Disposition of Property</t>
  </si>
  <si>
    <t>Loss On Disposition of Property</t>
  </si>
  <si>
    <t>Gain (Loss) Disposition of Allowances</t>
  </si>
  <si>
    <t>Purchased Power NonAffiliated</t>
  </si>
  <si>
    <t>NonOperating Rental Income</t>
  </si>
  <si>
    <t>Miscellaneous NonOperating Income</t>
  </si>
  <si>
    <t>Net Other Income and Deductions</t>
  </si>
  <si>
    <t>Federal Income Tax - Other Inc/Ded</t>
  </si>
  <si>
    <t>%,FACCOUNT,TPRPT_ACCOUNT,XDYYNYN00,NDEPRECIATION</t>
  </si>
  <si>
    <t>%,FACCOUNT,TPRPT_ACCOUNT,NAMORTIZATION</t>
  </si>
  <si>
    <t>%,FACCOUNT,TPRPT_ACCOUNT,XDYYNYN00,NSTEAM_POWER_FUEL</t>
  </si>
  <si>
    <t>%,FACCOUNT,TPRPT_ACCOUNT,XDYYNYN00,NNUCL_FUEL</t>
  </si>
  <si>
    <t>%,FACCOUNT,TPRPT_ACCOUNT,XDYYNYN00,NOTHER_POWER_FUEL</t>
  </si>
  <si>
    <t>%,FACCOUNT,TPRPT_ACCOUNT,NFUEL_FOR_ELEC_GEN</t>
  </si>
  <si>
    <t>Operator</t>
  </si>
  <si>
    <t>%,FACCOUNT,TPRPT_ACCOUNT,X,NSTATE_INCOME_TAXES,NLOCAL_INCOME_TAXES,NFOREIGN_INCOME_TAXES</t>
  </si>
  <si>
    <t>%,R,FACCOUNT,TPRPT_ACCOUNT,X,NFEDERAL_INC_TAX_OI&amp;D</t>
  </si>
  <si>
    <t>%,R,FACCOUNT,TPRPT_ACCOUNT,X,NFOREIGN_INC_TAX_OI&amp;D</t>
  </si>
  <si>
    <t>%,R,FACCOUNT,TPRPT_ACCOUNT,X,NLOCAL_INC_TAX_OI&amp;D</t>
  </si>
  <si>
    <t>%,R,FACCOUNT,TPRPT_ACCOUNT,X,NSTATE_INC_TAX_OI&amp;D</t>
  </si>
  <si>
    <t>%,R,FACCOUNT,TPRPT_ACCOUNT,X,NTAXES_OTIT_OI&amp;D</t>
  </si>
  <si>
    <t>%,R,FACCOUNT,TPRPT_ACCOUNT,X,NLOSS_DISPOS_PROP</t>
  </si>
  <si>
    <t>%,R,FACCOUNT,TPRPT_ACCOUNT,X,NMISC_AMORTIZATION</t>
  </si>
  <si>
    <t>%,R,FACCOUNT,TPRPT_ACCOUNT,X,NMISC_INCOME_DEDUCTS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</si>
  <si>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</si>
  <si>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</si>
  <si>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</si>
  <si>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</si>
  <si>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</si>
  <si>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</si>
  <si>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</si>
  <si>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</si>
  <si>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</si>
  <si>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</si>
  <si>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</si>
  <si>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</si>
  <si>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</si>
  <si>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</si>
  <si>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</si>
  <si>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</si>
  <si>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</si>
  <si>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</si>
  <si>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</si>
  <si>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</si>
  <si>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</si>
  <si>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</si>
  <si>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</si>
  <si>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</si>
  <si>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</si>
  <si>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</si>
  <si>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</si>
  <si>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</si>
  <si>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</si>
  <si>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</si>
  <si>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</si>
  <si>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</si>
  <si>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</si>
  <si>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</si>
  <si>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</si>
  <si>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</si>
  <si>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</si>
  <si>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</si>
  <si>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</si>
  <si>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</si>
  <si>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</si>
  <si>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</si>
  <si>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</si>
  <si>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</si>
  <si>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</si>
  <si>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</si>
  <si>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</si>
  <si>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</si>
  <si>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</si>
  <si>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</si>
  <si>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</si>
  <si>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</si>
  <si>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</si>
  <si>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</si>
  <si>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</si>
  <si>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</si>
  <si>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</si>
  <si>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</si>
  <si>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</si>
  <si>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</si>
  <si>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</si>
  <si>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</si>
  <si>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</si>
  <si>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</si>
  <si>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</si>
  <si>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</si>
  <si>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</si>
  <si>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</si>
  <si>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</si>
  <si>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</si>
  <si>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</si>
  <si>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</si>
  <si>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</si>
  <si>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</si>
  <si>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</si>
  <si>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%,V4470091</t>
  </si>
  <si>
    <t>4470091</t>
  </si>
  <si>
    <t>PJM Explicit Congestion OSS</t>
  </si>
  <si>
    <t>%,V4470093</t>
  </si>
  <si>
    <t>4470093</t>
  </si>
  <si>
    <t>PJM Implicit Congestion-LSE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</si>
  <si>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</si>
  <si>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</si>
  <si>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</si>
  <si>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</si>
  <si>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</si>
  <si>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</si>
  <si>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</si>
  <si>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</si>
  <si>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</si>
  <si>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</si>
  <si>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</si>
  <si>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</si>
  <si>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</si>
  <si>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</si>
  <si>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</si>
  <si>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</si>
  <si>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</si>
  <si>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</si>
  <si>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</si>
  <si>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</si>
  <si>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</si>
  <si>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</si>
  <si>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</si>
  <si>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</si>
  <si>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</si>
  <si>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</si>
  <si>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</si>
  <si>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</si>
  <si>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</si>
  <si>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</si>
  <si>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</si>
  <si>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</si>
  <si>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</si>
  <si>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</si>
  <si>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</si>
  <si>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</si>
  <si>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</si>
  <si>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</si>
  <si>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</si>
  <si>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</si>
  <si>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</si>
  <si>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</si>
  <si>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</si>
  <si>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</si>
  <si>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</si>
  <si>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</si>
  <si>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</si>
  <si>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Non-Trading Bookout Purch-OSS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</si>
  <si>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</si>
  <si>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</si>
  <si>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</si>
  <si>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</si>
  <si>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</si>
  <si>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</si>
  <si>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</si>
  <si>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</si>
  <si>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</si>
  <si>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</si>
  <si>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</si>
  <si>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</si>
  <si>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</si>
  <si>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</si>
  <si>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</si>
  <si>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</si>
  <si>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</si>
  <si>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</si>
  <si>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</si>
  <si>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</si>
  <si>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</si>
  <si>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</si>
  <si>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</si>
  <si>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</si>
  <si>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</si>
  <si>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</si>
  <si>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</si>
  <si>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</si>
  <si>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</si>
  <si>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</si>
  <si>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%,V4470170</t>
  </si>
  <si>
    <t>4470170</t>
  </si>
  <si>
    <t>Non-ECR Auction Sales-OSS</t>
  </si>
  <si>
    <t>%,V4470174</t>
  </si>
  <si>
    <t>4470174</t>
  </si>
  <si>
    <t>PJM Whlse FTR Rev - OSS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</si>
  <si>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</si>
  <si>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</si>
  <si>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</si>
  <si>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</si>
  <si>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</si>
  <si>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</si>
  <si>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</si>
  <si>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</si>
  <si>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</si>
  <si>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</si>
  <si>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</si>
  <si>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</si>
  <si>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</si>
  <si>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</si>
  <si>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</si>
  <si>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</si>
  <si>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</si>
  <si>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</si>
  <si>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</si>
  <si>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</si>
  <si>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</si>
  <si>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</si>
  <si>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</si>
  <si>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</si>
  <si>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</si>
  <si>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</si>
  <si>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</si>
  <si>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</si>
  <si>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</si>
  <si>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</si>
  <si>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%,V4470210</t>
  </si>
  <si>
    <t>4470210</t>
  </si>
  <si>
    <t>PJM ML OSS 3 Pct Rev</t>
  </si>
  <si>
    <t>%,V4470211</t>
  </si>
  <si>
    <t>4470211</t>
  </si>
  <si>
    <t>PJM ML OSS 3 Pct Fuel</t>
  </si>
  <si>
    <t>%,V4470212</t>
  </si>
  <si>
    <t>4470212</t>
  </si>
  <si>
    <t>PJM ML OSS 3 Pct NonFuel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</si>
  <si>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</si>
  <si>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</si>
  <si>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</si>
  <si>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</si>
  <si>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</si>
  <si>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</si>
  <si>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%,V4470216</t>
  </si>
  <si>
    <t>4470216</t>
  </si>
  <si>
    <t>PJM Explicit Loss not in ECR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</si>
  <si>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</si>
  <si>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</si>
  <si>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</si>
  <si>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</si>
  <si>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</si>
  <si>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</si>
  <si>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</si>
  <si>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</si>
  <si>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</si>
  <si>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%,V4491003</t>
  </si>
  <si>
    <t>4491003</t>
  </si>
  <si>
    <t>Prov Rate Refund - Retail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</si>
  <si>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</si>
  <si>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</si>
  <si>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</si>
  <si>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</si>
  <si>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</si>
  <si>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</si>
  <si>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</si>
  <si>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</si>
  <si>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</si>
  <si>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</si>
  <si>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</si>
  <si>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</si>
  <si>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</si>
  <si>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</si>
  <si>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</si>
  <si>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</si>
  <si>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</si>
  <si>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</si>
  <si>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</si>
  <si>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</si>
  <si>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</si>
  <si>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%,V4560109</t>
  </si>
  <si>
    <t>4560109</t>
  </si>
  <si>
    <t>Interest Rate Swaps-Coal</t>
  </si>
  <si>
    <t>%,V4560111</t>
  </si>
  <si>
    <t>4560111</t>
  </si>
  <si>
    <t>MTM Aff GL Coal Trading</t>
  </si>
  <si>
    <t>%,V4560112</t>
  </si>
  <si>
    <t>4560112</t>
  </si>
  <si>
    <t>Realized GL Coal Trading-Affil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</si>
  <si>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</si>
  <si>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</si>
  <si>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</si>
  <si>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</si>
  <si>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</si>
  <si>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</si>
  <si>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</si>
  <si>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</si>
  <si>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</si>
  <si>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</si>
  <si>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</si>
  <si>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</si>
  <si>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</si>
  <si>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</si>
  <si>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</si>
  <si>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</si>
  <si>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</si>
  <si>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</si>
  <si>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%,V4561028</t>
  </si>
  <si>
    <t>4561028</t>
  </si>
  <si>
    <t>PJM Pow Fac Cre Rev Whsl Cu-NA</t>
  </si>
  <si>
    <t>%,V4561029</t>
  </si>
  <si>
    <t>4561029</t>
  </si>
  <si>
    <t>PJM NITS Revenue Whsl Cus-NAff</t>
  </si>
  <si>
    <t>%,V4561030</t>
  </si>
  <si>
    <t>4561030</t>
  </si>
  <si>
    <t>PJM TO Serv Rev Whls Cus-NAff</t>
  </si>
  <si>
    <t>%,V4561031</t>
  </si>
  <si>
    <t>4561031</t>
  </si>
  <si>
    <t>GFA Trans Base Rev Unb - Aff</t>
  </si>
  <si>
    <t>%,V4561032</t>
  </si>
  <si>
    <t>4561032</t>
  </si>
  <si>
    <t>GFA Trans Ancillary Rev - Aff</t>
  </si>
  <si>
    <t>%,V4561033</t>
  </si>
  <si>
    <t>4561033</t>
  </si>
  <si>
    <t>PJM NITS Revenue - Affiliated</t>
  </si>
  <si>
    <t>%,V4561034</t>
  </si>
  <si>
    <t>4561034</t>
  </si>
  <si>
    <t>PJM TO Adm. Serv Rev - Aff</t>
  </si>
  <si>
    <t>%,V4561035</t>
  </si>
  <si>
    <t>4561035</t>
  </si>
  <si>
    <t>PJM Affiliated Trans NITS Cost</t>
  </si>
  <si>
    <t>%,V4561036</t>
  </si>
  <si>
    <t>4561036</t>
  </si>
  <si>
    <t>PJM Affiliated Trans TO Cost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</si>
  <si>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</si>
  <si>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</si>
  <si>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</si>
  <si>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</si>
  <si>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</si>
  <si>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</si>
  <si>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%,V4540001</t>
  </si>
  <si>
    <t>4540001</t>
  </si>
  <si>
    <t>Rent From Elect Property - Af</t>
  </si>
  <si>
    <t>%,V4500000</t>
  </si>
  <si>
    <t>4500000</t>
  </si>
  <si>
    <t>Forfeited Discounts</t>
  </si>
  <si>
    <t>%,V4510001</t>
  </si>
  <si>
    <t>4510001</t>
  </si>
  <si>
    <t>Misc Service Rev - Nonaffil</t>
  </si>
  <si>
    <t>%,V4118002</t>
  </si>
  <si>
    <t>4118002</t>
  </si>
  <si>
    <t>Comp. Allow. Gains SO2</t>
  </si>
  <si>
    <t>%,V5010000</t>
  </si>
  <si>
    <t>5010000</t>
  </si>
  <si>
    <t>%,V5010001</t>
  </si>
  <si>
    <t>5010001</t>
  </si>
  <si>
    <t>%,V5010003</t>
  </si>
  <si>
    <t>5010003</t>
  </si>
  <si>
    <t>%,V5010005</t>
  </si>
  <si>
    <t>5010005</t>
  </si>
  <si>
    <t>%,V5010013</t>
  </si>
  <si>
    <t>5010013</t>
  </si>
  <si>
    <t>%,V5010019</t>
  </si>
  <si>
    <t>5010019</t>
  </si>
  <si>
    <t>%,V5010200</t>
  </si>
  <si>
    <t>5010200</t>
  </si>
  <si>
    <t>%,V5010201</t>
  </si>
  <si>
    <t>5010201</t>
  </si>
  <si>
    <t>%,V5550001</t>
  </si>
  <si>
    <t>5550001</t>
  </si>
  <si>
    <t>%,V5550023</t>
  </si>
  <si>
    <t>5550023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</si>
  <si>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</si>
  <si>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</si>
  <si>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</si>
  <si>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</si>
  <si>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</si>
  <si>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</si>
  <si>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</si>
  <si>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</si>
  <si>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</si>
  <si>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</si>
  <si>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</si>
  <si>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</si>
  <si>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</si>
  <si>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</si>
  <si>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</si>
  <si>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</si>
  <si>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</si>
  <si>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</si>
  <si>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</si>
  <si>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</si>
  <si>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</si>
  <si>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</si>
  <si>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</si>
  <si>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</si>
  <si>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</si>
  <si>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</si>
  <si>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</si>
  <si>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</si>
  <si>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</si>
  <si>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</si>
  <si>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</si>
  <si>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</si>
  <si>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</si>
  <si>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</si>
  <si>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</si>
  <si>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</si>
  <si>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%,V5550094</t>
  </si>
  <si>
    <t>5550094</t>
  </si>
  <si>
    <t>%,V5550096</t>
  </si>
  <si>
    <t>5550096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</si>
  <si>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</si>
  <si>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</si>
  <si>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</si>
  <si>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</si>
  <si>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</si>
  <si>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</si>
  <si>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</si>
  <si>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</si>
  <si>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%,V5550107</t>
  </si>
  <si>
    <t>5550107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</si>
  <si>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</si>
  <si>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</si>
  <si>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</si>
  <si>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</si>
  <si>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</si>
  <si>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</si>
  <si>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</si>
  <si>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</si>
  <si>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</si>
  <si>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</si>
  <si>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%,V4111005</t>
  </si>
  <si>
    <t>4111005</t>
  </si>
  <si>
    <t>%,V4116000</t>
  </si>
  <si>
    <t>4116000</t>
  </si>
  <si>
    <t>%,V4117000</t>
  </si>
  <si>
    <t>4117000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</si>
  <si>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</si>
  <si>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</si>
  <si>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</si>
  <si>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</si>
  <si>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</si>
  <si>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</si>
  <si>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</si>
  <si>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</si>
  <si>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</si>
  <si>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</si>
  <si>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</si>
  <si>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</si>
  <si>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</si>
  <si>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</si>
  <si>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%,V5020003</t>
  </si>
  <si>
    <t>5020003</t>
  </si>
  <si>
    <t>%,V5020004</t>
  </si>
  <si>
    <t>5020004</t>
  </si>
  <si>
    <t>%,V5020025</t>
  </si>
  <si>
    <t>5020025</t>
  </si>
  <si>
    <t>%,V5050000</t>
  </si>
  <si>
    <t>5050000</t>
  </si>
  <si>
    <t>%,V5060000</t>
  </si>
  <si>
    <t>5060000</t>
  </si>
  <si>
    <t>%,V5060002</t>
  </si>
  <si>
    <t>5060002</t>
  </si>
  <si>
    <t>%,V5060004</t>
  </si>
  <si>
    <t>5060004</t>
  </si>
  <si>
    <t>%,V5060006</t>
  </si>
  <si>
    <t>5060006</t>
  </si>
  <si>
    <t>%,V5060025</t>
  </si>
  <si>
    <t>5060025</t>
  </si>
  <si>
    <t>%,V5090000</t>
  </si>
  <si>
    <t>5090000</t>
  </si>
  <si>
    <t>%,V5090002</t>
  </si>
  <si>
    <t>5090002</t>
  </si>
  <si>
    <t>%,V5090003</t>
  </si>
  <si>
    <t>5090003</t>
  </si>
  <si>
    <t>%,V5090005</t>
  </si>
  <si>
    <t>5090005</t>
  </si>
  <si>
    <t>%,V5560000</t>
  </si>
  <si>
    <t>5560000</t>
  </si>
  <si>
    <t>%,V5570000</t>
  </si>
  <si>
    <t>5570000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</si>
  <si>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</si>
  <si>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</si>
  <si>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</si>
  <si>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</si>
  <si>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</si>
  <si>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</si>
  <si>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</si>
  <si>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</si>
  <si>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</si>
  <si>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</si>
  <si>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</si>
  <si>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</si>
  <si>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</si>
  <si>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</si>
  <si>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</si>
  <si>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</si>
  <si>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</si>
  <si>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</si>
  <si>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</si>
  <si>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</si>
  <si>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</si>
  <si>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</si>
  <si>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</si>
  <si>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</si>
  <si>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</si>
  <si>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</si>
  <si>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</si>
  <si>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</si>
  <si>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</si>
  <si>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</si>
  <si>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</si>
  <si>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</si>
  <si>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</si>
  <si>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</si>
  <si>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</si>
  <si>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</si>
  <si>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</si>
  <si>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</si>
  <si>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%,V5650015</t>
  </si>
  <si>
    <t>5650015</t>
  </si>
  <si>
    <t>%,V5650016</t>
  </si>
  <si>
    <t>5650016</t>
  </si>
  <si>
    <t>%,V5650017</t>
  </si>
  <si>
    <t>5650017</t>
  </si>
  <si>
    <t>%,V5650018</t>
  </si>
  <si>
    <t>5650018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</si>
  <si>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</si>
  <si>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</si>
  <si>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</si>
  <si>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</si>
  <si>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</si>
  <si>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</si>
  <si>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</si>
  <si>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</si>
  <si>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</si>
  <si>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</si>
  <si>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</si>
  <si>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</si>
  <si>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</si>
  <si>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</si>
  <si>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</si>
  <si>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</si>
  <si>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</si>
  <si>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</si>
  <si>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</si>
  <si>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</si>
  <si>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</si>
  <si>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</si>
  <si>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</si>
  <si>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</si>
  <si>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</si>
  <si>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</si>
  <si>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</si>
  <si>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</si>
  <si>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</si>
  <si>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</si>
  <si>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</si>
  <si>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</si>
  <si>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</si>
  <si>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</si>
  <si>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</si>
  <si>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</si>
  <si>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</si>
  <si>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</si>
  <si>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</si>
  <si>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</si>
  <si>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</si>
  <si>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</si>
  <si>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</si>
  <si>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</si>
  <si>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</si>
  <si>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</si>
  <si>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</si>
  <si>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</si>
  <si>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</si>
  <si>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</si>
  <si>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</si>
  <si>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</si>
  <si>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</si>
  <si>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</si>
  <si>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</si>
  <si>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</si>
  <si>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</si>
  <si>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</si>
  <si>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</si>
  <si>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</si>
  <si>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</si>
  <si>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</si>
  <si>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</si>
  <si>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</si>
  <si>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</si>
  <si>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</si>
  <si>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</si>
  <si>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</si>
  <si>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</si>
  <si>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</si>
  <si>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</si>
  <si>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</si>
  <si>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</si>
  <si>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</si>
  <si>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</si>
  <si>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</si>
  <si>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%,V9110002</t>
  </si>
  <si>
    <t>9110002</t>
  </si>
  <si>
    <t>%,V9130001</t>
  </si>
  <si>
    <t>9130001</t>
  </si>
  <si>
    <t>%,V9200000</t>
  </si>
  <si>
    <t>9200000</t>
  </si>
  <si>
    <t>%,V9200003</t>
  </si>
  <si>
    <t>9200003</t>
  </si>
  <si>
    <t>%,V9210001</t>
  </si>
  <si>
    <t>9210001</t>
  </si>
  <si>
    <t>%,V9210003</t>
  </si>
  <si>
    <t>9210003</t>
  </si>
  <si>
    <t>%,V9210004</t>
  </si>
  <si>
    <t>9210004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</si>
  <si>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</si>
  <si>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</si>
  <si>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</si>
  <si>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</si>
  <si>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</si>
  <si>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</si>
  <si>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</si>
  <si>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</si>
  <si>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</si>
  <si>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</si>
  <si>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%,V9220127</t>
  </si>
  <si>
    <t>9220127</t>
  </si>
  <si>
    <t>%,V9230001</t>
  </si>
  <si>
    <t>9230001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</si>
  <si>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</si>
  <si>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</si>
  <si>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</si>
  <si>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</si>
  <si>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</si>
  <si>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</si>
  <si>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</si>
  <si>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</si>
  <si>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</si>
  <si>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</si>
  <si>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</si>
  <si>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</si>
  <si>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</si>
  <si>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</si>
  <si>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</si>
  <si>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</si>
  <si>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</si>
  <si>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</si>
  <si>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</si>
  <si>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</si>
  <si>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</si>
  <si>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</si>
  <si>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</si>
  <si>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</si>
  <si>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</si>
  <si>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</si>
  <si>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</si>
  <si>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</si>
  <si>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</si>
  <si>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</si>
  <si>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</si>
  <si>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</si>
  <si>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</si>
  <si>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</si>
  <si>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</si>
  <si>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</si>
  <si>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</si>
  <si>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</si>
  <si>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</si>
  <si>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</si>
  <si>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</si>
  <si>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</si>
  <si>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</si>
  <si>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</si>
  <si>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</si>
  <si>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</si>
  <si>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</si>
  <si>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</si>
  <si>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</si>
  <si>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</si>
  <si>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</si>
  <si>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</si>
  <si>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</si>
  <si>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</si>
  <si>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</si>
  <si>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</si>
  <si>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</si>
  <si>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</si>
  <si>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</si>
  <si>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</si>
  <si>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</si>
  <si>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</si>
  <si>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</si>
  <si>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</si>
  <si>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</si>
  <si>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</si>
  <si>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</si>
  <si>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</si>
  <si>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</si>
  <si>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</si>
  <si>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</si>
  <si>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</si>
  <si>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%,V9301001</t>
  </si>
  <si>
    <t>9301001</t>
  </si>
  <si>
    <t>%,V9301002</t>
  </si>
  <si>
    <t>9301002</t>
  </si>
  <si>
    <t>%,V9301006</t>
  </si>
  <si>
    <t>9301006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</si>
  <si>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</si>
  <si>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</si>
  <si>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</si>
  <si>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</si>
  <si>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</si>
  <si>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</si>
  <si>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</si>
  <si>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</si>
  <si>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</si>
  <si>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</si>
  <si>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</si>
  <si>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</si>
  <si>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</si>
  <si>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</si>
  <si>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</si>
  <si>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</si>
  <si>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</si>
  <si>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</si>
  <si>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</si>
  <si>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</si>
  <si>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</si>
  <si>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</si>
  <si>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</si>
  <si>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</si>
  <si>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</si>
  <si>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</si>
  <si>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</si>
  <si>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</si>
  <si>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</si>
  <si>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</si>
  <si>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</si>
  <si>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</si>
  <si>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</si>
  <si>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</si>
  <si>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</si>
  <si>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</si>
  <si>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</si>
  <si>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</si>
  <si>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</si>
  <si>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</si>
  <si>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</si>
  <si>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</si>
  <si>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</si>
  <si>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</si>
  <si>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</si>
  <si>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</si>
  <si>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</si>
  <si>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</si>
  <si>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</si>
  <si>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</si>
  <si>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</si>
  <si>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</si>
  <si>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</si>
  <si>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</si>
  <si>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</si>
  <si>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</si>
  <si>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</si>
  <si>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</si>
  <si>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</si>
  <si>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</si>
  <si>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</si>
  <si>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</si>
  <si>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</si>
  <si>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</si>
  <si>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</si>
  <si>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</si>
  <si>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</si>
  <si>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</si>
  <si>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</si>
  <si>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</si>
  <si>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%,V5930010</t>
  </si>
  <si>
    <t>5930010</t>
  </si>
  <si>
    <t>%,V5930011</t>
  </si>
  <si>
    <t>5930011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</si>
  <si>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</si>
  <si>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</si>
  <si>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</si>
  <si>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</si>
  <si>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</si>
  <si>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</si>
  <si>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</si>
  <si>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</si>
  <si>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</si>
  <si>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</si>
  <si>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</si>
  <si>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</si>
  <si>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</si>
  <si>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</si>
  <si>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</si>
  <si>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</si>
  <si>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%,V9350006</t>
  </si>
  <si>
    <t>9350006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</si>
  <si>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</si>
  <si>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</si>
  <si>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</si>
  <si>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</si>
  <si>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</si>
  <si>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</si>
  <si>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</si>
  <si>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</si>
  <si>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%,V9350016</t>
  </si>
  <si>
    <t>9350016</t>
  </si>
  <si>
    <t>%,V4030001</t>
  </si>
  <si>
    <t>4030001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</si>
  <si>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</si>
  <si>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</si>
  <si>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</si>
  <si>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</si>
  <si>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</si>
  <si>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</si>
  <si>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</si>
  <si>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</si>
  <si>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</si>
  <si>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</si>
  <si>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</si>
  <si>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</si>
  <si>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</si>
  <si>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</si>
  <si>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</si>
  <si>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</si>
  <si>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</si>
  <si>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</si>
  <si>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%,V408100508</t>
  </si>
  <si>
    <t>408100508</t>
  </si>
  <si>
    <t>%,V408100509</t>
  </si>
  <si>
    <t>408100509</t>
  </si>
  <si>
    <t>%,V408100510</t>
  </si>
  <si>
    <t>408100510</t>
  </si>
  <si>
    <t>%,V408100608</t>
  </si>
  <si>
    <t>408100608</t>
  </si>
  <si>
    <t>%,V408100609</t>
  </si>
  <si>
    <t>408100609</t>
  </si>
  <si>
    <t>%,V408100610</t>
  </si>
  <si>
    <t>408100610</t>
  </si>
  <si>
    <t>%,V4081007</t>
  </si>
  <si>
    <t>4081007</t>
  </si>
  <si>
    <t>%,V408100800</t>
  </si>
  <si>
    <t>408100800</t>
  </si>
  <si>
    <t>%,V408100808</t>
  </si>
  <si>
    <t>408100808</t>
  </si>
  <si>
    <t>%,V408100809</t>
  </si>
  <si>
    <t>408100809</t>
  </si>
  <si>
    <t>%,V408100810</t>
  </si>
  <si>
    <t>408100810</t>
  </si>
  <si>
    <t>%,V408101409</t>
  </si>
  <si>
    <t>408101409</t>
  </si>
  <si>
    <t>%,V408101410</t>
  </si>
  <si>
    <t>408101410</t>
  </si>
  <si>
    <t>%,V408101709</t>
  </si>
  <si>
    <t>408101709</t>
  </si>
  <si>
    <t>%,V408101710</t>
  </si>
  <si>
    <t>408101710</t>
  </si>
  <si>
    <t>%,V408101808</t>
  </si>
  <si>
    <t>408101808</t>
  </si>
  <si>
    <t>%,V408101809</t>
  </si>
  <si>
    <t>408101809</t>
  </si>
  <si>
    <t>%,V408101810</t>
  </si>
  <si>
    <t>408101810</t>
  </si>
  <si>
    <t>%,V408101900</t>
  </si>
  <si>
    <t>408101900</t>
  </si>
  <si>
    <t>%,V408101908</t>
  </si>
  <si>
    <t>408101908</t>
  </si>
  <si>
    <t>%,V408101909</t>
  </si>
  <si>
    <t>408101909</t>
  </si>
  <si>
    <t>%,V408101910</t>
  </si>
  <si>
    <t>408101910</t>
  </si>
  <si>
    <t>%,V408102209</t>
  </si>
  <si>
    <t>408102209</t>
  </si>
  <si>
    <t>%,V408102210</t>
  </si>
  <si>
    <t>408102210</t>
  </si>
  <si>
    <t>%,V408102906</t>
  </si>
  <si>
    <t>408102906</t>
  </si>
  <si>
    <t>%,V408102907</t>
  </si>
  <si>
    <t>408102907</t>
  </si>
  <si>
    <t>%,V408102908</t>
  </si>
  <si>
    <t>408102908</t>
  </si>
  <si>
    <t>%,V408102909</t>
  </si>
  <si>
    <t>408102909</t>
  </si>
  <si>
    <t>%,V408102910</t>
  </si>
  <si>
    <t>408102910</t>
  </si>
  <si>
    <t>%,V4081033</t>
  </si>
  <si>
    <t>4081033</t>
  </si>
  <si>
    <t>%,V4081034</t>
  </si>
  <si>
    <t>4081034</t>
  </si>
  <si>
    <t>%,V4081035</t>
  </si>
  <si>
    <t>4081035</t>
  </si>
  <si>
    <t>%,V408103608</t>
  </si>
  <si>
    <t>408103608</t>
  </si>
  <si>
    <t>%,V408103609</t>
  </si>
  <si>
    <t>408103609</t>
  </si>
  <si>
    <t>%,V408103610</t>
  </si>
  <si>
    <t>408103610</t>
  </si>
  <si>
    <t>%,V409100200</t>
  </si>
  <si>
    <t>409100200</t>
  </si>
  <si>
    <t>%,V409100208</t>
  </si>
  <si>
    <t>409100208</t>
  </si>
  <si>
    <t>%,V409100209</t>
  </si>
  <si>
    <t>409100209</t>
  </si>
  <si>
    <t>%,V409100210</t>
  </si>
  <si>
    <t>409100210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</si>
  <si>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</si>
  <si>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</si>
  <si>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</si>
  <si>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</si>
  <si>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</si>
  <si>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</si>
  <si>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</si>
  <si>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</si>
  <si>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%,V4191000</t>
  </si>
  <si>
    <t>4191000</t>
  </si>
  <si>
    <t>%,V4190002</t>
  </si>
  <si>
    <t>4190002</t>
  </si>
  <si>
    <t>%,V4190005</t>
  </si>
  <si>
    <t>4190005</t>
  </si>
  <si>
    <t>%,V4210039</t>
  </si>
  <si>
    <t>4210039</t>
  </si>
  <si>
    <t>%,V4180001</t>
  </si>
  <si>
    <t>4180001</t>
  </si>
  <si>
    <t>%,V4180005</t>
  </si>
  <si>
    <t>4180005</t>
  </si>
  <si>
    <t>%,V4210000</t>
  </si>
  <si>
    <t>4210000</t>
  </si>
  <si>
    <t>%,V4210002</t>
  </si>
  <si>
    <t>4210002</t>
  </si>
  <si>
    <t>%,V4210005</t>
  </si>
  <si>
    <t>4210005</t>
  </si>
  <si>
    <t>%,V4210007</t>
  </si>
  <si>
    <t>4210007</t>
  </si>
  <si>
    <t>%,V4210009</t>
  </si>
  <si>
    <t>4210009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</si>
  <si>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</si>
  <si>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</si>
  <si>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</si>
  <si>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</si>
  <si>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</si>
  <si>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</si>
  <si>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</si>
  <si>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</si>
  <si>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</si>
  <si>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</si>
  <si>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</si>
  <si>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</si>
  <si>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</si>
  <si>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</si>
  <si>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</si>
  <si>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</si>
  <si>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</si>
  <si>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</si>
  <si>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</si>
  <si>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</si>
  <si>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</si>
  <si>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</si>
  <si>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</si>
  <si>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</si>
  <si>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</si>
  <si>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</si>
  <si>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%,V4210054</t>
  </si>
  <si>
    <t>4210054</t>
  </si>
  <si>
    <t>%,V4210056</t>
  </si>
  <si>
    <t>4210056</t>
  </si>
  <si>
    <t>%,V408200508</t>
  </si>
  <si>
    <t>408200508</t>
  </si>
  <si>
    <t>%,V408200509</t>
  </si>
  <si>
    <t>408200509</t>
  </si>
  <si>
    <t>%,V408201410</t>
  </si>
  <si>
    <t>408201410</t>
  </si>
  <si>
    <t>%,V4212000</t>
  </si>
  <si>
    <t>4212000</t>
  </si>
  <si>
    <t>%,V4261000</t>
  </si>
  <si>
    <t>4261000</t>
  </si>
  <si>
    <t>%,V4263001</t>
  </si>
  <si>
    <t>4263001</t>
  </si>
  <si>
    <t>%,V4264000</t>
  </si>
  <si>
    <t>4264000</t>
  </si>
  <si>
    <t>%,V4265002</t>
  </si>
  <si>
    <t>4265002</t>
  </si>
  <si>
    <t>%,V4265004</t>
  </si>
  <si>
    <t>4265004</t>
  </si>
  <si>
    <t>%,V4265007</t>
  </si>
  <si>
    <t>4265007</t>
  </si>
  <si>
    <t>%,V4265053</t>
  </si>
  <si>
    <t>4265053</t>
  </si>
  <si>
    <t>%,V4265054</t>
  </si>
  <si>
    <t>4265054</t>
  </si>
  <si>
    <t>%,V4265056</t>
  </si>
  <si>
    <t>4265056</t>
  </si>
  <si>
    <t>%,V409200208</t>
  </si>
  <si>
    <t>409200208</t>
  </si>
  <si>
    <t>%,V409200209</t>
  </si>
  <si>
    <t>409200209</t>
  </si>
  <si>
    <t>%,V409200210</t>
  </si>
  <si>
    <t>409200210</t>
  </si>
  <si>
    <t>%,V4092001</t>
  </si>
  <si>
    <t>4092001</t>
  </si>
  <si>
    <t>%,V4102001</t>
  </si>
  <si>
    <t>4102001</t>
  </si>
  <si>
    <t>%,V4112001</t>
  </si>
  <si>
    <t>4112001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</si>
  <si>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</si>
  <si>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</si>
  <si>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</si>
  <si>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</si>
  <si>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</si>
  <si>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</si>
  <si>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</si>
  <si>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</si>
  <si>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</si>
  <si>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</si>
  <si>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</si>
  <si>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</si>
  <si>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</si>
  <si>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</si>
  <si>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</si>
  <si>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</si>
  <si>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%,V4310022</t>
  </si>
  <si>
    <t>4310022</t>
  </si>
  <si>
    <t>%,V4310023</t>
  </si>
  <si>
    <t>4310023</t>
  </si>
  <si>
    <t>%,V4320000</t>
  </si>
  <si>
    <t>4320000</t>
  </si>
  <si>
    <t>Fuel Consumed</t>
  </si>
  <si>
    <t>Fuel - Procure Unload &amp; Handle</t>
  </si>
  <si>
    <t>Fuel - Deferred</t>
  </si>
  <si>
    <t>Fuel Survey Activity</t>
  </si>
  <si>
    <t>Fuel Oil Consumed</t>
  </si>
  <si>
    <t>PJM Fuel ML 3 Pct -DR</t>
  </si>
  <si>
    <t>PJM Fuel ML 3 Pct -CR</t>
  </si>
  <si>
    <t>Purch Pwr-NonTrading-Nonassoc</t>
  </si>
  <si>
    <t>Purch Power Capacity -NA</t>
  </si>
  <si>
    <t>Gas-Conversion-Mone Plant</t>
  </si>
  <si>
    <t>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</si>
  <si>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</si>
  <si>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</si>
  <si>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</si>
  <si>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</si>
  <si>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</si>
  <si>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</si>
  <si>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</si>
  <si>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</si>
  <si>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</si>
  <si>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</si>
  <si>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</si>
  <si>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</si>
  <si>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</si>
  <si>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Normal Capacity Purchases</t>
  </si>
  <si>
    <t>PJM 30m Suppl Rserv Charge LSE</t>
  </si>
  <si>
    <t>Peak Hour Avail charge - LSE</t>
  </si>
  <si>
    <t>Purchased Power - Fuel</t>
  </si>
  <si>
    <t>Purch Power-Non Trad-Non-Fuel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</si>
  <si>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</si>
  <si>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</si>
  <si>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</si>
  <si>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</si>
  <si>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</si>
  <si>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Purchased Power - Associated</t>
  </si>
  <si>
    <t>Purchased Power-Pool Capacity</t>
  </si>
  <si>
    <t>Purchased Power - Pool Energy</t>
  </si>
  <si>
    <t>Purch Pwr-Non-Fuel Portion-Aff</t>
  </si>
  <si>
    <t>Purch Power-Fuel Portion-Affil</t>
  </si>
  <si>
    <t>Accretion Expense</t>
  </si>
  <si>
    <t>Gain From Disposition of Plant</t>
  </si>
  <si>
    <t>Loss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</si>
  <si>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</si>
  <si>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</si>
  <si>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</si>
  <si>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</si>
  <si>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</si>
  <si>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</si>
  <si>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</si>
  <si>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Trona Expense</t>
  </si>
  <si>
    <t>Limestone Expense</t>
  </si>
  <si>
    <t>Steam Exp Environmental</t>
  </si>
  <si>
    <t>Electric Expenses</t>
  </si>
  <si>
    <t>Misc Steam Power Expenses</t>
  </si>
  <si>
    <t>Misc Steam Power Exp-Assoc</t>
  </si>
  <si>
    <t>NSR Settlement Expense</t>
  </si>
  <si>
    <t>Voluntary CO2 Compliance Exp</t>
  </si>
  <si>
    <t>Misc Stm Pwr Exp Environmental</t>
  </si>
  <si>
    <t>Allowance Consumption SO2</t>
  </si>
  <si>
    <t>Allowance Expenses</t>
  </si>
  <si>
    <t>CO2 Allowance Consumption</t>
  </si>
  <si>
    <t>An. NOx Cons. Exp</t>
  </si>
  <si>
    <t>Sys Control &amp; Load Dispatching</t>
  </si>
  <si>
    <t>Other Expenses</t>
  </si>
  <si>
    <t>Other Pwr Exp - Wholesale RECs</t>
  </si>
  <si>
    <t>Other Pwr Exp - Retail 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</si>
  <si>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</si>
  <si>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</si>
  <si>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</si>
  <si>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</si>
  <si>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</si>
  <si>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</si>
  <si>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</si>
  <si>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</si>
  <si>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</si>
  <si>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</si>
  <si>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</si>
  <si>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</si>
  <si>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</si>
  <si>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</si>
  <si>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</si>
  <si>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</si>
  <si>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PJM TO Serv Exp - Aff</t>
  </si>
  <si>
    <t>PJM NITS Expense - Affiliated</t>
  </si>
  <si>
    <t>GFA Trans Exp Unb - Affiliate</t>
  </si>
  <si>
    <t>PJM Trans Enhancement Credits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</si>
  <si>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</si>
  <si>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</si>
  <si>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</si>
  <si>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</si>
  <si>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</si>
  <si>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</si>
  <si>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</si>
  <si>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</si>
  <si>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</si>
  <si>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</si>
  <si>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</si>
  <si>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</si>
  <si>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</si>
  <si>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</si>
  <si>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</si>
  <si>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</si>
  <si>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</si>
  <si>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</si>
  <si>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</si>
  <si>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</si>
  <si>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</si>
  <si>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</si>
  <si>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</si>
  <si>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</si>
  <si>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</si>
  <si>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</si>
  <si>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</si>
  <si>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</si>
  <si>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</si>
  <si>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</si>
  <si>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</si>
  <si>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</si>
  <si>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</si>
  <si>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</si>
  <si>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Supervision - Comm &amp; Ind</t>
  </si>
  <si>
    <t>Advertising Exp - Residential</t>
  </si>
  <si>
    <t>Administrative &amp; Gen Salaries</t>
  </si>
  <si>
    <t>Admin &amp; Gen Salaries Trnsfr</t>
  </si>
  <si>
    <t>Off Supl &amp; Exp - Nonassociated</t>
  </si>
  <si>
    <t>Office Supplies &amp; Exp - Trnsf</t>
  </si>
  <si>
    <t>Office Utilites</t>
  </si>
  <si>
    <t>Cellular Phones and Pagers</t>
  </si>
  <si>
    <t>Administrative Exp Trnsf - Cr</t>
  </si>
  <si>
    <t>Admin Exp Trnsf to Cnstrction</t>
  </si>
  <si>
    <t>Admin Exp Trnsf to ABD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</si>
</sst>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0;[Red]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2" borderId="1" applyNumberFormat="0" applyAlignment="0" applyProtection="0"/>
    <xf numFmtId="0" fontId="20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6" borderId="1" applyNumberFormat="0" applyAlignment="0" applyProtection="0"/>
    <xf numFmtId="0" fontId="27" fillId="0" borderId="6" applyNumberFormat="0" applyFill="0" applyAlignment="0" applyProtection="0"/>
    <xf numFmtId="0" fontId="28" fillId="9" borderId="0" applyNumberFormat="0" applyBorder="0" applyAlignment="0" applyProtection="0"/>
    <xf numFmtId="0" fontId="0" fillId="4" borderId="1" applyNumberFormat="0" applyFont="0" applyAlignment="0" applyProtection="0"/>
    <xf numFmtId="0" fontId="29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3" fontId="8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9" borderId="0" xfId="0" applyNumberFormat="1" applyFont="1" applyFill="1" applyAlignment="1">
      <alignment/>
    </xf>
    <xf numFmtId="3" fontId="14" fillId="9" borderId="0" xfId="0" applyNumberFormat="1" applyFont="1" applyFill="1" applyBorder="1" applyAlignment="1">
      <alignment horizontal="left"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left" indent="1"/>
    </xf>
    <xf numFmtId="3" fontId="1" fillId="0" borderId="0" xfId="0" applyNumberFormat="1" applyFont="1" applyFill="1" applyAlignment="1">
      <alignment horizontal="left" indent="2"/>
    </xf>
    <xf numFmtId="3" fontId="0" fillId="0" borderId="0" xfId="0" applyNumberFormat="1" applyFont="1" applyAlignment="1">
      <alignment horizontal="left" indent="1"/>
    </xf>
    <xf numFmtId="3" fontId="0" fillId="19" borderId="0" xfId="0" applyNumberFormat="1" applyFont="1" applyFill="1" applyAlignment="1">
      <alignment horizontal="left" indent="6"/>
    </xf>
    <xf numFmtId="3" fontId="8" fillId="0" borderId="8" xfId="0" applyNumberFormat="1" applyFont="1" applyBorder="1" applyAlignment="1">
      <alignment horizontal="left"/>
    </xf>
    <xf numFmtId="3" fontId="1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0" xfId="0" applyNumberFormat="1" applyFont="1" applyFill="1" applyAlignment="1">
      <alignment horizontal="left" indent="2"/>
    </xf>
    <xf numFmtId="40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0" xfId="0" applyNumberFormat="1" applyFont="1" applyAlignment="1">
      <alignment/>
    </xf>
    <xf numFmtId="40" fontId="1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 indent="4"/>
    </xf>
    <xf numFmtId="3" fontId="0" fillId="0" borderId="12" xfId="0" applyNumberFormat="1" applyFont="1" applyBorder="1" applyAlignment="1">
      <alignment horizontal="left" indent="4"/>
    </xf>
    <xf numFmtId="3" fontId="0" fillId="0" borderId="0" xfId="0" applyNumberFormat="1" applyFont="1" applyBorder="1" applyAlignment="1">
      <alignment horizontal="left" indent="2"/>
    </xf>
    <xf numFmtId="40" fontId="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Border="1" applyAlignment="1">
      <alignment horizontal="left" indent="3"/>
    </xf>
    <xf numFmtId="3" fontId="0" fillId="0" borderId="12" xfId="0" applyNumberFormat="1" applyFont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3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left" indent="5"/>
    </xf>
    <xf numFmtId="3" fontId="0" fillId="0" borderId="0" xfId="0" applyNumberFormat="1" applyFont="1" applyAlignment="1">
      <alignment horizontal="left" indent="5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3"/>
    </xf>
    <xf numFmtId="3" fontId="1" fillId="0" borderId="0" xfId="0" applyNumberFormat="1" applyFont="1" applyAlignment="1">
      <alignment horizontal="left" indent="1"/>
    </xf>
    <xf numFmtId="3" fontId="1" fillId="0" borderId="12" xfId="0" applyNumberFormat="1" applyFont="1" applyFill="1" applyBorder="1" applyAlignment="1">
      <alignment horizontal="left" indent="1"/>
    </xf>
    <xf numFmtId="39" fontId="1" fillId="0" borderId="0" xfId="0" applyNumberFormat="1" applyFont="1" applyAlignment="1">
      <alignment horizontal="left" indent="10"/>
    </xf>
    <xf numFmtId="39" fontId="1" fillId="0" borderId="11" xfId="0" applyNumberFormat="1" applyFont="1" applyFill="1" applyBorder="1" applyAlignment="1">
      <alignment horizontal="center"/>
    </xf>
    <xf numFmtId="39" fontId="1" fillId="0" borderId="0" xfId="0" applyNumberFormat="1" applyFont="1" applyAlignment="1">
      <alignment horizontal="centerContinuous"/>
    </xf>
    <xf numFmtId="39" fontId="1" fillId="0" borderId="11" xfId="0" applyNumberFormat="1" applyFont="1" applyBorder="1" applyAlignment="1">
      <alignment horizontal="center"/>
    </xf>
    <xf numFmtId="39" fontId="0" fillId="0" borderId="0" xfId="0" applyNumberFormat="1" applyFont="1" applyAlignment="1">
      <alignment/>
    </xf>
    <xf numFmtId="39" fontId="0" fillId="9" borderId="0" xfId="0" applyNumberFormat="1" applyFont="1" applyFill="1" applyAlignment="1">
      <alignment/>
    </xf>
    <xf numFmtId="39" fontId="0" fillId="9" borderId="0" xfId="0" applyNumberFormat="1" applyFont="1" applyFill="1" applyAlignment="1" applyProtection="1">
      <alignment horizontal="centerContinuous"/>
      <protection hidden="1"/>
    </xf>
    <xf numFmtId="39" fontId="0" fillId="9" borderId="0" xfId="0" applyNumberFormat="1" applyFont="1" applyFill="1" applyAlignment="1">
      <alignment horizontal="centerContinuous"/>
    </xf>
    <xf numFmtId="39" fontId="0" fillId="19" borderId="0" xfId="0" applyNumberFormat="1" applyFont="1" applyFill="1" applyAlignment="1">
      <alignment/>
    </xf>
    <xf numFmtId="39" fontId="0" fillId="0" borderId="0" xfId="0" applyNumberFormat="1" applyFont="1" applyAlignment="1">
      <alignment horizontal="centerContinuous"/>
    </xf>
    <xf numFmtId="191" fontId="1" fillId="0" borderId="11" xfId="0" applyNumberFormat="1" applyFont="1" applyBorder="1" applyAlignment="1">
      <alignment horizontal="center"/>
    </xf>
    <xf numFmtId="190" fontId="1" fillId="0" borderId="13" xfId="0" applyNumberFormat="1" applyFont="1" applyFill="1" applyBorder="1" applyAlignment="1">
      <alignment horizontal="right"/>
    </xf>
    <xf numFmtId="190" fontId="0" fillId="0" borderId="14" xfId="0" applyNumberFormat="1" applyFont="1" applyFill="1" applyBorder="1" applyAlignment="1">
      <alignment horizontal="right"/>
    </xf>
    <xf numFmtId="190" fontId="0" fillId="0" borderId="14" xfId="59" applyNumberFormat="1" applyFont="1" applyFill="1" applyBorder="1" applyAlignment="1">
      <alignment horizontal="right"/>
    </xf>
    <xf numFmtId="190" fontId="0" fillId="0" borderId="15" xfId="59" applyNumberFormat="1" applyFont="1" applyFill="1" applyBorder="1" applyAlignment="1">
      <alignment horizontal="right"/>
    </xf>
    <xf numFmtId="190" fontId="0" fillId="0" borderId="16" xfId="59" applyNumberFormat="1" applyFont="1" applyFill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1" fillId="0" borderId="15" xfId="59" applyNumberFormat="1" applyFont="1" applyFill="1" applyBorder="1" applyAlignment="1">
      <alignment horizontal="right"/>
    </xf>
    <xf numFmtId="190" fontId="11" fillId="0" borderId="14" xfId="59" applyNumberFormat="1" applyFont="1" applyBorder="1" applyAlignment="1">
      <alignment horizontal="right"/>
    </xf>
    <xf numFmtId="190" fontId="11" fillId="0" borderId="14" xfId="59" applyNumberFormat="1" applyFont="1" applyFill="1" applyBorder="1" applyAlignment="1">
      <alignment horizontal="right"/>
    </xf>
    <xf numFmtId="190" fontId="1" fillId="0" borderId="17" xfId="59" applyNumberFormat="1" applyFont="1" applyFill="1" applyBorder="1" applyAlignment="1">
      <alignment horizontal="right"/>
    </xf>
    <xf numFmtId="190" fontId="0" fillId="19" borderId="14" xfId="0" applyNumberFormat="1" applyFont="1" applyFill="1" applyBorder="1" applyAlignment="1">
      <alignment horizontal="right"/>
    </xf>
    <xf numFmtId="8" fontId="0" fillId="19" borderId="18" xfId="0" applyNumberFormat="1" applyFont="1" applyFill="1" applyBorder="1" applyAlignment="1">
      <alignment/>
    </xf>
    <xf numFmtId="190" fontId="0" fillId="0" borderId="14" xfId="0" applyNumberFormat="1" applyFont="1" applyFill="1" applyBorder="1" applyAlignment="1">
      <alignment horizontal="centerContinuous"/>
    </xf>
    <xf numFmtId="8" fontId="0" fillId="0" borderId="18" xfId="0" applyNumberFormat="1" applyFont="1" applyFill="1" applyBorder="1" applyAlignment="1">
      <alignment/>
    </xf>
    <xf numFmtId="190" fontId="1" fillId="0" borderId="19" xfId="0" applyNumberFormat="1" applyFont="1" applyFill="1" applyBorder="1" applyAlignment="1">
      <alignment horizontal="right"/>
    </xf>
    <xf numFmtId="8" fontId="1" fillId="0" borderId="20" xfId="0" applyNumberFormat="1" applyFont="1" applyFill="1" applyBorder="1" applyAlignment="1">
      <alignment/>
    </xf>
    <xf numFmtId="8" fontId="0" fillId="0" borderId="18" xfId="0" applyNumberFormat="1" applyFont="1" applyFill="1" applyBorder="1" applyAlignment="1">
      <alignment horizontal="centerContinuous"/>
    </xf>
    <xf numFmtId="190" fontId="1" fillId="0" borderId="19" xfId="0" applyNumberFormat="1" applyFont="1" applyFill="1" applyBorder="1" applyAlignment="1">
      <alignment horizontal="center"/>
    </xf>
    <xf numFmtId="40" fontId="1" fillId="0" borderId="20" xfId="0" applyNumberFormat="1" applyFont="1" applyFill="1" applyBorder="1" applyAlignment="1">
      <alignment horizontal="center"/>
    </xf>
    <xf numFmtId="8" fontId="1" fillId="0" borderId="18" xfId="0" applyNumberFormat="1" applyFont="1" applyFill="1" applyBorder="1" applyAlignment="1">
      <alignment/>
    </xf>
    <xf numFmtId="171" fontId="0" fillId="0" borderId="18" xfId="0" applyNumberFormat="1" applyFont="1" applyFill="1" applyBorder="1" applyAlignment="1">
      <alignment horizontal="right"/>
    </xf>
    <xf numFmtId="0" fontId="13" fillId="0" borderId="18" xfId="0" applyNumberFormat="1" applyFont="1" applyFill="1" applyBorder="1" applyAlignment="1" quotePrefix="1">
      <alignment horizontal="left"/>
    </xf>
    <xf numFmtId="0" fontId="5" fillId="0" borderId="18" xfId="0" applyNumberFormat="1" applyFont="1" applyFill="1" applyBorder="1" applyAlignment="1" quotePrefix="1">
      <alignment horizontal="left"/>
    </xf>
    <xf numFmtId="40" fontId="12" fillId="0" borderId="18" xfId="0" applyNumberFormat="1" applyFont="1" applyFill="1" applyBorder="1" applyAlignment="1">
      <alignment horizontal="center"/>
    </xf>
    <xf numFmtId="190" fontId="11" fillId="0" borderId="14" xfId="0" applyNumberFormat="1" applyFont="1" applyBorder="1" applyAlignment="1">
      <alignment horizontal="center"/>
    </xf>
    <xf numFmtId="190" fontId="0" fillId="0" borderId="14" xfId="0" applyNumberFormat="1" applyFont="1" applyFill="1" applyBorder="1" applyAlignment="1">
      <alignment/>
    </xf>
    <xf numFmtId="190" fontId="0" fillId="9" borderId="14" xfId="0" applyNumberFormat="1" applyFont="1" applyFill="1" applyBorder="1" applyAlignment="1">
      <alignment/>
    </xf>
    <xf numFmtId="8" fontId="0" fillId="9" borderId="18" xfId="0" applyNumberFormat="1" applyFont="1" applyFill="1" applyBorder="1" applyAlignment="1">
      <alignment/>
    </xf>
    <xf numFmtId="39" fontId="1" fillId="0" borderId="0" xfId="0" applyNumberFormat="1" applyFont="1" applyAlignment="1">
      <alignment horizontal="left" indent="14"/>
    </xf>
    <xf numFmtId="39" fontId="1" fillId="0" borderId="0" xfId="0" applyNumberFormat="1" applyFont="1" applyAlignment="1">
      <alignment horizontal="left" indent="11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21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0" fillId="0" borderId="12" xfId="0" applyNumberFormat="1" applyFont="1" applyFill="1" applyBorder="1" applyAlignment="1">
      <alignment/>
    </xf>
    <xf numFmtId="40" fontId="1" fillId="0" borderId="12" xfId="0" applyNumberFormat="1" applyFont="1" applyFill="1" applyBorder="1" applyAlignment="1">
      <alignment/>
    </xf>
    <xf numFmtId="40" fontId="11" fillId="0" borderId="0" xfId="0" applyNumberFormat="1" applyFont="1" applyFill="1" applyAlignment="1">
      <alignment horizontal="center"/>
    </xf>
    <xf numFmtId="40" fontId="1" fillId="0" borderId="22" xfId="0" applyNumberFormat="1" applyFont="1" applyBorder="1" applyAlignment="1">
      <alignment/>
    </xf>
    <xf numFmtId="40" fontId="0" fillId="0" borderId="0" xfId="0" applyNumberFormat="1" applyFont="1" applyFill="1" applyAlignment="1">
      <alignment horizontal="right"/>
    </xf>
    <xf numFmtId="40" fontId="0" fillId="0" borderId="21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40" fontId="1" fillId="0" borderId="22" xfId="0" applyNumberFormat="1" applyFont="1" applyFill="1" applyBorder="1" applyAlignment="1">
      <alignment/>
    </xf>
    <xf numFmtId="3" fontId="14" fillId="9" borderId="0" xfId="0" applyNumberFormat="1" applyFont="1" applyFill="1" applyAlignment="1" applyProtection="1" quotePrefix="1">
      <alignment horizontal="right"/>
      <protection hidden="1"/>
    </xf>
    <xf numFmtId="38" fontId="14" fillId="9" borderId="0" xfId="0" applyNumberFormat="1" applyFont="1" applyFill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104775</xdr:rowOff>
    </xdr:from>
    <xdr:to>
      <xdr:col>2</xdr:col>
      <xdr:colOff>771525</xdr:colOff>
      <xdr:row>3</xdr:row>
      <xdr:rowOff>142875</xdr:rowOff>
    </xdr:to>
    <xdr:sp macro="[0]!Print1">
      <xdr:nvSpPr>
        <xdr:cNvPr id="1" name="AutoShape 2"/>
        <xdr:cNvSpPr>
          <a:spLocks/>
        </xdr:cNvSpPr>
      </xdr:nvSpPr>
      <xdr:spPr>
        <a:xfrm>
          <a:off x="133350" y="266700"/>
          <a:ext cx="1390650" cy="200025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MTD and YTD</a:t>
          </a:r>
        </a:p>
      </xdr:txBody>
    </xdr:sp>
    <xdr:clientData fPrintsWithSheet="0"/>
  </xdr:twoCellAnchor>
  <xdr:twoCellAnchor>
    <xdr:from>
      <xdr:col>2</xdr:col>
      <xdr:colOff>1028700</xdr:colOff>
      <xdr:row>2</xdr:row>
      <xdr:rowOff>133350</xdr:rowOff>
    </xdr:from>
    <xdr:to>
      <xdr:col>2</xdr:col>
      <xdr:colOff>2771775</xdr:colOff>
      <xdr:row>4</xdr:row>
      <xdr:rowOff>0</xdr:rowOff>
    </xdr:to>
    <xdr:sp macro="[0]!Print2">
      <xdr:nvSpPr>
        <xdr:cNvPr id="2" name="AutoShape 3"/>
        <xdr:cNvSpPr>
          <a:spLocks/>
        </xdr:cNvSpPr>
      </xdr:nvSpPr>
      <xdr:spPr>
        <a:xfrm>
          <a:off x="1781175" y="295275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QTD and 12mo Roll</a:t>
          </a:r>
        </a:p>
      </xdr:txBody>
    </xdr:sp>
    <xdr:clientData fPrintsWithSheet="0"/>
  </xdr:twoCellAnchor>
  <xdr:twoCellAnchor>
    <xdr:from>
      <xdr:col>2</xdr:col>
      <xdr:colOff>180975</xdr:colOff>
      <xdr:row>1</xdr:row>
      <xdr:rowOff>19050</xdr:rowOff>
    </xdr:from>
    <xdr:to>
      <xdr:col>2</xdr:col>
      <xdr:colOff>1924050</xdr:colOff>
      <xdr:row>2</xdr:row>
      <xdr:rowOff>47625</xdr:rowOff>
    </xdr:to>
    <xdr:sp macro="[0]!Print2">
      <xdr:nvSpPr>
        <xdr:cNvPr id="3" name="AutoShape 4"/>
        <xdr:cNvSpPr>
          <a:spLocks/>
        </xdr:cNvSpPr>
      </xdr:nvSpPr>
      <xdr:spPr>
        <a:xfrm>
          <a:off x="933450" y="19050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Print Settings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X595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48.140625" style="9" hidden="1" customWidth="1"/>
    <col min="2" max="2" width="11.28125" style="9" customWidth="1"/>
    <col min="3" max="3" width="46.28125" style="9" customWidth="1"/>
    <col min="4" max="5" width="2.7109375" style="17" customWidth="1"/>
    <col min="6" max="7" width="21.00390625" style="86" customWidth="1"/>
    <col min="8" max="8" width="19.28125" style="35" customWidth="1" collapsed="1"/>
    <col min="9" max="9" width="12.7109375" style="94" hidden="1" customWidth="1" outlineLevel="1"/>
    <col min="10" max="10" width="2.7109375" style="106" customWidth="1"/>
    <col min="11" max="12" width="21.00390625" style="86" customWidth="1"/>
    <col min="13" max="13" width="19.28125" style="35" customWidth="1" collapsed="1"/>
    <col min="14" max="14" width="12.7109375" style="94" hidden="1" customWidth="1" outlineLevel="1"/>
    <col min="15" max="15" width="2.7109375" style="106" customWidth="1"/>
    <col min="16" max="17" width="21.00390625" style="86" customWidth="1"/>
    <col min="18" max="18" width="19.28125" style="35" customWidth="1" collapsed="1"/>
    <col min="19" max="19" width="12.7109375" style="94" hidden="1" customWidth="1" outlineLevel="1"/>
    <col min="20" max="20" width="2.7109375" style="106" customWidth="1"/>
    <col min="21" max="22" width="21.00390625" style="86" customWidth="1"/>
    <col min="23" max="23" width="19.28125" style="35" customWidth="1" collapsed="1"/>
    <col min="24" max="24" width="12.7109375" style="94" hidden="1" customWidth="1" outlineLevel="1"/>
    <col min="25" max="16384" width="9.140625" style="9" customWidth="1"/>
  </cols>
  <sheetData>
    <row r="1" spans="1:24" s="14" customFormat="1" ht="13.5" customHeight="1" hidden="1">
      <c r="A1" s="14" t="s">
        <v>234</v>
      </c>
      <c r="B1" s="14" t="s">
        <v>180</v>
      </c>
      <c r="C1" s="54" t="s">
        <v>181</v>
      </c>
      <c r="D1" s="15"/>
      <c r="E1" s="15"/>
      <c r="F1" s="15" t="s">
        <v>234</v>
      </c>
      <c r="G1" s="15" t="s">
        <v>235</v>
      </c>
      <c r="H1" s="90" t="s">
        <v>236</v>
      </c>
      <c r="I1" s="103" t="s">
        <v>236</v>
      </c>
      <c r="J1" s="104"/>
      <c r="K1" s="15" t="s">
        <v>403</v>
      </c>
      <c r="L1" s="15" t="s">
        <v>404</v>
      </c>
      <c r="M1" s="90" t="s">
        <v>236</v>
      </c>
      <c r="N1" s="103" t="s">
        <v>236</v>
      </c>
      <c r="O1" s="104"/>
      <c r="P1" s="15" t="s">
        <v>405</v>
      </c>
      <c r="Q1" s="15" t="s">
        <v>406</v>
      </c>
      <c r="R1" s="90" t="s">
        <v>236</v>
      </c>
      <c r="S1" s="103" t="s">
        <v>236</v>
      </c>
      <c r="T1" s="104"/>
      <c r="U1" s="15" t="s">
        <v>408</v>
      </c>
      <c r="V1" s="15" t="s">
        <v>407</v>
      </c>
      <c r="W1" s="90" t="s">
        <v>236</v>
      </c>
      <c r="X1" s="103" t="s">
        <v>236</v>
      </c>
    </row>
    <row r="2" spans="3:24" ht="12.75">
      <c r="C2" s="16"/>
      <c r="F2" s="122"/>
      <c r="G2" s="123" t="str">
        <f>IF($C$584="Error",$C$589,IF($C$590="Error",$C$586&amp;" - "&amp;$C$585,IF($C$590=$C$589,$C$590&amp;" -"&amp;$C$584,$C$590&amp;" - "&amp;$C$589)))</f>
        <v>Kentucky Power Corp Consol</v>
      </c>
      <c r="H2" s="18"/>
      <c r="I2" s="105"/>
      <c r="K2" s="122"/>
      <c r="L2" s="123" t="str">
        <f>IF($C$584="Error",$C$589,IF($C$590="Error",$C$586&amp;" - "&amp;$C$585,IF($C$590=$C$589,$C$590&amp;" -"&amp;$C$584,$C$590&amp;" - "&amp;$C$589)))</f>
        <v>Kentucky Power Corp Consol</v>
      </c>
      <c r="M2" s="18"/>
      <c r="N2" s="105"/>
      <c r="P2" s="122"/>
      <c r="Q2" s="123" t="str">
        <f>IF($C$584="Error",$C$589,IF($C$590="Error",$C$586&amp;" - "&amp;$C$585,IF($C$590=$C$589,$C$590&amp;" -"&amp;$C$584,$C$590&amp;" - "&amp;$C$589)))</f>
        <v>Kentucky Power Corp Consol</v>
      </c>
      <c r="R2" s="18"/>
      <c r="S2" s="105"/>
      <c r="U2" s="122"/>
      <c r="V2" s="123" t="str">
        <f>IF($C$584="Error",$C$589,IF($C$590="Error",$C$586&amp;" - "&amp;$C$585,IF($C$590=$C$589,$C$590&amp;" -"&amp;$C$584,$C$590&amp;" - "&amp;$C$589)))</f>
        <v>Kentucky Power Corp Consol</v>
      </c>
      <c r="W2" s="18"/>
      <c r="X2" s="105"/>
    </row>
    <row r="3" spans="3:24" ht="12.75">
      <c r="C3" s="20">
        <f>IF(C580&gt;0,"REPORT HAS "&amp;C580&amp;" DATA ERROR(S)","")</f>
      </c>
      <c r="F3" s="82"/>
      <c r="G3" s="124" t="s">
        <v>237</v>
      </c>
      <c r="H3" s="18"/>
      <c r="I3" s="105"/>
      <c r="K3" s="82"/>
      <c r="L3" s="124" t="s">
        <v>237</v>
      </c>
      <c r="M3" s="18"/>
      <c r="N3" s="105"/>
      <c r="P3" s="82"/>
      <c r="Q3" s="124" t="s">
        <v>237</v>
      </c>
      <c r="R3" s="18"/>
      <c r="S3" s="105"/>
      <c r="U3" s="82"/>
      <c r="V3" s="124" t="s">
        <v>237</v>
      </c>
      <c r="W3" s="18"/>
      <c r="X3" s="105"/>
    </row>
    <row r="4" spans="3:24" ht="12.75">
      <c r="C4" s="27"/>
      <c r="F4" s="121"/>
      <c r="G4" s="124" t="str">
        <f>TEXT(+$C$574,"MMMM YYYY")</f>
        <v>November 2010</v>
      </c>
      <c r="H4" s="18"/>
      <c r="I4" s="105"/>
      <c r="K4" s="121"/>
      <c r="L4" s="124" t="str">
        <f>TEXT(+$C$574,"MMMM YYYY")</f>
        <v>November 2010</v>
      </c>
      <c r="M4" s="18"/>
      <c r="N4" s="105"/>
      <c r="P4" s="121"/>
      <c r="Q4" s="124" t="str">
        <f>TEXT(+$C$574,"MMMM YYYY")</f>
        <v>November 2010</v>
      </c>
      <c r="R4" s="18"/>
      <c r="S4" s="105"/>
      <c r="U4" s="121"/>
      <c r="V4" s="124" t="str">
        <f>TEXT(+$C$574,"MMMM YYYY")</f>
        <v>November 2010</v>
      </c>
      <c r="W4" s="18"/>
      <c r="X4" s="105"/>
    </row>
    <row r="5" spans="2:24" ht="13.5" thickBot="1">
      <c r="B5" s="55" t="str">
        <f>"Run Date: "&amp;TEXT(NvsEndTime,"MM/DD/YYYY  hh:mm")</f>
        <v>Run Date: 12/07/2010  21:06</v>
      </c>
      <c r="C5" s="22"/>
      <c r="D5" s="23"/>
      <c r="E5" s="23"/>
      <c r="F5" s="83"/>
      <c r="G5" s="83"/>
      <c r="H5" s="25"/>
      <c r="I5" s="107"/>
      <c r="J5" s="108"/>
      <c r="K5" s="83"/>
      <c r="L5" s="83"/>
      <c r="M5" s="25"/>
      <c r="N5" s="107"/>
      <c r="O5" s="108"/>
      <c r="P5" s="83"/>
      <c r="Q5" s="83"/>
      <c r="R5" s="25"/>
      <c r="S5" s="107"/>
      <c r="T5" s="108"/>
      <c r="U5" s="83"/>
      <c r="V5" s="83"/>
      <c r="W5" s="25"/>
      <c r="X5" s="107"/>
    </row>
    <row r="6" spans="2:24" ht="12.75">
      <c r="B6" s="26" t="str">
        <f>IF(C587&lt;&gt;"Error",C587,"")</f>
        <v>X_OPR_COS</v>
      </c>
      <c r="C6" s="47" t="str">
        <f>"Rpt ID: "&amp;C582&amp;"      Layout: "&amp;C583</f>
        <v>Rpt ID: GLR2100V      Layout: GLR2100V</v>
      </c>
      <c r="D6" s="19"/>
      <c r="E6" s="19"/>
      <c r="F6" s="84" t="s">
        <v>238</v>
      </c>
      <c r="G6" s="91"/>
      <c r="H6" s="59" t="s">
        <v>308</v>
      </c>
      <c r="I6" s="105"/>
      <c r="J6" s="109"/>
      <c r="K6" s="84" t="s">
        <v>240</v>
      </c>
      <c r="L6" s="91"/>
      <c r="M6" s="59" t="s">
        <v>308</v>
      </c>
      <c r="N6" s="105"/>
      <c r="O6" s="109"/>
      <c r="P6" s="84" t="s">
        <v>239</v>
      </c>
      <c r="Q6" s="91"/>
      <c r="R6" s="59" t="s">
        <v>308</v>
      </c>
      <c r="S6" s="105"/>
      <c r="T6" s="109"/>
      <c r="U6" s="84" t="s">
        <v>241</v>
      </c>
      <c r="V6" s="91"/>
      <c r="W6" s="59" t="s">
        <v>308</v>
      </c>
      <c r="X6" s="105"/>
    </row>
    <row r="7" spans="1:24" s="12" customFormat="1" ht="13.5" thickBot="1">
      <c r="A7" s="9"/>
      <c r="B7" s="21" t="str">
        <f>IF(C584="Error",""&amp;C590,IF(C590="Error",""&amp;C586,""&amp;C590))</f>
        <v>KYP_CORP_CONSOL</v>
      </c>
      <c r="C7" s="8" t="str">
        <f>IF($C$584="Error",NvsTreeASD&amp;" Acct: PRPT_ACCOUNT      BU: "&amp;+$C$591,IF(C590="Error",NvsTreeASD&amp;" Acct: PRPT_ACCOUNT     BU: "&amp;+$C$586,NvsTreeASD&amp;"  Acct: PRPT_ACCOUNT    BU: "&amp;+$C$590))</f>
        <v>V2099-01-01 Acct: PRPT_ACCOUNT      BU: GL_PRPT_CONS</v>
      </c>
      <c r="D7" s="5"/>
      <c r="E7" s="5"/>
      <c r="F7" s="85" t="str">
        <f>TEXT($C$574,"YYYY")</f>
        <v>2010</v>
      </c>
      <c r="G7" s="92">
        <f>+F7-1</f>
        <v>2009</v>
      </c>
      <c r="H7" s="24" t="s">
        <v>242</v>
      </c>
      <c r="I7" s="110" t="s">
        <v>243</v>
      </c>
      <c r="J7" s="111"/>
      <c r="K7" s="85" t="str">
        <f>TEXT($C$574,"YYYY")</f>
        <v>2010</v>
      </c>
      <c r="L7" s="92">
        <f>+K7-1</f>
        <v>2009</v>
      </c>
      <c r="M7" s="24" t="s">
        <v>242</v>
      </c>
      <c r="N7" s="110" t="s">
        <v>243</v>
      </c>
      <c r="O7" s="111"/>
      <c r="P7" s="85" t="str">
        <f>TEXT($C$574,"YYYY")</f>
        <v>2010</v>
      </c>
      <c r="Q7" s="92">
        <f>+P7-1</f>
        <v>2009</v>
      </c>
      <c r="R7" s="24" t="s">
        <v>242</v>
      </c>
      <c r="S7" s="110" t="s">
        <v>243</v>
      </c>
      <c r="T7" s="111"/>
      <c r="U7" s="85" t="str">
        <f>TEXT($C$574,"YYYY")</f>
        <v>2010</v>
      </c>
      <c r="V7" s="92">
        <f>+U7-1</f>
        <v>2009</v>
      </c>
      <c r="W7" s="24" t="s">
        <v>242</v>
      </c>
      <c r="X7" s="110" t="s">
        <v>243</v>
      </c>
    </row>
    <row r="8" spans="3:24" ht="13.5" thickTop="1">
      <c r="C8" s="10"/>
      <c r="D8" s="28"/>
      <c r="E8" s="28"/>
      <c r="F8" s="17"/>
      <c r="G8" s="17"/>
      <c r="H8" s="29"/>
      <c r="I8" s="93"/>
      <c r="J8" s="112"/>
      <c r="K8" s="17"/>
      <c r="L8" s="17"/>
      <c r="M8" s="29"/>
      <c r="N8" s="93"/>
      <c r="O8" s="112"/>
      <c r="P8" s="17"/>
      <c r="Q8" s="17"/>
      <c r="R8" s="29"/>
      <c r="S8" s="93"/>
      <c r="T8" s="112"/>
      <c r="U8" s="17"/>
      <c r="V8" s="17"/>
      <c r="W8" s="29"/>
      <c r="X8" s="93"/>
    </row>
    <row r="9" spans="3:24" ht="0.75" customHeight="1" hidden="1" outlineLevel="1">
      <c r="C9" s="10"/>
      <c r="D9" s="28"/>
      <c r="E9" s="28"/>
      <c r="F9" s="17"/>
      <c r="G9" s="17"/>
      <c r="H9" s="132">
        <f>IF(D9&lt;0,IF(F9=0,0,IF(OR(D9=0,B9=0),"N.M.",IF(ABS(F9/D9)&gt;=10,"N.M.",F9/(-D9)))),IF(F9=0,0,IF(OR(D9=0,B9=0),"N.M.",IF(ABS(F9/D9)&gt;=10,"N.M.",F9/D9))))</f>
        <v>0</v>
      </c>
      <c r="I9" s="94">
        <f>IF(E9&lt;0,IF(G9=0,0,IF(OR(E9=0,C9=0),"N.M.",IF(ABS(G9/E9)&gt;=10,"N.M.",G9/(-E9)))),IF(G9=0,0,IF(OR(E9=0,C9=0),"N.M.",IF(ABS(G9/E9)&gt;=10,"N.M.",G9/E9))))</f>
        <v>0</v>
      </c>
      <c r="J9" s="113">
        <f>IF(E9&lt;0,IF(G9=0,0,IF(OR(E9=0,C9=0),"N.M.",IF(ABS(G9/E9)&gt;=10,"N.M.",G9/(-E9)))),IF(G9=0,0,IF(OR(E9=0,C9=0),"N.M.",IF(ABS(G9/E9)&gt;=10,"N.M.",G9/E9))))</f>
        <v>0</v>
      </c>
      <c r="K9" s="17"/>
      <c r="L9" s="17"/>
      <c r="M9" s="132">
        <f>IF(I9&lt;0,IF(K9=0,0,IF(OR(I9=0,G9=0),"N.M.",IF(ABS(K9/I9)&gt;=10,"N.M.",K9/(-I9)))),IF(K9=0,0,IF(OR(I9=0,G9=0),"N.M.",IF(ABS(K9/I9)&gt;=10,"N.M.",K9/I9))))</f>
        <v>0</v>
      </c>
      <c r="N9" s="94">
        <f>IF(J9&lt;0,IF(L9=0,0,IF(OR(J9=0,H9=0),"N.M.",IF(ABS(L9/J9)&gt;=10,"N.M.",L9/(-J9)))),IF(L9=0,0,IF(OR(J9=0,H9=0),"N.M.",IF(ABS(L9/J9)&gt;=10,"N.M.",L9/J9))))</f>
        <v>0</v>
      </c>
      <c r="O9" s="113"/>
      <c r="P9" s="17"/>
      <c r="Q9" s="17"/>
      <c r="R9" s="132">
        <f>IF(N9&lt;0,IF(P9=0,0,IF(OR(N9=0,L9=0),"N.M.",IF(ABS(P9/N9)&gt;=10,"N.M.",P9/(-N9)))),IF(P9=0,0,IF(OR(N9=0,L9=0),"N.M.",IF(ABS(P9/N9)&gt;=10,"N.M.",P9/N9))))</f>
        <v>0</v>
      </c>
      <c r="S9" s="94">
        <f>IF(O9&lt;0,IF(Q9=0,0,IF(OR(O9=0,M9=0),"N.M.",IF(ABS(Q9/O9)&gt;=10,"N.M.",Q9/(-O9)))),IF(Q9=0,0,IF(OR(O9=0,M9=0),"N.M.",IF(ABS(Q9/O9)&gt;=10,"N.M.",Q9/O9))))</f>
        <v>0</v>
      </c>
      <c r="T9" s="113"/>
      <c r="U9" s="17"/>
      <c r="V9" s="17"/>
      <c r="W9" s="132">
        <f>IF(S9&lt;0,IF(U9=0,0,IF(OR(S9=0,Q9=0),"N.M.",IF(ABS(U9/S9)&gt;=10,"N.M.",U9/(-S9)))),IF(U9=0,0,IF(OR(S9=0,Q9=0),"N.M.",IF(ABS(U9/S9)&gt;=10,"N.M.",U9/S9))))</f>
        <v>0</v>
      </c>
      <c r="X9" s="94">
        <f>IF(T9&lt;0,IF(V9=0,0,IF(OR(T9=0,R9=0),"N.M.",IF(ABS(V9/T9)&gt;=10,"N.M.",V9/(-T9)))),IF(V9=0,0,IF(OR(T9=0,R9=0),"N.M.",IF(ABS(V9/T9)&gt;=10,"N.M.",V9/T9))))</f>
        <v>0</v>
      </c>
    </row>
    <row r="10" spans="1:24" s="14" customFormat="1" ht="12.75" hidden="1" outlineLevel="2">
      <c r="A10" s="14" t="s">
        <v>438</v>
      </c>
      <c r="B10" s="14" t="s">
        <v>439</v>
      </c>
      <c r="C10" s="54" t="s">
        <v>440</v>
      </c>
      <c r="D10" s="15"/>
      <c r="E10" s="15"/>
      <c r="F10" s="15">
        <v>8143359.67</v>
      </c>
      <c r="G10" s="15">
        <v>7064786.57</v>
      </c>
      <c r="H10" s="90">
        <f>+F10-G10</f>
        <v>1078573.0999999996</v>
      </c>
      <c r="I10" s="103">
        <f>IF(G10&lt;0,IF(H10=0,0,IF(OR(G10=0,F10=0),"N.M.",IF(ABS(H10/G10)&gt;=10,"N.M.",H10/(-G10)))),IF(H10=0,0,IF(OR(G10=0,F10=0),"N.M.",IF(ABS(H10/G10)&gt;=10,"N.M.",H10/G10))))</f>
        <v>0.15266888664125625</v>
      </c>
      <c r="J10" s="104"/>
      <c r="K10" s="15">
        <v>87688989.11</v>
      </c>
      <c r="L10" s="15">
        <v>72977701.85</v>
      </c>
      <c r="M10" s="90">
        <f>+K10-L10</f>
        <v>14711287.260000005</v>
      </c>
      <c r="N10" s="103">
        <f>IF(L10&lt;0,IF(M10=0,0,IF(OR(L10=0,K10=0),"N.M.",IF(ABS(M10/L10)&gt;=10,"N.M.",M10/(-L10)))),IF(M10=0,0,IF(OR(L10=0,K10=0),"N.M.",IF(ABS(M10/L10)&gt;=10,"N.M.",M10/L10))))</f>
        <v>0.20158605830364343</v>
      </c>
      <c r="O10" s="104"/>
      <c r="P10" s="15">
        <v>20859705.16</v>
      </c>
      <c r="Q10" s="15">
        <v>16151362.62</v>
      </c>
      <c r="R10" s="90">
        <f>+P10-Q10</f>
        <v>4708342.540000001</v>
      </c>
      <c r="S10" s="103">
        <f>IF(Q10&lt;0,IF(R10=0,0,IF(OR(Q10=0,P10=0),"N.M.",IF(ABS(R10/Q10)&gt;=10,"N.M.",R10/(-Q10)))),IF(R10=0,0,IF(OR(Q10=0,P10=0),"N.M.",IF(ABS(R10/Q10)&gt;=10,"N.M.",R10/Q10))))</f>
        <v>0.29151364196168367</v>
      </c>
      <c r="T10" s="104"/>
      <c r="U10" s="15">
        <v>96930602.64</v>
      </c>
      <c r="V10" s="15">
        <v>83713132.72</v>
      </c>
      <c r="W10" s="90">
        <f>+U10-V10</f>
        <v>13217469.920000002</v>
      </c>
      <c r="X10" s="103">
        <f>IF(V10&lt;0,IF(W10=0,0,IF(OR(V10=0,U10=0),"N.M.",IF(ABS(W10/V10)&gt;=10,"N.M.",W10/(-V10)))),IF(W10=0,0,IF(OR(V10=0,U10=0),"N.M.",IF(ABS(W10/V10)&gt;=10,"N.M.",W10/V10))))</f>
        <v>0.15789004055324526</v>
      </c>
    </row>
    <row r="11" spans="1:24" s="14" customFormat="1" ht="12.75" hidden="1" outlineLevel="2">
      <c r="A11" s="14" t="s">
        <v>441</v>
      </c>
      <c r="B11" s="14" t="s">
        <v>442</v>
      </c>
      <c r="C11" s="54" t="s">
        <v>443</v>
      </c>
      <c r="D11" s="15"/>
      <c r="E11" s="15"/>
      <c r="F11" s="15">
        <v>3656717.95</v>
      </c>
      <c r="G11" s="15">
        <v>3232723.14</v>
      </c>
      <c r="H11" s="90">
        <f>+F11-G11</f>
        <v>423994.81000000006</v>
      </c>
      <c r="I11" s="103">
        <f>IF(G11&lt;0,IF(H11=0,0,IF(OR(G11=0,F11=0),"N.M.",IF(ABS(H11/G11)&gt;=10,"N.M.",H11/(-G11)))),IF(H11=0,0,IF(OR(G11=0,F11=0),"N.M.",IF(ABS(H11/G11)&gt;=10,"N.M.",H11/G11))))</f>
        <v>0.13115716739046204</v>
      </c>
      <c r="J11" s="104"/>
      <c r="K11" s="15">
        <v>44309283.09</v>
      </c>
      <c r="L11" s="15">
        <v>36595415.18</v>
      </c>
      <c r="M11" s="90">
        <f>+K11-L11</f>
        <v>7713867.910000004</v>
      </c>
      <c r="N11" s="103">
        <f>IF(L11&lt;0,IF(M11=0,0,IF(OR(L11=0,K11=0),"N.M.",IF(ABS(M11/L11)&gt;=10,"N.M.",M11/(-L11)))),IF(M11=0,0,IF(OR(L11=0,K11=0),"N.M.",IF(ABS(M11/L11)&gt;=10,"N.M.",M11/L11))))</f>
        <v>0.21078782333956853</v>
      </c>
      <c r="O11" s="104"/>
      <c r="P11" s="15">
        <v>10986066.85</v>
      </c>
      <c r="Q11" s="15">
        <v>8540207.5</v>
      </c>
      <c r="R11" s="90">
        <f>+P11-Q11</f>
        <v>2445859.3499999996</v>
      </c>
      <c r="S11" s="103">
        <f>IF(Q11&lt;0,IF(R11=0,0,IF(OR(Q11=0,P11=0),"N.M.",IF(ABS(R11/Q11)&gt;=10,"N.M.",R11/(-Q11)))),IF(R11=0,0,IF(OR(Q11=0,P11=0),"N.M.",IF(ABS(R11/Q11)&gt;=10,"N.M.",R11/Q11))))</f>
        <v>0.2863934336490067</v>
      </c>
      <c r="T11" s="104"/>
      <c r="U11" s="15">
        <v>48213454.620000005</v>
      </c>
      <c r="V11" s="15">
        <v>40785566.91</v>
      </c>
      <c r="W11" s="90">
        <f>+U11-V11</f>
        <v>7427887.710000008</v>
      </c>
      <c r="X11" s="103">
        <f>IF(V11&lt;0,IF(W11=0,0,IF(OR(V11=0,U11=0),"N.M.",IF(ABS(W11/V11)&gt;=10,"N.M.",W11/(-V11)))),IF(W11=0,0,IF(OR(V11=0,U11=0),"N.M.",IF(ABS(W11/V11)&gt;=10,"N.M.",W11/V11))))</f>
        <v>0.18212049685102707</v>
      </c>
    </row>
    <row r="12" spans="1:24" s="14" customFormat="1" ht="12.75" hidden="1" outlineLevel="2">
      <c r="A12" s="14" t="s">
        <v>444</v>
      </c>
      <c r="B12" s="14" t="s">
        <v>445</v>
      </c>
      <c r="C12" s="54" t="s">
        <v>446</v>
      </c>
      <c r="D12" s="15"/>
      <c r="E12" s="15"/>
      <c r="F12" s="15">
        <v>4894713.5600000005</v>
      </c>
      <c r="G12" s="15">
        <v>4793921.98</v>
      </c>
      <c r="H12" s="90">
        <f>+F12-G12</f>
        <v>100791.58000000007</v>
      </c>
      <c r="I12" s="103">
        <f>IF(G12&lt;0,IF(H12=0,0,IF(OR(G12=0,F12=0),"N.M.",IF(ABS(H12/G12)&gt;=10,"N.M.",H12/(-G12)))),IF(H12=0,0,IF(OR(G12=0,F12=0),"N.M.",IF(ABS(H12/G12)&gt;=10,"N.M.",H12/G12))))</f>
        <v>0.021024868660878805</v>
      </c>
      <c r="J12" s="104"/>
      <c r="K12" s="15">
        <v>60609438.14</v>
      </c>
      <c r="L12" s="15">
        <v>63045715.25</v>
      </c>
      <c r="M12" s="90">
        <f>+K12-L12</f>
        <v>-2436277.1099999994</v>
      </c>
      <c r="N12" s="103">
        <f>IF(L12&lt;0,IF(M12=0,0,IF(OR(L12=0,K12=0),"N.M.",IF(ABS(M12/L12)&gt;=10,"N.M.",M12/(-L12)))),IF(M12=0,0,IF(OR(L12=0,K12=0),"N.M.",IF(ABS(M12/L12)&gt;=10,"N.M.",M12/L12))))</f>
        <v>-0.03864302435683763</v>
      </c>
      <c r="O12" s="104"/>
      <c r="P12" s="15">
        <v>12238072.8</v>
      </c>
      <c r="Q12" s="15">
        <v>11841985.21</v>
      </c>
      <c r="R12" s="90">
        <f>+P12-Q12</f>
        <v>396087.58999999985</v>
      </c>
      <c r="S12" s="103">
        <f>IF(Q12&lt;0,IF(R12=0,0,IF(OR(Q12=0,P12=0),"N.M.",IF(ABS(R12/Q12)&gt;=10,"N.M.",R12/(-Q12)))),IF(R12=0,0,IF(OR(Q12=0,P12=0),"N.M.",IF(ABS(R12/Q12)&gt;=10,"N.M.",R12/Q12))))</f>
        <v>0.03344773557608588</v>
      </c>
      <c r="T12" s="104"/>
      <c r="U12" s="15">
        <v>67107344.730000004</v>
      </c>
      <c r="V12" s="15">
        <v>74342479.86</v>
      </c>
      <c r="W12" s="90">
        <f>+U12-V12</f>
        <v>-7235135.129999995</v>
      </c>
      <c r="X12" s="103">
        <f>IF(V12&lt;0,IF(W12=0,0,IF(OR(V12=0,U12=0),"N.M.",IF(ABS(W12/V12)&gt;=10,"N.M.",W12/(-V12)))),IF(W12=0,0,IF(OR(V12=0,U12=0),"N.M.",IF(ABS(W12/V12)&gt;=10,"N.M.",W12/V12))))</f>
        <v>-0.09732168127327782</v>
      </c>
    </row>
    <row r="13" spans="1:24" ht="12.75" hidden="1" outlineLevel="1">
      <c r="A13" s="1" t="s">
        <v>336</v>
      </c>
      <c r="B13" s="9" t="s">
        <v>321</v>
      </c>
      <c r="C13" s="66" t="s">
        <v>316</v>
      </c>
      <c r="D13" s="28"/>
      <c r="E13" s="28"/>
      <c r="F13" s="17">
        <v>16694791.180000002</v>
      </c>
      <c r="G13" s="17">
        <v>15091431.690000001</v>
      </c>
      <c r="H13" s="35">
        <f>+F13-G13</f>
        <v>1603359.4900000002</v>
      </c>
      <c r="I13" s="95">
        <f>IF(G13&lt;0,IF(H13=0,0,IF(OR(G13=0,F13=0),"N.M.",IF(ABS(H13/G13)&gt;=10,"N.M.",H13/(-G13)))),IF(H13=0,0,IF(OR(G13=0,F13=0),"N.M.",IF(ABS(H13/G13)&gt;=10,"N.M.",H13/G13))))</f>
        <v>0.10624303399010383</v>
      </c>
      <c r="K13" s="17">
        <v>192607710.34</v>
      </c>
      <c r="L13" s="17">
        <v>172618832.28</v>
      </c>
      <c r="M13" s="35">
        <f>+K13-L13</f>
        <v>19988878.060000002</v>
      </c>
      <c r="N13" s="95">
        <f>IF(L13&lt;0,IF(M13=0,0,IF(OR(L13=0,K13=0),"N.M.",IF(ABS(M13/L13)&gt;=10,"N.M.",M13/(-L13)))),IF(M13=0,0,IF(OR(L13=0,K13=0),"N.M.",IF(ABS(M13/L13)&gt;=10,"N.M.",M13/L13))))</f>
        <v>0.11579778287212963</v>
      </c>
      <c r="P13" s="17">
        <v>44083844.81</v>
      </c>
      <c r="Q13" s="17">
        <v>36533555.33</v>
      </c>
      <c r="R13" s="35">
        <f>+P13-Q13</f>
        <v>7550289.480000004</v>
      </c>
      <c r="S13" s="95">
        <f>IF(Q13&lt;0,IF(R13=0,0,IF(OR(Q13=0,P13=0),"N.M.",IF(ABS(R13/Q13)&gt;=10,"N.M.",R13/(-Q13)))),IF(R13=0,0,IF(OR(Q13=0,P13=0),"N.M.",IF(ABS(R13/Q13)&gt;=10,"N.M.",R13/Q13))))</f>
        <v>0.20666725184011825</v>
      </c>
      <c r="U13" s="17">
        <v>212251401.99</v>
      </c>
      <c r="V13" s="17">
        <v>198841179.49</v>
      </c>
      <c r="W13" s="35">
        <f>+U13-V13</f>
        <v>13410222.5</v>
      </c>
      <c r="X13" s="95">
        <f>IF(V13&lt;0,IF(W13=0,0,IF(OR(V13=0,U13=0),"N.M.",IF(ABS(W13/V13)&gt;=10,"N.M.",W13/(-V13)))),IF(W13=0,0,IF(OR(V13=0,U13=0),"N.M.",IF(ABS(W13/V13)&gt;=10,"N.M.",W13/V13))))</f>
        <v>0.06744187765529935</v>
      </c>
    </row>
    <row r="14" spans="1:24" s="14" customFormat="1" ht="12.75" hidden="1" outlineLevel="2">
      <c r="A14" s="14" t="s">
        <v>447</v>
      </c>
      <c r="B14" s="14" t="s">
        <v>448</v>
      </c>
      <c r="C14" s="54" t="s">
        <v>449</v>
      </c>
      <c r="D14" s="15"/>
      <c r="E14" s="15"/>
      <c r="F14" s="15">
        <v>5531307.2</v>
      </c>
      <c r="G14" s="15">
        <v>4563156.78</v>
      </c>
      <c r="H14" s="90">
        <f aca="true" t="shared" si="0" ref="H14:H20">+F14-G14</f>
        <v>968150.4199999999</v>
      </c>
      <c r="I14" s="103">
        <f aca="true" t="shared" si="1" ref="I14:I20">IF(G14&lt;0,IF(H14=0,0,IF(OR(G14=0,F14=0),"N.M.",IF(ABS(H14/G14)&gt;=10,"N.M.",H14/(-G14)))),IF(H14=0,0,IF(OR(G14=0,F14=0),"N.M.",IF(ABS(H14/G14)&gt;=10,"N.M.",H14/G14))))</f>
        <v>0.21216681053855876</v>
      </c>
      <c r="J14" s="104"/>
      <c r="K14" s="15">
        <v>59360347.75</v>
      </c>
      <c r="L14" s="15">
        <v>50516075.36</v>
      </c>
      <c r="M14" s="90">
        <f aca="true" t="shared" si="2" ref="M14:M20">+K14-L14</f>
        <v>8844272.39</v>
      </c>
      <c r="N14" s="103">
        <f aca="true" t="shared" si="3" ref="N14:N20">IF(L14&lt;0,IF(M14=0,0,IF(OR(L14=0,K14=0),"N.M.",IF(ABS(M14/L14)&gt;=10,"N.M.",M14/(-L14)))),IF(M14=0,0,IF(OR(L14=0,K14=0),"N.M.",IF(ABS(M14/L14)&gt;=10,"N.M.",M14/L14))))</f>
        <v>0.17507837509093463</v>
      </c>
      <c r="O14" s="104"/>
      <c r="P14" s="15">
        <v>16794241.02</v>
      </c>
      <c r="Q14" s="15">
        <v>12680837.73</v>
      </c>
      <c r="R14" s="90">
        <f aca="true" t="shared" si="4" ref="R14:R20">+P14-Q14</f>
        <v>4113403.289999999</v>
      </c>
      <c r="S14" s="103">
        <f aca="true" t="shared" si="5" ref="S14:S20">IF(Q14&lt;0,IF(R14=0,0,IF(OR(Q14=0,P14=0),"N.M.",IF(ABS(R14/Q14)&gt;=10,"N.M.",R14/(-Q14)))),IF(R14=0,0,IF(OR(Q14=0,P14=0),"N.M.",IF(ABS(R14/Q14)&gt;=10,"N.M.",R14/Q14))))</f>
        <v>0.32437945958953607</v>
      </c>
      <c r="T14" s="104"/>
      <c r="U14" s="15">
        <v>64040810.53</v>
      </c>
      <c r="V14" s="15">
        <v>54930614.629999995</v>
      </c>
      <c r="W14" s="90">
        <f aca="true" t="shared" si="6" ref="W14:W20">+U14-V14</f>
        <v>9110195.900000006</v>
      </c>
      <c r="X14" s="103">
        <f aca="true" t="shared" si="7" ref="X14:X20">IF(V14&lt;0,IF(W14=0,0,IF(OR(V14=0,U14=0),"N.M.",IF(ABS(W14/V14)&gt;=10,"N.M.",W14/(-V14)))),IF(W14=0,0,IF(OR(V14=0,U14=0),"N.M.",IF(ABS(W14/V14)&gt;=10,"N.M.",W14/V14))))</f>
        <v>0.1658491528151322</v>
      </c>
    </row>
    <row r="15" spans="1:24" s="14" customFormat="1" ht="12.75" hidden="1" outlineLevel="2">
      <c r="A15" s="14" t="s">
        <v>450</v>
      </c>
      <c r="B15" s="14" t="s">
        <v>451</v>
      </c>
      <c r="C15" s="54" t="s">
        <v>452</v>
      </c>
      <c r="D15" s="15"/>
      <c r="E15" s="15"/>
      <c r="F15" s="15">
        <v>4682599.67</v>
      </c>
      <c r="G15" s="15">
        <v>4400912.2</v>
      </c>
      <c r="H15" s="90">
        <f t="shared" si="0"/>
        <v>281687.46999999974</v>
      </c>
      <c r="I15" s="103">
        <f t="shared" si="1"/>
        <v>0.06400660981148402</v>
      </c>
      <c r="J15" s="104"/>
      <c r="K15" s="15">
        <v>52080079.26</v>
      </c>
      <c r="L15" s="15">
        <v>44999468.49</v>
      </c>
      <c r="M15" s="90">
        <f t="shared" si="2"/>
        <v>7080610.769999996</v>
      </c>
      <c r="N15" s="103">
        <f t="shared" si="3"/>
        <v>0.157348764498707</v>
      </c>
      <c r="O15" s="104"/>
      <c r="P15" s="15">
        <v>14708206.57</v>
      </c>
      <c r="Q15" s="15">
        <v>11891370.82</v>
      </c>
      <c r="R15" s="90">
        <f t="shared" si="4"/>
        <v>2816835.75</v>
      </c>
      <c r="S15" s="103">
        <f t="shared" si="5"/>
        <v>0.2368806584739908</v>
      </c>
      <c r="T15" s="104"/>
      <c r="U15" s="15">
        <v>56147267.76</v>
      </c>
      <c r="V15" s="15">
        <v>48844912.660000004</v>
      </c>
      <c r="W15" s="90">
        <f t="shared" si="6"/>
        <v>7302355.099999994</v>
      </c>
      <c r="X15" s="103">
        <f t="shared" si="7"/>
        <v>0.14950083237593803</v>
      </c>
    </row>
    <row r="16" spans="1:24" s="14" customFormat="1" ht="12.75" hidden="1" outlineLevel="2">
      <c r="A16" s="14" t="s">
        <v>453</v>
      </c>
      <c r="B16" s="14" t="s">
        <v>454</v>
      </c>
      <c r="C16" s="54" t="s">
        <v>455</v>
      </c>
      <c r="D16" s="15"/>
      <c r="E16" s="15"/>
      <c r="F16" s="15">
        <v>3403358.45</v>
      </c>
      <c r="G16" s="15">
        <v>3145084.66</v>
      </c>
      <c r="H16" s="90">
        <f t="shared" si="0"/>
        <v>258273.79000000004</v>
      </c>
      <c r="I16" s="103">
        <f t="shared" si="1"/>
        <v>0.08211982121969334</v>
      </c>
      <c r="J16" s="104"/>
      <c r="K16" s="15">
        <v>35032354.76</v>
      </c>
      <c r="L16" s="15">
        <v>33456563.4</v>
      </c>
      <c r="M16" s="90">
        <f t="shared" si="2"/>
        <v>1575791.3599999994</v>
      </c>
      <c r="N16" s="103">
        <f t="shared" si="3"/>
        <v>0.047099618127545026</v>
      </c>
      <c r="O16" s="104"/>
      <c r="P16" s="15">
        <v>9993135.68</v>
      </c>
      <c r="Q16" s="15">
        <v>8721639.27</v>
      </c>
      <c r="R16" s="90">
        <f t="shared" si="4"/>
        <v>1271496.4100000001</v>
      </c>
      <c r="S16" s="103">
        <f t="shared" si="5"/>
        <v>0.14578640214731103</v>
      </c>
      <c r="T16" s="104"/>
      <c r="U16" s="15">
        <v>37706645.43</v>
      </c>
      <c r="V16" s="15">
        <v>36273631.08</v>
      </c>
      <c r="W16" s="90">
        <f t="shared" si="6"/>
        <v>1433014.3500000015</v>
      </c>
      <c r="X16" s="103">
        <f t="shared" si="7"/>
        <v>0.03950567691554086</v>
      </c>
    </row>
    <row r="17" spans="1:24" s="14" customFormat="1" ht="12.75" hidden="1" outlineLevel="2">
      <c r="A17" s="14" t="s">
        <v>456</v>
      </c>
      <c r="B17" s="14" t="s">
        <v>457</v>
      </c>
      <c r="C17" s="54" t="s">
        <v>458</v>
      </c>
      <c r="D17" s="15"/>
      <c r="E17" s="15"/>
      <c r="F17" s="15">
        <v>1034059.1</v>
      </c>
      <c r="G17" s="15">
        <v>820976.2000000001</v>
      </c>
      <c r="H17" s="90">
        <f t="shared" si="0"/>
        <v>213082.8999999999</v>
      </c>
      <c r="I17" s="103">
        <f t="shared" si="1"/>
        <v>0.2595482061477542</v>
      </c>
      <c r="J17" s="104"/>
      <c r="K17" s="15">
        <v>10687725.77</v>
      </c>
      <c r="L17" s="15">
        <v>8979614.12</v>
      </c>
      <c r="M17" s="90">
        <f t="shared" si="2"/>
        <v>1708111.6500000004</v>
      </c>
      <c r="N17" s="103">
        <f t="shared" si="3"/>
        <v>0.19022105261690248</v>
      </c>
      <c r="O17" s="104"/>
      <c r="P17" s="15">
        <v>3335840.48</v>
      </c>
      <c r="Q17" s="15">
        <v>2442385.09</v>
      </c>
      <c r="R17" s="90">
        <f t="shared" si="4"/>
        <v>893455.3900000001</v>
      </c>
      <c r="S17" s="103">
        <f t="shared" si="5"/>
        <v>0.3658126614259671</v>
      </c>
      <c r="T17" s="104"/>
      <c r="U17" s="15">
        <v>11561508.28</v>
      </c>
      <c r="V17" s="15">
        <v>9805833.6</v>
      </c>
      <c r="W17" s="90">
        <f t="shared" si="6"/>
        <v>1755674.6799999997</v>
      </c>
      <c r="X17" s="103">
        <f t="shared" si="7"/>
        <v>0.17904389892971462</v>
      </c>
    </row>
    <row r="18" spans="1:24" s="14" customFormat="1" ht="12.75" hidden="1" outlineLevel="2">
      <c r="A18" s="14" t="s">
        <v>459</v>
      </c>
      <c r="B18" s="14" t="s">
        <v>460</v>
      </c>
      <c r="C18" s="54" t="s">
        <v>461</v>
      </c>
      <c r="D18" s="15"/>
      <c r="E18" s="15"/>
      <c r="F18" s="15">
        <v>997408.7000000001</v>
      </c>
      <c r="G18" s="15">
        <v>837829.87</v>
      </c>
      <c r="H18" s="90">
        <f t="shared" si="0"/>
        <v>159578.83000000007</v>
      </c>
      <c r="I18" s="103">
        <f t="shared" si="1"/>
        <v>0.19046686650119085</v>
      </c>
      <c r="J18" s="104"/>
      <c r="K18" s="15">
        <v>10337228.71</v>
      </c>
      <c r="L18" s="15">
        <v>8815874.19</v>
      </c>
      <c r="M18" s="90">
        <f t="shared" si="2"/>
        <v>1521354.5200000014</v>
      </c>
      <c r="N18" s="103">
        <f t="shared" si="3"/>
        <v>0.17256989916277396</v>
      </c>
      <c r="O18" s="104"/>
      <c r="P18" s="15">
        <v>2999222.94</v>
      </c>
      <c r="Q18" s="15">
        <v>2260085.32</v>
      </c>
      <c r="R18" s="90">
        <f t="shared" si="4"/>
        <v>739137.6200000001</v>
      </c>
      <c r="S18" s="103">
        <f t="shared" si="5"/>
        <v>0.3270396977756575</v>
      </c>
      <c r="T18" s="104"/>
      <c r="U18" s="15">
        <v>11172242.4</v>
      </c>
      <c r="V18" s="15">
        <v>9522618.6</v>
      </c>
      <c r="W18" s="90">
        <f t="shared" si="6"/>
        <v>1649623.8000000007</v>
      </c>
      <c r="X18" s="103">
        <f t="shared" si="7"/>
        <v>0.17323216116205692</v>
      </c>
    </row>
    <row r="19" spans="1:24" s="14" customFormat="1" ht="12.75" hidden="1" outlineLevel="2">
      <c r="A19" s="14" t="s">
        <v>462</v>
      </c>
      <c r="B19" s="14" t="s">
        <v>463</v>
      </c>
      <c r="C19" s="54" t="s">
        <v>464</v>
      </c>
      <c r="D19" s="15"/>
      <c r="E19" s="15"/>
      <c r="F19" s="15">
        <v>3021189.8</v>
      </c>
      <c r="G19" s="15">
        <v>2711568.21</v>
      </c>
      <c r="H19" s="90">
        <f t="shared" si="0"/>
        <v>309621.58999999985</v>
      </c>
      <c r="I19" s="103">
        <f t="shared" si="1"/>
        <v>0.11418543293808561</v>
      </c>
      <c r="J19" s="104"/>
      <c r="K19" s="15">
        <v>35339965.93</v>
      </c>
      <c r="L19" s="15">
        <v>38207370.87</v>
      </c>
      <c r="M19" s="90">
        <f t="shared" si="2"/>
        <v>-2867404.9399999976</v>
      </c>
      <c r="N19" s="103">
        <f t="shared" si="3"/>
        <v>-0.0750484755875064</v>
      </c>
      <c r="O19" s="104"/>
      <c r="P19" s="15">
        <v>8722757.94</v>
      </c>
      <c r="Q19" s="15">
        <v>8197576.04</v>
      </c>
      <c r="R19" s="90">
        <f t="shared" si="4"/>
        <v>525181.8999999994</v>
      </c>
      <c r="S19" s="103">
        <f t="shared" si="5"/>
        <v>0.06406551124837134</v>
      </c>
      <c r="T19" s="104"/>
      <c r="U19" s="15">
        <v>38398045.54</v>
      </c>
      <c r="V19" s="15">
        <v>42500122.9</v>
      </c>
      <c r="W19" s="90">
        <f t="shared" si="6"/>
        <v>-4102077.3599999994</v>
      </c>
      <c r="X19" s="103">
        <f t="shared" si="7"/>
        <v>-0.09651918818333581</v>
      </c>
    </row>
    <row r="20" spans="1:24" s="14" customFormat="1" ht="12.75" hidden="1" outlineLevel="2">
      <c r="A20" s="14" t="s">
        <v>465</v>
      </c>
      <c r="B20" s="14" t="s">
        <v>466</v>
      </c>
      <c r="C20" s="54" t="s">
        <v>467</v>
      </c>
      <c r="D20" s="15"/>
      <c r="E20" s="15"/>
      <c r="F20" s="15">
        <v>8409327.1</v>
      </c>
      <c r="G20" s="15">
        <v>6647562.47</v>
      </c>
      <c r="H20" s="90">
        <f t="shared" si="0"/>
        <v>1761764.63</v>
      </c>
      <c r="I20" s="103">
        <f t="shared" si="1"/>
        <v>0.2650241555383232</v>
      </c>
      <c r="J20" s="104"/>
      <c r="K20" s="15">
        <v>78850196.01</v>
      </c>
      <c r="L20" s="15">
        <v>86822341.72</v>
      </c>
      <c r="M20" s="90">
        <f t="shared" si="2"/>
        <v>-7972145.709999993</v>
      </c>
      <c r="N20" s="103">
        <f t="shared" si="3"/>
        <v>-0.09182136247499492</v>
      </c>
      <c r="O20" s="104"/>
      <c r="P20" s="15">
        <v>20782845.47</v>
      </c>
      <c r="Q20" s="15">
        <v>20440173.48</v>
      </c>
      <c r="R20" s="90">
        <f t="shared" si="4"/>
        <v>342671.98999999836</v>
      </c>
      <c r="S20" s="103">
        <f t="shared" si="5"/>
        <v>0.0167646321757147</v>
      </c>
      <c r="T20" s="104"/>
      <c r="U20" s="15">
        <v>85283049.74000001</v>
      </c>
      <c r="V20" s="15">
        <v>96392051.08</v>
      </c>
      <c r="W20" s="90">
        <f t="shared" si="6"/>
        <v>-11109001.339999989</v>
      </c>
      <c r="X20" s="103">
        <f t="shared" si="7"/>
        <v>-0.11524810620307416</v>
      </c>
    </row>
    <row r="21" spans="1:24" ht="12.75" hidden="1" outlineLevel="1">
      <c r="A21" s="1" t="s">
        <v>337</v>
      </c>
      <c r="B21" s="9" t="s">
        <v>321</v>
      </c>
      <c r="C21" s="66" t="s">
        <v>409</v>
      </c>
      <c r="D21" s="28"/>
      <c r="E21" s="28"/>
      <c r="F21" s="17">
        <v>27079250.019999996</v>
      </c>
      <c r="G21" s="17">
        <v>23127090.389999997</v>
      </c>
      <c r="H21" s="35">
        <f aca="true" t="shared" si="8" ref="H21:H26">+F21-G21</f>
        <v>3952159.629999999</v>
      </c>
      <c r="I21" s="95">
        <f aca="true" t="shared" si="9" ref="I21:I26">IF(G21&lt;0,IF(H21=0,0,IF(OR(G21=0,F21=0),"N.M.",IF(ABS(H21/G21)&gt;=10,"N.M.",H21/(-G21)))),IF(H21=0,0,IF(OR(G21=0,F21=0),"N.M.",IF(ABS(H21/G21)&gt;=10,"N.M.",H21/G21))))</f>
        <v>0.17088875268584963</v>
      </c>
      <c r="J21" s="106" t="s">
        <v>318</v>
      </c>
      <c r="K21" s="17">
        <v>281687898.19</v>
      </c>
      <c r="L21" s="17">
        <v>271797308.15</v>
      </c>
      <c r="M21" s="35">
        <f aca="true" t="shared" si="10" ref="M21:M26">+K21-L21</f>
        <v>9890590.040000021</v>
      </c>
      <c r="N21" s="95">
        <f aca="true" t="shared" si="11" ref="N21:N26">IF(L21&lt;0,IF(M21=0,0,IF(OR(L21=0,K21=0),"N.M.",IF(ABS(M21/L21)&gt;=10,"N.M.",M21/(-L21)))),IF(M21=0,0,IF(OR(L21=0,K21=0),"N.M.",IF(ABS(M21/L21)&gt;=10,"N.M.",M21/L21))))</f>
        <v>0.03638958055663151</v>
      </c>
      <c r="P21" s="17">
        <v>77336250.1</v>
      </c>
      <c r="Q21" s="17">
        <v>66634067.75</v>
      </c>
      <c r="R21" s="35">
        <f aca="true" t="shared" si="12" ref="R21:R26">+P21-Q21</f>
        <v>10702182.349999994</v>
      </c>
      <c r="S21" s="95">
        <f aca="true" t="shared" si="13" ref="S21:S26">IF(Q21&lt;0,IF(R21=0,0,IF(OR(Q21=0,P21=0),"N.M.",IF(ABS(R21/Q21)&gt;=10,"N.M.",R21/(-Q21)))),IF(R21=0,0,IF(OR(Q21=0,P21=0),"N.M.",IF(ABS(R21/Q21)&gt;=10,"N.M.",R21/Q21))))</f>
        <v>0.16061127155185562</v>
      </c>
      <c r="T21" s="106" t="s">
        <v>319</v>
      </c>
      <c r="U21" s="17">
        <v>304309569.68</v>
      </c>
      <c r="V21" s="17">
        <v>298269784.55</v>
      </c>
      <c r="W21" s="35">
        <f aca="true" t="shared" si="14" ref="W21:W26">+U21-V21</f>
        <v>6039785.129999995</v>
      </c>
      <c r="X21" s="95">
        <f aca="true" t="shared" si="15" ref="X21:X26">IF(V21&lt;0,IF(W21=0,0,IF(OR(V21=0,U21=0),"N.M.",IF(ABS(W21/V21)&gt;=10,"N.M.",W21/(-V21)))),IF(W21=0,0,IF(OR(V21=0,U21=0),"N.M.",IF(ABS(W21/V21)&gt;=10,"N.M.",W21/V21))))</f>
        <v>0.020249403200904934</v>
      </c>
    </row>
    <row r="22" spans="1:24" ht="12.75" hidden="1" outlineLevel="1">
      <c r="A22" s="1" t="s">
        <v>338</v>
      </c>
      <c r="B22" s="9" t="s">
        <v>320</v>
      </c>
      <c r="C22" s="66" t="s">
        <v>322</v>
      </c>
      <c r="D22" s="28"/>
      <c r="E22" s="28"/>
      <c r="F22" s="17">
        <v>0</v>
      </c>
      <c r="G22" s="17">
        <v>0</v>
      </c>
      <c r="H22" s="35">
        <f t="shared" si="8"/>
        <v>0</v>
      </c>
      <c r="I22" s="95">
        <f t="shared" si="9"/>
        <v>0</v>
      </c>
      <c r="J22" s="106" t="s">
        <v>318</v>
      </c>
      <c r="K22" s="17">
        <v>0</v>
      </c>
      <c r="L22" s="17">
        <v>0</v>
      </c>
      <c r="M22" s="35">
        <f t="shared" si="10"/>
        <v>0</v>
      </c>
      <c r="N22" s="95">
        <f t="shared" si="11"/>
        <v>0</v>
      </c>
      <c r="P22" s="17">
        <v>0</v>
      </c>
      <c r="Q22" s="17">
        <v>0</v>
      </c>
      <c r="R22" s="35">
        <f t="shared" si="12"/>
        <v>0</v>
      </c>
      <c r="S22" s="95">
        <f t="shared" si="13"/>
        <v>0</v>
      </c>
      <c r="T22" s="106" t="s">
        <v>319</v>
      </c>
      <c r="U22" s="17">
        <v>0</v>
      </c>
      <c r="V22" s="17">
        <v>0</v>
      </c>
      <c r="W22" s="35">
        <f t="shared" si="14"/>
        <v>0</v>
      </c>
      <c r="X22" s="95">
        <f t="shared" si="15"/>
        <v>0</v>
      </c>
    </row>
    <row r="23" spans="1:24" s="14" customFormat="1" ht="12.75" hidden="1" outlineLevel="2">
      <c r="A23" s="14" t="s">
        <v>468</v>
      </c>
      <c r="B23" s="14" t="s">
        <v>469</v>
      </c>
      <c r="C23" s="54" t="s">
        <v>470</v>
      </c>
      <c r="D23" s="15"/>
      <c r="E23" s="15"/>
      <c r="F23" s="15">
        <v>111621.28</v>
      </c>
      <c r="G23" s="15">
        <v>86377.5</v>
      </c>
      <c r="H23" s="90">
        <f t="shared" si="8"/>
        <v>25243.78</v>
      </c>
      <c r="I23" s="103">
        <f t="shared" si="9"/>
        <v>0.29224948626667824</v>
      </c>
      <c r="J23" s="104"/>
      <c r="K23" s="15">
        <v>1078579.28</v>
      </c>
      <c r="L23" s="15">
        <v>946969.16</v>
      </c>
      <c r="M23" s="90">
        <f t="shared" si="10"/>
        <v>131610.12</v>
      </c>
      <c r="N23" s="103">
        <f t="shared" si="11"/>
        <v>0.13898036552742646</v>
      </c>
      <c r="O23" s="104"/>
      <c r="P23" s="15">
        <v>319306</v>
      </c>
      <c r="Q23" s="15">
        <v>270781.33</v>
      </c>
      <c r="R23" s="90">
        <f t="shared" si="12"/>
        <v>48524.669999999984</v>
      </c>
      <c r="S23" s="103">
        <f t="shared" si="13"/>
        <v>0.1792024213781651</v>
      </c>
      <c r="T23" s="104"/>
      <c r="U23" s="15">
        <v>1152609.53</v>
      </c>
      <c r="V23" s="15">
        <v>1033799.78</v>
      </c>
      <c r="W23" s="90">
        <f t="shared" si="14"/>
        <v>118809.75</v>
      </c>
      <c r="X23" s="103">
        <f t="shared" si="15"/>
        <v>0.11492530013887214</v>
      </c>
    </row>
    <row r="24" spans="1:24" s="14" customFormat="1" ht="12.75" hidden="1" outlineLevel="2">
      <c r="A24" s="14" t="s">
        <v>471</v>
      </c>
      <c r="B24" s="14" t="s">
        <v>472</v>
      </c>
      <c r="C24" s="54" t="s">
        <v>473</v>
      </c>
      <c r="D24" s="15"/>
      <c r="E24" s="15"/>
      <c r="F24" s="15">
        <v>30067.45</v>
      </c>
      <c r="G24" s="15">
        <v>26074.71</v>
      </c>
      <c r="H24" s="90">
        <f t="shared" si="8"/>
        <v>3992.7400000000016</v>
      </c>
      <c r="I24" s="103">
        <f t="shared" si="9"/>
        <v>0.15312691876534779</v>
      </c>
      <c r="J24" s="104"/>
      <c r="K24" s="15">
        <v>246559.34</v>
      </c>
      <c r="L24" s="15">
        <v>271029.44</v>
      </c>
      <c r="M24" s="90">
        <f t="shared" si="10"/>
        <v>-24470.100000000006</v>
      </c>
      <c r="N24" s="103">
        <f t="shared" si="11"/>
        <v>-0.09028576379008865</v>
      </c>
      <c r="O24" s="104"/>
      <c r="P24" s="15">
        <v>71333.09</v>
      </c>
      <c r="Q24" s="15">
        <v>76154.46</v>
      </c>
      <c r="R24" s="90">
        <f t="shared" si="12"/>
        <v>-4821.37000000001</v>
      </c>
      <c r="S24" s="103">
        <f t="shared" si="13"/>
        <v>-0.06331040887165387</v>
      </c>
      <c r="T24" s="104"/>
      <c r="U24" s="15">
        <v>270617.11</v>
      </c>
      <c r="V24" s="15">
        <v>314161.84</v>
      </c>
      <c r="W24" s="90">
        <f t="shared" si="14"/>
        <v>-43544.73000000004</v>
      </c>
      <c r="X24" s="103">
        <f t="shared" si="15"/>
        <v>-0.13860604457880701</v>
      </c>
    </row>
    <row r="25" spans="1:24" ht="12.75" hidden="1" outlineLevel="1">
      <c r="A25" s="1" t="s">
        <v>339</v>
      </c>
      <c r="B25" s="9" t="s">
        <v>321</v>
      </c>
      <c r="C25" s="67" t="s">
        <v>317</v>
      </c>
      <c r="D25" s="28"/>
      <c r="E25" s="28"/>
      <c r="F25" s="125">
        <v>141688.73</v>
      </c>
      <c r="G25" s="125">
        <v>112452.20999999999</v>
      </c>
      <c r="H25" s="128">
        <f t="shared" si="8"/>
        <v>29236.52000000002</v>
      </c>
      <c r="I25" s="96">
        <f t="shared" si="9"/>
        <v>0.259990621793916</v>
      </c>
      <c r="J25" s="106" t="s">
        <v>318</v>
      </c>
      <c r="K25" s="125">
        <v>1325138.62</v>
      </c>
      <c r="L25" s="125">
        <v>1217998.6</v>
      </c>
      <c r="M25" s="128">
        <f t="shared" si="10"/>
        <v>107140.02000000002</v>
      </c>
      <c r="N25" s="96">
        <f t="shared" si="11"/>
        <v>0.08796399273365339</v>
      </c>
      <c r="P25" s="125">
        <v>390639.08999999997</v>
      </c>
      <c r="Q25" s="125">
        <v>346935.79000000004</v>
      </c>
      <c r="R25" s="128">
        <f t="shared" si="12"/>
        <v>43703.29999999993</v>
      </c>
      <c r="S25" s="96">
        <f t="shared" si="13"/>
        <v>0.12596941929802033</v>
      </c>
      <c r="T25" s="106" t="s">
        <v>319</v>
      </c>
      <c r="U25" s="125">
        <v>1423226.6400000001</v>
      </c>
      <c r="V25" s="125">
        <v>1347961.6199999999</v>
      </c>
      <c r="W25" s="128">
        <f t="shared" si="14"/>
        <v>75265.02000000025</v>
      </c>
      <c r="X25" s="96">
        <f t="shared" si="15"/>
        <v>0.055836174326684654</v>
      </c>
    </row>
    <row r="26" spans="1:24" ht="12.75" collapsed="1">
      <c r="A26" s="1" t="s">
        <v>340</v>
      </c>
      <c r="C26" s="62" t="s">
        <v>332</v>
      </c>
      <c r="D26" s="28"/>
      <c r="E26" s="28"/>
      <c r="F26" s="17">
        <v>43915729.93</v>
      </c>
      <c r="G26" s="17">
        <v>38330974.29</v>
      </c>
      <c r="H26" s="35">
        <f t="shared" si="8"/>
        <v>5584755.640000001</v>
      </c>
      <c r="I26" s="95">
        <f t="shared" si="9"/>
        <v>0.1456982438731536</v>
      </c>
      <c r="J26" s="106" t="s">
        <v>318</v>
      </c>
      <c r="K26" s="17">
        <v>475620747.15</v>
      </c>
      <c r="L26" s="17">
        <v>445634139.03</v>
      </c>
      <c r="M26" s="35">
        <f t="shared" si="10"/>
        <v>29986608.120000005</v>
      </c>
      <c r="N26" s="95">
        <f t="shared" si="11"/>
        <v>0.06728974621484579</v>
      </c>
      <c r="P26" s="17">
        <v>121810734</v>
      </c>
      <c r="Q26" s="17">
        <v>103514558.87</v>
      </c>
      <c r="R26" s="35">
        <f t="shared" si="12"/>
        <v>18296175.129999995</v>
      </c>
      <c r="S26" s="95">
        <f t="shared" si="13"/>
        <v>0.1767497763573283</v>
      </c>
      <c r="T26" s="106" t="s">
        <v>319</v>
      </c>
      <c r="U26" s="17">
        <v>517984198.31</v>
      </c>
      <c r="V26" s="17">
        <v>498458925.65999997</v>
      </c>
      <c r="W26" s="35">
        <f t="shared" si="14"/>
        <v>19525272.650000036</v>
      </c>
      <c r="X26" s="95">
        <f t="shared" si="15"/>
        <v>0.03917127699969861</v>
      </c>
    </row>
    <row r="27" spans="1:24" ht="0.75" customHeight="1" hidden="1" outlineLevel="1">
      <c r="A27" s="1"/>
      <c r="C27" s="61"/>
      <c r="D27" s="28"/>
      <c r="E27" s="28"/>
      <c r="F27" s="17"/>
      <c r="G27" s="17"/>
      <c r="I27" s="95"/>
      <c r="K27" s="17"/>
      <c r="L27" s="17"/>
      <c r="N27" s="95"/>
      <c r="P27" s="17"/>
      <c r="Q27" s="17"/>
      <c r="S27" s="95"/>
      <c r="U27" s="17"/>
      <c r="V27" s="17"/>
      <c r="X27" s="95"/>
    </row>
    <row r="28" spans="1:24" s="14" customFormat="1" ht="12.75" hidden="1" outlineLevel="2">
      <c r="A28" s="14" t="s">
        <v>474</v>
      </c>
      <c r="B28" s="14" t="s">
        <v>475</v>
      </c>
      <c r="C28" s="54" t="s">
        <v>476</v>
      </c>
      <c r="D28" s="15"/>
      <c r="E28" s="15"/>
      <c r="F28" s="15">
        <v>574885.63</v>
      </c>
      <c r="G28" s="15">
        <v>1146047.48</v>
      </c>
      <c r="H28" s="90">
        <f aca="true" t="shared" si="16" ref="H28:H59">+F28-G28</f>
        <v>-571161.85</v>
      </c>
      <c r="I28" s="103">
        <f aca="true" t="shared" si="17" ref="I28:I59">IF(G28&lt;0,IF(H28=0,0,IF(OR(G28=0,F28=0),"N.M.",IF(ABS(H28/G28)&gt;=10,"N.M.",H28/(-G28)))),IF(H28=0,0,IF(OR(G28=0,F28=0),"N.M.",IF(ABS(H28/G28)&gt;=10,"N.M.",H28/G28))))</f>
        <v>-0.49837538144580185</v>
      </c>
      <c r="J28" s="104"/>
      <c r="K28" s="15">
        <v>11410931.93</v>
      </c>
      <c r="L28" s="15">
        <v>12032302.77</v>
      </c>
      <c r="M28" s="90">
        <f aca="true" t="shared" si="18" ref="M28:M59">+K28-L28</f>
        <v>-621370.8399999999</v>
      </c>
      <c r="N28" s="103">
        <f aca="true" t="shared" si="19" ref="N28:N59">IF(L28&lt;0,IF(M28=0,0,IF(OR(L28=0,K28=0),"N.M.",IF(ABS(M28/L28)&gt;=10,"N.M.",M28/(-L28)))),IF(M28=0,0,IF(OR(L28=0,K28=0),"N.M.",IF(ABS(M28/L28)&gt;=10,"N.M.",M28/L28))))</f>
        <v>-0.05164188866234787</v>
      </c>
      <c r="O28" s="104"/>
      <c r="P28" s="15">
        <v>2444424.85</v>
      </c>
      <c r="Q28" s="15">
        <v>3580676.48</v>
      </c>
      <c r="R28" s="90">
        <f aca="true" t="shared" si="20" ref="R28:R59">+P28-Q28</f>
        <v>-1136251.63</v>
      </c>
      <c r="S28" s="103">
        <f aca="true" t="shared" si="21" ref="S28:S59">IF(Q28&lt;0,IF(R28=0,0,IF(OR(Q28=0,P28=0),"N.M.",IF(ABS(R28/Q28)&gt;=10,"N.M.",R28/(-Q28)))),IF(R28=0,0,IF(OR(Q28=0,P28=0),"N.M.",IF(ABS(R28/Q28)&gt;=10,"N.M.",R28/Q28))))</f>
        <v>-0.31732876073741234</v>
      </c>
      <c r="T28" s="104"/>
      <c r="U28" s="15">
        <v>12604944.67</v>
      </c>
      <c r="V28" s="15">
        <v>12177497.69</v>
      </c>
      <c r="W28" s="90">
        <f aca="true" t="shared" si="22" ref="W28:W59">+U28-V28</f>
        <v>427446.98000000045</v>
      </c>
      <c r="X28" s="103">
        <f aca="true" t="shared" si="23" ref="X28:X59">IF(V28&lt;0,IF(W28=0,0,IF(OR(V28=0,U28=0),"N.M.",IF(ABS(W28/V28)&gt;=10,"N.M.",W28/(-V28)))),IF(W28=0,0,IF(OR(V28=0,U28=0),"N.M.",IF(ABS(W28/V28)&gt;=10,"N.M.",W28/V28))))</f>
        <v>0.035101380503731426</v>
      </c>
    </row>
    <row r="29" spans="1:24" s="14" customFormat="1" ht="12.75" hidden="1" outlineLevel="2">
      <c r="A29" s="14" t="s">
        <v>477</v>
      </c>
      <c r="B29" s="14" t="s">
        <v>478</v>
      </c>
      <c r="C29" s="54" t="s">
        <v>479</v>
      </c>
      <c r="D29" s="15"/>
      <c r="E29" s="15"/>
      <c r="F29" s="15">
        <v>1011.22</v>
      </c>
      <c r="G29" s="15">
        <v>5285.17</v>
      </c>
      <c r="H29" s="90">
        <f t="shared" si="16"/>
        <v>-4273.95</v>
      </c>
      <c r="I29" s="103">
        <f t="shared" si="17"/>
        <v>-0.8086684061250631</v>
      </c>
      <c r="J29" s="104"/>
      <c r="K29" s="15">
        <v>9613.210000000001</v>
      </c>
      <c r="L29" s="15">
        <v>72592.1</v>
      </c>
      <c r="M29" s="90">
        <f t="shared" si="18"/>
        <v>-62978.89000000001</v>
      </c>
      <c r="N29" s="103">
        <f t="shared" si="19"/>
        <v>-0.8675722289340024</v>
      </c>
      <c r="O29" s="104"/>
      <c r="P29" s="15">
        <v>3064.52</v>
      </c>
      <c r="Q29" s="15">
        <v>15293.09</v>
      </c>
      <c r="R29" s="90">
        <f t="shared" si="20"/>
        <v>-12228.57</v>
      </c>
      <c r="S29" s="103">
        <f t="shared" si="21"/>
        <v>-0.7996140740687461</v>
      </c>
      <c r="T29" s="104"/>
      <c r="U29" s="15">
        <v>14538.04</v>
      </c>
      <c r="V29" s="15">
        <v>74999.6</v>
      </c>
      <c r="W29" s="90">
        <f t="shared" si="22"/>
        <v>-60461.560000000005</v>
      </c>
      <c r="X29" s="103">
        <f t="shared" si="23"/>
        <v>-0.8061584328449751</v>
      </c>
    </row>
    <row r="30" spans="1:24" s="14" customFormat="1" ht="12.75" hidden="1" outlineLevel="2">
      <c r="A30" s="14" t="s">
        <v>480</v>
      </c>
      <c r="B30" s="14" t="s">
        <v>481</v>
      </c>
      <c r="C30" s="54" t="s">
        <v>482</v>
      </c>
      <c r="D30" s="15"/>
      <c r="E30" s="15"/>
      <c r="F30" s="15">
        <v>25874.38</v>
      </c>
      <c r="G30" s="15">
        <v>71428.5</v>
      </c>
      <c r="H30" s="90">
        <f t="shared" si="16"/>
        <v>-45554.119999999995</v>
      </c>
      <c r="I30" s="103">
        <f t="shared" si="17"/>
        <v>-0.6377583177583177</v>
      </c>
      <c r="J30" s="104"/>
      <c r="K30" s="15">
        <v>310768.33</v>
      </c>
      <c r="L30" s="15">
        <v>710760.68</v>
      </c>
      <c r="M30" s="90">
        <f t="shared" si="18"/>
        <v>-399992.35000000003</v>
      </c>
      <c r="N30" s="103">
        <f t="shared" si="19"/>
        <v>-0.5627665700359227</v>
      </c>
      <c r="O30" s="104"/>
      <c r="P30" s="15">
        <v>77623.14</v>
      </c>
      <c r="Q30" s="15">
        <v>208262.52000000002</v>
      </c>
      <c r="R30" s="90">
        <f t="shared" si="20"/>
        <v>-130639.38000000002</v>
      </c>
      <c r="S30" s="103">
        <f t="shared" si="21"/>
        <v>-0.6272822397424175</v>
      </c>
      <c r="T30" s="104"/>
      <c r="U30" s="15">
        <v>378428.99</v>
      </c>
      <c r="V30" s="15">
        <v>774023.18</v>
      </c>
      <c r="W30" s="90">
        <f t="shared" si="22"/>
        <v>-395594.19000000006</v>
      </c>
      <c r="X30" s="103">
        <f t="shared" si="23"/>
        <v>-0.5110882984150423</v>
      </c>
    </row>
    <row r="31" spans="1:24" s="14" customFormat="1" ht="12.75" hidden="1" outlineLevel="2">
      <c r="A31" s="14" t="s">
        <v>483</v>
      </c>
      <c r="B31" s="14" t="s">
        <v>484</v>
      </c>
      <c r="C31" s="54" t="s">
        <v>485</v>
      </c>
      <c r="D31" s="15"/>
      <c r="E31" s="15"/>
      <c r="F31" s="15">
        <v>4569210.65</v>
      </c>
      <c r="G31" s="15">
        <v>4786771.54</v>
      </c>
      <c r="H31" s="90">
        <f t="shared" si="16"/>
        <v>-217560.88999999966</v>
      </c>
      <c r="I31" s="103">
        <f t="shared" si="17"/>
        <v>-0.04545044361987655</v>
      </c>
      <c r="J31" s="104"/>
      <c r="K31" s="15">
        <v>55245503.87</v>
      </c>
      <c r="L31" s="15">
        <v>53936551.83</v>
      </c>
      <c r="M31" s="90">
        <f t="shared" si="18"/>
        <v>1308952.039999999</v>
      </c>
      <c r="N31" s="103">
        <f t="shared" si="19"/>
        <v>0.024268367101508852</v>
      </c>
      <c r="O31" s="104"/>
      <c r="P31" s="15">
        <v>13857271.63</v>
      </c>
      <c r="Q31" s="15">
        <v>14220686.07</v>
      </c>
      <c r="R31" s="90">
        <f t="shared" si="20"/>
        <v>-363414.4399999995</v>
      </c>
      <c r="S31" s="103">
        <f t="shared" si="21"/>
        <v>-0.025555338062532695</v>
      </c>
      <c r="T31" s="104"/>
      <c r="U31" s="15">
        <v>59921429.809999995</v>
      </c>
      <c r="V31" s="15">
        <v>63578277.48</v>
      </c>
      <c r="W31" s="90">
        <f t="shared" si="22"/>
        <v>-3656847.670000002</v>
      </c>
      <c r="X31" s="103">
        <f t="shared" si="23"/>
        <v>-0.05751724983663401</v>
      </c>
    </row>
    <row r="32" spans="1:24" s="14" customFormat="1" ht="12.75" hidden="1" outlineLevel="2">
      <c r="A32" s="14" t="s">
        <v>486</v>
      </c>
      <c r="B32" s="14" t="s">
        <v>487</v>
      </c>
      <c r="C32" s="54" t="s">
        <v>488</v>
      </c>
      <c r="D32" s="15"/>
      <c r="E32" s="15"/>
      <c r="F32" s="15">
        <v>-3499219.49</v>
      </c>
      <c r="G32" s="15">
        <v>-4398322.1</v>
      </c>
      <c r="H32" s="90">
        <f t="shared" si="16"/>
        <v>899102.6099999994</v>
      </c>
      <c r="I32" s="103">
        <f t="shared" si="17"/>
        <v>0.2044194557738278</v>
      </c>
      <c r="J32" s="104"/>
      <c r="K32" s="15">
        <v>-46454254.76</v>
      </c>
      <c r="L32" s="15">
        <v>-47949225.62</v>
      </c>
      <c r="M32" s="90">
        <f t="shared" si="18"/>
        <v>1494970.8599999994</v>
      </c>
      <c r="N32" s="103">
        <f t="shared" si="19"/>
        <v>0.0311782065438912</v>
      </c>
      <c r="O32" s="104"/>
      <c r="P32" s="15">
        <v>-10733729.59</v>
      </c>
      <c r="Q32" s="15">
        <v>-13008720.44</v>
      </c>
      <c r="R32" s="90">
        <f t="shared" si="20"/>
        <v>2274990.8499999996</v>
      </c>
      <c r="S32" s="103">
        <f t="shared" si="21"/>
        <v>0.17488198478035705</v>
      </c>
      <c r="T32" s="104"/>
      <c r="U32" s="15">
        <v>-50763677.21</v>
      </c>
      <c r="V32" s="15">
        <v>-56914590.519999996</v>
      </c>
      <c r="W32" s="90">
        <f t="shared" si="22"/>
        <v>6150913.309999995</v>
      </c>
      <c r="X32" s="103">
        <f t="shared" si="23"/>
        <v>0.10807269724339914</v>
      </c>
    </row>
    <row r="33" spans="1:24" s="14" customFormat="1" ht="12.75" hidden="1" outlineLevel="2">
      <c r="A33" s="14" t="s">
        <v>489</v>
      </c>
      <c r="B33" s="14" t="s">
        <v>490</v>
      </c>
      <c r="C33" s="54" t="s">
        <v>491</v>
      </c>
      <c r="D33" s="15"/>
      <c r="E33" s="15"/>
      <c r="F33" s="15">
        <v>180619.88</v>
      </c>
      <c r="G33" s="15">
        <v>136805.26</v>
      </c>
      <c r="H33" s="90">
        <f t="shared" si="16"/>
        <v>43814.619999999995</v>
      </c>
      <c r="I33" s="103">
        <f t="shared" si="17"/>
        <v>0.32026999546654855</v>
      </c>
      <c r="J33" s="104"/>
      <c r="K33" s="15">
        <v>2328621.73</v>
      </c>
      <c r="L33" s="15">
        <v>2544363.15</v>
      </c>
      <c r="M33" s="90">
        <f t="shared" si="18"/>
        <v>-215741.41999999993</v>
      </c>
      <c r="N33" s="103">
        <f t="shared" si="19"/>
        <v>-0.0847919134499334</v>
      </c>
      <c r="O33" s="104"/>
      <c r="P33" s="15">
        <v>536974.68</v>
      </c>
      <c r="Q33" s="15">
        <v>586170.65</v>
      </c>
      <c r="R33" s="90">
        <f t="shared" si="20"/>
        <v>-49195.96999999997</v>
      </c>
      <c r="S33" s="103">
        <f t="shared" si="21"/>
        <v>-0.08392772650763045</v>
      </c>
      <c r="T33" s="104"/>
      <c r="U33" s="15">
        <v>2581728.95</v>
      </c>
      <c r="V33" s="15">
        <v>2789074.78</v>
      </c>
      <c r="W33" s="90">
        <f t="shared" si="22"/>
        <v>-207345.8299999996</v>
      </c>
      <c r="X33" s="103">
        <f t="shared" si="23"/>
        <v>-0.07434215514293224</v>
      </c>
    </row>
    <row r="34" spans="1:24" s="14" customFormat="1" ht="12.75" hidden="1" outlineLevel="2">
      <c r="A34" s="14" t="s">
        <v>492</v>
      </c>
      <c r="B34" s="14" t="s">
        <v>493</v>
      </c>
      <c r="C34" s="54" t="s">
        <v>494</v>
      </c>
      <c r="D34" s="15"/>
      <c r="E34" s="15"/>
      <c r="F34" s="15">
        <v>2268515.32</v>
      </c>
      <c r="G34" s="15">
        <v>2330891.65</v>
      </c>
      <c r="H34" s="90">
        <f t="shared" si="16"/>
        <v>-62376.330000000075</v>
      </c>
      <c r="I34" s="103">
        <f t="shared" si="17"/>
        <v>-0.026760716226342</v>
      </c>
      <c r="J34" s="104"/>
      <c r="K34" s="15">
        <v>23689163.75</v>
      </c>
      <c r="L34" s="15">
        <v>27332639.1</v>
      </c>
      <c r="M34" s="90">
        <f t="shared" si="18"/>
        <v>-3643475.3500000015</v>
      </c>
      <c r="N34" s="103">
        <f t="shared" si="19"/>
        <v>-0.13330126434808856</v>
      </c>
      <c r="O34" s="104"/>
      <c r="P34" s="15">
        <v>6224566.21</v>
      </c>
      <c r="Q34" s="15">
        <v>7204255.49</v>
      </c>
      <c r="R34" s="90">
        <f t="shared" si="20"/>
        <v>-979689.2800000003</v>
      </c>
      <c r="S34" s="103">
        <f t="shared" si="21"/>
        <v>-0.13598758141766015</v>
      </c>
      <c r="T34" s="104"/>
      <c r="U34" s="15">
        <v>26180283.04</v>
      </c>
      <c r="V34" s="15">
        <v>31408479.93</v>
      </c>
      <c r="W34" s="90">
        <f t="shared" si="22"/>
        <v>-5228196.890000001</v>
      </c>
      <c r="X34" s="103">
        <f t="shared" si="23"/>
        <v>-0.16645813174187576</v>
      </c>
    </row>
    <row r="35" spans="1:24" s="14" customFormat="1" ht="12.75" hidden="1" outlineLevel="2">
      <c r="A35" s="14" t="s">
        <v>495</v>
      </c>
      <c r="B35" s="14" t="s">
        <v>496</v>
      </c>
      <c r="C35" s="54" t="s">
        <v>497</v>
      </c>
      <c r="D35" s="15"/>
      <c r="E35" s="15"/>
      <c r="F35" s="15">
        <v>223901.26</v>
      </c>
      <c r="G35" s="15">
        <v>205962.80000000002</v>
      </c>
      <c r="H35" s="90">
        <f t="shared" si="16"/>
        <v>17938.459999999992</v>
      </c>
      <c r="I35" s="103">
        <f t="shared" si="17"/>
        <v>0.08709563086149533</v>
      </c>
      <c r="J35" s="104"/>
      <c r="K35" s="15">
        <v>2582508.17</v>
      </c>
      <c r="L35" s="15">
        <v>3112814.07</v>
      </c>
      <c r="M35" s="90">
        <f t="shared" si="18"/>
        <v>-530305.8999999999</v>
      </c>
      <c r="N35" s="103">
        <f t="shared" si="19"/>
        <v>-0.17036221504871313</v>
      </c>
      <c r="O35" s="104"/>
      <c r="P35" s="15">
        <v>642998.31</v>
      </c>
      <c r="Q35" s="15">
        <v>593615.3</v>
      </c>
      <c r="R35" s="90">
        <f t="shared" si="20"/>
        <v>49383.01000000001</v>
      </c>
      <c r="S35" s="103">
        <f t="shared" si="21"/>
        <v>0.08319025806780925</v>
      </c>
      <c r="T35" s="104"/>
      <c r="U35" s="15">
        <v>2841313.39</v>
      </c>
      <c r="V35" s="15">
        <v>3341286.08</v>
      </c>
      <c r="W35" s="90">
        <f t="shared" si="22"/>
        <v>-499972.68999999994</v>
      </c>
      <c r="X35" s="103">
        <f t="shared" si="23"/>
        <v>-0.14963480469173113</v>
      </c>
    </row>
    <row r="36" spans="1:24" s="14" customFormat="1" ht="12.75" hidden="1" outlineLevel="2">
      <c r="A36" s="14" t="s">
        <v>498</v>
      </c>
      <c r="B36" s="14" t="s">
        <v>499</v>
      </c>
      <c r="C36" s="54" t="s">
        <v>500</v>
      </c>
      <c r="D36" s="15"/>
      <c r="E36" s="15"/>
      <c r="F36" s="15">
        <v>0</v>
      </c>
      <c r="G36" s="15">
        <v>-2531.4700000000003</v>
      </c>
      <c r="H36" s="90">
        <f t="shared" si="16"/>
        <v>2531.4700000000003</v>
      </c>
      <c r="I36" s="103" t="str">
        <f t="shared" si="17"/>
        <v>N.M.</v>
      </c>
      <c r="J36" s="104"/>
      <c r="K36" s="15">
        <v>0</v>
      </c>
      <c r="L36" s="15">
        <v>-2531.4700000000003</v>
      </c>
      <c r="M36" s="90">
        <f t="shared" si="18"/>
        <v>2531.4700000000003</v>
      </c>
      <c r="N36" s="103" t="str">
        <f t="shared" si="19"/>
        <v>N.M.</v>
      </c>
      <c r="O36" s="104"/>
      <c r="P36" s="15">
        <v>0</v>
      </c>
      <c r="Q36" s="15">
        <v>-2531.4700000000003</v>
      </c>
      <c r="R36" s="90">
        <f t="shared" si="20"/>
        <v>2531.4700000000003</v>
      </c>
      <c r="S36" s="103" t="str">
        <f t="shared" si="21"/>
        <v>N.M.</v>
      </c>
      <c r="T36" s="104"/>
      <c r="U36" s="15">
        <v>2531.4700000000003</v>
      </c>
      <c r="V36" s="15">
        <v>-898098.52</v>
      </c>
      <c r="W36" s="90">
        <f t="shared" si="22"/>
        <v>900629.99</v>
      </c>
      <c r="X36" s="103">
        <f t="shared" si="23"/>
        <v>1.002818699667827</v>
      </c>
    </row>
    <row r="37" spans="1:24" s="14" customFormat="1" ht="12.75" hidden="1" outlineLevel="2">
      <c r="A37" s="14" t="s">
        <v>501</v>
      </c>
      <c r="B37" s="14" t="s">
        <v>502</v>
      </c>
      <c r="C37" s="54" t="s">
        <v>503</v>
      </c>
      <c r="D37" s="15"/>
      <c r="E37" s="15"/>
      <c r="F37" s="15">
        <v>-41</v>
      </c>
      <c r="G37" s="15">
        <v>6976.860000000001</v>
      </c>
      <c r="H37" s="90">
        <f t="shared" si="16"/>
        <v>-7017.860000000001</v>
      </c>
      <c r="I37" s="103">
        <f t="shared" si="17"/>
        <v>-1.0058765691156193</v>
      </c>
      <c r="J37" s="104"/>
      <c r="K37" s="15">
        <v>-29523</v>
      </c>
      <c r="L37" s="15">
        <v>-82906.2</v>
      </c>
      <c r="M37" s="90">
        <f t="shared" si="18"/>
        <v>53383.2</v>
      </c>
      <c r="N37" s="103">
        <f t="shared" si="19"/>
        <v>0.6438987675228149</v>
      </c>
      <c r="O37" s="104"/>
      <c r="P37" s="15">
        <v>-4910</v>
      </c>
      <c r="Q37" s="15">
        <v>5213.89</v>
      </c>
      <c r="R37" s="90">
        <f t="shared" si="20"/>
        <v>-10123.89</v>
      </c>
      <c r="S37" s="103">
        <f t="shared" si="21"/>
        <v>-1.9417153027777723</v>
      </c>
      <c r="T37" s="104"/>
      <c r="U37" s="15">
        <v>-32790.01</v>
      </c>
      <c r="V37" s="15">
        <v>-89864.09</v>
      </c>
      <c r="W37" s="90">
        <f t="shared" si="22"/>
        <v>57074.079999999994</v>
      </c>
      <c r="X37" s="103">
        <f t="shared" si="23"/>
        <v>0.6351155394774486</v>
      </c>
    </row>
    <row r="38" spans="1:24" s="14" customFormat="1" ht="12.75" hidden="1" outlineLevel="2">
      <c r="A38" s="14" t="s">
        <v>504</v>
      </c>
      <c r="B38" s="14" t="s">
        <v>505</v>
      </c>
      <c r="C38" s="54" t="s">
        <v>506</v>
      </c>
      <c r="D38" s="15"/>
      <c r="E38" s="15"/>
      <c r="F38" s="15">
        <v>-11468.47</v>
      </c>
      <c r="G38" s="15">
        <v>-22181.37</v>
      </c>
      <c r="H38" s="90">
        <f t="shared" si="16"/>
        <v>10712.9</v>
      </c>
      <c r="I38" s="103">
        <f t="shared" si="17"/>
        <v>0.4829683648936022</v>
      </c>
      <c r="J38" s="104"/>
      <c r="K38" s="15">
        <v>48343.86</v>
      </c>
      <c r="L38" s="15">
        <v>-292462.46</v>
      </c>
      <c r="M38" s="90">
        <f t="shared" si="18"/>
        <v>340806.32</v>
      </c>
      <c r="N38" s="103">
        <f t="shared" si="19"/>
        <v>1.1652993686779491</v>
      </c>
      <c r="O38" s="104"/>
      <c r="P38" s="15">
        <v>12386.43</v>
      </c>
      <c r="Q38" s="15">
        <v>-125009.51000000001</v>
      </c>
      <c r="R38" s="90">
        <f t="shared" si="20"/>
        <v>137395.94</v>
      </c>
      <c r="S38" s="103">
        <f t="shared" si="21"/>
        <v>1.0990839016967588</v>
      </c>
      <c r="T38" s="104"/>
      <c r="U38" s="15">
        <v>38348.31</v>
      </c>
      <c r="V38" s="15">
        <v>-337506.81</v>
      </c>
      <c r="W38" s="90">
        <f t="shared" si="22"/>
        <v>375855.12</v>
      </c>
      <c r="X38" s="103">
        <f t="shared" si="23"/>
        <v>1.1136223295761054</v>
      </c>
    </row>
    <row r="39" spans="1:24" s="14" customFormat="1" ht="12.75" hidden="1" outlineLevel="2">
      <c r="A39" s="14" t="s">
        <v>507</v>
      </c>
      <c r="B39" s="14" t="s">
        <v>508</v>
      </c>
      <c r="C39" s="54" t="s">
        <v>509</v>
      </c>
      <c r="D39" s="15"/>
      <c r="E39" s="15"/>
      <c r="F39" s="15">
        <v>-1035913.59</v>
      </c>
      <c r="G39" s="15">
        <v>-471269.46</v>
      </c>
      <c r="H39" s="90">
        <f t="shared" si="16"/>
        <v>-564644.1299999999</v>
      </c>
      <c r="I39" s="103">
        <f t="shared" si="17"/>
        <v>-1.1981343539638658</v>
      </c>
      <c r="J39" s="104"/>
      <c r="K39" s="15">
        <v>-8748294.18</v>
      </c>
      <c r="L39" s="15">
        <v>-8372395.48</v>
      </c>
      <c r="M39" s="90">
        <f t="shared" si="18"/>
        <v>-375898.69999999925</v>
      </c>
      <c r="N39" s="103">
        <f t="shared" si="19"/>
        <v>-0.04489738939087947</v>
      </c>
      <c r="O39" s="104"/>
      <c r="P39" s="15">
        <v>-3433430.42</v>
      </c>
      <c r="Q39" s="15">
        <v>-1577005.42</v>
      </c>
      <c r="R39" s="90">
        <f t="shared" si="20"/>
        <v>-1856425</v>
      </c>
      <c r="S39" s="103">
        <f t="shared" si="21"/>
        <v>-1.1771836522920764</v>
      </c>
      <c r="T39" s="104"/>
      <c r="U39" s="15">
        <v>-8912367.1</v>
      </c>
      <c r="V39" s="15">
        <v>-9161585.360000001</v>
      </c>
      <c r="W39" s="90">
        <f t="shared" si="22"/>
        <v>249218.26000000164</v>
      </c>
      <c r="X39" s="103">
        <f t="shared" si="23"/>
        <v>0.027202525568129576</v>
      </c>
    </row>
    <row r="40" spans="1:24" s="14" customFormat="1" ht="12.75" hidden="1" outlineLevel="2">
      <c r="A40" s="14" t="s">
        <v>510</v>
      </c>
      <c r="B40" s="14" t="s">
        <v>511</v>
      </c>
      <c r="C40" s="54" t="s">
        <v>512</v>
      </c>
      <c r="D40" s="15"/>
      <c r="E40" s="15"/>
      <c r="F40" s="15">
        <v>-117588.43000000001</v>
      </c>
      <c r="G40" s="15">
        <v>-411035.96</v>
      </c>
      <c r="H40" s="90">
        <f t="shared" si="16"/>
        <v>293447.53</v>
      </c>
      <c r="I40" s="103">
        <f t="shared" si="17"/>
        <v>0.7139217940931495</v>
      </c>
      <c r="J40" s="104"/>
      <c r="K40" s="15">
        <v>3737882.34</v>
      </c>
      <c r="L40" s="15">
        <v>-2539078.37</v>
      </c>
      <c r="M40" s="90">
        <f t="shared" si="18"/>
        <v>6276960.71</v>
      </c>
      <c r="N40" s="103">
        <f t="shared" si="19"/>
        <v>2.472141381756562</v>
      </c>
      <c r="O40" s="104"/>
      <c r="P40" s="15">
        <v>-430648.53</v>
      </c>
      <c r="Q40" s="15">
        <v>-994324.86</v>
      </c>
      <c r="R40" s="90">
        <f t="shared" si="20"/>
        <v>563676.33</v>
      </c>
      <c r="S40" s="103">
        <f t="shared" si="21"/>
        <v>0.566893530148688</v>
      </c>
      <c r="T40" s="104"/>
      <c r="U40" s="15">
        <v>3682428.1399999997</v>
      </c>
      <c r="V40" s="15">
        <v>-2635189.4</v>
      </c>
      <c r="W40" s="90">
        <f t="shared" si="22"/>
        <v>6317617.539999999</v>
      </c>
      <c r="X40" s="103">
        <f t="shared" si="23"/>
        <v>2.39740549199234</v>
      </c>
    </row>
    <row r="41" spans="1:24" s="14" customFormat="1" ht="12.75" hidden="1" outlineLevel="2">
      <c r="A41" s="14" t="s">
        <v>513</v>
      </c>
      <c r="B41" s="14" t="s">
        <v>514</v>
      </c>
      <c r="C41" s="54" t="s">
        <v>515</v>
      </c>
      <c r="D41" s="15"/>
      <c r="E41" s="15"/>
      <c r="F41" s="15">
        <v>0</v>
      </c>
      <c r="G41" s="15">
        <v>94.29</v>
      </c>
      <c r="H41" s="90">
        <f t="shared" si="16"/>
        <v>-94.29</v>
      </c>
      <c r="I41" s="103" t="str">
        <f t="shared" si="17"/>
        <v>N.M.</v>
      </c>
      <c r="J41" s="104"/>
      <c r="K41" s="15">
        <v>0</v>
      </c>
      <c r="L41" s="15">
        <v>15272.11</v>
      </c>
      <c r="M41" s="90">
        <f t="shared" si="18"/>
        <v>-15272.11</v>
      </c>
      <c r="N41" s="103" t="str">
        <f t="shared" si="19"/>
        <v>N.M.</v>
      </c>
      <c r="O41" s="104"/>
      <c r="P41" s="15">
        <v>0</v>
      </c>
      <c r="Q41" s="15">
        <v>94.29</v>
      </c>
      <c r="R41" s="90">
        <f t="shared" si="20"/>
        <v>-94.29</v>
      </c>
      <c r="S41" s="103" t="str">
        <f t="shared" si="21"/>
        <v>N.M.</v>
      </c>
      <c r="T41" s="104"/>
      <c r="U41" s="15">
        <v>0</v>
      </c>
      <c r="V41" s="15">
        <v>20621.75</v>
      </c>
      <c r="W41" s="90">
        <f t="shared" si="22"/>
        <v>-20621.75</v>
      </c>
      <c r="X41" s="103" t="str">
        <f t="shared" si="23"/>
        <v>N.M.</v>
      </c>
    </row>
    <row r="42" spans="1:24" s="14" customFormat="1" ht="12.75" hidden="1" outlineLevel="2">
      <c r="A42" s="14" t="s">
        <v>516</v>
      </c>
      <c r="B42" s="14" t="s">
        <v>517</v>
      </c>
      <c r="C42" s="54" t="s">
        <v>518</v>
      </c>
      <c r="D42" s="15"/>
      <c r="E42" s="15"/>
      <c r="F42" s="15">
        <v>-207519.22</v>
      </c>
      <c r="G42" s="15">
        <v>-127980.35</v>
      </c>
      <c r="H42" s="90">
        <f t="shared" si="16"/>
        <v>-79538.87</v>
      </c>
      <c r="I42" s="103">
        <f t="shared" si="17"/>
        <v>-0.6214928307353433</v>
      </c>
      <c r="J42" s="104"/>
      <c r="K42" s="15">
        <v>-8189021.79</v>
      </c>
      <c r="L42" s="15">
        <v>-6204098.83</v>
      </c>
      <c r="M42" s="90">
        <f t="shared" si="18"/>
        <v>-1984922.96</v>
      </c>
      <c r="N42" s="103">
        <f t="shared" si="19"/>
        <v>-0.31993735341575785</v>
      </c>
      <c r="O42" s="104"/>
      <c r="P42" s="15">
        <v>-906534.88</v>
      </c>
      <c r="Q42" s="15">
        <v>-599886.65</v>
      </c>
      <c r="R42" s="90">
        <f t="shared" si="20"/>
        <v>-306648.23</v>
      </c>
      <c r="S42" s="103">
        <f t="shared" si="21"/>
        <v>-0.5111769531794048</v>
      </c>
      <c r="T42" s="104"/>
      <c r="U42" s="15">
        <v>-8915271.03</v>
      </c>
      <c r="V42" s="15">
        <v>-6756218.23</v>
      </c>
      <c r="W42" s="90">
        <f t="shared" si="22"/>
        <v>-2159052.799999999</v>
      </c>
      <c r="X42" s="103">
        <f t="shared" si="23"/>
        <v>-0.3195652843795128</v>
      </c>
    </row>
    <row r="43" spans="1:24" s="14" customFormat="1" ht="12.75" hidden="1" outlineLevel="2">
      <c r="A43" s="14" t="s">
        <v>519</v>
      </c>
      <c r="B43" s="14" t="s">
        <v>520</v>
      </c>
      <c r="C43" s="54" t="s">
        <v>521</v>
      </c>
      <c r="D43" s="15"/>
      <c r="E43" s="15"/>
      <c r="F43" s="15">
        <v>99991.82</v>
      </c>
      <c r="G43" s="15">
        <v>54625.9</v>
      </c>
      <c r="H43" s="90">
        <f t="shared" si="16"/>
        <v>45365.920000000006</v>
      </c>
      <c r="I43" s="103">
        <f t="shared" si="17"/>
        <v>0.8304837082775753</v>
      </c>
      <c r="J43" s="104"/>
      <c r="K43" s="15">
        <v>1144285.46</v>
      </c>
      <c r="L43" s="15">
        <v>964643.92</v>
      </c>
      <c r="M43" s="90">
        <f t="shared" si="18"/>
        <v>179641.53999999992</v>
      </c>
      <c r="N43" s="103">
        <f t="shared" si="19"/>
        <v>0.18622575260724175</v>
      </c>
      <c r="O43" s="104"/>
      <c r="P43" s="15">
        <v>686723.87</v>
      </c>
      <c r="Q43" s="15">
        <v>194664.42</v>
      </c>
      <c r="R43" s="90">
        <f t="shared" si="20"/>
        <v>492059.44999999995</v>
      </c>
      <c r="S43" s="103">
        <f t="shared" si="21"/>
        <v>2.527731826904988</v>
      </c>
      <c r="T43" s="104"/>
      <c r="U43" s="15">
        <v>1146563.63</v>
      </c>
      <c r="V43" s="15">
        <v>1059762.25</v>
      </c>
      <c r="W43" s="90">
        <f t="shared" si="22"/>
        <v>86801.37999999989</v>
      </c>
      <c r="X43" s="103">
        <f t="shared" si="23"/>
        <v>0.08190646534163666</v>
      </c>
    </row>
    <row r="44" spans="1:24" s="14" customFormat="1" ht="12.75" hidden="1" outlineLevel="2">
      <c r="A44" s="14" t="s">
        <v>522</v>
      </c>
      <c r="B44" s="14" t="s">
        <v>523</v>
      </c>
      <c r="C44" s="54" t="s">
        <v>524</v>
      </c>
      <c r="D44" s="15"/>
      <c r="E44" s="15"/>
      <c r="F44" s="15">
        <v>454304.59</v>
      </c>
      <c r="G44" s="15">
        <v>176650.31</v>
      </c>
      <c r="H44" s="90">
        <f t="shared" si="16"/>
        <v>277654.28</v>
      </c>
      <c r="I44" s="103">
        <f t="shared" si="17"/>
        <v>1.5717735225033007</v>
      </c>
      <c r="J44" s="104"/>
      <c r="K44" s="15">
        <v>3927214.521</v>
      </c>
      <c r="L44" s="15">
        <v>1643960.63</v>
      </c>
      <c r="M44" s="90">
        <f t="shared" si="18"/>
        <v>2283253.8910000003</v>
      </c>
      <c r="N44" s="103">
        <f t="shared" si="19"/>
        <v>1.3888738266195586</v>
      </c>
      <c r="O44" s="104"/>
      <c r="P44" s="15">
        <v>1393963.82</v>
      </c>
      <c r="Q44" s="15">
        <v>543696.96</v>
      </c>
      <c r="R44" s="90">
        <f t="shared" si="20"/>
        <v>850266.8600000001</v>
      </c>
      <c r="S44" s="103">
        <f t="shared" si="21"/>
        <v>1.5638617144373956</v>
      </c>
      <c r="T44" s="104"/>
      <c r="U44" s="15">
        <v>4110392.901</v>
      </c>
      <c r="V44" s="15">
        <v>1826562.7</v>
      </c>
      <c r="W44" s="90">
        <f t="shared" si="22"/>
        <v>2283830.2010000004</v>
      </c>
      <c r="X44" s="103">
        <f t="shared" si="23"/>
        <v>1.2503431724517315</v>
      </c>
    </row>
    <row r="45" spans="1:24" s="14" customFormat="1" ht="12.75" hidden="1" outlineLevel="2">
      <c r="A45" s="14" t="s">
        <v>525</v>
      </c>
      <c r="B45" s="14" t="s">
        <v>526</v>
      </c>
      <c r="C45" s="54" t="s">
        <v>527</v>
      </c>
      <c r="D45" s="15"/>
      <c r="E45" s="15"/>
      <c r="F45" s="15">
        <v>17908.41</v>
      </c>
      <c r="G45" s="15">
        <v>65551.28</v>
      </c>
      <c r="H45" s="90">
        <f t="shared" si="16"/>
        <v>-47642.869999999995</v>
      </c>
      <c r="I45" s="103">
        <f t="shared" si="17"/>
        <v>-0.7268030464088573</v>
      </c>
      <c r="J45" s="104"/>
      <c r="K45" s="15">
        <v>1063082.19</v>
      </c>
      <c r="L45" s="15">
        <v>1803583.51</v>
      </c>
      <c r="M45" s="90">
        <f t="shared" si="18"/>
        <v>-740501.3200000001</v>
      </c>
      <c r="N45" s="103">
        <f t="shared" si="19"/>
        <v>-0.41057223904203916</v>
      </c>
      <c r="O45" s="104"/>
      <c r="P45" s="15">
        <v>43094.79</v>
      </c>
      <c r="Q45" s="15">
        <v>15590.970000000001</v>
      </c>
      <c r="R45" s="90">
        <f t="shared" si="20"/>
        <v>27503.82</v>
      </c>
      <c r="S45" s="103">
        <f t="shared" si="21"/>
        <v>1.7640865193121402</v>
      </c>
      <c r="T45" s="104"/>
      <c r="U45" s="15">
        <v>1140989.81</v>
      </c>
      <c r="V45" s="15">
        <v>2066508.34</v>
      </c>
      <c r="W45" s="90">
        <f t="shared" si="22"/>
        <v>-925518.53</v>
      </c>
      <c r="X45" s="103">
        <f t="shared" si="23"/>
        <v>-0.44786585763307396</v>
      </c>
    </row>
    <row r="46" spans="1:24" s="14" customFormat="1" ht="12.75" hidden="1" outlineLevel="2">
      <c r="A46" s="14" t="s">
        <v>528</v>
      </c>
      <c r="B46" s="14" t="s">
        <v>529</v>
      </c>
      <c r="C46" s="54" t="s">
        <v>530</v>
      </c>
      <c r="D46" s="15"/>
      <c r="E46" s="15"/>
      <c r="F46" s="15">
        <v>301191.46</v>
      </c>
      <c r="G46" s="15">
        <v>134373.99</v>
      </c>
      <c r="H46" s="90">
        <f t="shared" si="16"/>
        <v>166817.47000000003</v>
      </c>
      <c r="I46" s="103">
        <f t="shared" si="17"/>
        <v>1.241441665905731</v>
      </c>
      <c r="J46" s="104"/>
      <c r="K46" s="15">
        <v>7870462.95</v>
      </c>
      <c r="L46" s="15">
        <v>6468464.58</v>
      </c>
      <c r="M46" s="90">
        <f t="shared" si="18"/>
        <v>1401998.37</v>
      </c>
      <c r="N46" s="103">
        <f t="shared" si="19"/>
        <v>0.21674361089258684</v>
      </c>
      <c r="O46" s="104"/>
      <c r="P46" s="15">
        <v>1178908.8900000001</v>
      </c>
      <c r="Q46" s="15">
        <v>286973.22000000003</v>
      </c>
      <c r="R46" s="90">
        <f t="shared" si="20"/>
        <v>891935.6700000002</v>
      </c>
      <c r="S46" s="103">
        <f t="shared" si="21"/>
        <v>3.108079806192369</v>
      </c>
      <c r="T46" s="104"/>
      <c r="U46" s="15">
        <v>8385969.73</v>
      </c>
      <c r="V46" s="15">
        <v>7044819.67</v>
      </c>
      <c r="W46" s="90">
        <f t="shared" si="22"/>
        <v>1341150.0600000005</v>
      </c>
      <c r="X46" s="103">
        <f t="shared" si="23"/>
        <v>0.1903739375631173</v>
      </c>
    </row>
    <row r="47" spans="1:24" s="14" customFormat="1" ht="12.75" hidden="1" outlineLevel="2">
      <c r="A47" s="14" t="s">
        <v>531</v>
      </c>
      <c r="B47" s="14" t="s">
        <v>532</v>
      </c>
      <c r="C47" s="54" t="s">
        <v>533</v>
      </c>
      <c r="D47" s="15"/>
      <c r="E47" s="15"/>
      <c r="F47" s="15">
        <v>893933.23</v>
      </c>
      <c r="G47" s="15">
        <v>1641985.22</v>
      </c>
      <c r="H47" s="90">
        <f t="shared" si="16"/>
        <v>-748051.99</v>
      </c>
      <c r="I47" s="103">
        <f t="shared" si="17"/>
        <v>-0.4555777852860332</v>
      </c>
      <c r="J47" s="104"/>
      <c r="K47" s="15">
        <v>35692202.94</v>
      </c>
      <c r="L47" s="15">
        <v>19034076.84</v>
      </c>
      <c r="M47" s="90">
        <f t="shared" si="18"/>
        <v>16658126.099999998</v>
      </c>
      <c r="N47" s="103">
        <f t="shared" si="19"/>
        <v>0.8751738390061053</v>
      </c>
      <c r="O47" s="104"/>
      <c r="P47" s="15">
        <v>3784796.34</v>
      </c>
      <c r="Q47" s="15">
        <v>4651430.48</v>
      </c>
      <c r="R47" s="90">
        <f t="shared" si="20"/>
        <v>-866634.1400000006</v>
      </c>
      <c r="S47" s="103">
        <f t="shared" si="21"/>
        <v>-0.18631561704002947</v>
      </c>
      <c r="T47" s="104"/>
      <c r="U47" s="15">
        <v>39235545.89</v>
      </c>
      <c r="V47" s="15">
        <v>20216945.009999998</v>
      </c>
      <c r="W47" s="90">
        <f t="shared" si="22"/>
        <v>19018600.880000003</v>
      </c>
      <c r="X47" s="103">
        <f t="shared" si="23"/>
        <v>0.9407257560720844</v>
      </c>
    </row>
    <row r="48" spans="1:24" s="14" customFormat="1" ht="12.75" hidden="1" outlineLevel="2">
      <c r="A48" s="14" t="s">
        <v>534</v>
      </c>
      <c r="B48" s="14" t="s">
        <v>535</v>
      </c>
      <c r="C48" s="54" t="s">
        <v>536</v>
      </c>
      <c r="D48" s="15"/>
      <c r="E48" s="15"/>
      <c r="F48" s="15">
        <v>-36.31</v>
      </c>
      <c r="G48" s="15">
        <v>-128.72</v>
      </c>
      <c r="H48" s="90">
        <f t="shared" si="16"/>
        <v>92.41</v>
      </c>
      <c r="I48" s="103">
        <f t="shared" si="17"/>
        <v>0.7179148539465506</v>
      </c>
      <c r="J48" s="104"/>
      <c r="K48" s="15">
        <v>-3453.09</v>
      </c>
      <c r="L48" s="15">
        <v>-4445.3</v>
      </c>
      <c r="M48" s="90">
        <f t="shared" si="18"/>
        <v>992.21</v>
      </c>
      <c r="N48" s="103">
        <f t="shared" si="19"/>
        <v>0.2232042831754887</v>
      </c>
      <c r="O48" s="104"/>
      <c r="P48" s="15">
        <v>-1498.92</v>
      </c>
      <c r="Q48" s="15">
        <v>-969.84</v>
      </c>
      <c r="R48" s="90">
        <f t="shared" si="20"/>
        <v>-529.08</v>
      </c>
      <c r="S48" s="103">
        <f t="shared" si="21"/>
        <v>-0.5455332838406335</v>
      </c>
      <c r="T48" s="104"/>
      <c r="U48" s="15">
        <v>-3779.1200000000003</v>
      </c>
      <c r="V48" s="15">
        <v>-4947.37</v>
      </c>
      <c r="W48" s="90">
        <f t="shared" si="22"/>
        <v>1168.2499999999995</v>
      </c>
      <c r="X48" s="103">
        <f t="shared" si="23"/>
        <v>0.23613556293545854</v>
      </c>
    </row>
    <row r="49" spans="1:24" s="14" customFormat="1" ht="12.75" hidden="1" outlineLevel="2">
      <c r="A49" s="14" t="s">
        <v>537</v>
      </c>
      <c r="B49" s="14" t="s">
        <v>538</v>
      </c>
      <c r="C49" s="54" t="s">
        <v>539</v>
      </c>
      <c r="D49" s="15"/>
      <c r="E49" s="15"/>
      <c r="F49" s="15">
        <v>3522.02</v>
      </c>
      <c r="G49" s="15">
        <v>266.37</v>
      </c>
      <c r="H49" s="90">
        <f t="shared" si="16"/>
        <v>3255.65</v>
      </c>
      <c r="I49" s="103" t="str">
        <f t="shared" si="17"/>
        <v>N.M.</v>
      </c>
      <c r="J49" s="104"/>
      <c r="K49" s="15">
        <v>17445.510000000002</v>
      </c>
      <c r="L49" s="15">
        <v>10597.54</v>
      </c>
      <c r="M49" s="90">
        <f t="shared" si="18"/>
        <v>6847.970000000001</v>
      </c>
      <c r="N49" s="103">
        <f t="shared" si="19"/>
        <v>0.6461848693187288</v>
      </c>
      <c r="O49" s="104"/>
      <c r="P49" s="15">
        <v>13777.62</v>
      </c>
      <c r="Q49" s="15">
        <v>2708.8</v>
      </c>
      <c r="R49" s="90">
        <f t="shared" si="20"/>
        <v>11068.82</v>
      </c>
      <c r="S49" s="103">
        <f t="shared" si="21"/>
        <v>4.0862448316597755</v>
      </c>
      <c r="T49" s="104"/>
      <c r="U49" s="15">
        <v>18188.97</v>
      </c>
      <c r="V49" s="15">
        <v>10598.890000000001</v>
      </c>
      <c r="W49" s="90">
        <f t="shared" si="22"/>
        <v>7590.08</v>
      </c>
      <c r="X49" s="103">
        <f t="shared" si="23"/>
        <v>0.7161202729719809</v>
      </c>
    </row>
    <row r="50" spans="1:24" s="14" customFormat="1" ht="12.75" hidden="1" outlineLevel="2">
      <c r="A50" s="14" t="s">
        <v>540</v>
      </c>
      <c r="B50" s="14" t="s">
        <v>541</v>
      </c>
      <c r="C50" s="54" t="s">
        <v>542</v>
      </c>
      <c r="D50" s="15"/>
      <c r="E50" s="15"/>
      <c r="F50" s="15">
        <v>14562.14</v>
      </c>
      <c r="G50" s="15">
        <v>-58467.89</v>
      </c>
      <c r="H50" s="90">
        <f t="shared" si="16"/>
        <v>73030.03</v>
      </c>
      <c r="I50" s="103">
        <f t="shared" si="17"/>
        <v>1.2490621775473683</v>
      </c>
      <c r="J50" s="104"/>
      <c r="K50" s="15">
        <v>280520.71</v>
      </c>
      <c r="L50" s="15">
        <v>-306082.45</v>
      </c>
      <c r="M50" s="90">
        <f t="shared" si="18"/>
        <v>586603.16</v>
      </c>
      <c r="N50" s="103">
        <f t="shared" si="19"/>
        <v>1.9164874039658268</v>
      </c>
      <c r="O50" s="104"/>
      <c r="P50" s="15">
        <v>142471.55000000002</v>
      </c>
      <c r="Q50" s="15">
        <v>-168141.49</v>
      </c>
      <c r="R50" s="90">
        <f t="shared" si="20"/>
        <v>310613.04000000004</v>
      </c>
      <c r="S50" s="103">
        <f t="shared" si="21"/>
        <v>1.8473313160243796</v>
      </c>
      <c r="T50" s="104"/>
      <c r="U50" s="15">
        <v>220206.23</v>
      </c>
      <c r="V50" s="15">
        <v>-311201.84</v>
      </c>
      <c r="W50" s="90">
        <f t="shared" si="22"/>
        <v>531408.0700000001</v>
      </c>
      <c r="X50" s="103">
        <f t="shared" si="23"/>
        <v>1.7075993830884806</v>
      </c>
    </row>
    <row r="51" spans="1:24" s="14" customFormat="1" ht="12.75" hidden="1" outlineLevel="2">
      <c r="A51" s="14" t="s">
        <v>543</v>
      </c>
      <c r="B51" s="14" t="s">
        <v>544</v>
      </c>
      <c r="C51" s="54" t="s">
        <v>545</v>
      </c>
      <c r="D51" s="15"/>
      <c r="E51" s="15"/>
      <c r="F51" s="15">
        <v>-692.07</v>
      </c>
      <c r="G51" s="15">
        <v>-751.42</v>
      </c>
      <c r="H51" s="90">
        <f t="shared" si="16"/>
        <v>59.34999999999991</v>
      </c>
      <c r="I51" s="103">
        <f t="shared" si="17"/>
        <v>0.07898379068962752</v>
      </c>
      <c r="J51" s="104"/>
      <c r="K51" s="15">
        <v>-9822.6</v>
      </c>
      <c r="L51" s="15">
        <v>8530.55</v>
      </c>
      <c r="M51" s="90">
        <f t="shared" si="18"/>
        <v>-18353.15</v>
      </c>
      <c r="N51" s="103">
        <f t="shared" si="19"/>
        <v>-2.151461511860314</v>
      </c>
      <c r="O51" s="104"/>
      <c r="P51" s="15">
        <v>-2218.66</v>
      </c>
      <c r="Q51" s="15">
        <v>-1284.29</v>
      </c>
      <c r="R51" s="90">
        <f t="shared" si="20"/>
        <v>-934.3699999999999</v>
      </c>
      <c r="S51" s="103">
        <f t="shared" si="21"/>
        <v>-0.7275381728425823</v>
      </c>
      <c r="T51" s="104"/>
      <c r="U51" s="15">
        <v>-10564.57</v>
      </c>
      <c r="V51" s="15">
        <v>8415.98</v>
      </c>
      <c r="W51" s="90">
        <f t="shared" si="22"/>
        <v>-18980.55</v>
      </c>
      <c r="X51" s="103">
        <f t="shared" si="23"/>
        <v>-2.2552988481436507</v>
      </c>
    </row>
    <row r="52" spans="1:24" s="14" customFormat="1" ht="12.75" hidden="1" outlineLevel="2">
      <c r="A52" s="14" t="s">
        <v>546</v>
      </c>
      <c r="B52" s="14" t="s">
        <v>547</v>
      </c>
      <c r="C52" s="54" t="s">
        <v>548</v>
      </c>
      <c r="D52" s="15"/>
      <c r="E52" s="15"/>
      <c r="F52" s="15">
        <v>2483.58</v>
      </c>
      <c r="G52" s="15">
        <v>21987.79</v>
      </c>
      <c r="H52" s="90">
        <f t="shared" si="16"/>
        <v>-19504.21</v>
      </c>
      <c r="I52" s="103">
        <f t="shared" si="17"/>
        <v>-0.8870473112577479</v>
      </c>
      <c r="J52" s="104"/>
      <c r="K52" s="15">
        <v>1063437.572</v>
      </c>
      <c r="L52" s="15">
        <v>554927.08</v>
      </c>
      <c r="M52" s="90">
        <f t="shared" si="18"/>
        <v>508510.49199999997</v>
      </c>
      <c r="N52" s="103">
        <f t="shared" si="19"/>
        <v>0.9163555182781853</v>
      </c>
      <c r="O52" s="104"/>
      <c r="P52" s="15">
        <v>12155.03</v>
      </c>
      <c r="Q52" s="15">
        <v>50435.83</v>
      </c>
      <c r="R52" s="90">
        <f t="shared" si="20"/>
        <v>-38280.8</v>
      </c>
      <c r="S52" s="103">
        <f t="shared" si="21"/>
        <v>-0.7590000997306875</v>
      </c>
      <c r="T52" s="104"/>
      <c r="U52" s="15">
        <v>1076443.162</v>
      </c>
      <c r="V52" s="15">
        <v>2365470.37</v>
      </c>
      <c r="W52" s="90">
        <f t="shared" si="22"/>
        <v>-1289027.208</v>
      </c>
      <c r="X52" s="103">
        <f t="shared" si="23"/>
        <v>-0.5449348359413185</v>
      </c>
    </row>
    <row r="53" spans="1:24" s="14" customFormat="1" ht="12.75" hidden="1" outlineLevel="2">
      <c r="A53" s="14" t="s">
        <v>549</v>
      </c>
      <c r="B53" s="14" t="s">
        <v>550</v>
      </c>
      <c r="C53" s="54" t="s">
        <v>551</v>
      </c>
      <c r="D53" s="15"/>
      <c r="E53" s="15"/>
      <c r="F53" s="15">
        <v>-1011.38</v>
      </c>
      <c r="G53" s="15">
        <v>221.82</v>
      </c>
      <c r="H53" s="90">
        <f t="shared" si="16"/>
        <v>-1233.2</v>
      </c>
      <c r="I53" s="103">
        <f t="shared" si="17"/>
        <v>-5.559462627355514</v>
      </c>
      <c r="J53" s="104"/>
      <c r="K53" s="15">
        <v>-50085.770000000004</v>
      </c>
      <c r="L53" s="15">
        <v>-181381.29</v>
      </c>
      <c r="M53" s="90">
        <f t="shared" si="18"/>
        <v>131295.52000000002</v>
      </c>
      <c r="N53" s="103">
        <f t="shared" si="19"/>
        <v>0.7238647381987415</v>
      </c>
      <c r="O53" s="104"/>
      <c r="P53" s="15">
        <v>72953.09</v>
      </c>
      <c r="Q53" s="15">
        <v>-17171.420000000002</v>
      </c>
      <c r="R53" s="90">
        <f t="shared" si="20"/>
        <v>90124.51</v>
      </c>
      <c r="S53" s="103">
        <f t="shared" si="21"/>
        <v>5.248518177296926</v>
      </c>
      <c r="T53" s="104"/>
      <c r="U53" s="15">
        <v>-48638.8</v>
      </c>
      <c r="V53" s="15">
        <v>-193016.26</v>
      </c>
      <c r="W53" s="90">
        <f t="shared" si="22"/>
        <v>144377.46000000002</v>
      </c>
      <c r="X53" s="103">
        <f t="shared" si="23"/>
        <v>0.7480067223352065</v>
      </c>
    </row>
    <row r="54" spans="1:24" s="14" customFormat="1" ht="12.75" hidden="1" outlineLevel="2">
      <c r="A54" s="14" t="s">
        <v>552</v>
      </c>
      <c r="B54" s="14" t="s">
        <v>553</v>
      </c>
      <c r="C54" s="54" t="s">
        <v>554</v>
      </c>
      <c r="D54" s="15"/>
      <c r="E54" s="15"/>
      <c r="F54" s="15">
        <v>3893.31</v>
      </c>
      <c r="G54" s="15">
        <v>53138.770000000004</v>
      </c>
      <c r="H54" s="90">
        <f t="shared" si="16"/>
        <v>-49245.46000000001</v>
      </c>
      <c r="I54" s="103">
        <f t="shared" si="17"/>
        <v>-0.9267331554719841</v>
      </c>
      <c r="J54" s="104"/>
      <c r="K54" s="15">
        <v>9170.41</v>
      </c>
      <c r="L54" s="15">
        <v>35239.48</v>
      </c>
      <c r="M54" s="90">
        <f t="shared" si="18"/>
        <v>-26069.070000000003</v>
      </c>
      <c r="N54" s="103">
        <f t="shared" si="19"/>
        <v>-0.7397688615155502</v>
      </c>
      <c r="O54" s="104"/>
      <c r="P54" s="15">
        <v>-16346.87</v>
      </c>
      <c r="Q54" s="15">
        <v>36447.54</v>
      </c>
      <c r="R54" s="90">
        <f t="shared" si="20"/>
        <v>-52794.41</v>
      </c>
      <c r="S54" s="103">
        <f t="shared" si="21"/>
        <v>-1.4485040691360789</v>
      </c>
      <c r="T54" s="104"/>
      <c r="U54" s="15">
        <v>-32510.719999999998</v>
      </c>
      <c r="V54" s="15">
        <v>8260.860000000004</v>
      </c>
      <c r="W54" s="90">
        <f t="shared" si="22"/>
        <v>-40771.58</v>
      </c>
      <c r="X54" s="103">
        <f t="shared" si="23"/>
        <v>-4.935512767435833</v>
      </c>
    </row>
    <row r="55" spans="1:24" s="14" customFormat="1" ht="12.75" hidden="1" outlineLevel="2">
      <c r="A55" s="14" t="s">
        <v>555</v>
      </c>
      <c r="B55" s="14" t="s">
        <v>556</v>
      </c>
      <c r="C55" s="54" t="s">
        <v>557</v>
      </c>
      <c r="D55" s="15"/>
      <c r="E55" s="15"/>
      <c r="F55" s="15">
        <v>-0.2</v>
      </c>
      <c r="G55" s="15">
        <v>-260.48</v>
      </c>
      <c r="H55" s="90">
        <f t="shared" si="16"/>
        <v>260.28000000000003</v>
      </c>
      <c r="I55" s="103">
        <f t="shared" si="17"/>
        <v>0.9992321867321867</v>
      </c>
      <c r="J55" s="104"/>
      <c r="K55" s="15">
        <v>-3961.81</v>
      </c>
      <c r="L55" s="15">
        <v>212.62</v>
      </c>
      <c r="M55" s="90">
        <f t="shared" si="18"/>
        <v>-4174.43</v>
      </c>
      <c r="N55" s="103" t="str">
        <f t="shared" si="19"/>
        <v>N.M.</v>
      </c>
      <c r="O55" s="104"/>
      <c r="P55" s="15">
        <v>-1.9100000000000001</v>
      </c>
      <c r="Q55" s="15">
        <v>4573.68</v>
      </c>
      <c r="R55" s="90">
        <f t="shared" si="20"/>
        <v>-4575.59</v>
      </c>
      <c r="S55" s="103">
        <f t="shared" si="21"/>
        <v>-1.0004176068286368</v>
      </c>
      <c r="T55" s="104"/>
      <c r="U55" s="15">
        <v>11.740000000000236</v>
      </c>
      <c r="V55" s="15">
        <v>-72857.04000000001</v>
      </c>
      <c r="W55" s="90">
        <f t="shared" si="22"/>
        <v>72868.78000000001</v>
      </c>
      <c r="X55" s="103">
        <f t="shared" si="23"/>
        <v>1.0001611374823902</v>
      </c>
    </row>
    <row r="56" spans="1:24" s="14" customFormat="1" ht="12.75" hidden="1" outlineLevel="2">
      <c r="A56" s="14" t="s">
        <v>558</v>
      </c>
      <c r="B56" s="14" t="s">
        <v>559</v>
      </c>
      <c r="C56" s="54" t="s">
        <v>560</v>
      </c>
      <c r="D56" s="15"/>
      <c r="E56" s="15"/>
      <c r="F56" s="15">
        <v>0</v>
      </c>
      <c r="G56" s="15">
        <v>-148.93</v>
      </c>
      <c r="H56" s="90">
        <f t="shared" si="16"/>
        <v>148.93</v>
      </c>
      <c r="I56" s="103" t="str">
        <f t="shared" si="17"/>
        <v>N.M.</v>
      </c>
      <c r="J56" s="104"/>
      <c r="K56" s="15">
        <v>0</v>
      </c>
      <c r="L56" s="15">
        <v>-66786.94</v>
      </c>
      <c r="M56" s="90">
        <f t="shared" si="18"/>
        <v>66786.94</v>
      </c>
      <c r="N56" s="103" t="str">
        <f t="shared" si="19"/>
        <v>N.M.</v>
      </c>
      <c r="O56" s="104"/>
      <c r="P56" s="15">
        <v>0</v>
      </c>
      <c r="Q56" s="15">
        <v>6580.16</v>
      </c>
      <c r="R56" s="90">
        <f t="shared" si="20"/>
        <v>-6580.16</v>
      </c>
      <c r="S56" s="103" t="str">
        <f t="shared" si="21"/>
        <v>N.M.</v>
      </c>
      <c r="T56" s="104"/>
      <c r="U56" s="15">
        <v>0</v>
      </c>
      <c r="V56" s="15">
        <v>-76896.98000000001</v>
      </c>
      <c r="W56" s="90">
        <f t="shared" si="22"/>
        <v>76896.98000000001</v>
      </c>
      <c r="X56" s="103" t="str">
        <f t="shared" si="23"/>
        <v>N.M.</v>
      </c>
    </row>
    <row r="57" spans="1:24" s="14" customFormat="1" ht="12.75" hidden="1" outlineLevel="2">
      <c r="A57" s="14" t="s">
        <v>561</v>
      </c>
      <c r="B57" s="14" t="s">
        <v>562</v>
      </c>
      <c r="C57" s="54" t="s">
        <v>563</v>
      </c>
      <c r="D57" s="15"/>
      <c r="E57" s="15"/>
      <c r="F57" s="15">
        <v>47215.89</v>
      </c>
      <c r="G57" s="15">
        <v>-19903.32</v>
      </c>
      <c r="H57" s="90">
        <f t="shared" si="16"/>
        <v>67119.20999999999</v>
      </c>
      <c r="I57" s="103">
        <f t="shared" si="17"/>
        <v>3.372262014578472</v>
      </c>
      <c r="J57" s="104"/>
      <c r="K57" s="15">
        <v>-1440751.06</v>
      </c>
      <c r="L57" s="15">
        <v>-177022.42</v>
      </c>
      <c r="M57" s="90">
        <f t="shared" si="18"/>
        <v>-1263728.6400000001</v>
      </c>
      <c r="N57" s="103">
        <f t="shared" si="19"/>
        <v>-7.138805581801447</v>
      </c>
      <c r="O57" s="104"/>
      <c r="P57" s="15">
        <v>294564.37</v>
      </c>
      <c r="Q57" s="15">
        <v>-61651.05</v>
      </c>
      <c r="R57" s="90">
        <f t="shared" si="20"/>
        <v>356215.42</v>
      </c>
      <c r="S57" s="103">
        <f t="shared" si="21"/>
        <v>5.777929491874023</v>
      </c>
      <c r="T57" s="104"/>
      <c r="U57" s="15">
        <v>-1621643.6400000001</v>
      </c>
      <c r="V57" s="15">
        <v>-98880.17000000001</v>
      </c>
      <c r="W57" s="90">
        <f t="shared" si="22"/>
        <v>-1522763.4700000002</v>
      </c>
      <c r="X57" s="103" t="str">
        <f t="shared" si="23"/>
        <v>N.M.</v>
      </c>
    </row>
    <row r="58" spans="1:24" s="14" customFormat="1" ht="12.75" hidden="1" outlineLevel="2">
      <c r="A58" s="14" t="s">
        <v>564</v>
      </c>
      <c r="B58" s="14" t="s">
        <v>565</v>
      </c>
      <c r="C58" s="54" t="s">
        <v>566</v>
      </c>
      <c r="D58" s="15"/>
      <c r="E58" s="15"/>
      <c r="F58" s="15">
        <v>-2646.27</v>
      </c>
      <c r="G58" s="15">
        <v>-944.74</v>
      </c>
      <c r="H58" s="90">
        <f t="shared" si="16"/>
        <v>-1701.53</v>
      </c>
      <c r="I58" s="103">
        <f t="shared" si="17"/>
        <v>-1.801056375299024</v>
      </c>
      <c r="J58" s="104"/>
      <c r="K58" s="15">
        <v>-131473.489</v>
      </c>
      <c r="L58" s="15">
        <v>-283193.96</v>
      </c>
      <c r="M58" s="90">
        <f t="shared" si="18"/>
        <v>151720.47100000002</v>
      </c>
      <c r="N58" s="103">
        <f t="shared" si="19"/>
        <v>0.5357475526667307</v>
      </c>
      <c r="O58" s="104"/>
      <c r="P58" s="15">
        <v>-12134.92</v>
      </c>
      <c r="Q58" s="15">
        <v>-1084.14</v>
      </c>
      <c r="R58" s="90">
        <f t="shared" si="20"/>
        <v>-11050.78</v>
      </c>
      <c r="S58" s="103" t="str">
        <f t="shared" si="21"/>
        <v>N.M.</v>
      </c>
      <c r="T58" s="104"/>
      <c r="U58" s="15">
        <v>-131473.489</v>
      </c>
      <c r="V58" s="15">
        <v>-365047.52</v>
      </c>
      <c r="W58" s="90">
        <f t="shared" si="22"/>
        <v>233574.03100000002</v>
      </c>
      <c r="X58" s="103">
        <f t="shared" si="23"/>
        <v>0.6398455494232641</v>
      </c>
    </row>
    <row r="59" spans="1:24" s="14" customFormat="1" ht="12.75" hidden="1" outlineLevel="2">
      <c r="A59" s="14" t="s">
        <v>567</v>
      </c>
      <c r="B59" s="14" t="s">
        <v>568</v>
      </c>
      <c r="C59" s="54" t="s">
        <v>569</v>
      </c>
      <c r="D59" s="15"/>
      <c r="E59" s="15"/>
      <c r="F59" s="15">
        <v>0.03</v>
      </c>
      <c r="G59" s="15">
        <v>-0.03</v>
      </c>
      <c r="H59" s="90">
        <f t="shared" si="16"/>
        <v>0.06</v>
      </c>
      <c r="I59" s="103">
        <f t="shared" si="17"/>
        <v>2</v>
      </c>
      <c r="J59" s="104"/>
      <c r="K59" s="15">
        <v>0</v>
      </c>
      <c r="L59" s="15">
        <v>0</v>
      </c>
      <c r="M59" s="90">
        <f t="shared" si="18"/>
        <v>0</v>
      </c>
      <c r="N59" s="103">
        <f t="shared" si="19"/>
        <v>0</v>
      </c>
      <c r="O59" s="104"/>
      <c r="P59" s="15">
        <v>0.03</v>
      </c>
      <c r="Q59" s="15">
        <v>0.01</v>
      </c>
      <c r="R59" s="90">
        <f t="shared" si="20"/>
        <v>0.019999999999999997</v>
      </c>
      <c r="S59" s="103">
        <f t="shared" si="21"/>
        <v>1.9999999999999996</v>
      </c>
      <c r="T59" s="104"/>
      <c r="U59" s="15">
        <v>0</v>
      </c>
      <c r="V59" s="15">
        <v>12.81</v>
      </c>
      <c r="W59" s="90">
        <f t="shared" si="22"/>
        <v>-12.81</v>
      </c>
      <c r="X59" s="103" t="str">
        <f t="shared" si="23"/>
        <v>N.M.</v>
      </c>
    </row>
    <row r="60" spans="1:24" s="14" customFormat="1" ht="12.75" hidden="1" outlineLevel="2">
      <c r="A60" s="14" t="s">
        <v>570</v>
      </c>
      <c r="B60" s="14" t="s">
        <v>571</v>
      </c>
      <c r="C60" s="54" t="s">
        <v>572</v>
      </c>
      <c r="D60" s="15"/>
      <c r="E60" s="15"/>
      <c r="F60" s="15">
        <v>65089.020000000004</v>
      </c>
      <c r="G60" s="15">
        <v>235950.08000000002</v>
      </c>
      <c r="H60" s="90">
        <f aca="true" t="shared" si="24" ref="H60:H86">+F60-G60</f>
        <v>-170861.06</v>
      </c>
      <c r="I60" s="103">
        <f aca="true" t="shared" si="25" ref="I60:I86">IF(G60&lt;0,IF(H60=0,0,IF(OR(G60=0,F60=0),"N.M.",IF(ABS(H60/G60)&gt;=10,"N.M.",H60/(-G60)))),IF(H60=0,0,IF(OR(G60=0,F60=0),"N.M.",IF(ABS(H60/G60)&gt;=10,"N.M.",H60/G60))))</f>
        <v>-0.7241407165447877</v>
      </c>
      <c r="J60" s="104"/>
      <c r="K60" s="15">
        <v>457760.699</v>
      </c>
      <c r="L60" s="15">
        <v>2887512.6</v>
      </c>
      <c r="M60" s="90">
        <f aca="true" t="shared" si="26" ref="M60:M86">+K60-L60</f>
        <v>-2429751.901</v>
      </c>
      <c r="N60" s="103">
        <f aca="true" t="shared" si="27" ref="N60:N86">IF(L60&lt;0,IF(M60=0,0,IF(OR(L60=0,K60=0),"N.M.",IF(ABS(M60/L60)&gt;=10,"N.M.",M60/(-L60)))),IF(M60=0,0,IF(OR(L60=0,K60=0),"N.M.",IF(ABS(M60/L60)&gt;=10,"N.M.",M60/L60))))</f>
        <v>-0.841468847962776</v>
      </c>
      <c r="O60" s="104"/>
      <c r="P60" s="15">
        <v>263807.16000000003</v>
      </c>
      <c r="Q60" s="15">
        <v>806802.21</v>
      </c>
      <c r="R60" s="90">
        <f aca="true" t="shared" si="28" ref="R60:R86">+P60-Q60</f>
        <v>-542995.0499999999</v>
      </c>
      <c r="S60" s="103">
        <f aca="true" t="shared" si="29" ref="S60:S86">IF(Q60&lt;0,IF(R60=0,0,IF(OR(Q60=0,P60=0),"N.M.",IF(ABS(R60/Q60)&gt;=10,"N.M.",R60/(-Q60)))),IF(R60=0,0,IF(OR(Q60=0,P60=0),"N.M.",IF(ABS(R60/Q60)&gt;=10,"N.M.",R60/Q60))))</f>
        <v>-0.673021272462801</v>
      </c>
      <c r="T60" s="104"/>
      <c r="U60" s="15">
        <v>644264.039</v>
      </c>
      <c r="V60" s="15">
        <v>3017850.17</v>
      </c>
      <c r="W60" s="90">
        <f aca="true" t="shared" si="30" ref="W60:W86">+U60-V60</f>
        <v>-2373586.131</v>
      </c>
      <c r="X60" s="103">
        <f aca="true" t="shared" si="31" ref="X60:X86">IF(V60&lt;0,IF(W60=0,0,IF(OR(V60=0,U60=0),"N.M.",IF(ABS(W60/V60)&gt;=10,"N.M.",W60/(-V60)))),IF(W60=0,0,IF(OR(V60=0,U60=0),"N.M.",IF(ABS(W60/V60)&gt;=10,"N.M.",W60/V60))))</f>
        <v>-0.7865155648201051</v>
      </c>
    </row>
    <row r="61" spans="1:24" s="14" customFormat="1" ht="12.75" hidden="1" outlineLevel="2">
      <c r="A61" s="14" t="s">
        <v>573</v>
      </c>
      <c r="B61" s="14" t="s">
        <v>574</v>
      </c>
      <c r="C61" s="54" t="s">
        <v>575</v>
      </c>
      <c r="D61" s="15"/>
      <c r="E61" s="15"/>
      <c r="F61" s="15">
        <v>9</v>
      </c>
      <c r="G61" s="15">
        <v>0</v>
      </c>
      <c r="H61" s="90">
        <f t="shared" si="24"/>
        <v>9</v>
      </c>
      <c r="I61" s="103" t="str">
        <f t="shared" si="25"/>
        <v>N.M.</v>
      </c>
      <c r="J61" s="104"/>
      <c r="K61" s="15">
        <v>13416.45</v>
      </c>
      <c r="L61" s="15">
        <v>-6650</v>
      </c>
      <c r="M61" s="90">
        <f t="shared" si="26"/>
        <v>20066.45</v>
      </c>
      <c r="N61" s="103">
        <f t="shared" si="27"/>
        <v>3.0175112781954887</v>
      </c>
      <c r="O61" s="104"/>
      <c r="P61" s="15">
        <v>-815</v>
      </c>
      <c r="Q61" s="15">
        <v>0</v>
      </c>
      <c r="R61" s="90">
        <f t="shared" si="28"/>
        <v>-815</v>
      </c>
      <c r="S61" s="103" t="str">
        <f t="shared" si="29"/>
        <v>N.M.</v>
      </c>
      <c r="T61" s="104"/>
      <c r="U61" s="15">
        <v>13416.45</v>
      </c>
      <c r="V61" s="15">
        <v>-7054</v>
      </c>
      <c r="W61" s="90">
        <f t="shared" si="30"/>
        <v>20470.45</v>
      </c>
      <c r="X61" s="103">
        <f t="shared" si="31"/>
        <v>2.9019634250070885</v>
      </c>
    </row>
    <row r="62" spans="1:24" s="14" customFormat="1" ht="12.75" hidden="1" outlineLevel="2">
      <c r="A62" s="14" t="s">
        <v>576</v>
      </c>
      <c r="B62" s="14" t="s">
        <v>577</v>
      </c>
      <c r="C62" s="54" t="s">
        <v>578</v>
      </c>
      <c r="D62" s="15"/>
      <c r="E62" s="15"/>
      <c r="F62" s="15">
        <v>6216.06</v>
      </c>
      <c r="G62" s="15">
        <v>57513.64</v>
      </c>
      <c r="H62" s="90">
        <f t="shared" si="24"/>
        <v>-51297.58</v>
      </c>
      <c r="I62" s="103">
        <f t="shared" si="25"/>
        <v>-0.8919202470926897</v>
      </c>
      <c r="J62" s="104"/>
      <c r="K62" s="15">
        <v>547489.38</v>
      </c>
      <c r="L62" s="15">
        <v>610562.58</v>
      </c>
      <c r="M62" s="90">
        <f t="shared" si="26"/>
        <v>-63073.19999999995</v>
      </c>
      <c r="N62" s="103">
        <f t="shared" si="27"/>
        <v>-0.10330341567935585</v>
      </c>
      <c r="O62" s="104"/>
      <c r="P62" s="15">
        <v>112330.63</v>
      </c>
      <c r="Q62" s="15">
        <v>174834.11000000002</v>
      </c>
      <c r="R62" s="90">
        <f t="shared" si="28"/>
        <v>-62503.48000000001</v>
      </c>
      <c r="S62" s="103">
        <f t="shared" si="29"/>
        <v>-0.35750163397748874</v>
      </c>
      <c r="T62" s="104"/>
      <c r="U62" s="15">
        <v>607508.84</v>
      </c>
      <c r="V62" s="15">
        <v>653763.08</v>
      </c>
      <c r="W62" s="90">
        <f t="shared" si="30"/>
        <v>-46254.23999999999</v>
      </c>
      <c r="X62" s="103">
        <f t="shared" si="31"/>
        <v>-0.07075076799993049</v>
      </c>
    </row>
    <row r="63" spans="1:24" s="14" customFormat="1" ht="12.75" hidden="1" outlineLevel="2">
      <c r="A63" s="14" t="s">
        <v>579</v>
      </c>
      <c r="B63" s="14" t="s">
        <v>580</v>
      </c>
      <c r="C63" s="54" t="s">
        <v>581</v>
      </c>
      <c r="D63" s="15"/>
      <c r="E63" s="15"/>
      <c r="F63" s="15">
        <v>-801587.62</v>
      </c>
      <c r="G63" s="15">
        <v>-923047.18</v>
      </c>
      <c r="H63" s="90">
        <f t="shared" si="24"/>
        <v>121459.56000000006</v>
      </c>
      <c r="I63" s="103">
        <f t="shared" si="25"/>
        <v>0.13158542990186053</v>
      </c>
      <c r="J63" s="104"/>
      <c r="K63" s="15">
        <v>-7624253.09</v>
      </c>
      <c r="L63" s="15">
        <v>-9964787.108</v>
      </c>
      <c r="M63" s="90">
        <f t="shared" si="26"/>
        <v>2340534.017999999</v>
      </c>
      <c r="N63" s="103">
        <f t="shared" si="27"/>
        <v>0.23488048391128755</v>
      </c>
      <c r="O63" s="104"/>
      <c r="P63" s="15">
        <v>-2452580.93</v>
      </c>
      <c r="Q63" s="15">
        <v>-3148906</v>
      </c>
      <c r="R63" s="90">
        <f t="shared" si="28"/>
        <v>696325.0699999998</v>
      </c>
      <c r="S63" s="103">
        <f t="shared" si="29"/>
        <v>0.2211323774034537</v>
      </c>
      <c r="T63" s="104"/>
      <c r="U63" s="15">
        <v>-8407162.95</v>
      </c>
      <c r="V63" s="15">
        <v>-10477728.758</v>
      </c>
      <c r="W63" s="90">
        <f t="shared" si="30"/>
        <v>2070565.8080000002</v>
      </c>
      <c r="X63" s="103">
        <f t="shared" si="31"/>
        <v>0.1976159009097342</v>
      </c>
    </row>
    <row r="64" spans="1:24" s="14" customFormat="1" ht="12.75" hidden="1" outlineLevel="2">
      <c r="A64" s="14" t="s">
        <v>582</v>
      </c>
      <c r="B64" s="14" t="s">
        <v>583</v>
      </c>
      <c r="C64" s="54" t="s">
        <v>584</v>
      </c>
      <c r="D64" s="15"/>
      <c r="E64" s="15"/>
      <c r="F64" s="15">
        <v>801587.62</v>
      </c>
      <c r="G64" s="15">
        <v>923047.18</v>
      </c>
      <c r="H64" s="90">
        <f t="shared" si="24"/>
        <v>-121459.56000000006</v>
      </c>
      <c r="I64" s="103">
        <f t="shared" si="25"/>
        <v>-0.13158542990186053</v>
      </c>
      <c r="J64" s="104"/>
      <c r="K64" s="15">
        <v>7624253.09</v>
      </c>
      <c r="L64" s="15">
        <v>9964787.108</v>
      </c>
      <c r="M64" s="90">
        <f t="shared" si="26"/>
        <v>-2340534.017999999</v>
      </c>
      <c r="N64" s="103">
        <f t="shared" si="27"/>
        <v>-0.23488048391128755</v>
      </c>
      <c r="O64" s="104"/>
      <c r="P64" s="15">
        <v>2452580.93</v>
      </c>
      <c r="Q64" s="15">
        <v>3148906</v>
      </c>
      <c r="R64" s="90">
        <f t="shared" si="28"/>
        <v>-696325.0699999998</v>
      </c>
      <c r="S64" s="103">
        <f t="shared" si="29"/>
        <v>-0.2211323774034537</v>
      </c>
      <c r="T64" s="104"/>
      <c r="U64" s="15">
        <v>8407162.95</v>
      </c>
      <c r="V64" s="15">
        <v>10477728.758</v>
      </c>
      <c r="W64" s="90">
        <f t="shared" si="30"/>
        <v>-2070565.8080000002</v>
      </c>
      <c r="X64" s="103">
        <f t="shared" si="31"/>
        <v>-0.1976159009097342</v>
      </c>
    </row>
    <row r="65" spans="1:24" s="14" customFormat="1" ht="12.75" hidden="1" outlineLevel="2">
      <c r="A65" s="14" t="s">
        <v>585</v>
      </c>
      <c r="B65" s="14" t="s">
        <v>586</v>
      </c>
      <c r="C65" s="54" t="s">
        <v>587</v>
      </c>
      <c r="D65" s="15"/>
      <c r="E65" s="15"/>
      <c r="F65" s="15">
        <v>0</v>
      </c>
      <c r="G65" s="15">
        <v>34.33</v>
      </c>
      <c r="H65" s="90">
        <f t="shared" si="24"/>
        <v>-34.33</v>
      </c>
      <c r="I65" s="103" t="str">
        <f t="shared" si="25"/>
        <v>N.M.</v>
      </c>
      <c r="J65" s="104"/>
      <c r="K65" s="15">
        <v>0</v>
      </c>
      <c r="L65" s="15">
        <v>8291.08</v>
      </c>
      <c r="M65" s="90">
        <f t="shared" si="26"/>
        <v>-8291.08</v>
      </c>
      <c r="N65" s="103" t="str">
        <f t="shared" si="27"/>
        <v>N.M.</v>
      </c>
      <c r="O65" s="104"/>
      <c r="P65" s="15">
        <v>0</v>
      </c>
      <c r="Q65" s="15">
        <v>34.33</v>
      </c>
      <c r="R65" s="90">
        <f t="shared" si="28"/>
        <v>-34.33</v>
      </c>
      <c r="S65" s="103" t="str">
        <f t="shared" si="29"/>
        <v>N.M.</v>
      </c>
      <c r="T65" s="104"/>
      <c r="U65" s="15">
        <v>0</v>
      </c>
      <c r="V65" s="15">
        <v>7614.82</v>
      </c>
      <c r="W65" s="90">
        <f t="shared" si="30"/>
        <v>-7614.82</v>
      </c>
      <c r="X65" s="103" t="str">
        <f t="shared" si="31"/>
        <v>N.M.</v>
      </c>
    </row>
    <row r="66" spans="1:24" s="14" customFormat="1" ht="12.75" hidden="1" outlineLevel="2">
      <c r="A66" s="14" t="s">
        <v>588</v>
      </c>
      <c r="B66" s="14" t="s">
        <v>589</v>
      </c>
      <c r="C66" s="54" t="s">
        <v>590</v>
      </c>
      <c r="D66" s="15"/>
      <c r="E66" s="15"/>
      <c r="F66" s="15">
        <v>1395.13</v>
      </c>
      <c r="G66" s="15">
        <v>-461.81</v>
      </c>
      <c r="H66" s="90">
        <f t="shared" si="24"/>
        <v>1856.94</v>
      </c>
      <c r="I66" s="103">
        <f t="shared" si="25"/>
        <v>4.021004309131461</v>
      </c>
      <c r="J66" s="104"/>
      <c r="K66" s="15">
        <v>7613.83</v>
      </c>
      <c r="L66" s="15">
        <v>2882.11</v>
      </c>
      <c r="M66" s="90">
        <f t="shared" si="26"/>
        <v>4731.719999999999</v>
      </c>
      <c r="N66" s="103">
        <f t="shared" si="27"/>
        <v>1.6417555193937772</v>
      </c>
      <c r="O66" s="104"/>
      <c r="P66" s="15">
        <v>4204.87</v>
      </c>
      <c r="Q66" s="15">
        <v>-457.3</v>
      </c>
      <c r="R66" s="90">
        <f t="shared" si="28"/>
        <v>4662.17</v>
      </c>
      <c r="S66" s="103" t="str">
        <f t="shared" si="29"/>
        <v>N.M.</v>
      </c>
      <c r="T66" s="104"/>
      <c r="U66" s="15">
        <v>7151.68</v>
      </c>
      <c r="V66" s="15">
        <v>3579.78</v>
      </c>
      <c r="W66" s="90">
        <f t="shared" si="30"/>
        <v>3571.9</v>
      </c>
      <c r="X66" s="103">
        <f t="shared" si="31"/>
        <v>0.9977987474090586</v>
      </c>
    </row>
    <row r="67" spans="1:24" s="14" customFormat="1" ht="12.75" hidden="1" outlineLevel="2">
      <c r="A67" s="14" t="s">
        <v>591</v>
      </c>
      <c r="B67" s="14" t="s">
        <v>592</v>
      </c>
      <c r="C67" s="54" t="s">
        <v>593</v>
      </c>
      <c r="D67" s="15"/>
      <c r="E67" s="15"/>
      <c r="F67" s="15">
        <v>-1424.33</v>
      </c>
      <c r="G67" s="15">
        <v>-3946.34</v>
      </c>
      <c r="H67" s="90">
        <f t="shared" si="24"/>
        <v>2522.01</v>
      </c>
      <c r="I67" s="103">
        <f t="shared" si="25"/>
        <v>0.6390757005225095</v>
      </c>
      <c r="J67" s="104"/>
      <c r="K67" s="15">
        <v>-65978.41</v>
      </c>
      <c r="L67" s="15">
        <v>-31851.08</v>
      </c>
      <c r="M67" s="90">
        <f t="shared" si="26"/>
        <v>-34127.33</v>
      </c>
      <c r="N67" s="103">
        <f t="shared" si="27"/>
        <v>-1.0714653945800268</v>
      </c>
      <c r="O67" s="104"/>
      <c r="P67" s="15">
        <v>-27827.48</v>
      </c>
      <c r="Q67" s="15">
        <v>-11103.69</v>
      </c>
      <c r="R67" s="90">
        <f t="shared" si="28"/>
        <v>-16723.79</v>
      </c>
      <c r="S67" s="103">
        <f t="shared" si="29"/>
        <v>-1.5061470556184475</v>
      </c>
      <c r="T67" s="104"/>
      <c r="U67" s="15">
        <v>-70206.45</v>
      </c>
      <c r="V67" s="15">
        <v>-35412.43</v>
      </c>
      <c r="W67" s="90">
        <f t="shared" si="30"/>
        <v>-34794.02</v>
      </c>
      <c r="X67" s="103">
        <f t="shared" si="31"/>
        <v>-0.9825369227697731</v>
      </c>
    </row>
    <row r="68" spans="1:24" s="14" customFormat="1" ht="12.75" hidden="1" outlineLevel="2">
      <c r="A68" s="14" t="s">
        <v>594</v>
      </c>
      <c r="B68" s="14" t="s">
        <v>595</v>
      </c>
      <c r="C68" s="54" t="s">
        <v>596</v>
      </c>
      <c r="D68" s="15"/>
      <c r="E68" s="15"/>
      <c r="F68" s="15">
        <v>0</v>
      </c>
      <c r="G68" s="15">
        <v>8801.630000000001</v>
      </c>
      <c r="H68" s="90">
        <f t="shared" si="24"/>
        <v>-8801.630000000001</v>
      </c>
      <c r="I68" s="103" t="str">
        <f t="shared" si="25"/>
        <v>N.M.</v>
      </c>
      <c r="J68" s="104"/>
      <c r="K68" s="15">
        <v>52160.07</v>
      </c>
      <c r="L68" s="15">
        <v>-24160.920000000002</v>
      </c>
      <c r="M68" s="90">
        <f t="shared" si="26"/>
        <v>76320.99</v>
      </c>
      <c r="N68" s="103">
        <f t="shared" si="27"/>
        <v>3.1588610864155835</v>
      </c>
      <c r="O68" s="104"/>
      <c r="P68" s="15">
        <v>0</v>
      </c>
      <c r="Q68" s="15">
        <v>26533.45</v>
      </c>
      <c r="R68" s="90">
        <f t="shared" si="28"/>
        <v>-26533.45</v>
      </c>
      <c r="S68" s="103" t="str">
        <f t="shared" si="29"/>
        <v>N.M.</v>
      </c>
      <c r="T68" s="104"/>
      <c r="U68" s="15">
        <v>52160.07</v>
      </c>
      <c r="V68" s="15">
        <v>-39397.100000000006</v>
      </c>
      <c r="W68" s="90">
        <f t="shared" si="30"/>
        <v>91557.17000000001</v>
      </c>
      <c r="X68" s="103">
        <f t="shared" si="31"/>
        <v>2.3239570932885925</v>
      </c>
    </row>
    <row r="69" spans="1:24" s="14" customFormat="1" ht="12.75" hidden="1" outlineLevel="2">
      <c r="A69" s="14" t="s">
        <v>597</v>
      </c>
      <c r="B69" s="14" t="s">
        <v>598</v>
      </c>
      <c r="C69" s="54" t="s">
        <v>599</v>
      </c>
      <c r="D69" s="15"/>
      <c r="E69" s="15"/>
      <c r="F69" s="15">
        <v>812721.02</v>
      </c>
      <c r="G69" s="15">
        <v>985459.3200000001</v>
      </c>
      <c r="H69" s="90">
        <f t="shared" si="24"/>
        <v>-172738.30000000005</v>
      </c>
      <c r="I69" s="103">
        <f t="shared" si="25"/>
        <v>-0.1752870935352258</v>
      </c>
      <c r="J69" s="104"/>
      <c r="K69" s="15">
        <v>11714882.564</v>
      </c>
      <c r="L69" s="15">
        <v>16874018.31</v>
      </c>
      <c r="M69" s="90">
        <f t="shared" si="26"/>
        <v>-5159135.745999999</v>
      </c>
      <c r="N69" s="103">
        <f t="shared" si="27"/>
        <v>-0.3057443491656375</v>
      </c>
      <c r="O69" s="104"/>
      <c r="P69" s="15">
        <v>2515037.34</v>
      </c>
      <c r="Q69" s="15">
        <v>3152673.44</v>
      </c>
      <c r="R69" s="90">
        <f t="shared" si="28"/>
        <v>-637636.1000000001</v>
      </c>
      <c r="S69" s="103">
        <f t="shared" si="29"/>
        <v>-0.20225250478210013</v>
      </c>
      <c r="T69" s="104"/>
      <c r="U69" s="15">
        <v>12810466.804</v>
      </c>
      <c r="V69" s="15">
        <v>16874018.31</v>
      </c>
      <c r="W69" s="90">
        <f t="shared" si="30"/>
        <v>-4063551.505999999</v>
      </c>
      <c r="X69" s="103">
        <f t="shared" si="31"/>
        <v>-0.24081706155266105</v>
      </c>
    </row>
    <row r="70" spans="1:24" s="14" customFormat="1" ht="12.75" hidden="1" outlineLevel="2">
      <c r="A70" s="14" t="s">
        <v>600</v>
      </c>
      <c r="B70" s="14" t="s">
        <v>601</v>
      </c>
      <c r="C70" s="54" t="s">
        <v>602</v>
      </c>
      <c r="D70" s="15"/>
      <c r="E70" s="15"/>
      <c r="F70" s="15">
        <v>69859.28</v>
      </c>
      <c r="G70" s="15">
        <v>32045.48</v>
      </c>
      <c r="H70" s="90">
        <f t="shared" si="24"/>
        <v>37813.8</v>
      </c>
      <c r="I70" s="103">
        <f t="shared" si="25"/>
        <v>1.1800041690747027</v>
      </c>
      <c r="J70" s="104"/>
      <c r="K70" s="15">
        <v>1056793.29</v>
      </c>
      <c r="L70" s="15">
        <v>18890.11</v>
      </c>
      <c r="M70" s="90">
        <f t="shared" si="26"/>
        <v>1037903.18</v>
      </c>
      <c r="N70" s="103" t="str">
        <f t="shared" si="27"/>
        <v>N.M.</v>
      </c>
      <c r="O70" s="104"/>
      <c r="P70" s="15">
        <v>187756.95</v>
      </c>
      <c r="Q70" s="15">
        <v>3270.9500000000003</v>
      </c>
      <c r="R70" s="90">
        <f t="shared" si="28"/>
        <v>184486</v>
      </c>
      <c r="S70" s="103" t="str">
        <f t="shared" si="29"/>
        <v>N.M.</v>
      </c>
      <c r="T70" s="104"/>
      <c r="U70" s="15">
        <v>1187672.94</v>
      </c>
      <c r="V70" s="15">
        <v>18890.11</v>
      </c>
      <c r="W70" s="90">
        <f t="shared" si="30"/>
        <v>1168782.8299999998</v>
      </c>
      <c r="X70" s="103" t="str">
        <f t="shared" si="31"/>
        <v>N.M.</v>
      </c>
    </row>
    <row r="71" spans="1:24" s="14" customFormat="1" ht="12.75" hidden="1" outlineLevel="2">
      <c r="A71" s="14" t="s">
        <v>603</v>
      </c>
      <c r="B71" s="14" t="s">
        <v>604</v>
      </c>
      <c r="C71" s="54" t="s">
        <v>605</v>
      </c>
      <c r="D71" s="15"/>
      <c r="E71" s="15"/>
      <c r="F71" s="15">
        <v>-157210.75</v>
      </c>
      <c r="G71" s="15">
        <v>0</v>
      </c>
      <c r="H71" s="90">
        <f t="shared" si="24"/>
        <v>-157210.75</v>
      </c>
      <c r="I71" s="103" t="str">
        <f t="shared" si="25"/>
        <v>N.M.</v>
      </c>
      <c r="J71" s="104"/>
      <c r="K71" s="15">
        <v>-1661221.03</v>
      </c>
      <c r="L71" s="15">
        <v>0</v>
      </c>
      <c r="M71" s="90">
        <f t="shared" si="26"/>
        <v>-1661221.03</v>
      </c>
      <c r="N71" s="103" t="str">
        <f t="shared" si="27"/>
        <v>N.M.</v>
      </c>
      <c r="O71" s="104"/>
      <c r="P71" s="15">
        <v>-184833.17</v>
      </c>
      <c r="Q71" s="15">
        <v>0</v>
      </c>
      <c r="R71" s="90">
        <f t="shared" si="28"/>
        <v>-184833.17</v>
      </c>
      <c r="S71" s="103" t="str">
        <f t="shared" si="29"/>
        <v>N.M.</v>
      </c>
      <c r="T71" s="104"/>
      <c r="U71" s="15">
        <v>-1661221.03</v>
      </c>
      <c r="V71" s="15">
        <v>0</v>
      </c>
      <c r="W71" s="90">
        <f t="shared" si="30"/>
        <v>-1661221.03</v>
      </c>
      <c r="X71" s="103" t="str">
        <f t="shared" si="31"/>
        <v>N.M.</v>
      </c>
    </row>
    <row r="72" spans="1:24" s="14" customFormat="1" ht="12.75" hidden="1" outlineLevel="2">
      <c r="A72" s="14" t="s">
        <v>606</v>
      </c>
      <c r="B72" s="14" t="s">
        <v>607</v>
      </c>
      <c r="C72" s="54" t="s">
        <v>608</v>
      </c>
      <c r="D72" s="15"/>
      <c r="E72" s="15"/>
      <c r="F72" s="15">
        <v>157210.75</v>
      </c>
      <c r="G72" s="15">
        <v>0</v>
      </c>
      <c r="H72" s="90">
        <f t="shared" si="24"/>
        <v>157210.75</v>
      </c>
      <c r="I72" s="103" t="str">
        <f t="shared" si="25"/>
        <v>N.M.</v>
      </c>
      <c r="J72" s="104"/>
      <c r="K72" s="15">
        <v>1661221.03</v>
      </c>
      <c r="L72" s="15">
        <v>0</v>
      </c>
      <c r="M72" s="90">
        <f t="shared" si="26"/>
        <v>1661221.03</v>
      </c>
      <c r="N72" s="103" t="str">
        <f t="shared" si="27"/>
        <v>N.M.</v>
      </c>
      <c r="O72" s="104"/>
      <c r="P72" s="15">
        <v>184833.17</v>
      </c>
      <c r="Q72" s="15">
        <v>0</v>
      </c>
      <c r="R72" s="90">
        <f t="shared" si="28"/>
        <v>184833.17</v>
      </c>
      <c r="S72" s="103" t="str">
        <f t="shared" si="29"/>
        <v>N.M.</v>
      </c>
      <c r="T72" s="104"/>
      <c r="U72" s="15">
        <v>1661221.03</v>
      </c>
      <c r="V72" s="15">
        <v>0</v>
      </c>
      <c r="W72" s="90">
        <f t="shared" si="30"/>
        <v>1661221.03</v>
      </c>
      <c r="X72" s="103" t="str">
        <f t="shared" si="31"/>
        <v>N.M.</v>
      </c>
    </row>
    <row r="73" spans="1:24" s="14" customFormat="1" ht="12.75" hidden="1" outlineLevel="2">
      <c r="A73" s="14" t="s">
        <v>609</v>
      </c>
      <c r="B73" s="14" t="s">
        <v>610</v>
      </c>
      <c r="C73" s="54" t="s">
        <v>611</v>
      </c>
      <c r="D73" s="15"/>
      <c r="E73" s="15"/>
      <c r="F73" s="15">
        <v>126927.6</v>
      </c>
      <c r="G73" s="15">
        <v>76501.72</v>
      </c>
      <c r="H73" s="90">
        <f t="shared" si="24"/>
        <v>50425.880000000005</v>
      </c>
      <c r="I73" s="103">
        <f t="shared" si="25"/>
        <v>0.6591470100280099</v>
      </c>
      <c r="J73" s="104"/>
      <c r="K73" s="15">
        <v>944250.15</v>
      </c>
      <c r="L73" s="15">
        <v>2455207.21</v>
      </c>
      <c r="M73" s="90">
        <f t="shared" si="26"/>
        <v>-1510957.06</v>
      </c>
      <c r="N73" s="103">
        <f t="shared" si="27"/>
        <v>-0.6154091816959107</v>
      </c>
      <c r="O73" s="104"/>
      <c r="P73" s="15">
        <v>260182.54</v>
      </c>
      <c r="Q73" s="15">
        <v>300690.21</v>
      </c>
      <c r="R73" s="90">
        <f t="shared" si="28"/>
        <v>-40507.67000000001</v>
      </c>
      <c r="S73" s="103">
        <f t="shared" si="29"/>
        <v>-0.1347156264249508</v>
      </c>
      <c r="T73" s="104"/>
      <c r="U73" s="15">
        <v>1002859.65</v>
      </c>
      <c r="V73" s="15">
        <v>2609244.8</v>
      </c>
      <c r="W73" s="90">
        <f t="shared" si="30"/>
        <v>-1606385.15</v>
      </c>
      <c r="X73" s="103">
        <f t="shared" si="31"/>
        <v>-0.6156513754477924</v>
      </c>
    </row>
    <row r="74" spans="1:24" s="14" customFormat="1" ht="12.75" hidden="1" outlineLevel="2">
      <c r="A74" s="14" t="s">
        <v>612</v>
      </c>
      <c r="B74" s="14" t="s">
        <v>613</v>
      </c>
      <c r="C74" s="54" t="s">
        <v>614</v>
      </c>
      <c r="D74" s="15"/>
      <c r="E74" s="15"/>
      <c r="F74" s="15">
        <v>-281965.03</v>
      </c>
      <c r="G74" s="15">
        <v>-168771.89</v>
      </c>
      <c r="H74" s="90">
        <f t="shared" si="24"/>
        <v>-113193.14000000001</v>
      </c>
      <c r="I74" s="103">
        <f t="shared" si="25"/>
        <v>-0.6706871624178647</v>
      </c>
      <c r="J74" s="104"/>
      <c r="K74" s="15">
        <v>-3019818.06</v>
      </c>
      <c r="L74" s="15">
        <v>-3008255.422</v>
      </c>
      <c r="M74" s="90">
        <f t="shared" si="26"/>
        <v>-11562.638000000268</v>
      </c>
      <c r="N74" s="103">
        <f t="shared" si="27"/>
        <v>-0.0038436357217011175</v>
      </c>
      <c r="O74" s="104"/>
      <c r="P74" s="15">
        <v>-996623.68</v>
      </c>
      <c r="Q74" s="15">
        <v>-561374.36</v>
      </c>
      <c r="R74" s="90">
        <f t="shared" si="28"/>
        <v>-435249.32000000007</v>
      </c>
      <c r="S74" s="103">
        <f t="shared" si="29"/>
        <v>-0.775328107254489</v>
      </c>
      <c r="T74" s="104"/>
      <c r="U74" s="15">
        <v>-3320187.3</v>
      </c>
      <c r="V74" s="15">
        <v>-3192098.962</v>
      </c>
      <c r="W74" s="90">
        <f t="shared" si="30"/>
        <v>-128088.33799999999</v>
      </c>
      <c r="X74" s="103">
        <f t="shared" si="31"/>
        <v>-0.04012668138576338</v>
      </c>
    </row>
    <row r="75" spans="1:24" s="14" customFormat="1" ht="12.75" hidden="1" outlineLevel="2">
      <c r="A75" s="14" t="s">
        <v>615</v>
      </c>
      <c r="B75" s="14" t="s">
        <v>616</v>
      </c>
      <c r="C75" s="54" t="s">
        <v>617</v>
      </c>
      <c r="D75" s="15"/>
      <c r="E75" s="15"/>
      <c r="F75" s="15">
        <v>0</v>
      </c>
      <c r="G75" s="15">
        <v>234.18</v>
      </c>
      <c r="H75" s="90">
        <f t="shared" si="24"/>
        <v>-234.18</v>
      </c>
      <c r="I75" s="103" t="str">
        <f t="shared" si="25"/>
        <v>N.M.</v>
      </c>
      <c r="J75" s="104"/>
      <c r="K75" s="15">
        <v>0</v>
      </c>
      <c r="L75" s="15">
        <v>79428.90000000001</v>
      </c>
      <c r="M75" s="90">
        <f t="shared" si="26"/>
        <v>-79428.90000000001</v>
      </c>
      <c r="N75" s="103" t="str">
        <f t="shared" si="27"/>
        <v>N.M.</v>
      </c>
      <c r="O75" s="104"/>
      <c r="P75" s="15">
        <v>0</v>
      </c>
      <c r="Q75" s="15">
        <v>234.18</v>
      </c>
      <c r="R75" s="90">
        <f t="shared" si="28"/>
        <v>-234.18</v>
      </c>
      <c r="S75" s="103" t="str">
        <f t="shared" si="29"/>
        <v>N.M.</v>
      </c>
      <c r="T75" s="104"/>
      <c r="U75" s="15">
        <v>0</v>
      </c>
      <c r="V75" s="15">
        <v>79428.90000000001</v>
      </c>
      <c r="W75" s="90">
        <f t="shared" si="30"/>
        <v>-79428.90000000001</v>
      </c>
      <c r="X75" s="103" t="str">
        <f t="shared" si="31"/>
        <v>N.M.</v>
      </c>
    </row>
    <row r="76" spans="1:24" s="14" customFormat="1" ht="12.75" hidden="1" outlineLevel="2">
      <c r="A76" s="14" t="s">
        <v>618</v>
      </c>
      <c r="B76" s="14" t="s">
        <v>619</v>
      </c>
      <c r="C76" s="54" t="s">
        <v>620</v>
      </c>
      <c r="D76" s="15"/>
      <c r="E76" s="15"/>
      <c r="F76" s="15">
        <v>0</v>
      </c>
      <c r="G76" s="15">
        <v>-46.300000000000004</v>
      </c>
      <c r="H76" s="90">
        <f t="shared" si="24"/>
        <v>46.300000000000004</v>
      </c>
      <c r="I76" s="103" t="str">
        <f t="shared" si="25"/>
        <v>N.M.</v>
      </c>
      <c r="J76" s="104"/>
      <c r="K76" s="15">
        <v>0</v>
      </c>
      <c r="L76" s="15">
        <v>-13438.41</v>
      </c>
      <c r="M76" s="90">
        <f t="shared" si="26"/>
        <v>13438.41</v>
      </c>
      <c r="N76" s="103" t="str">
        <f t="shared" si="27"/>
        <v>N.M.</v>
      </c>
      <c r="O76" s="104"/>
      <c r="P76" s="15">
        <v>0</v>
      </c>
      <c r="Q76" s="15">
        <v>-46.300000000000004</v>
      </c>
      <c r="R76" s="90">
        <f t="shared" si="28"/>
        <v>46.300000000000004</v>
      </c>
      <c r="S76" s="103" t="str">
        <f t="shared" si="29"/>
        <v>N.M.</v>
      </c>
      <c r="T76" s="104"/>
      <c r="U76" s="15">
        <v>0</v>
      </c>
      <c r="V76" s="15">
        <v>-13438.41</v>
      </c>
      <c r="W76" s="90">
        <f t="shared" si="30"/>
        <v>13438.41</v>
      </c>
      <c r="X76" s="103" t="str">
        <f t="shared" si="31"/>
        <v>N.M.</v>
      </c>
    </row>
    <row r="77" spans="1:24" s="14" customFormat="1" ht="12.75" hidden="1" outlineLevel="2">
      <c r="A77" s="14" t="s">
        <v>621</v>
      </c>
      <c r="B77" s="14" t="s">
        <v>622</v>
      </c>
      <c r="C77" s="54" t="s">
        <v>623</v>
      </c>
      <c r="D77" s="15"/>
      <c r="E77" s="15"/>
      <c r="F77" s="15">
        <v>21099.21</v>
      </c>
      <c r="G77" s="15">
        <v>8679.65</v>
      </c>
      <c r="H77" s="90">
        <f t="shared" si="24"/>
        <v>12419.56</v>
      </c>
      <c r="I77" s="103">
        <f t="shared" si="25"/>
        <v>1.4308825816709199</v>
      </c>
      <c r="J77" s="104"/>
      <c r="K77" s="15">
        <v>1021673.78</v>
      </c>
      <c r="L77" s="15">
        <v>990341.92</v>
      </c>
      <c r="M77" s="90">
        <f t="shared" si="26"/>
        <v>31331.859999999986</v>
      </c>
      <c r="N77" s="103">
        <f t="shared" si="27"/>
        <v>0.03163741670149637</v>
      </c>
      <c r="O77" s="104"/>
      <c r="P77" s="15">
        <v>49700.200000000004</v>
      </c>
      <c r="Q77" s="15">
        <v>115826.94</v>
      </c>
      <c r="R77" s="90">
        <f t="shared" si="28"/>
        <v>-66126.73999999999</v>
      </c>
      <c r="S77" s="103">
        <f t="shared" si="29"/>
        <v>-0.570909841872711</v>
      </c>
      <c r="T77" s="104"/>
      <c r="U77" s="15">
        <v>1131608.18</v>
      </c>
      <c r="V77" s="15">
        <v>1060198.93</v>
      </c>
      <c r="W77" s="90">
        <f t="shared" si="30"/>
        <v>71409.25</v>
      </c>
      <c r="X77" s="103">
        <f t="shared" si="31"/>
        <v>0.06735457656045739</v>
      </c>
    </row>
    <row r="78" spans="1:24" s="14" customFormat="1" ht="12.75" hidden="1" outlineLevel="2">
      <c r="A78" s="14" t="s">
        <v>624</v>
      </c>
      <c r="B78" s="14" t="s">
        <v>625</v>
      </c>
      <c r="C78" s="54" t="s">
        <v>626</v>
      </c>
      <c r="D78" s="15"/>
      <c r="E78" s="15"/>
      <c r="F78" s="15">
        <v>-981915.2000000001</v>
      </c>
      <c r="G78" s="15">
        <v>-878478.31</v>
      </c>
      <c r="H78" s="90">
        <f t="shared" si="24"/>
        <v>-103436.89000000001</v>
      </c>
      <c r="I78" s="103">
        <f t="shared" si="25"/>
        <v>-0.117745525213935</v>
      </c>
      <c r="J78" s="104"/>
      <c r="K78" s="15">
        <v>-16272532.37</v>
      </c>
      <c r="L78" s="15">
        <v>-11724157.02</v>
      </c>
      <c r="M78" s="90">
        <f t="shared" si="26"/>
        <v>-4548375.35</v>
      </c>
      <c r="N78" s="103">
        <f t="shared" si="27"/>
        <v>-0.387949030556399</v>
      </c>
      <c r="O78" s="104"/>
      <c r="P78" s="15">
        <v>-3061709.19</v>
      </c>
      <c r="Q78" s="15">
        <v>-2452060.86</v>
      </c>
      <c r="R78" s="90">
        <f t="shared" si="28"/>
        <v>-609648.3300000001</v>
      </c>
      <c r="S78" s="103">
        <f t="shared" si="29"/>
        <v>-0.24862691621773209</v>
      </c>
      <c r="T78" s="104"/>
      <c r="U78" s="15">
        <v>-17796273.189999998</v>
      </c>
      <c r="V78" s="15">
        <v>-13377375.399999999</v>
      </c>
      <c r="W78" s="90">
        <f t="shared" si="30"/>
        <v>-4418897.789999999</v>
      </c>
      <c r="X78" s="103">
        <f t="shared" si="31"/>
        <v>-0.3303262155594437</v>
      </c>
    </row>
    <row r="79" spans="1:24" s="14" customFormat="1" ht="12.75" hidden="1" outlineLevel="2">
      <c r="A79" s="14" t="s">
        <v>627</v>
      </c>
      <c r="B79" s="14" t="s">
        <v>628</v>
      </c>
      <c r="C79" s="54" t="s">
        <v>629</v>
      </c>
      <c r="D79" s="15"/>
      <c r="E79" s="15"/>
      <c r="F79" s="15">
        <v>574415.84</v>
      </c>
      <c r="G79" s="15">
        <v>315493.93</v>
      </c>
      <c r="H79" s="90">
        <f t="shared" si="24"/>
        <v>258921.90999999997</v>
      </c>
      <c r="I79" s="103">
        <f t="shared" si="25"/>
        <v>0.8206874534796913</v>
      </c>
      <c r="J79" s="104"/>
      <c r="K79" s="15">
        <v>7518048.06</v>
      </c>
      <c r="L79" s="15">
        <v>6163406.97</v>
      </c>
      <c r="M79" s="90">
        <f t="shared" si="26"/>
        <v>1354641.0899999999</v>
      </c>
      <c r="N79" s="103">
        <f t="shared" si="27"/>
        <v>0.219787707771632</v>
      </c>
      <c r="O79" s="104"/>
      <c r="P79" s="15">
        <v>1797179.73</v>
      </c>
      <c r="Q79" s="15">
        <v>1036151.32</v>
      </c>
      <c r="R79" s="90">
        <f t="shared" si="28"/>
        <v>761028.41</v>
      </c>
      <c r="S79" s="103">
        <f t="shared" si="29"/>
        <v>0.7344761284481113</v>
      </c>
      <c r="T79" s="104"/>
      <c r="U79" s="15">
        <v>8130132.779999999</v>
      </c>
      <c r="V79" s="15">
        <v>7258859.56</v>
      </c>
      <c r="W79" s="90">
        <f t="shared" si="30"/>
        <v>871273.2199999997</v>
      </c>
      <c r="X79" s="103">
        <f t="shared" si="31"/>
        <v>0.12002894019346474</v>
      </c>
    </row>
    <row r="80" spans="1:24" s="14" customFormat="1" ht="12.75" hidden="1" outlineLevel="2">
      <c r="A80" s="14" t="s">
        <v>630</v>
      </c>
      <c r="B80" s="14" t="s">
        <v>631</v>
      </c>
      <c r="C80" s="54" t="s">
        <v>632</v>
      </c>
      <c r="D80" s="15"/>
      <c r="E80" s="15"/>
      <c r="F80" s="15">
        <v>2983.77</v>
      </c>
      <c r="G80" s="15">
        <v>-107927.33</v>
      </c>
      <c r="H80" s="90">
        <f t="shared" si="24"/>
        <v>110911.1</v>
      </c>
      <c r="I80" s="103">
        <f t="shared" si="25"/>
        <v>1.0276461022430556</v>
      </c>
      <c r="J80" s="104"/>
      <c r="K80" s="15">
        <v>-2425531.0300000003</v>
      </c>
      <c r="L80" s="15">
        <v>-1796588.46</v>
      </c>
      <c r="M80" s="90">
        <f t="shared" si="26"/>
        <v>-628942.5700000003</v>
      </c>
      <c r="N80" s="103">
        <f t="shared" si="27"/>
        <v>-0.3500760380037175</v>
      </c>
      <c r="O80" s="104"/>
      <c r="P80" s="15">
        <v>17504.71</v>
      </c>
      <c r="Q80" s="15">
        <v>-332251.58</v>
      </c>
      <c r="R80" s="90">
        <f t="shared" si="28"/>
        <v>349756.29000000004</v>
      </c>
      <c r="S80" s="103">
        <f t="shared" si="29"/>
        <v>1.0526851068699208</v>
      </c>
      <c r="T80" s="104"/>
      <c r="U80" s="15">
        <v>-2721446.2500000005</v>
      </c>
      <c r="V80" s="15">
        <v>-1903072.3699999999</v>
      </c>
      <c r="W80" s="90">
        <f t="shared" si="30"/>
        <v>-818373.8800000006</v>
      </c>
      <c r="X80" s="103">
        <f t="shared" si="31"/>
        <v>-0.43002772406390444</v>
      </c>
    </row>
    <row r="81" spans="1:24" s="14" customFormat="1" ht="12.75" hidden="1" outlineLevel="2">
      <c r="A81" s="14" t="s">
        <v>633</v>
      </c>
      <c r="B81" s="14" t="s">
        <v>634</v>
      </c>
      <c r="C81" s="54" t="s">
        <v>635</v>
      </c>
      <c r="D81" s="15"/>
      <c r="E81" s="15"/>
      <c r="F81" s="15">
        <v>0</v>
      </c>
      <c r="G81" s="15">
        <v>0</v>
      </c>
      <c r="H81" s="90">
        <f t="shared" si="24"/>
        <v>0</v>
      </c>
      <c r="I81" s="103">
        <f t="shared" si="25"/>
        <v>0</v>
      </c>
      <c r="J81" s="104"/>
      <c r="K81" s="15">
        <v>0</v>
      </c>
      <c r="L81" s="15">
        <v>0</v>
      </c>
      <c r="M81" s="90">
        <f t="shared" si="26"/>
        <v>0</v>
      </c>
      <c r="N81" s="103">
        <f t="shared" si="27"/>
        <v>0</v>
      </c>
      <c r="O81" s="104"/>
      <c r="P81" s="15">
        <v>0</v>
      </c>
      <c r="Q81" s="15">
        <v>0</v>
      </c>
      <c r="R81" s="90">
        <f t="shared" si="28"/>
        <v>0</v>
      </c>
      <c r="S81" s="103">
        <f t="shared" si="29"/>
        <v>0</v>
      </c>
      <c r="T81" s="104"/>
      <c r="U81" s="15">
        <v>0</v>
      </c>
      <c r="V81" s="15">
        <v>929933.6</v>
      </c>
      <c r="W81" s="90">
        <f t="shared" si="30"/>
        <v>-929933.6</v>
      </c>
      <c r="X81" s="103" t="str">
        <f t="shared" si="31"/>
        <v>N.M.</v>
      </c>
    </row>
    <row r="82" spans="1:24" s="14" customFormat="1" ht="12.75" hidden="1" outlineLevel="2">
      <c r="A82" s="14" t="s">
        <v>636</v>
      </c>
      <c r="B82" s="14" t="s">
        <v>637</v>
      </c>
      <c r="C82" s="54" t="s">
        <v>638</v>
      </c>
      <c r="D82" s="15"/>
      <c r="E82" s="15"/>
      <c r="F82" s="15">
        <v>0</v>
      </c>
      <c r="G82" s="15">
        <v>0</v>
      </c>
      <c r="H82" s="90">
        <f t="shared" si="24"/>
        <v>0</v>
      </c>
      <c r="I82" s="103">
        <f t="shared" si="25"/>
        <v>0</v>
      </c>
      <c r="J82" s="104"/>
      <c r="K82" s="15">
        <v>0</v>
      </c>
      <c r="L82" s="15">
        <v>0</v>
      </c>
      <c r="M82" s="90">
        <f t="shared" si="26"/>
        <v>0</v>
      </c>
      <c r="N82" s="103">
        <f t="shared" si="27"/>
        <v>0</v>
      </c>
      <c r="O82" s="104"/>
      <c r="P82" s="15">
        <v>0</v>
      </c>
      <c r="Q82" s="15">
        <v>0</v>
      </c>
      <c r="R82" s="90">
        <f t="shared" si="28"/>
        <v>0</v>
      </c>
      <c r="S82" s="103">
        <f t="shared" si="29"/>
        <v>0</v>
      </c>
      <c r="T82" s="104"/>
      <c r="U82" s="15">
        <v>0</v>
      </c>
      <c r="V82" s="15">
        <v>-686939.26</v>
      </c>
      <c r="W82" s="90">
        <f t="shared" si="30"/>
        <v>686939.26</v>
      </c>
      <c r="X82" s="103" t="str">
        <f t="shared" si="31"/>
        <v>N.M.</v>
      </c>
    </row>
    <row r="83" spans="1:24" s="14" customFormat="1" ht="12.75" hidden="1" outlineLevel="2">
      <c r="A83" s="14" t="s">
        <v>639</v>
      </c>
      <c r="B83" s="14" t="s">
        <v>640</v>
      </c>
      <c r="C83" s="54" t="s">
        <v>641</v>
      </c>
      <c r="D83" s="15"/>
      <c r="E83" s="15"/>
      <c r="F83" s="15">
        <v>0</v>
      </c>
      <c r="G83" s="15">
        <v>0</v>
      </c>
      <c r="H83" s="90">
        <f t="shared" si="24"/>
        <v>0</v>
      </c>
      <c r="I83" s="103">
        <f t="shared" si="25"/>
        <v>0</v>
      </c>
      <c r="J83" s="104"/>
      <c r="K83" s="15">
        <v>0</v>
      </c>
      <c r="L83" s="15">
        <v>0</v>
      </c>
      <c r="M83" s="90">
        <f t="shared" si="26"/>
        <v>0</v>
      </c>
      <c r="N83" s="103">
        <f t="shared" si="27"/>
        <v>0</v>
      </c>
      <c r="O83" s="104"/>
      <c r="P83" s="15">
        <v>0</v>
      </c>
      <c r="Q83" s="15">
        <v>0</v>
      </c>
      <c r="R83" s="90">
        <f t="shared" si="28"/>
        <v>0</v>
      </c>
      <c r="S83" s="103">
        <f t="shared" si="29"/>
        <v>0</v>
      </c>
      <c r="T83" s="104"/>
      <c r="U83" s="15">
        <v>0</v>
      </c>
      <c r="V83" s="15">
        <v>-139427.12</v>
      </c>
      <c r="W83" s="90">
        <f t="shared" si="30"/>
        <v>139427.12</v>
      </c>
      <c r="X83" s="103" t="str">
        <f t="shared" si="31"/>
        <v>N.M.</v>
      </c>
    </row>
    <row r="84" spans="1:24" s="14" customFormat="1" ht="12.75" hidden="1" outlineLevel="2">
      <c r="A84" s="14" t="s">
        <v>642</v>
      </c>
      <c r="B84" s="14" t="s">
        <v>643</v>
      </c>
      <c r="C84" s="54" t="s">
        <v>644</v>
      </c>
      <c r="D84" s="15"/>
      <c r="E84" s="15"/>
      <c r="F84" s="15">
        <v>459.79</v>
      </c>
      <c r="G84" s="15">
        <v>127.92</v>
      </c>
      <c r="H84" s="90">
        <f t="shared" si="24"/>
        <v>331.87</v>
      </c>
      <c r="I84" s="103">
        <f t="shared" si="25"/>
        <v>2.594355847404628</v>
      </c>
      <c r="J84" s="104"/>
      <c r="K84" s="15">
        <v>82937.37</v>
      </c>
      <c r="L84" s="15">
        <v>51168.56</v>
      </c>
      <c r="M84" s="90">
        <f t="shared" si="26"/>
        <v>31768.809999999998</v>
      </c>
      <c r="N84" s="103">
        <f t="shared" si="27"/>
        <v>0.6208658207305423</v>
      </c>
      <c r="O84" s="104"/>
      <c r="P84" s="15">
        <v>23777.65</v>
      </c>
      <c r="Q84" s="15">
        <v>-21172.16</v>
      </c>
      <c r="R84" s="90">
        <f t="shared" si="28"/>
        <v>44949.81</v>
      </c>
      <c r="S84" s="103">
        <f t="shared" si="29"/>
        <v>2.1230620777473814</v>
      </c>
      <c r="T84" s="104"/>
      <c r="U84" s="15">
        <v>85880.86</v>
      </c>
      <c r="V84" s="15">
        <v>44303.259999999995</v>
      </c>
      <c r="W84" s="90">
        <f t="shared" si="30"/>
        <v>41577.600000000006</v>
      </c>
      <c r="X84" s="103">
        <f t="shared" si="31"/>
        <v>0.938477213640712</v>
      </c>
    </row>
    <row r="85" spans="1:24" s="14" customFormat="1" ht="12.75" hidden="1" outlineLevel="2">
      <c r="A85" s="14" t="s">
        <v>645</v>
      </c>
      <c r="B85" s="14" t="s">
        <v>646</v>
      </c>
      <c r="C85" s="54" t="s">
        <v>647</v>
      </c>
      <c r="D85" s="15"/>
      <c r="E85" s="15"/>
      <c r="F85" s="15">
        <v>0</v>
      </c>
      <c r="G85" s="15">
        <v>-16.85</v>
      </c>
      <c r="H85" s="90">
        <f t="shared" si="24"/>
        <v>16.85</v>
      </c>
      <c r="I85" s="103" t="str">
        <f t="shared" si="25"/>
        <v>N.M.</v>
      </c>
      <c r="J85" s="104"/>
      <c r="K85" s="15">
        <v>-5712.54</v>
      </c>
      <c r="L85" s="15">
        <v>-12883.050000000001</v>
      </c>
      <c r="M85" s="90">
        <f t="shared" si="26"/>
        <v>7170.510000000001</v>
      </c>
      <c r="N85" s="103">
        <f t="shared" si="27"/>
        <v>0.5565848149312469</v>
      </c>
      <c r="O85" s="104"/>
      <c r="P85" s="15">
        <v>0</v>
      </c>
      <c r="Q85" s="15">
        <v>-1766.56</v>
      </c>
      <c r="R85" s="90">
        <f t="shared" si="28"/>
        <v>1766.56</v>
      </c>
      <c r="S85" s="103" t="str">
        <f t="shared" si="29"/>
        <v>N.M.</v>
      </c>
      <c r="T85" s="104"/>
      <c r="U85" s="15">
        <v>-7136.86</v>
      </c>
      <c r="V85" s="15">
        <v>-12883.050000000001</v>
      </c>
      <c r="W85" s="90">
        <f t="shared" si="30"/>
        <v>5746.190000000001</v>
      </c>
      <c r="X85" s="103">
        <f t="shared" si="31"/>
        <v>0.4460271441933394</v>
      </c>
    </row>
    <row r="86" spans="1:24" s="14" customFormat="1" ht="12.75" hidden="1" outlineLevel="2">
      <c r="A86" s="14" t="s">
        <v>648</v>
      </c>
      <c r="B86" s="14" t="s">
        <v>649</v>
      </c>
      <c r="C86" s="54" t="s">
        <v>650</v>
      </c>
      <c r="D86" s="15"/>
      <c r="E86" s="15"/>
      <c r="F86" s="15">
        <v>0</v>
      </c>
      <c r="G86" s="15">
        <v>-712.38</v>
      </c>
      <c r="H86" s="90">
        <f t="shared" si="24"/>
        <v>712.38</v>
      </c>
      <c r="I86" s="103" t="str">
        <f t="shared" si="25"/>
        <v>N.M.</v>
      </c>
      <c r="J86" s="104"/>
      <c r="K86" s="15">
        <v>0</v>
      </c>
      <c r="L86" s="15">
        <v>-188437.65</v>
      </c>
      <c r="M86" s="90">
        <f t="shared" si="26"/>
        <v>188437.65</v>
      </c>
      <c r="N86" s="103" t="str">
        <f t="shared" si="27"/>
        <v>N.M.</v>
      </c>
      <c r="O86" s="104"/>
      <c r="P86" s="15">
        <v>0</v>
      </c>
      <c r="Q86" s="15">
        <v>33974.95</v>
      </c>
      <c r="R86" s="90">
        <f t="shared" si="28"/>
        <v>-33974.95</v>
      </c>
      <c r="S86" s="103" t="str">
        <f t="shared" si="29"/>
        <v>N.M.</v>
      </c>
      <c r="T86" s="104"/>
      <c r="U86" s="15">
        <v>0</v>
      </c>
      <c r="V86" s="15">
        <v>-278768.24</v>
      </c>
      <c r="W86" s="90">
        <f t="shared" si="30"/>
        <v>278768.24</v>
      </c>
      <c r="X86" s="103" t="str">
        <f t="shared" si="31"/>
        <v>N.M.</v>
      </c>
    </row>
    <row r="87" spans="1:24" ht="12.75" hidden="1" outlineLevel="1">
      <c r="A87" s="1" t="s">
        <v>341</v>
      </c>
      <c r="B87" s="9" t="s">
        <v>321</v>
      </c>
      <c r="C87" s="66" t="s">
        <v>410</v>
      </c>
      <c r="D87" s="28"/>
      <c r="E87" s="28"/>
      <c r="F87" s="17">
        <v>5222759.549999998</v>
      </c>
      <c r="G87" s="17">
        <v>5885619.430000001</v>
      </c>
      <c r="H87" s="35">
        <f aca="true" t="shared" si="32" ref="H87:H93">+F87-G87</f>
        <v>-662859.8800000027</v>
      </c>
      <c r="I87" s="95">
        <f aca="true" t="shared" si="33" ref="I87:I93">IF(G87&lt;0,IF(H87=0,0,IF(OR(G87=0,F87=0),"N.M.",IF(ABS(H87/G87)&gt;=10,"N.M.",H87/(-G87)))),IF(H87=0,0,IF(OR(G87=0,F87=0),"N.M.",IF(ABS(H87/G87)&gt;=10,"N.M.",H87/G87))))</f>
        <v>-0.11262363934393947</v>
      </c>
      <c r="J87" s="106" t="s">
        <v>318</v>
      </c>
      <c r="K87" s="17">
        <v>86997971.137</v>
      </c>
      <c r="L87" s="17">
        <v>77155210.108</v>
      </c>
      <c r="M87" s="35">
        <f aca="true" t="shared" si="34" ref="M87:M93">+K87-L87</f>
        <v>9842761.029</v>
      </c>
      <c r="N87" s="95">
        <f aca="true" t="shared" si="35" ref="N87:N93">IF(L87&lt;0,IF(M87=0,0,IF(OR(L87=0,K87=0),"N.M.",IF(ABS(M87/L87)&gt;=10,"N.M.",M87/(-L87)))),IF(M87=0,0,IF(OR(L87=0,K87=0),"N.M.",IF(ABS(M87/L87)&gt;=10,"N.M.",M87/L87))))</f>
        <v>0.12757091860967446</v>
      </c>
      <c r="P87" s="17">
        <v>17025770.9</v>
      </c>
      <c r="Q87" s="17">
        <v>17920382.55000001</v>
      </c>
      <c r="R87" s="35">
        <f aca="true" t="shared" si="36" ref="R87:R93">+P87-Q87</f>
        <v>-894611.6500000097</v>
      </c>
      <c r="S87" s="95">
        <f aca="true" t="shared" si="37" ref="S87:S93">IF(Q87&lt;0,IF(R87=0,0,IF(OR(Q87=0,P87=0),"N.M.",IF(ABS(R87/Q87)&gt;=10,"N.M.",R87/(-Q87)))),IF(R87=0,0,IF(OR(Q87=0,P87=0),"N.M.",IF(ABS(R87/Q87)&gt;=10,"N.M.",R87/Q87))))</f>
        <v>-0.04992145940545278</v>
      </c>
      <c r="T87" s="106" t="s">
        <v>319</v>
      </c>
      <c r="U87" s="17">
        <v>94865443.42699999</v>
      </c>
      <c r="V87" s="17">
        <v>83727536.238</v>
      </c>
      <c r="W87" s="35">
        <f aca="true" t="shared" si="38" ref="W87:W93">+U87-V87</f>
        <v>11137907.18899998</v>
      </c>
      <c r="X87" s="95">
        <f aca="true" t="shared" si="39" ref="X87:X93">IF(V87&lt;0,IF(W87=0,0,IF(OR(V87=0,U87=0),"N.M.",IF(ABS(W87/V87)&gt;=10,"N.M.",W87/(-V87)))),IF(W87=0,0,IF(OR(V87=0,U87=0),"N.M.",IF(ABS(W87/V87)&gt;=10,"N.M.",W87/V87))))</f>
        <v>0.13302561725141276</v>
      </c>
    </row>
    <row r="88" spans="1:24" s="14" customFormat="1" ht="12.75" hidden="1" outlineLevel="2">
      <c r="A88" s="14" t="s">
        <v>651</v>
      </c>
      <c r="B88" s="14" t="s">
        <v>652</v>
      </c>
      <c r="C88" s="54" t="s">
        <v>653</v>
      </c>
      <c r="D88" s="15"/>
      <c r="E88" s="15"/>
      <c r="F88" s="15">
        <v>-11717.03</v>
      </c>
      <c r="G88" s="15">
        <v>-12771.06</v>
      </c>
      <c r="H88" s="90">
        <f t="shared" si="32"/>
        <v>1054.0299999999988</v>
      </c>
      <c r="I88" s="103">
        <f t="shared" si="33"/>
        <v>0.0825326950151357</v>
      </c>
      <c r="J88" s="104"/>
      <c r="K88" s="15">
        <v>-4632.63</v>
      </c>
      <c r="L88" s="15">
        <v>-123023.53</v>
      </c>
      <c r="M88" s="90">
        <f t="shared" si="34"/>
        <v>118390.9</v>
      </c>
      <c r="N88" s="103">
        <f t="shared" si="35"/>
        <v>0.9623435451738378</v>
      </c>
      <c r="O88" s="104"/>
      <c r="P88" s="15">
        <v>-20354.100000000002</v>
      </c>
      <c r="Q88" s="15">
        <v>-46303.23</v>
      </c>
      <c r="R88" s="90">
        <f t="shared" si="36"/>
        <v>25949.13</v>
      </c>
      <c r="S88" s="103">
        <f t="shared" si="37"/>
        <v>0.560417275425494</v>
      </c>
      <c r="T88" s="104"/>
      <c r="U88" s="15">
        <v>7424.12</v>
      </c>
      <c r="V88" s="15">
        <v>-146058.245</v>
      </c>
      <c r="W88" s="90">
        <f t="shared" si="38"/>
        <v>153482.365</v>
      </c>
      <c r="X88" s="103">
        <f t="shared" si="39"/>
        <v>1.0508298590059055</v>
      </c>
    </row>
    <row r="89" spans="1:24" s="14" customFormat="1" ht="12.75" hidden="1" outlineLevel="2">
      <c r="A89" s="14" t="s">
        <v>654</v>
      </c>
      <c r="B89" s="14" t="s">
        <v>655</v>
      </c>
      <c r="C89" s="54" t="s">
        <v>656</v>
      </c>
      <c r="D89" s="15"/>
      <c r="E89" s="15"/>
      <c r="F89" s="15">
        <v>32479.98</v>
      </c>
      <c r="G89" s="15">
        <v>40210.520000000004</v>
      </c>
      <c r="H89" s="90">
        <f t="shared" si="32"/>
        <v>-7730.5400000000045</v>
      </c>
      <c r="I89" s="103">
        <f t="shared" si="33"/>
        <v>-0.19225167941125865</v>
      </c>
      <c r="J89" s="104"/>
      <c r="K89" s="15">
        <v>685229.75</v>
      </c>
      <c r="L89" s="15">
        <v>416723.10000000003</v>
      </c>
      <c r="M89" s="90">
        <f t="shared" si="34"/>
        <v>268506.64999999997</v>
      </c>
      <c r="N89" s="103">
        <f t="shared" si="35"/>
        <v>0.6443286921219389</v>
      </c>
      <c r="O89" s="104"/>
      <c r="P89" s="15">
        <v>126321.42</v>
      </c>
      <c r="Q89" s="15">
        <v>142407.38</v>
      </c>
      <c r="R89" s="90">
        <f t="shared" si="36"/>
        <v>-16085.960000000006</v>
      </c>
      <c r="S89" s="103">
        <f t="shared" si="37"/>
        <v>-0.11295734813743505</v>
      </c>
      <c r="T89" s="104"/>
      <c r="U89" s="15">
        <v>833983.12</v>
      </c>
      <c r="V89" s="15">
        <v>474500.24000000005</v>
      </c>
      <c r="W89" s="90">
        <f t="shared" si="38"/>
        <v>359482.87999999995</v>
      </c>
      <c r="X89" s="103">
        <f t="shared" si="39"/>
        <v>0.7576031573766958</v>
      </c>
    </row>
    <row r="90" spans="1:24" s="14" customFormat="1" ht="12.75" hidden="1" outlineLevel="2">
      <c r="A90" s="14" t="s">
        <v>657</v>
      </c>
      <c r="B90" s="14" t="s">
        <v>658</v>
      </c>
      <c r="C90" s="54" t="s">
        <v>659</v>
      </c>
      <c r="D90" s="15"/>
      <c r="E90" s="15"/>
      <c r="F90" s="15">
        <v>4641178</v>
      </c>
      <c r="G90" s="15">
        <v>4069205.94</v>
      </c>
      <c r="H90" s="90">
        <f t="shared" si="32"/>
        <v>571972.06</v>
      </c>
      <c r="I90" s="103">
        <f t="shared" si="33"/>
        <v>0.140561099249747</v>
      </c>
      <c r="J90" s="104"/>
      <c r="K90" s="15">
        <v>55274422</v>
      </c>
      <c r="L90" s="15">
        <v>58148100.94</v>
      </c>
      <c r="M90" s="90">
        <f t="shared" si="34"/>
        <v>-2873678.9399999976</v>
      </c>
      <c r="N90" s="103">
        <f t="shared" si="35"/>
        <v>-0.04941999641510558</v>
      </c>
      <c r="O90" s="104"/>
      <c r="P90" s="15">
        <v>17693781</v>
      </c>
      <c r="Q90" s="15">
        <v>12807172.94</v>
      </c>
      <c r="R90" s="90">
        <f t="shared" si="36"/>
        <v>4886608.0600000005</v>
      </c>
      <c r="S90" s="103">
        <f t="shared" si="37"/>
        <v>0.38155243806678857</v>
      </c>
      <c r="T90" s="104"/>
      <c r="U90" s="15">
        <v>61200786</v>
      </c>
      <c r="V90" s="15">
        <v>61027338.94</v>
      </c>
      <c r="W90" s="90">
        <f t="shared" si="38"/>
        <v>173447.06000000238</v>
      </c>
      <c r="X90" s="103">
        <f t="shared" si="39"/>
        <v>0.002842120646461902</v>
      </c>
    </row>
    <row r="91" spans="1:24" ht="12.75" hidden="1" outlineLevel="1">
      <c r="A91" s="1" t="s">
        <v>342</v>
      </c>
      <c r="B91" s="9" t="s">
        <v>320</v>
      </c>
      <c r="C91" s="67" t="s">
        <v>411</v>
      </c>
      <c r="D91" s="28"/>
      <c r="E91" s="28"/>
      <c r="F91" s="125">
        <v>4661940.95</v>
      </c>
      <c r="G91" s="125">
        <v>4096645.4</v>
      </c>
      <c r="H91" s="128">
        <f t="shared" si="32"/>
        <v>565295.5500000003</v>
      </c>
      <c r="I91" s="96">
        <f t="shared" si="33"/>
        <v>0.13798986604991495</v>
      </c>
      <c r="J91" s="106" t="s">
        <v>318</v>
      </c>
      <c r="K91" s="125">
        <v>55955019.12</v>
      </c>
      <c r="L91" s="125">
        <v>58441800.51</v>
      </c>
      <c r="M91" s="128">
        <f t="shared" si="34"/>
        <v>-2486781.3900000006</v>
      </c>
      <c r="N91" s="96">
        <f t="shared" si="35"/>
        <v>-0.04255141642281344</v>
      </c>
      <c r="P91" s="125">
        <v>17799748.32</v>
      </c>
      <c r="Q91" s="125">
        <v>12903277.09</v>
      </c>
      <c r="R91" s="128">
        <f t="shared" si="36"/>
        <v>4896471.23</v>
      </c>
      <c r="S91" s="96">
        <f t="shared" si="37"/>
        <v>0.3794750121110513</v>
      </c>
      <c r="T91" s="106" t="s">
        <v>319</v>
      </c>
      <c r="U91" s="125">
        <v>62042193.24</v>
      </c>
      <c r="V91" s="125">
        <v>61355780.934999995</v>
      </c>
      <c r="W91" s="128">
        <f t="shared" si="38"/>
        <v>686412.3050000072</v>
      </c>
      <c r="X91" s="96">
        <f t="shared" si="39"/>
        <v>0.01118741045325768</v>
      </c>
    </row>
    <row r="92" spans="1:24" ht="12.75" collapsed="1">
      <c r="A92" s="1" t="s">
        <v>343</v>
      </c>
      <c r="C92" s="62" t="s">
        <v>333</v>
      </c>
      <c r="D92" s="28"/>
      <c r="E92" s="28"/>
      <c r="F92" s="17">
        <v>9884700.5</v>
      </c>
      <c r="G92" s="17">
        <v>9982264.83</v>
      </c>
      <c r="H92" s="35">
        <f t="shared" si="32"/>
        <v>-97564.33000000007</v>
      </c>
      <c r="I92" s="95">
        <f t="shared" si="33"/>
        <v>-0.009773766941825373</v>
      </c>
      <c r="J92" s="106" t="s">
        <v>318</v>
      </c>
      <c r="K92" s="17">
        <v>142952990.257</v>
      </c>
      <c r="L92" s="17">
        <v>135597010.618</v>
      </c>
      <c r="M92" s="35">
        <f t="shared" si="34"/>
        <v>7355979.638999999</v>
      </c>
      <c r="N92" s="95">
        <f t="shared" si="35"/>
        <v>0.05424883340328979</v>
      </c>
      <c r="P92" s="17">
        <v>34825519.22</v>
      </c>
      <c r="Q92" s="17">
        <v>30823659.64</v>
      </c>
      <c r="R92" s="35">
        <f t="shared" si="36"/>
        <v>4001859.579999998</v>
      </c>
      <c r="S92" s="95">
        <f t="shared" si="37"/>
        <v>0.12983077372184473</v>
      </c>
      <c r="T92" s="106" t="s">
        <v>319</v>
      </c>
      <c r="U92" s="17">
        <v>156907636.667</v>
      </c>
      <c r="V92" s="17">
        <v>145083317.17299998</v>
      </c>
      <c r="W92" s="35">
        <f t="shared" si="38"/>
        <v>11824319.494000018</v>
      </c>
      <c r="X92" s="95">
        <f t="shared" si="39"/>
        <v>0.08150020088043951</v>
      </c>
    </row>
    <row r="93" spans="1:24" ht="12.75">
      <c r="A93" s="1" t="s">
        <v>344</v>
      </c>
      <c r="C93" s="68" t="s">
        <v>334</v>
      </c>
      <c r="D93" s="69"/>
      <c r="E93" s="69"/>
      <c r="F93" s="126">
        <v>53800430.42999999</v>
      </c>
      <c r="G93" s="126">
        <v>48313239.120000005</v>
      </c>
      <c r="H93" s="133">
        <f t="shared" si="32"/>
        <v>5487191.3099999875</v>
      </c>
      <c r="I93" s="97">
        <f t="shared" si="33"/>
        <v>0.11357531413637884</v>
      </c>
      <c r="J93" s="106" t="s">
        <v>318</v>
      </c>
      <c r="K93" s="126">
        <v>618573737.407</v>
      </c>
      <c r="L93" s="126">
        <v>581231149.648</v>
      </c>
      <c r="M93" s="133">
        <f t="shared" si="34"/>
        <v>37342587.758999944</v>
      </c>
      <c r="N93" s="97">
        <f t="shared" si="35"/>
        <v>0.0642473958624121</v>
      </c>
      <c r="P93" s="126">
        <v>156636253.22</v>
      </c>
      <c r="Q93" s="126">
        <v>134338218.51000002</v>
      </c>
      <c r="R93" s="133">
        <f t="shared" si="36"/>
        <v>22298034.70999998</v>
      </c>
      <c r="S93" s="97">
        <f t="shared" si="37"/>
        <v>0.16598429663067277</v>
      </c>
      <c r="T93" s="106" t="s">
        <v>319</v>
      </c>
      <c r="U93" s="126">
        <v>674891834.977</v>
      </c>
      <c r="V93" s="126">
        <v>643542242.8330001</v>
      </c>
      <c r="W93" s="133">
        <f t="shared" si="38"/>
        <v>31349592.143999934</v>
      </c>
      <c r="X93" s="97">
        <f t="shared" si="39"/>
        <v>0.048714117050021204</v>
      </c>
    </row>
    <row r="94" spans="1:24" ht="0.75" customHeight="1" hidden="1" outlineLevel="1">
      <c r="A94" s="1"/>
      <c r="C94" s="70"/>
      <c r="D94" s="69"/>
      <c r="E94" s="69"/>
      <c r="F94" s="127"/>
      <c r="G94" s="127"/>
      <c r="H94" s="134"/>
      <c r="I94" s="95"/>
      <c r="K94" s="127"/>
      <c r="L94" s="127"/>
      <c r="M94" s="134"/>
      <c r="N94" s="95"/>
      <c r="P94" s="127"/>
      <c r="Q94" s="127"/>
      <c r="R94" s="134"/>
      <c r="S94" s="95"/>
      <c r="U94" s="127"/>
      <c r="V94" s="127"/>
      <c r="W94" s="134"/>
      <c r="X94" s="95"/>
    </row>
    <row r="95" spans="1:24" s="14" customFormat="1" ht="12.75" hidden="1" outlineLevel="2">
      <c r="A95" s="14" t="s">
        <v>660</v>
      </c>
      <c r="B95" s="14" t="s">
        <v>661</v>
      </c>
      <c r="C95" s="54" t="s">
        <v>662</v>
      </c>
      <c r="D95" s="15"/>
      <c r="E95" s="15"/>
      <c r="F95" s="15">
        <v>0</v>
      </c>
      <c r="G95" s="15">
        <v>0</v>
      </c>
      <c r="H95" s="90">
        <f>+F95-G95</f>
        <v>0</v>
      </c>
      <c r="I95" s="103">
        <f>IF(G95&lt;0,IF(H95=0,0,IF(OR(G95=0,F95=0),"N.M.",IF(ABS(H95/G95)&gt;=10,"N.M.",H95/(-G95)))),IF(H95=0,0,IF(OR(G95=0,F95=0),"N.M.",IF(ABS(H95/G95)&gt;=10,"N.M.",H95/G95))))</f>
        <v>0</v>
      </c>
      <c r="J95" s="104"/>
      <c r="K95" s="15">
        <v>0</v>
      </c>
      <c r="L95" s="15">
        <v>0</v>
      </c>
      <c r="M95" s="90">
        <f>+K95-L95</f>
        <v>0</v>
      </c>
      <c r="N95" s="103">
        <f>IF(L95&lt;0,IF(M95=0,0,IF(OR(L95=0,K95=0),"N.M.",IF(ABS(M95/L95)&gt;=10,"N.M.",M95/(-L95)))),IF(M95=0,0,IF(OR(L95=0,K95=0),"N.M.",IF(ABS(M95/L95)&gt;=10,"N.M.",M95/L95))))</f>
        <v>0</v>
      </c>
      <c r="O95" s="104"/>
      <c r="P95" s="15">
        <v>0</v>
      </c>
      <c r="Q95" s="15">
        <v>0</v>
      </c>
      <c r="R95" s="90">
        <f>+P95-Q95</f>
        <v>0</v>
      </c>
      <c r="S95" s="103">
        <f>IF(Q95&lt;0,IF(R95=0,0,IF(OR(Q95=0,P95=0),"N.M.",IF(ABS(R95/Q95)&gt;=10,"N.M.",R95/(-Q95)))),IF(R95=0,0,IF(OR(Q95=0,P95=0),"N.M.",IF(ABS(R95/Q95)&gt;=10,"N.M.",R95/Q95))))</f>
        <v>0</v>
      </c>
      <c r="T95" s="104"/>
      <c r="U95" s="15">
        <v>0</v>
      </c>
      <c r="V95" s="15">
        <v>-12698791.46</v>
      </c>
      <c r="W95" s="90">
        <f>+U95-V95</f>
        <v>12698791.46</v>
      </c>
      <c r="X95" s="103" t="str">
        <f>IF(V95&lt;0,IF(W95=0,0,IF(OR(V95=0,U95=0),"N.M.",IF(ABS(W95/V95)&gt;=10,"N.M.",W95/(-V95)))),IF(W95=0,0,IF(OR(V95=0,U95=0),"N.M.",IF(ABS(W95/V95)&gt;=10,"N.M.",W95/V95))))</f>
        <v>N.M.</v>
      </c>
    </row>
    <row r="96" spans="1:24" ht="12.75" hidden="1" outlineLevel="1">
      <c r="A96" s="1" t="s">
        <v>345</v>
      </c>
      <c r="B96" s="9" t="s">
        <v>321</v>
      </c>
      <c r="C96" s="71" t="s">
        <v>323</v>
      </c>
      <c r="D96" s="69"/>
      <c r="E96" s="69"/>
      <c r="F96" s="127">
        <v>0</v>
      </c>
      <c r="G96" s="127">
        <v>0</v>
      </c>
      <c r="H96" s="134">
        <f>+F96-G96</f>
        <v>0</v>
      </c>
      <c r="I96" s="95">
        <f>IF(G96&lt;0,IF(H96=0,0,IF(OR(G96=0,F96=0),"N.M.",IF(ABS(H96/G96)&gt;=10,"N.M.",H96/(-G96)))),IF(H96=0,0,IF(OR(G96=0,F96=0),"N.M.",IF(ABS(H96/G96)&gt;=10,"N.M.",H96/G96))))</f>
        <v>0</v>
      </c>
      <c r="K96" s="127">
        <v>0</v>
      </c>
      <c r="L96" s="127">
        <v>0</v>
      </c>
      <c r="M96" s="134">
        <f>+K96-L96</f>
        <v>0</v>
      </c>
      <c r="N96" s="95">
        <f>IF(L96&lt;0,IF(M96=0,0,IF(OR(L96=0,K96=0),"N.M.",IF(ABS(M96/L96)&gt;=10,"N.M.",M96/(-L96)))),IF(M96=0,0,IF(OR(L96=0,K96=0),"N.M.",IF(ABS(M96/L96)&gt;=10,"N.M.",M96/L96))))</f>
        <v>0</v>
      </c>
      <c r="P96" s="127">
        <v>0</v>
      </c>
      <c r="Q96" s="127">
        <v>0</v>
      </c>
      <c r="R96" s="134">
        <f>+P96-Q96</f>
        <v>0</v>
      </c>
      <c r="S96" s="95">
        <f>IF(Q96&lt;0,IF(R96=0,0,IF(OR(Q96=0,P96=0),"N.M.",IF(ABS(R96/Q96)&gt;=10,"N.M.",R96/(-Q96)))),IF(R96=0,0,IF(OR(Q96=0,P96=0),"N.M.",IF(ABS(R96/Q96)&gt;=10,"N.M.",R96/Q96))))</f>
        <v>0</v>
      </c>
      <c r="U96" s="127">
        <v>0</v>
      </c>
      <c r="V96" s="127">
        <v>-12698791.46</v>
      </c>
      <c r="W96" s="134">
        <f>+U96-V96</f>
        <v>12698791.46</v>
      </c>
      <c r="X96" s="95" t="str">
        <f>IF(V96&lt;0,IF(W96=0,0,IF(OR(V96=0,U96=0),"N.M.",IF(ABS(W96/V96)&gt;=10,"N.M.",W96/(-V96)))),IF(W96=0,0,IF(OR(V96=0,U96=0),"N.M.",IF(ABS(W96/V96)&gt;=10,"N.M.",W96/V96))))</f>
        <v>N.M.</v>
      </c>
    </row>
    <row r="97" spans="1:24" ht="12.75" hidden="1" outlineLevel="1">
      <c r="A97" s="1" t="s">
        <v>346</v>
      </c>
      <c r="B97" s="9" t="s">
        <v>320</v>
      </c>
      <c r="C97" s="63" t="s">
        <v>324</v>
      </c>
      <c r="D97" s="28"/>
      <c r="E97" s="28"/>
      <c r="F97" s="125">
        <v>0</v>
      </c>
      <c r="G97" s="125">
        <v>0</v>
      </c>
      <c r="H97" s="128">
        <f>+F97-G97</f>
        <v>0</v>
      </c>
      <c r="I97" s="96">
        <f>IF(G97&lt;0,IF(H97=0,0,IF(OR(G97=0,F97=0),"N.M.",IF(ABS(H97/G97)&gt;=10,"N.M.",H97/(-G97)))),IF(H97=0,0,IF(OR(G97=0,F97=0),"N.M.",IF(ABS(H97/G97)&gt;=10,"N.M.",H97/G97))))</f>
        <v>0</v>
      </c>
      <c r="K97" s="125">
        <v>0</v>
      </c>
      <c r="L97" s="125">
        <v>0</v>
      </c>
      <c r="M97" s="128">
        <f>+K97-L97</f>
        <v>0</v>
      </c>
      <c r="N97" s="96">
        <f>IF(L97&lt;0,IF(M97=0,0,IF(OR(L97=0,K97=0),"N.M.",IF(ABS(M97/L97)&gt;=10,"N.M.",M97/(-L97)))),IF(M97=0,0,IF(OR(L97=0,K97=0),"N.M.",IF(ABS(M97/L97)&gt;=10,"N.M.",M97/L97))))</f>
        <v>0</v>
      </c>
      <c r="P97" s="125">
        <v>0</v>
      </c>
      <c r="Q97" s="125">
        <v>0</v>
      </c>
      <c r="R97" s="128">
        <f>+P97-Q97</f>
        <v>0</v>
      </c>
      <c r="S97" s="96">
        <f>IF(Q97&lt;0,IF(R97=0,0,IF(OR(Q97=0,P97=0),"N.M.",IF(ABS(R97/Q97)&gt;=10,"N.M.",R97/(-Q97)))),IF(R97=0,0,IF(OR(Q97=0,P97=0),"N.M.",IF(ABS(R97/Q97)&gt;=10,"N.M.",R97/Q97))))</f>
        <v>0</v>
      </c>
      <c r="U97" s="125">
        <v>0</v>
      </c>
      <c r="V97" s="125">
        <v>0</v>
      </c>
      <c r="W97" s="128">
        <f>+U97-V97</f>
        <v>0</v>
      </c>
      <c r="X97" s="96">
        <f>IF(V97&lt;0,IF(W97=0,0,IF(OR(V97=0,U97=0),"N.M.",IF(ABS(W97/V97)&gt;=10,"N.M.",W97/(-V97)))),IF(W97=0,0,IF(OR(V97=0,U97=0),"N.M.",IF(ABS(W97/V97)&gt;=10,"N.M.",W97/V97))))</f>
        <v>0</v>
      </c>
    </row>
    <row r="98" spans="1:24" ht="12.75" collapsed="1">
      <c r="A98" s="1" t="s">
        <v>357</v>
      </c>
      <c r="C98" s="72" t="s">
        <v>335</v>
      </c>
      <c r="D98" s="28"/>
      <c r="E98" s="28"/>
      <c r="F98" s="125">
        <v>0</v>
      </c>
      <c r="G98" s="125">
        <v>0</v>
      </c>
      <c r="H98" s="128">
        <f>+F98-G98</f>
        <v>0</v>
      </c>
      <c r="I98" s="96">
        <f>IF(G98&lt;0,IF(H98=0,0,IF(OR(G98=0,F98=0),"N.M.",IF(ABS(H98/G98)&gt;=10,"N.M.",H98/(-G98)))),IF(H98=0,0,IF(OR(G98=0,F98=0),"N.M.",IF(ABS(H98/G98)&gt;=10,"N.M.",H98/G98))))</f>
        <v>0</v>
      </c>
      <c r="J98" s="106" t="s">
        <v>318</v>
      </c>
      <c r="K98" s="125">
        <v>0</v>
      </c>
      <c r="L98" s="125">
        <v>0</v>
      </c>
      <c r="M98" s="128">
        <f>+K98-L98</f>
        <v>0</v>
      </c>
      <c r="N98" s="96">
        <f>IF(L98&lt;0,IF(M98=0,0,IF(OR(L98=0,K98=0),"N.M.",IF(ABS(M98/L98)&gt;=10,"N.M.",M98/(-L98)))),IF(M98=0,0,IF(OR(L98=0,K98=0),"N.M.",IF(ABS(M98/L98)&gt;=10,"N.M.",M98/L98))))</f>
        <v>0</v>
      </c>
      <c r="P98" s="125">
        <v>0</v>
      </c>
      <c r="Q98" s="125">
        <v>0</v>
      </c>
      <c r="R98" s="128">
        <f>+P98-Q98</f>
        <v>0</v>
      </c>
      <c r="S98" s="96">
        <f>IF(Q98&lt;0,IF(R98=0,0,IF(OR(Q98=0,P98=0),"N.M.",IF(ABS(R98/Q98)&gt;=10,"N.M.",R98/(-Q98)))),IF(R98=0,0,IF(OR(Q98=0,P98=0),"N.M.",IF(ABS(R98/Q98)&gt;=10,"N.M.",R98/Q98))))</f>
        <v>0</v>
      </c>
      <c r="U98" s="125">
        <v>0</v>
      </c>
      <c r="V98" s="125">
        <v>-12698791.46</v>
      </c>
      <c r="W98" s="128">
        <f>+U98-V98</f>
        <v>12698791.46</v>
      </c>
      <c r="X98" s="96" t="str">
        <f>IF(V98&lt;0,IF(W98=0,0,IF(OR(V98=0,U98=0),"N.M.",IF(ABS(W98/V98)&gt;=10,"N.M.",W98/(-V98)))),IF(W98=0,0,IF(OR(V98=0,U98=0),"N.M.",IF(ABS(W98/V98)&gt;=10,"N.M.",W98/V98))))</f>
        <v>N.M.</v>
      </c>
    </row>
    <row r="99" spans="1:24" s="12" customFormat="1" ht="12.75">
      <c r="A99" s="13" t="s">
        <v>347</v>
      </c>
      <c r="C99" s="80" t="s">
        <v>355</v>
      </c>
      <c r="D99" s="65"/>
      <c r="E99" s="65"/>
      <c r="F99" s="34">
        <v>53800430.42999999</v>
      </c>
      <c r="G99" s="34">
        <v>48313239.120000005</v>
      </c>
      <c r="H99" s="29">
        <f>+F99-G99</f>
        <v>5487191.3099999875</v>
      </c>
      <c r="I99" s="98">
        <f>IF(G99&lt;0,IF(H99=0,0,IF(OR(G99=0,F99=0),"N.M.",IF(ABS(H99/G99)&gt;=10,"N.M.",H99/(-G99)))),IF(H99=0,0,IF(OR(G99=0,F99=0),"N.M.",IF(ABS(H99/G99)&gt;=10,"N.M.",H99/G99))))</f>
        <v>0.11357531413637884</v>
      </c>
      <c r="J99" s="112" t="s">
        <v>318</v>
      </c>
      <c r="K99" s="34">
        <v>618573737.407</v>
      </c>
      <c r="L99" s="34">
        <v>581231149.648</v>
      </c>
      <c r="M99" s="29">
        <f>+K99-L99</f>
        <v>37342587.758999944</v>
      </c>
      <c r="N99" s="98">
        <f>IF(L99&lt;0,IF(M99=0,0,IF(OR(L99=0,K99=0),"N.M.",IF(ABS(M99/L99)&gt;=10,"N.M.",M99/(-L99)))),IF(M99=0,0,IF(OR(L99=0,K99=0),"N.M.",IF(ABS(M99/L99)&gt;=10,"N.M.",M99/L99))))</f>
        <v>0.0642473958624121</v>
      </c>
      <c r="O99" s="112"/>
      <c r="P99" s="34">
        <v>156636253.22</v>
      </c>
      <c r="Q99" s="34">
        <v>134338218.51000002</v>
      </c>
      <c r="R99" s="29">
        <f>+P99-Q99</f>
        <v>22298034.70999998</v>
      </c>
      <c r="S99" s="98">
        <f>IF(Q99&lt;0,IF(R99=0,0,IF(OR(Q99=0,P99=0),"N.M.",IF(ABS(R99/Q99)&gt;=10,"N.M.",R99/(-Q99)))),IF(R99=0,0,IF(OR(Q99=0,P99=0),"N.M.",IF(ABS(R99/Q99)&gt;=10,"N.M.",R99/Q99))))</f>
        <v>0.16598429663067277</v>
      </c>
      <c r="T99" s="112"/>
      <c r="U99" s="34">
        <v>674891834.977</v>
      </c>
      <c r="V99" s="34">
        <v>630843451.373</v>
      </c>
      <c r="W99" s="29">
        <f>+U99-V99</f>
        <v>44048383.60399997</v>
      </c>
      <c r="X99" s="98">
        <f>IF(V99&lt;0,IF(W99=0,0,IF(OR(V99=0,U99=0),"N.M.",IF(ABS(W99/V99)&gt;=10,"N.M.",W99/(-V99)))),IF(W99=0,0,IF(OR(V99=0,U99=0),"N.M.",IF(ABS(W99/V99)&gt;=10,"N.M.",W99/V99))))</f>
        <v>0.06982458723813462</v>
      </c>
    </row>
    <row r="100" spans="1:24" s="12" customFormat="1" ht="0.75" customHeight="1" hidden="1" outlineLevel="1">
      <c r="A100" s="13"/>
      <c r="C100" s="64"/>
      <c r="D100" s="65"/>
      <c r="E100" s="65"/>
      <c r="F100" s="34"/>
      <c r="G100" s="34"/>
      <c r="H100" s="29"/>
      <c r="I100" s="98"/>
      <c r="J100" s="112"/>
      <c r="K100" s="34"/>
      <c r="L100" s="34"/>
      <c r="M100" s="29"/>
      <c r="N100" s="98"/>
      <c r="O100" s="112"/>
      <c r="P100" s="34"/>
      <c r="Q100" s="34"/>
      <c r="R100" s="29"/>
      <c r="S100" s="98"/>
      <c r="T100" s="112"/>
      <c r="U100" s="34"/>
      <c r="V100" s="34"/>
      <c r="W100" s="29"/>
      <c r="X100" s="98"/>
    </row>
    <row r="101" spans="1:24" s="14" customFormat="1" ht="12.75" hidden="1" outlineLevel="2">
      <c r="A101" s="14" t="s">
        <v>663</v>
      </c>
      <c r="B101" s="14" t="s">
        <v>664</v>
      </c>
      <c r="C101" s="54" t="s">
        <v>665</v>
      </c>
      <c r="D101" s="15"/>
      <c r="E101" s="15"/>
      <c r="F101" s="15">
        <v>214158.25</v>
      </c>
      <c r="G101" s="15">
        <v>71274.74</v>
      </c>
      <c r="H101" s="90">
        <f aca="true" t="shared" si="40" ref="H101:H119">+F101-G101</f>
        <v>142883.51</v>
      </c>
      <c r="I101" s="103">
        <f aca="true" t="shared" si="41" ref="I101:I119">IF(G101&lt;0,IF(H101=0,0,IF(OR(G101=0,F101=0),"N.M.",IF(ABS(H101/G101)&gt;=10,"N.M.",H101/(-G101)))),IF(H101=0,0,IF(OR(G101=0,F101=0),"N.M.",IF(ABS(H101/G101)&gt;=10,"N.M.",H101/G101))))</f>
        <v>2.0046865130619906</v>
      </c>
      <c r="J101" s="104"/>
      <c r="K101" s="15">
        <v>1755758.4100000001</v>
      </c>
      <c r="L101" s="15">
        <v>1111578.49</v>
      </c>
      <c r="M101" s="90">
        <f aca="true" t="shared" si="42" ref="M101:M119">+K101-L101</f>
        <v>644179.9200000002</v>
      </c>
      <c r="N101" s="103">
        <f aca="true" t="shared" si="43" ref="N101:N119">IF(L101&lt;0,IF(M101=0,0,IF(OR(L101=0,K101=0),"N.M.",IF(ABS(M101/L101)&gt;=10,"N.M.",M101/(-L101)))),IF(M101=0,0,IF(OR(L101=0,K101=0),"N.M.",IF(ABS(M101/L101)&gt;=10,"N.M.",M101/L101))))</f>
        <v>0.5795181589021214</v>
      </c>
      <c r="O101" s="104"/>
      <c r="P101" s="15">
        <v>553031.1900000001</v>
      </c>
      <c r="Q101" s="15">
        <v>211699.29</v>
      </c>
      <c r="R101" s="90">
        <f aca="true" t="shared" si="44" ref="R101:R119">+P101-Q101</f>
        <v>341331.9</v>
      </c>
      <c r="S101" s="103">
        <f aca="true" t="shared" si="45" ref="S101:S119">IF(Q101&lt;0,IF(R101=0,0,IF(OR(Q101=0,P101=0),"N.M.",IF(ABS(R101/Q101)&gt;=10,"N.M.",R101/(-Q101)))),IF(R101=0,0,IF(OR(Q101=0,P101=0),"N.M.",IF(ABS(R101/Q101)&gt;=10,"N.M.",R101/Q101))))</f>
        <v>1.612343149568428</v>
      </c>
      <c r="T101" s="104"/>
      <c r="U101" s="15">
        <v>1846585.35</v>
      </c>
      <c r="V101" s="15">
        <v>1181932.33</v>
      </c>
      <c r="W101" s="90">
        <f aca="true" t="shared" si="46" ref="W101:W119">+U101-V101</f>
        <v>664653.02</v>
      </c>
      <c r="X101" s="103">
        <f aca="true" t="shared" si="47" ref="X101:X119">IF(V101&lt;0,IF(W101=0,0,IF(OR(V101=0,U101=0),"N.M.",IF(ABS(W101/V101)&gt;=10,"N.M.",W101/(-V101)))),IF(W101=0,0,IF(OR(V101=0,U101=0),"N.M.",IF(ABS(W101/V101)&gt;=10,"N.M.",W101/V101))))</f>
        <v>0.562344394116032</v>
      </c>
    </row>
    <row r="102" spans="1:24" s="14" customFormat="1" ht="12.75" hidden="1" outlineLevel="2">
      <c r="A102" s="14" t="s">
        <v>666</v>
      </c>
      <c r="B102" s="14" t="s">
        <v>667</v>
      </c>
      <c r="C102" s="54" t="s">
        <v>668</v>
      </c>
      <c r="D102" s="15"/>
      <c r="E102" s="15"/>
      <c r="F102" s="15">
        <v>0</v>
      </c>
      <c r="G102" s="15">
        <v>-208.72</v>
      </c>
      <c r="H102" s="90">
        <f t="shared" si="40"/>
        <v>208.72</v>
      </c>
      <c r="I102" s="103" t="str">
        <f t="shared" si="41"/>
        <v>N.M.</v>
      </c>
      <c r="J102" s="104"/>
      <c r="K102" s="15">
        <v>12701.710000000001</v>
      </c>
      <c r="L102" s="15">
        <v>-33826.270000000004</v>
      </c>
      <c r="M102" s="90">
        <f t="shared" si="42"/>
        <v>46527.98</v>
      </c>
      <c r="N102" s="103">
        <f t="shared" si="43"/>
        <v>1.3754983922259238</v>
      </c>
      <c r="O102" s="104"/>
      <c r="P102" s="15">
        <v>677.34</v>
      </c>
      <c r="Q102" s="15">
        <v>2633.61</v>
      </c>
      <c r="R102" s="90">
        <f t="shared" si="44"/>
        <v>-1956.27</v>
      </c>
      <c r="S102" s="103">
        <f t="shared" si="45"/>
        <v>-0.7428092997824279</v>
      </c>
      <c r="T102" s="104"/>
      <c r="U102" s="15">
        <v>12903.910000000002</v>
      </c>
      <c r="V102" s="15">
        <v>-44208.07000000001</v>
      </c>
      <c r="W102" s="90">
        <f t="shared" si="46"/>
        <v>57111.98000000001</v>
      </c>
      <c r="X102" s="103">
        <f t="shared" si="47"/>
        <v>1.2918903720519805</v>
      </c>
    </row>
    <row r="103" spans="1:24" s="14" customFormat="1" ht="12.75" hidden="1" outlineLevel="2">
      <c r="A103" s="14" t="s">
        <v>669</v>
      </c>
      <c r="B103" s="14" t="s">
        <v>670</v>
      </c>
      <c r="C103" s="54" t="s">
        <v>671</v>
      </c>
      <c r="D103" s="15"/>
      <c r="E103" s="15"/>
      <c r="F103" s="15">
        <v>9321.23</v>
      </c>
      <c r="G103" s="15">
        <v>5440.05</v>
      </c>
      <c r="H103" s="90">
        <f t="shared" si="40"/>
        <v>3881.1799999999994</v>
      </c>
      <c r="I103" s="103">
        <f t="shared" si="41"/>
        <v>0.7134456484774955</v>
      </c>
      <c r="J103" s="104"/>
      <c r="K103" s="15">
        <v>185454.5</v>
      </c>
      <c r="L103" s="15">
        <v>2052322.73</v>
      </c>
      <c r="M103" s="90">
        <f t="shared" si="42"/>
        <v>-1866868.23</v>
      </c>
      <c r="N103" s="103">
        <f t="shared" si="43"/>
        <v>-0.9096367753038529</v>
      </c>
      <c r="O103" s="104"/>
      <c r="P103" s="15">
        <v>55161.32</v>
      </c>
      <c r="Q103" s="15">
        <v>82772.92</v>
      </c>
      <c r="R103" s="90">
        <f t="shared" si="44"/>
        <v>-27611.6</v>
      </c>
      <c r="S103" s="103">
        <f t="shared" si="45"/>
        <v>-0.3335825291653357</v>
      </c>
      <c r="T103" s="104"/>
      <c r="U103" s="15">
        <v>188245.55</v>
      </c>
      <c r="V103" s="15">
        <v>2640196.76</v>
      </c>
      <c r="W103" s="90">
        <f t="shared" si="46"/>
        <v>-2451951.21</v>
      </c>
      <c r="X103" s="103">
        <f t="shared" si="47"/>
        <v>-0.9287001814213272</v>
      </c>
    </row>
    <row r="104" spans="1:24" s="14" customFormat="1" ht="12.75" hidden="1" outlineLevel="2">
      <c r="A104" s="14" t="s">
        <v>672</v>
      </c>
      <c r="B104" s="14" t="s">
        <v>673</v>
      </c>
      <c r="C104" s="54" t="s">
        <v>674</v>
      </c>
      <c r="D104" s="15"/>
      <c r="E104" s="15"/>
      <c r="F104" s="15">
        <v>-536.98</v>
      </c>
      <c r="G104" s="15">
        <v>18273.57</v>
      </c>
      <c r="H104" s="90">
        <f t="shared" si="40"/>
        <v>-18810.55</v>
      </c>
      <c r="I104" s="103">
        <f t="shared" si="41"/>
        <v>-1.029385609927343</v>
      </c>
      <c r="J104" s="104"/>
      <c r="K104" s="15">
        <v>-112124.59</v>
      </c>
      <c r="L104" s="15">
        <v>95544.22</v>
      </c>
      <c r="M104" s="90">
        <f t="shared" si="42"/>
        <v>-207668.81</v>
      </c>
      <c r="N104" s="103">
        <f t="shared" si="43"/>
        <v>-2.1735360862226933</v>
      </c>
      <c r="O104" s="104"/>
      <c r="P104" s="15">
        <v>-13502.53</v>
      </c>
      <c r="Q104" s="15">
        <v>-101650.43000000001</v>
      </c>
      <c r="R104" s="90">
        <f t="shared" si="44"/>
        <v>88147.90000000001</v>
      </c>
      <c r="S104" s="103">
        <f t="shared" si="45"/>
        <v>0.8671670154272835</v>
      </c>
      <c r="T104" s="104"/>
      <c r="U104" s="15">
        <v>-134389.05</v>
      </c>
      <c r="V104" s="15">
        <v>165816.85</v>
      </c>
      <c r="W104" s="90">
        <f t="shared" si="46"/>
        <v>-300205.9</v>
      </c>
      <c r="X104" s="103">
        <f t="shared" si="47"/>
        <v>-1.8104667891109982</v>
      </c>
    </row>
    <row r="105" spans="1:24" s="14" customFormat="1" ht="12.75" hidden="1" outlineLevel="2">
      <c r="A105" s="14" t="s">
        <v>675</v>
      </c>
      <c r="B105" s="14" t="s">
        <v>676</v>
      </c>
      <c r="C105" s="54" t="s">
        <v>677</v>
      </c>
      <c r="D105" s="15"/>
      <c r="E105" s="15"/>
      <c r="F105" s="15">
        <v>0</v>
      </c>
      <c r="G105" s="15">
        <v>0</v>
      </c>
      <c r="H105" s="90">
        <f t="shared" si="40"/>
        <v>0</v>
      </c>
      <c r="I105" s="103">
        <f t="shared" si="41"/>
        <v>0</v>
      </c>
      <c r="J105" s="104"/>
      <c r="K105" s="15">
        <v>0</v>
      </c>
      <c r="L105" s="15">
        <v>0.66</v>
      </c>
      <c r="M105" s="90">
        <f t="shared" si="42"/>
        <v>-0.66</v>
      </c>
      <c r="N105" s="103" t="str">
        <f t="shared" si="43"/>
        <v>N.M.</v>
      </c>
      <c r="O105" s="104"/>
      <c r="P105" s="15">
        <v>0</v>
      </c>
      <c r="Q105" s="15">
        <v>-0.27</v>
      </c>
      <c r="R105" s="90">
        <f t="shared" si="44"/>
        <v>0.27</v>
      </c>
      <c r="S105" s="103" t="str">
        <f t="shared" si="45"/>
        <v>N.M.</v>
      </c>
      <c r="T105" s="104"/>
      <c r="U105" s="15">
        <v>0</v>
      </c>
      <c r="V105" s="15">
        <v>0.56</v>
      </c>
      <c r="W105" s="90">
        <f t="shared" si="46"/>
        <v>-0.56</v>
      </c>
      <c r="X105" s="103" t="str">
        <f t="shared" si="47"/>
        <v>N.M.</v>
      </c>
    </row>
    <row r="106" spans="1:24" s="14" customFormat="1" ht="12.75" hidden="1" outlineLevel="2">
      <c r="A106" s="14" t="s">
        <v>678</v>
      </c>
      <c r="B106" s="14" t="s">
        <v>679</v>
      </c>
      <c r="C106" s="54" t="s">
        <v>680</v>
      </c>
      <c r="D106" s="15"/>
      <c r="E106" s="15"/>
      <c r="F106" s="15">
        <v>-1.42</v>
      </c>
      <c r="G106" s="15">
        <v>-9.38</v>
      </c>
      <c r="H106" s="90">
        <f t="shared" si="40"/>
        <v>7.960000000000001</v>
      </c>
      <c r="I106" s="103">
        <f t="shared" si="41"/>
        <v>0.8486140724946696</v>
      </c>
      <c r="J106" s="104"/>
      <c r="K106" s="15">
        <v>13.700000000000001</v>
      </c>
      <c r="L106" s="15">
        <v>-85.38</v>
      </c>
      <c r="M106" s="90">
        <f t="shared" si="42"/>
        <v>99.08</v>
      </c>
      <c r="N106" s="103">
        <f t="shared" si="43"/>
        <v>1.1604591239166082</v>
      </c>
      <c r="O106" s="104"/>
      <c r="P106" s="15">
        <v>-1.47</v>
      </c>
      <c r="Q106" s="15">
        <v>-25.44</v>
      </c>
      <c r="R106" s="90">
        <f t="shared" si="44"/>
        <v>23.970000000000002</v>
      </c>
      <c r="S106" s="103">
        <f t="shared" si="45"/>
        <v>0.9422169811320755</v>
      </c>
      <c r="T106" s="104"/>
      <c r="U106" s="15">
        <v>6.360000000000001</v>
      </c>
      <c r="V106" s="15">
        <v>-84.53999999999999</v>
      </c>
      <c r="W106" s="90">
        <f t="shared" si="46"/>
        <v>90.89999999999999</v>
      </c>
      <c r="X106" s="103">
        <f t="shared" si="47"/>
        <v>1.0752306600425834</v>
      </c>
    </row>
    <row r="107" spans="1:24" s="14" customFormat="1" ht="12.75" hidden="1" outlineLevel="2">
      <c r="A107" s="14" t="s">
        <v>681</v>
      </c>
      <c r="B107" s="14" t="s">
        <v>682</v>
      </c>
      <c r="C107" s="54" t="s">
        <v>683</v>
      </c>
      <c r="D107" s="15"/>
      <c r="E107" s="15"/>
      <c r="F107" s="15">
        <v>228502.29</v>
      </c>
      <c r="G107" s="15">
        <v>55157.74</v>
      </c>
      <c r="H107" s="90">
        <f t="shared" si="40"/>
        <v>173344.55000000002</v>
      </c>
      <c r="I107" s="103">
        <f t="shared" si="41"/>
        <v>3.142705810644164</v>
      </c>
      <c r="J107" s="104"/>
      <c r="K107" s="15">
        <v>1856321.58</v>
      </c>
      <c r="L107" s="15">
        <v>871664.9</v>
      </c>
      <c r="M107" s="90">
        <f t="shared" si="42"/>
        <v>984656.68</v>
      </c>
      <c r="N107" s="103">
        <f t="shared" si="43"/>
        <v>1.1296275437957868</v>
      </c>
      <c r="O107" s="104"/>
      <c r="P107" s="15">
        <v>536520.6</v>
      </c>
      <c r="Q107" s="15">
        <v>202972.62</v>
      </c>
      <c r="R107" s="90">
        <f t="shared" si="44"/>
        <v>333547.98</v>
      </c>
      <c r="S107" s="103">
        <f t="shared" si="45"/>
        <v>1.6433151427024983</v>
      </c>
      <c r="T107" s="104"/>
      <c r="U107" s="15">
        <v>1924409.11</v>
      </c>
      <c r="V107" s="15">
        <v>823239.42</v>
      </c>
      <c r="W107" s="90">
        <f t="shared" si="46"/>
        <v>1101169.69</v>
      </c>
      <c r="X107" s="103">
        <f t="shared" si="47"/>
        <v>1.3376056384666322</v>
      </c>
    </row>
    <row r="108" spans="1:24" s="14" customFormat="1" ht="12.75" hidden="1" outlineLevel="2">
      <c r="A108" s="14" t="s">
        <v>684</v>
      </c>
      <c r="B108" s="14" t="s">
        <v>685</v>
      </c>
      <c r="C108" s="54" t="s">
        <v>686</v>
      </c>
      <c r="D108" s="15"/>
      <c r="E108" s="15"/>
      <c r="F108" s="15">
        <v>-85.86</v>
      </c>
      <c r="G108" s="15">
        <v>-154.54</v>
      </c>
      <c r="H108" s="90">
        <f t="shared" si="40"/>
        <v>68.67999999999999</v>
      </c>
      <c r="I108" s="103">
        <f t="shared" si="41"/>
        <v>0.4444156852594797</v>
      </c>
      <c r="J108" s="104"/>
      <c r="K108" s="15">
        <v>-3265.2400000000002</v>
      </c>
      <c r="L108" s="15">
        <v>-1520.4</v>
      </c>
      <c r="M108" s="90">
        <f t="shared" si="42"/>
        <v>-1744.8400000000001</v>
      </c>
      <c r="N108" s="103">
        <f t="shared" si="43"/>
        <v>-1.1476190476190475</v>
      </c>
      <c r="O108" s="104"/>
      <c r="P108" s="15">
        <v>-1658.43</v>
      </c>
      <c r="Q108" s="15">
        <v>-504.92</v>
      </c>
      <c r="R108" s="90">
        <f t="shared" si="44"/>
        <v>-1153.51</v>
      </c>
      <c r="S108" s="103">
        <f t="shared" si="45"/>
        <v>-2.2845401251683435</v>
      </c>
      <c r="T108" s="104"/>
      <c r="U108" s="15">
        <v>-3430.8100000000004</v>
      </c>
      <c r="V108" s="15">
        <v>-1676.0800000000002</v>
      </c>
      <c r="W108" s="90">
        <f t="shared" si="46"/>
        <v>-1754.7300000000002</v>
      </c>
      <c r="X108" s="103">
        <f t="shared" si="47"/>
        <v>-1.0469249677819674</v>
      </c>
    </row>
    <row r="109" spans="1:24" s="14" customFormat="1" ht="12.75" hidden="1" outlineLevel="2">
      <c r="A109" s="14" t="s">
        <v>687</v>
      </c>
      <c r="B109" s="14" t="s">
        <v>688</v>
      </c>
      <c r="C109" s="54" t="s">
        <v>689</v>
      </c>
      <c r="D109" s="15"/>
      <c r="E109" s="15"/>
      <c r="F109" s="15">
        <v>536.98</v>
      </c>
      <c r="G109" s="15">
        <v>-18273.57</v>
      </c>
      <c r="H109" s="90">
        <f t="shared" si="40"/>
        <v>18810.55</v>
      </c>
      <c r="I109" s="103">
        <f t="shared" si="41"/>
        <v>1.029385609927343</v>
      </c>
      <c r="J109" s="104"/>
      <c r="K109" s="15">
        <v>112124.59</v>
      </c>
      <c r="L109" s="15">
        <v>-95544.22</v>
      </c>
      <c r="M109" s="90">
        <f t="shared" si="42"/>
        <v>207668.81</v>
      </c>
      <c r="N109" s="103">
        <f t="shared" si="43"/>
        <v>2.1735360862226933</v>
      </c>
      <c r="O109" s="104"/>
      <c r="P109" s="15">
        <v>13502.53</v>
      </c>
      <c r="Q109" s="15">
        <v>101650.43000000001</v>
      </c>
      <c r="R109" s="90">
        <f t="shared" si="44"/>
        <v>-88147.90000000001</v>
      </c>
      <c r="S109" s="103">
        <f t="shared" si="45"/>
        <v>-0.8671670154272835</v>
      </c>
      <c r="T109" s="104"/>
      <c r="U109" s="15">
        <v>134389.05</v>
      </c>
      <c r="V109" s="15">
        <v>-165816.85</v>
      </c>
      <c r="W109" s="90">
        <f t="shared" si="46"/>
        <v>300205.9</v>
      </c>
      <c r="X109" s="103">
        <f t="shared" si="47"/>
        <v>1.8104667891109982</v>
      </c>
    </row>
    <row r="110" spans="1:24" s="14" customFormat="1" ht="12.75" hidden="1" outlineLevel="2">
      <c r="A110" s="14" t="s">
        <v>690</v>
      </c>
      <c r="B110" s="14" t="s">
        <v>691</v>
      </c>
      <c r="C110" s="54" t="s">
        <v>692</v>
      </c>
      <c r="D110" s="15"/>
      <c r="E110" s="15"/>
      <c r="F110" s="15">
        <v>-81824.82</v>
      </c>
      <c r="G110" s="15">
        <v>-20694.19</v>
      </c>
      <c r="H110" s="90">
        <f t="shared" si="40"/>
        <v>-61130.630000000005</v>
      </c>
      <c r="I110" s="103">
        <f t="shared" si="41"/>
        <v>-2.953999649176895</v>
      </c>
      <c r="J110" s="104"/>
      <c r="K110" s="15">
        <v>-863945.86</v>
      </c>
      <c r="L110" s="15">
        <v>-249849.15</v>
      </c>
      <c r="M110" s="90">
        <f t="shared" si="42"/>
        <v>-614096.71</v>
      </c>
      <c r="N110" s="103">
        <f t="shared" si="43"/>
        <v>-2.457869918708949</v>
      </c>
      <c r="O110" s="104"/>
      <c r="P110" s="15">
        <v>-227296.17</v>
      </c>
      <c r="Q110" s="15">
        <v>-68197.91</v>
      </c>
      <c r="R110" s="90">
        <f t="shared" si="44"/>
        <v>-159098.26</v>
      </c>
      <c r="S110" s="103">
        <f t="shared" si="45"/>
        <v>-2.3328905533908593</v>
      </c>
      <c r="T110" s="104"/>
      <c r="U110" s="15">
        <v>-880475.15</v>
      </c>
      <c r="V110" s="15">
        <v>-249849.15</v>
      </c>
      <c r="W110" s="90">
        <f t="shared" si="46"/>
        <v>-630626</v>
      </c>
      <c r="X110" s="103">
        <f t="shared" si="47"/>
        <v>-2.524026997890527</v>
      </c>
    </row>
    <row r="111" spans="1:24" s="14" customFormat="1" ht="12.75" hidden="1" outlineLevel="2">
      <c r="A111" s="14" t="s">
        <v>693</v>
      </c>
      <c r="B111" s="14" t="s">
        <v>694</v>
      </c>
      <c r="C111" s="54" t="s">
        <v>695</v>
      </c>
      <c r="D111" s="15"/>
      <c r="E111" s="15"/>
      <c r="F111" s="15">
        <v>1891.42</v>
      </c>
      <c r="G111" s="15">
        <v>1222.3600000000001</v>
      </c>
      <c r="H111" s="90">
        <f t="shared" si="40"/>
        <v>669.06</v>
      </c>
      <c r="I111" s="103">
        <f t="shared" si="41"/>
        <v>0.5473510258843548</v>
      </c>
      <c r="J111" s="104"/>
      <c r="K111" s="15">
        <v>14523.34</v>
      </c>
      <c r="L111" s="15">
        <v>13639.223</v>
      </c>
      <c r="M111" s="90">
        <f t="shared" si="42"/>
        <v>884.1170000000002</v>
      </c>
      <c r="N111" s="103">
        <f t="shared" si="43"/>
        <v>0.06482165443002143</v>
      </c>
      <c r="O111" s="104"/>
      <c r="P111" s="15">
        <v>4704.46</v>
      </c>
      <c r="Q111" s="15">
        <v>3707.77</v>
      </c>
      <c r="R111" s="90">
        <f t="shared" si="44"/>
        <v>996.69</v>
      </c>
      <c r="S111" s="103">
        <f t="shared" si="45"/>
        <v>0.26881117221402623</v>
      </c>
      <c r="T111" s="104"/>
      <c r="U111" s="15">
        <v>16218.49</v>
      </c>
      <c r="V111" s="15">
        <v>14929.353</v>
      </c>
      <c r="W111" s="90">
        <f t="shared" si="46"/>
        <v>1289.1370000000006</v>
      </c>
      <c r="X111" s="103">
        <f t="shared" si="47"/>
        <v>0.08634915391176032</v>
      </c>
    </row>
    <row r="112" spans="1:24" s="14" customFormat="1" ht="12.75" hidden="1" outlineLevel="2">
      <c r="A112" s="14" t="s">
        <v>696</v>
      </c>
      <c r="B112" s="14" t="s">
        <v>697</v>
      </c>
      <c r="C112" s="54" t="s">
        <v>698</v>
      </c>
      <c r="D112" s="15"/>
      <c r="E112" s="15"/>
      <c r="F112" s="15">
        <v>7374.3</v>
      </c>
      <c r="G112" s="15">
        <v>6411.64</v>
      </c>
      <c r="H112" s="90">
        <f t="shared" si="40"/>
        <v>962.6599999999999</v>
      </c>
      <c r="I112" s="103">
        <f t="shared" si="41"/>
        <v>0.1501425532313105</v>
      </c>
      <c r="J112" s="104"/>
      <c r="K112" s="15">
        <v>71340.8</v>
      </c>
      <c r="L112" s="15">
        <v>70550.371</v>
      </c>
      <c r="M112" s="90">
        <f t="shared" si="42"/>
        <v>790.4290000000037</v>
      </c>
      <c r="N112" s="103">
        <f t="shared" si="43"/>
        <v>0.011203753981676492</v>
      </c>
      <c r="O112" s="104"/>
      <c r="P112" s="15">
        <v>20474.41</v>
      </c>
      <c r="Q112" s="15">
        <v>19235.350000000002</v>
      </c>
      <c r="R112" s="90">
        <f t="shared" si="44"/>
        <v>1239.0599999999977</v>
      </c>
      <c r="S112" s="103">
        <f t="shared" si="45"/>
        <v>0.06441577616211805</v>
      </c>
      <c r="T112" s="104"/>
      <c r="U112" s="15">
        <v>78028.04000000001</v>
      </c>
      <c r="V112" s="15">
        <v>77079.011</v>
      </c>
      <c r="W112" s="90">
        <f t="shared" si="46"/>
        <v>949.0290000000095</v>
      </c>
      <c r="X112" s="103">
        <f t="shared" si="47"/>
        <v>0.01231241796810301</v>
      </c>
    </row>
    <row r="113" spans="1:24" s="14" customFormat="1" ht="12.75" hidden="1" outlineLevel="2">
      <c r="A113" s="14" t="s">
        <v>699</v>
      </c>
      <c r="B113" s="14" t="s">
        <v>700</v>
      </c>
      <c r="C113" s="54" t="s">
        <v>701</v>
      </c>
      <c r="D113" s="15"/>
      <c r="E113" s="15"/>
      <c r="F113" s="15">
        <v>8659.9</v>
      </c>
      <c r="G113" s="15">
        <v>58875.9</v>
      </c>
      <c r="H113" s="90">
        <f t="shared" si="40"/>
        <v>-50216</v>
      </c>
      <c r="I113" s="103">
        <f t="shared" si="41"/>
        <v>-0.8529126518660436</v>
      </c>
      <c r="J113" s="104"/>
      <c r="K113" s="15">
        <v>842900.59</v>
      </c>
      <c r="L113" s="15">
        <v>810638.03</v>
      </c>
      <c r="M113" s="90">
        <f t="shared" si="42"/>
        <v>32262.55999999994</v>
      </c>
      <c r="N113" s="103">
        <f t="shared" si="43"/>
        <v>0.039798971681602374</v>
      </c>
      <c r="O113" s="104"/>
      <c r="P113" s="15">
        <v>129144.73</v>
      </c>
      <c r="Q113" s="15">
        <v>173975.14</v>
      </c>
      <c r="R113" s="90">
        <f t="shared" si="44"/>
        <v>-44830.41000000002</v>
      </c>
      <c r="S113" s="103">
        <f t="shared" si="45"/>
        <v>-0.257682850549797</v>
      </c>
      <c r="T113" s="104"/>
      <c r="U113" s="15">
        <v>910555.71</v>
      </c>
      <c r="V113" s="15">
        <v>926516.3200000001</v>
      </c>
      <c r="W113" s="90">
        <f t="shared" si="46"/>
        <v>-15960.610000000102</v>
      </c>
      <c r="X113" s="103">
        <f t="shared" si="47"/>
        <v>-0.017226474758696212</v>
      </c>
    </row>
    <row r="114" spans="1:24" s="14" customFormat="1" ht="12.75" hidden="1" outlineLevel="2">
      <c r="A114" s="14" t="s">
        <v>702</v>
      </c>
      <c r="B114" s="14" t="s">
        <v>703</v>
      </c>
      <c r="C114" s="54" t="s">
        <v>704</v>
      </c>
      <c r="D114" s="15"/>
      <c r="E114" s="15"/>
      <c r="F114" s="15">
        <v>14955.56</v>
      </c>
      <c r="G114" s="15">
        <v>11315.02</v>
      </c>
      <c r="H114" s="90">
        <f t="shared" si="40"/>
        <v>3640.539999999999</v>
      </c>
      <c r="I114" s="103">
        <f t="shared" si="41"/>
        <v>0.3217440181281163</v>
      </c>
      <c r="J114" s="104"/>
      <c r="K114" s="15">
        <v>170065.13</v>
      </c>
      <c r="L114" s="15">
        <v>140121.506</v>
      </c>
      <c r="M114" s="90">
        <f t="shared" si="42"/>
        <v>29943.62400000001</v>
      </c>
      <c r="N114" s="103">
        <f t="shared" si="43"/>
        <v>0.21369756045870655</v>
      </c>
      <c r="O114" s="104"/>
      <c r="P114" s="15">
        <v>48303.06</v>
      </c>
      <c r="Q114" s="15">
        <v>34198.19</v>
      </c>
      <c r="R114" s="90">
        <f t="shared" si="44"/>
        <v>14104.869999999995</v>
      </c>
      <c r="S114" s="103">
        <f t="shared" si="45"/>
        <v>0.4124449276409071</v>
      </c>
      <c r="T114" s="104"/>
      <c r="U114" s="15">
        <v>185697.57</v>
      </c>
      <c r="V114" s="15">
        <v>156444.596</v>
      </c>
      <c r="W114" s="90">
        <f t="shared" si="46"/>
        <v>29252.974000000017</v>
      </c>
      <c r="X114" s="103">
        <f t="shared" si="47"/>
        <v>0.18698615834579557</v>
      </c>
    </row>
    <row r="115" spans="1:24" s="14" customFormat="1" ht="12.75" hidden="1" outlineLevel="2">
      <c r="A115" s="14" t="s">
        <v>705</v>
      </c>
      <c r="B115" s="14" t="s">
        <v>706</v>
      </c>
      <c r="C115" s="54" t="s">
        <v>707</v>
      </c>
      <c r="D115" s="15"/>
      <c r="E115" s="15"/>
      <c r="F115" s="15">
        <v>398952.08</v>
      </c>
      <c r="G115" s="15">
        <v>334911.87</v>
      </c>
      <c r="H115" s="90">
        <f t="shared" si="40"/>
        <v>64040.21000000002</v>
      </c>
      <c r="I115" s="103">
        <f t="shared" si="41"/>
        <v>0.19121510981381468</v>
      </c>
      <c r="J115" s="104"/>
      <c r="K115" s="15">
        <v>3731509.535</v>
      </c>
      <c r="L115" s="15">
        <v>3524756.387</v>
      </c>
      <c r="M115" s="90">
        <f t="shared" si="42"/>
        <v>206753.14800000004</v>
      </c>
      <c r="N115" s="103">
        <f t="shared" si="43"/>
        <v>0.058657429138236794</v>
      </c>
      <c r="O115" s="104"/>
      <c r="P115" s="15">
        <v>1107948.56</v>
      </c>
      <c r="Q115" s="15">
        <v>1041688.35</v>
      </c>
      <c r="R115" s="90">
        <f t="shared" si="44"/>
        <v>66260.21000000008</v>
      </c>
      <c r="S115" s="103">
        <f t="shared" si="45"/>
        <v>0.06360847752593189</v>
      </c>
      <c r="T115" s="104"/>
      <c r="U115" s="15">
        <v>4089144.375</v>
      </c>
      <c r="V115" s="15">
        <v>3828228.937</v>
      </c>
      <c r="W115" s="90">
        <f t="shared" si="46"/>
        <v>260915.43800000008</v>
      </c>
      <c r="X115" s="103">
        <f t="shared" si="47"/>
        <v>0.06815565168484072</v>
      </c>
    </row>
    <row r="116" spans="1:24" s="14" customFormat="1" ht="12.75" hidden="1" outlineLevel="2">
      <c r="A116" s="14" t="s">
        <v>708</v>
      </c>
      <c r="B116" s="14" t="s">
        <v>709</v>
      </c>
      <c r="C116" s="54" t="s">
        <v>710</v>
      </c>
      <c r="D116" s="15"/>
      <c r="E116" s="15"/>
      <c r="F116" s="15">
        <v>4764</v>
      </c>
      <c r="G116" s="15">
        <v>4392</v>
      </c>
      <c r="H116" s="90">
        <f t="shared" si="40"/>
        <v>372</v>
      </c>
      <c r="I116" s="103">
        <f t="shared" si="41"/>
        <v>0.08469945355191257</v>
      </c>
      <c r="J116" s="104"/>
      <c r="K116" s="15">
        <v>57036</v>
      </c>
      <c r="L116" s="15">
        <v>61500</v>
      </c>
      <c r="M116" s="90">
        <f t="shared" si="42"/>
        <v>-4464</v>
      </c>
      <c r="N116" s="103">
        <f t="shared" si="43"/>
        <v>-0.07258536585365853</v>
      </c>
      <c r="O116" s="104"/>
      <c r="P116" s="15">
        <v>13800</v>
      </c>
      <c r="Q116" s="15">
        <v>13476</v>
      </c>
      <c r="R116" s="90">
        <f t="shared" si="44"/>
        <v>324</v>
      </c>
      <c r="S116" s="103">
        <f t="shared" si="45"/>
        <v>0.02404274265360641</v>
      </c>
      <c r="T116" s="104"/>
      <c r="U116" s="15">
        <v>61632</v>
      </c>
      <c r="V116" s="15">
        <v>67836</v>
      </c>
      <c r="W116" s="90">
        <f t="shared" si="46"/>
        <v>-6204</v>
      </c>
      <c r="X116" s="103">
        <f t="shared" si="47"/>
        <v>-0.09145586414293295</v>
      </c>
    </row>
    <row r="117" spans="1:24" s="14" customFormat="1" ht="12.75" hidden="1" outlineLevel="2">
      <c r="A117" s="14" t="s">
        <v>711</v>
      </c>
      <c r="B117" s="14" t="s">
        <v>712</v>
      </c>
      <c r="C117" s="54" t="s">
        <v>713</v>
      </c>
      <c r="D117" s="15"/>
      <c r="E117" s="15"/>
      <c r="F117" s="15">
        <v>755.4</v>
      </c>
      <c r="G117" s="15">
        <v>0</v>
      </c>
      <c r="H117" s="90">
        <f t="shared" si="40"/>
        <v>755.4</v>
      </c>
      <c r="I117" s="103" t="str">
        <f t="shared" si="41"/>
        <v>N.M.</v>
      </c>
      <c r="J117" s="104"/>
      <c r="K117" s="15">
        <v>755.4</v>
      </c>
      <c r="L117" s="15">
        <v>0</v>
      </c>
      <c r="M117" s="90">
        <f t="shared" si="42"/>
        <v>755.4</v>
      </c>
      <c r="N117" s="103" t="str">
        <f t="shared" si="43"/>
        <v>N.M.</v>
      </c>
      <c r="O117" s="104"/>
      <c r="P117" s="15">
        <v>755.4</v>
      </c>
      <c r="Q117" s="15">
        <v>0</v>
      </c>
      <c r="R117" s="90">
        <f t="shared" si="44"/>
        <v>755.4</v>
      </c>
      <c r="S117" s="103" t="str">
        <f t="shared" si="45"/>
        <v>N.M.</v>
      </c>
      <c r="T117" s="104"/>
      <c r="U117" s="15">
        <v>755.4</v>
      </c>
      <c r="V117" s="15">
        <v>0</v>
      </c>
      <c r="W117" s="90">
        <f t="shared" si="46"/>
        <v>755.4</v>
      </c>
      <c r="X117" s="103" t="str">
        <f t="shared" si="47"/>
        <v>N.M.</v>
      </c>
    </row>
    <row r="118" spans="1:24" s="14" customFormat="1" ht="12.75" hidden="1" outlineLevel="2">
      <c r="A118" s="14" t="s">
        <v>714</v>
      </c>
      <c r="B118" s="14" t="s">
        <v>715</v>
      </c>
      <c r="C118" s="54" t="s">
        <v>716</v>
      </c>
      <c r="D118" s="15"/>
      <c r="E118" s="15"/>
      <c r="F118" s="15">
        <v>144163.51</v>
      </c>
      <c r="G118" s="15">
        <v>0</v>
      </c>
      <c r="H118" s="90">
        <f t="shared" si="40"/>
        <v>144163.51</v>
      </c>
      <c r="I118" s="103" t="str">
        <f t="shared" si="41"/>
        <v>N.M.</v>
      </c>
      <c r="J118" s="104"/>
      <c r="K118" s="15">
        <v>144163.51</v>
      </c>
      <c r="L118" s="15">
        <v>0</v>
      </c>
      <c r="M118" s="90">
        <f t="shared" si="42"/>
        <v>144163.51</v>
      </c>
      <c r="N118" s="103" t="str">
        <f t="shared" si="43"/>
        <v>N.M.</v>
      </c>
      <c r="O118" s="104"/>
      <c r="P118" s="15">
        <v>144163.51</v>
      </c>
      <c r="Q118" s="15">
        <v>0</v>
      </c>
      <c r="R118" s="90">
        <f t="shared" si="44"/>
        <v>144163.51</v>
      </c>
      <c r="S118" s="103" t="str">
        <f t="shared" si="45"/>
        <v>N.M.</v>
      </c>
      <c r="T118" s="104"/>
      <c r="U118" s="15">
        <v>144163.51</v>
      </c>
      <c r="V118" s="15">
        <v>0</v>
      </c>
      <c r="W118" s="90">
        <f t="shared" si="46"/>
        <v>144163.51</v>
      </c>
      <c r="X118" s="103" t="str">
        <f t="shared" si="47"/>
        <v>N.M.</v>
      </c>
    </row>
    <row r="119" spans="1:24" s="14" customFormat="1" ht="12.75" hidden="1" outlineLevel="2">
      <c r="A119" s="14" t="s">
        <v>717</v>
      </c>
      <c r="B119" s="14" t="s">
        <v>718</v>
      </c>
      <c r="C119" s="54" t="s">
        <v>719</v>
      </c>
      <c r="D119" s="15"/>
      <c r="E119" s="15"/>
      <c r="F119" s="15">
        <v>3255.62</v>
      </c>
      <c r="G119" s="15">
        <v>0</v>
      </c>
      <c r="H119" s="90">
        <f t="shared" si="40"/>
        <v>3255.62</v>
      </c>
      <c r="I119" s="103" t="str">
        <f t="shared" si="41"/>
        <v>N.M.</v>
      </c>
      <c r="J119" s="104"/>
      <c r="K119" s="15">
        <v>3255.62</v>
      </c>
      <c r="L119" s="15">
        <v>0</v>
      </c>
      <c r="M119" s="90">
        <f t="shared" si="42"/>
        <v>3255.62</v>
      </c>
      <c r="N119" s="103" t="str">
        <f t="shared" si="43"/>
        <v>N.M.</v>
      </c>
      <c r="O119" s="104"/>
      <c r="P119" s="15">
        <v>3255.62</v>
      </c>
      <c r="Q119" s="15">
        <v>0</v>
      </c>
      <c r="R119" s="90">
        <f t="shared" si="44"/>
        <v>3255.62</v>
      </c>
      <c r="S119" s="103" t="str">
        <f t="shared" si="45"/>
        <v>N.M.</v>
      </c>
      <c r="T119" s="104"/>
      <c r="U119" s="15">
        <v>3255.62</v>
      </c>
      <c r="V119" s="15">
        <v>0</v>
      </c>
      <c r="W119" s="90">
        <f t="shared" si="46"/>
        <v>3255.62</v>
      </c>
      <c r="X119" s="103" t="str">
        <f t="shared" si="47"/>
        <v>N.M.</v>
      </c>
    </row>
    <row r="120" spans="1:24" ht="12.75" hidden="1" outlineLevel="1">
      <c r="A120" s="1" t="s">
        <v>348</v>
      </c>
      <c r="B120" s="9" t="s">
        <v>321</v>
      </c>
      <c r="C120" s="62" t="s">
        <v>326</v>
      </c>
      <c r="D120" s="28"/>
      <c r="E120" s="28"/>
      <c r="F120" s="17">
        <v>954841.46</v>
      </c>
      <c r="G120" s="17">
        <v>527934.49</v>
      </c>
      <c r="H120" s="35">
        <f>+F120-G120</f>
        <v>426906.97</v>
      </c>
      <c r="I120" s="95">
        <f>IF(G120&lt;0,IF(H120=0,0,IF(OR(G120=0,F120=0),"N.M.",IF(ABS(H120/G120)&gt;=10,"N.M.",H120/(-G120)))),IF(H120=0,0,IF(OR(G120=0,F120=0),"N.M.",IF(ABS(H120/G120)&gt;=10,"N.M.",H120/G120))))</f>
        <v>0.8086362571234927</v>
      </c>
      <c r="K120" s="17">
        <v>7978588.725</v>
      </c>
      <c r="L120" s="17">
        <v>8371491.097000001</v>
      </c>
      <c r="M120" s="35">
        <f>+K120-L120</f>
        <v>-392902.3720000014</v>
      </c>
      <c r="N120" s="95">
        <f>IF(L120&lt;0,IF(M120=0,0,IF(OR(L120=0,K120=0),"N.M.",IF(ABS(M120/L120)&gt;=10,"N.M.",M120/(-L120)))),IF(M120=0,0,IF(OR(L120=0,K120=0),"N.M.",IF(ABS(M120/L120)&gt;=10,"N.M.",M120/L120))))</f>
        <v>-0.046933379901795684</v>
      </c>
      <c r="P120" s="17">
        <v>2388984.13</v>
      </c>
      <c r="Q120" s="17">
        <v>1717630.7000000002</v>
      </c>
      <c r="R120" s="35">
        <f>+P120-Q120</f>
        <v>671353.4299999997</v>
      </c>
      <c r="S120" s="95">
        <f>IF(Q120&lt;0,IF(R120=0,0,IF(OR(Q120=0,P120=0),"N.M.",IF(ABS(R120/Q120)&gt;=10,"N.M.",R120/(-Q120)))),IF(R120=0,0,IF(OR(Q120=0,P120=0),"N.M.",IF(ABS(R120/Q120)&gt;=10,"N.M.",R120/Q120))))</f>
        <v>0.3908601715141675</v>
      </c>
      <c r="U120" s="17">
        <v>8577695.035</v>
      </c>
      <c r="V120" s="17">
        <v>9420585.447</v>
      </c>
      <c r="W120" s="35">
        <f>+U120-V120</f>
        <v>-842890.4120000005</v>
      </c>
      <c r="X120" s="95">
        <f>IF(V120&lt;0,IF(W120=0,0,IF(OR(V120=0,U120=0),"N.M.",IF(ABS(W120/V120)&gt;=10,"N.M.",W120/(-V120)))),IF(W120=0,0,IF(OR(V120=0,U120=0),"N.M.",IF(ABS(W120/V120)&gt;=10,"N.M.",W120/V120))))</f>
        <v>-0.08947325160862696</v>
      </c>
    </row>
    <row r="121" spans="1:24" s="14" customFormat="1" ht="12.75" hidden="1" outlineLevel="2">
      <c r="A121" s="14" t="s">
        <v>720</v>
      </c>
      <c r="B121" s="14" t="s">
        <v>721</v>
      </c>
      <c r="C121" s="54" t="s">
        <v>722</v>
      </c>
      <c r="D121" s="15"/>
      <c r="E121" s="15"/>
      <c r="F121" s="15">
        <v>30916.190000000002</v>
      </c>
      <c r="G121" s="15">
        <v>0</v>
      </c>
      <c r="H121" s="90">
        <f aca="true" t="shared" si="48" ref="H121:H126">+F121-G121</f>
        <v>30916.190000000002</v>
      </c>
      <c r="I121" s="103" t="str">
        <f aca="true" t="shared" si="49" ref="I121:I126">IF(G121&lt;0,IF(H121=0,0,IF(OR(G121=0,F121=0),"N.M.",IF(ABS(H121/G121)&gt;=10,"N.M.",H121/(-G121)))),IF(H121=0,0,IF(OR(G121=0,F121=0),"N.M.",IF(ABS(H121/G121)&gt;=10,"N.M.",H121/G121))))</f>
        <v>N.M.</v>
      </c>
      <c r="J121" s="104"/>
      <c r="K121" s="15">
        <v>30916.190000000002</v>
      </c>
      <c r="L121" s="15">
        <v>0</v>
      </c>
      <c r="M121" s="90">
        <f aca="true" t="shared" si="50" ref="M121:M126">+K121-L121</f>
        <v>30916.190000000002</v>
      </c>
      <c r="N121" s="103" t="str">
        <f aca="true" t="shared" si="51" ref="N121:N126">IF(L121&lt;0,IF(M121=0,0,IF(OR(L121=0,K121=0),"N.M.",IF(ABS(M121/L121)&gt;=10,"N.M.",M121/(-L121)))),IF(M121=0,0,IF(OR(L121=0,K121=0),"N.M.",IF(ABS(M121/L121)&gt;=10,"N.M.",M121/L121))))</f>
        <v>N.M.</v>
      </c>
      <c r="O121" s="104"/>
      <c r="P121" s="15">
        <v>30916.190000000002</v>
      </c>
      <c r="Q121" s="15">
        <v>0</v>
      </c>
      <c r="R121" s="90">
        <f aca="true" t="shared" si="52" ref="R121:R126">+P121-Q121</f>
        <v>30916.190000000002</v>
      </c>
      <c r="S121" s="103" t="str">
        <f aca="true" t="shared" si="53" ref="S121:S126">IF(Q121&lt;0,IF(R121=0,0,IF(OR(Q121=0,P121=0),"N.M.",IF(ABS(R121/Q121)&gt;=10,"N.M.",R121/(-Q121)))),IF(R121=0,0,IF(OR(Q121=0,P121=0),"N.M.",IF(ABS(R121/Q121)&gt;=10,"N.M.",R121/Q121))))</f>
        <v>N.M.</v>
      </c>
      <c r="T121" s="104"/>
      <c r="U121" s="15">
        <v>30916.190000000002</v>
      </c>
      <c r="V121" s="15">
        <v>0</v>
      </c>
      <c r="W121" s="90">
        <f aca="true" t="shared" si="54" ref="W121:W126">+U121-V121</f>
        <v>30916.190000000002</v>
      </c>
      <c r="X121" s="103" t="str">
        <f aca="true" t="shared" si="55" ref="X121:X126">IF(V121&lt;0,IF(W121=0,0,IF(OR(V121=0,U121=0),"N.M.",IF(ABS(W121/V121)&gt;=10,"N.M.",W121/(-V121)))),IF(W121=0,0,IF(OR(V121=0,U121=0),"N.M.",IF(ABS(W121/V121)&gt;=10,"N.M.",W121/V121))))</f>
        <v>N.M.</v>
      </c>
    </row>
    <row r="122" spans="1:24" s="14" customFormat="1" ht="12.75" hidden="1" outlineLevel="2">
      <c r="A122" s="14" t="s">
        <v>723</v>
      </c>
      <c r="B122" s="14" t="s">
        <v>724</v>
      </c>
      <c r="C122" s="54" t="s">
        <v>725</v>
      </c>
      <c r="D122" s="15"/>
      <c r="E122" s="15"/>
      <c r="F122" s="15">
        <v>974.1700000000001</v>
      </c>
      <c r="G122" s="15">
        <v>0</v>
      </c>
      <c r="H122" s="90">
        <f t="shared" si="48"/>
        <v>974.1700000000001</v>
      </c>
      <c r="I122" s="103" t="str">
        <f t="shared" si="49"/>
        <v>N.M.</v>
      </c>
      <c r="J122" s="104"/>
      <c r="K122" s="15">
        <v>974.1700000000001</v>
      </c>
      <c r="L122" s="15">
        <v>0</v>
      </c>
      <c r="M122" s="90">
        <f t="shared" si="50"/>
        <v>974.1700000000001</v>
      </c>
      <c r="N122" s="103" t="str">
        <f t="shared" si="51"/>
        <v>N.M.</v>
      </c>
      <c r="O122" s="104"/>
      <c r="P122" s="15">
        <v>974.1700000000001</v>
      </c>
      <c r="Q122" s="15">
        <v>0</v>
      </c>
      <c r="R122" s="90">
        <f t="shared" si="52"/>
        <v>974.1700000000001</v>
      </c>
      <c r="S122" s="103" t="str">
        <f t="shared" si="53"/>
        <v>N.M.</v>
      </c>
      <c r="T122" s="104"/>
      <c r="U122" s="15">
        <v>974.1700000000001</v>
      </c>
      <c r="V122" s="15">
        <v>0</v>
      </c>
      <c r="W122" s="90">
        <f t="shared" si="54"/>
        <v>974.1700000000001</v>
      </c>
      <c r="X122" s="103" t="str">
        <f t="shared" si="55"/>
        <v>N.M.</v>
      </c>
    </row>
    <row r="123" spans="1:24" s="14" customFormat="1" ht="12.75" hidden="1" outlineLevel="2">
      <c r="A123" s="14" t="s">
        <v>726</v>
      </c>
      <c r="B123" s="14" t="s">
        <v>727</v>
      </c>
      <c r="C123" s="54" t="s">
        <v>728</v>
      </c>
      <c r="D123" s="15"/>
      <c r="E123" s="15"/>
      <c r="F123" s="15">
        <v>3106450.86</v>
      </c>
      <c r="G123" s="15">
        <v>0</v>
      </c>
      <c r="H123" s="90">
        <f t="shared" si="48"/>
        <v>3106450.86</v>
      </c>
      <c r="I123" s="103" t="str">
        <f t="shared" si="49"/>
        <v>N.M.</v>
      </c>
      <c r="J123" s="104"/>
      <c r="K123" s="15">
        <v>3106450.86</v>
      </c>
      <c r="L123" s="15">
        <v>0</v>
      </c>
      <c r="M123" s="90">
        <f t="shared" si="50"/>
        <v>3106450.86</v>
      </c>
      <c r="N123" s="103" t="str">
        <f t="shared" si="51"/>
        <v>N.M.</v>
      </c>
      <c r="O123" s="104"/>
      <c r="P123" s="15">
        <v>3106450.86</v>
      </c>
      <c r="Q123" s="15">
        <v>0</v>
      </c>
      <c r="R123" s="90">
        <f t="shared" si="52"/>
        <v>3106450.86</v>
      </c>
      <c r="S123" s="103" t="str">
        <f t="shared" si="53"/>
        <v>N.M.</v>
      </c>
      <c r="T123" s="104"/>
      <c r="U123" s="15">
        <v>3106450.86</v>
      </c>
      <c r="V123" s="15">
        <v>0</v>
      </c>
      <c r="W123" s="90">
        <f t="shared" si="54"/>
        <v>3106450.86</v>
      </c>
      <c r="X123" s="103" t="str">
        <f t="shared" si="55"/>
        <v>N.M.</v>
      </c>
    </row>
    <row r="124" spans="1:24" s="14" customFormat="1" ht="12.75" hidden="1" outlineLevel="2">
      <c r="A124" s="14" t="s">
        <v>729</v>
      </c>
      <c r="B124" s="14" t="s">
        <v>730</v>
      </c>
      <c r="C124" s="54" t="s">
        <v>731</v>
      </c>
      <c r="D124" s="15"/>
      <c r="E124" s="15"/>
      <c r="F124" s="15">
        <v>60501.24</v>
      </c>
      <c r="G124" s="15">
        <v>0</v>
      </c>
      <c r="H124" s="90">
        <f t="shared" si="48"/>
        <v>60501.24</v>
      </c>
      <c r="I124" s="103" t="str">
        <f t="shared" si="49"/>
        <v>N.M.</v>
      </c>
      <c r="J124" s="104"/>
      <c r="K124" s="15">
        <v>60501.24</v>
      </c>
      <c r="L124" s="15">
        <v>0</v>
      </c>
      <c r="M124" s="90">
        <f t="shared" si="50"/>
        <v>60501.24</v>
      </c>
      <c r="N124" s="103" t="str">
        <f t="shared" si="51"/>
        <v>N.M.</v>
      </c>
      <c r="O124" s="104"/>
      <c r="P124" s="15">
        <v>60501.24</v>
      </c>
      <c r="Q124" s="15">
        <v>0</v>
      </c>
      <c r="R124" s="90">
        <f t="shared" si="52"/>
        <v>60501.24</v>
      </c>
      <c r="S124" s="103" t="str">
        <f t="shared" si="53"/>
        <v>N.M.</v>
      </c>
      <c r="T124" s="104"/>
      <c r="U124" s="15">
        <v>60501.24</v>
      </c>
      <c r="V124" s="15">
        <v>0</v>
      </c>
      <c r="W124" s="90">
        <f t="shared" si="54"/>
        <v>60501.24</v>
      </c>
      <c r="X124" s="103" t="str">
        <f t="shared" si="55"/>
        <v>N.M.</v>
      </c>
    </row>
    <row r="125" spans="1:24" s="14" customFormat="1" ht="12.75" hidden="1" outlineLevel="2">
      <c r="A125" s="14" t="s">
        <v>732</v>
      </c>
      <c r="B125" s="14" t="s">
        <v>733</v>
      </c>
      <c r="C125" s="54" t="s">
        <v>734</v>
      </c>
      <c r="D125" s="15"/>
      <c r="E125" s="15"/>
      <c r="F125" s="15">
        <v>-2641871.4699999997</v>
      </c>
      <c r="G125" s="15">
        <v>0</v>
      </c>
      <c r="H125" s="90">
        <f t="shared" si="48"/>
        <v>-2641871.4699999997</v>
      </c>
      <c r="I125" s="103" t="str">
        <f t="shared" si="49"/>
        <v>N.M.</v>
      </c>
      <c r="J125" s="104"/>
      <c r="K125" s="15">
        <v>-2641871.4699999997</v>
      </c>
      <c r="L125" s="15">
        <v>0</v>
      </c>
      <c r="M125" s="90">
        <f t="shared" si="50"/>
        <v>-2641871.4699999997</v>
      </c>
      <c r="N125" s="103" t="str">
        <f t="shared" si="51"/>
        <v>N.M.</v>
      </c>
      <c r="O125" s="104"/>
      <c r="P125" s="15">
        <v>-2641871.4699999997</v>
      </c>
      <c r="Q125" s="15">
        <v>0</v>
      </c>
      <c r="R125" s="90">
        <f t="shared" si="52"/>
        <v>-2641871.4699999997</v>
      </c>
      <c r="S125" s="103" t="str">
        <f t="shared" si="53"/>
        <v>N.M.</v>
      </c>
      <c r="T125" s="104"/>
      <c r="U125" s="15">
        <v>-2641871.4699999997</v>
      </c>
      <c r="V125" s="15">
        <v>0</v>
      </c>
      <c r="W125" s="90">
        <f t="shared" si="54"/>
        <v>-2641871.4699999997</v>
      </c>
      <c r="X125" s="103" t="str">
        <f t="shared" si="55"/>
        <v>N.M.</v>
      </c>
    </row>
    <row r="126" spans="1:24" s="14" customFormat="1" ht="12.75" hidden="1" outlineLevel="2">
      <c r="A126" s="14" t="s">
        <v>735</v>
      </c>
      <c r="B126" s="14" t="s">
        <v>736</v>
      </c>
      <c r="C126" s="54" t="s">
        <v>737</v>
      </c>
      <c r="D126" s="15"/>
      <c r="E126" s="15"/>
      <c r="F126" s="15">
        <v>-60501.24</v>
      </c>
      <c r="G126" s="15">
        <v>0</v>
      </c>
      <c r="H126" s="90">
        <f t="shared" si="48"/>
        <v>-60501.24</v>
      </c>
      <c r="I126" s="103" t="str">
        <f t="shared" si="49"/>
        <v>N.M.</v>
      </c>
      <c r="J126" s="104"/>
      <c r="K126" s="15">
        <v>-60501.24</v>
      </c>
      <c r="L126" s="15">
        <v>0</v>
      </c>
      <c r="M126" s="90">
        <f t="shared" si="50"/>
        <v>-60501.24</v>
      </c>
      <c r="N126" s="103" t="str">
        <f t="shared" si="51"/>
        <v>N.M.</v>
      </c>
      <c r="O126" s="104"/>
      <c r="P126" s="15">
        <v>-60501.24</v>
      </c>
      <c r="Q126" s="15">
        <v>0</v>
      </c>
      <c r="R126" s="90">
        <f t="shared" si="52"/>
        <v>-60501.24</v>
      </c>
      <c r="S126" s="103" t="str">
        <f t="shared" si="53"/>
        <v>N.M.</v>
      </c>
      <c r="T126" s="104"/>
      <c r="U126" s="15">
        <v>-60501.24</v>
      </c>
      <c r="V126" s="15">
        <v>0</v>
      </c>
      <c r="W126" s="90">
        <f t="shared" si="54"/>
        <v>-60501.24</v>
      </c>
      <c r="X126" s="103" t="str">
        <f t="shared" si="55"/>
        <v>N.M.</v>
      </c>
    </row>
    <row r="127" spans="1:24" ht="12.75" hidden="1" outlineLevel="1">
      <c r="A127" s="1" t="s">
        <v>349</v>
      </c>
      <c r="B127" s="9" t="s">
        <v>320</v>
      </c>
      <c r="C127" s="63" t="s">
        <v>327</v>
      </c>
      <c r="D127" s="28"/>
      <c r="E127" s="28"/>
      <c r="F127" s="125">
        <v>496469.75000000023</v>
      </c>
      <c r="G127" s="125">
        <v>0</v>
      </c>
      <c r="H127" s="128">
        <f>+F127-G127</f>
        <v>496469.75000000023</v>
      </c>
      <c r="I127" s="96" t="str">
        <f>IF(G127&lt;0,IF(H127=0,0,IF(OR(G127=0,F127=0),"N.M.",IF(ABS(H127/G127)&gt;=10,"N.M.",H127/(-G127)))),IF(H127=0,0,IF(OR(G127=0,F127=0),"N.M.",IF(ABS(H127/G127)&gt;=10,"N.M.",H127/G127))))</f>
        <v>N.M.</v>
      </c>
      <c r="K127" s="125">
        <v>496469.75000000023</v>
      </c>
      <c r="L127" s="125">
        <v>0</v>
      </c>
      <c r="M127" s="128">
        <f>+K127-L127</f>
        <v>496469.75000000023</v>
      </c>
      <c r="N127" s="96" t="str">
        <f>IF(L127&lt;0,IF(M127=0,0,IF(OR(L127=0,K127=0),"N.M.",IF(ABS(M127/L127)&gt;=10,"N.M.",M127/(-L127)))),IF(M127=0,0,IF(OR(L127=0,K127=0),"N.M.",IF(ABS(M127/L127)&gt;=10,"N.M.",M127/L127))))</f>
        <v>N.M.</v>
      </c>
      <c r="P127" s="125">
        <v>496469.75000000023</v>
      </c>
      <c r="Q127" s="125">
        <v>0</v>
      </c>
      <c r="R127" s="128">
        <f>+P127-Q127</f>
        <v>496469.75000000023</v>
      </c>
      <c r="S127" s="96" t="str">
        <f>IF(Q127&lt;0,IF(R127=0,0,IF(OR(Q127=0,P127=0),"N.M.",IF(ABS(R127/Q127)&gt;=10,"N.M.",R127/(-Q127)))),IF(R127=0,0,IF(OR(Q127=0,P127=0),"N.M.",IF(ABS(R127/Q127)&gt;=10,"N.M.",R127/Q127))))</f>
        <v>N.M.</v>
      </c>
      <c r="U127" s="125">
        <v>496469.75000000023</v>
      </c>
      <c r="V127" s="125">
        <v>0</v>
      </c>
      <c r="W127" s="128">
        <f>+U127-V127</f>
        <v>496469.75000000023</v>
      </c>
      <c r="X127" s="96" t="str">
        <f>IF(V127&lt;0,IF(W127=0,0,IF(OR(V127=0,U127=0),"N.M.",IF(ABS(W127/V127)&gt;=10,"N.M.",W127/(-V127)))),IF(W127=0,0,IF(OR(V127=0,U127=0),"N.M.",IF(ABS(W127/V127)&gt;=10,"N.M.",W127/V127))))</f>
        <v>N.M.</v>
      </c>
    </row>
    <row r="128" spans="1:24" s="12" customFormat="1" ht="12.75" collapsed="1">
      <c r="A128" s="13" t="s">
        <v>358</v>
      </c>
      <c r="C128" s="80" t="s">
        <v>325</v>
      </c>
      <c r="D128" s="65"/>
      <c r="E128" s="65"/>
      <c r="F128" s="34">
        <v>1451311.21</v>
      </c>
      <c r="G128" s="34">
        <v>527934.49</v>
      </c>
      <c r="H128" s="29">
        <f>+F128-G128</f>
        <v>923376.72</v>
      </c>
      <c r="I128" s="98">
        <f>IF(G128&lt;0,IF(H128=0,0,IF(OR(G128=0,F128=0),"N.M.",IF(ABS(H128/G128)&gt;=10,"N.M.",H128/(-G128)))),IF(H128=0,0,IF(OR(G128=0,F128=0),"N.M.",IF(ABS(H128/G128)&gt;=10,"N.M.",H128/G128))))</f>
        <v>1.7490365518646074</v>
      </c>
      <c r="J128" s="112" t="s">
        <v>318</v>
      </c>
      <c r="K128" s="34">
        <v>8475058.475000001</v>
      </c>
      <c r="L128" s="34">
        <v>8371491.097</v>
      </c>
      <c r="M128" s="29">
        <f>+K128-L128</f>
        <v>103567.37800000142</v>
      </c>
      <c r="N128" s="98">
        <f>IF(L128&lt;0,IF(M128=0,0,IF(OR(L128=0,K128=0),"N.M.",IF(ABS(M128/L128)&gt;=10,"N.M.",M128/(-L128)))),IF(M128=0,0,IF(OR(L128=0,K128=0),"N.M.",IF(ABS(M128/L128)&gt;=10,"N.M.",M128/L128))))</f>
        <v>0.012371437393885031</v>
      </c>
      <c r="O128" s="112"/>
      <c r="P128" s="34">
        <v>2885453.8800000004</v>
      </c>
      <c r="Q128" s="34">
        <v>1717630.7</v>
      </c>
      <c r="R128" s="29">
        <f>+P128-Q128</f>
        <v>1167823.1800000004</v>
      </c>
      <c r="S128" s="98">
        <f>IF(Q128&lt;0,IF(R128=0,0,IF(OR(Q128=0,P128=0),"N.M.",IF(ABS(R128/Q128)&gt;=10,"N.M.",R128/(-Q128)))),IF(R128=0,0,IF(OR(Q128=0,P128=0),"N.M.",IF(ABS(R128/Q128)&gt;=10,"N.M.",R128/Q128))))</f>
        <v>0.6799035322319288</v>
      </c>
      <c r="T128" s="112"/>
      <c r="U128" s="34">
        <v>9074164.785</v>
      </c>
      <c r="V128" s="34">
        <v>9420585.447</v>
      </c>
      <c r="W128" s="29">
        <f>+U128-V128</f>
        <v>-346420.6620000005</v>
      </c>
      <c r="X128" s="98">
        <f>IF(V128&lt;0,IF(W128=0,0,IF(OR(V128=0,U128=0),"N.M.",IF(ABS(W128/V128)&gt;=10,"N.M.",W128/(-V128)))),IF(W128=0,0,IF(OR(V128=0,U128=0),"N.M.",IF(ABS(W128/V128)&gt;=10,"N.M.",W128/V128))))</f>
        <v>-0.0367727317955933</v>
      </c>
    </row>
    <row r="129" spans="1:24" ht="0.75" customHeight="1" hidden="1" outlineLevel="1">
      <c r="A129" s="1"/>
      <c r="C129" s="53"/>
      <c r="D129" s="28"/>
      <c r="E129" s="28"/>
      <c r="F129" s="17"/>
      <c r="G129" s="17"/>
      <c r="I129" s="95"/>
      <c r="K129" s="17"/>
      <c r="L129" s="17"/>
      <c r="N129" s="95"/>
      <c r="P129" s="17"/>
      <c r="Q129" s="17"/>
      <c r="S129" s="95"/>
      <c r="U129" s="17"/>
      <c r="V129" s="17"/>
      <c r="X129" s="95"/>
    </row>
    <row r="130" spans="1:24" s="14" customFormat="1" ht="12.75" hidden="1" outlineLevel="2">
      <c r="A130" s="14" t="s">
        <v>738</v>
      </c>
      <c r="B130" s="14" t="s">
        <v>739</v>
      </c>
      <c r="C130" s="54" t="s">
        <v>740</v>
      </c>
      <c r="D130" s="15"/>
      <c r="E130" s="15"/>
      <c r="F130" s="15">
        <v>376943.57</v>
      </c>
      <c r="G130" s="15">
        <v>317819.79</v>
      </c>
      <c r="H130" s="90">
        <f aca="true" t="shared" si="56" ref="H130:H135">+F130-G130</f>
        <v>59123.78000000003</v>
      </c>
      <c r="I130" s="103">
        <f aca="true" t="shared" si="57" ref="I130:I135">IF(G130&lt;0,IF(H130=0,0,IF(OR(G130=0,F130=0),"N.M.",IF(ABS(H130/G130)&gt;=10,"N.M.",H130/(-G130)))),IF(H130=0,0,IF(OR(G130=0,F130=0),"N.M.",IF(ABS(H130/G130)&gt;=10,"N.M.",H130/G130))))</f>
        <v>0.18602925890801209</v>
      </c>
      <c r="J130" s="104"/>
      <c r="K130" s="15">
        <v>3833580.87</v>
      </c>
      <c r="L130" s="15">
        <v>3952758.36</v>
      </c>
      <c r="M130" s="90">
        <f aca="true" t="shared" si="58" ref="M130:M135">+K130-L130</f>
        <v>-119177.48999999976</v>
      </c>
      <c r="N130" s="103">
        <f aca="true" t="shared" si="59" ref="N130:N135">IF(L130&lt;0,IF(M130=0,0,IF(OR(L130=0,K130=0),"N.M.",IF(ABS(M130/L130)&gt;=10,"N.M.",M130/(-L130)))),IF(M130=0,0,IF(OR(L130=0,K130=0),"N.M.",IF(ABS(M130/L130)&gt;=10,"N.M.",M130/L130))))</f>
        <v>-0.030150461815733092</v>
      </c>
      <c r="O130" s="104"/>
      <c r="P130" s="15">
        <v>1098373.94</v>
      </c>
      <c r="Q130" s="15">
        <v>963858.37</v>
      </c>
      <c r="R130" s="90">
        <f aca="true" t="shared" si="60" ref="R130:R135">+P130-Q130</f>
        <v>134515.56999999995</v>
      </c>
      <c r="S130" s="103">
        <f aca="true" t="shared" si="61" ref="S130:S135">IF(Q130&lt;0,IF(R130=0,0,IF(OR(Q130=0,P130=0),"N.M.",IF(ABS(R130/Q130)&gt;=10,"N.M.",R130/(-Q130)))),IF(R130=0,0,IF(OR(Q130=0,P130=0),"N.M.",IF(ABS(R130/Q130)&gt;=10,"N.M.",R130/Q130))))</f>
        <v>0.1395594769800048</v>
      </c>
      <c r="T130" s="104"/>
      <c r="U130" s="15">
        <v>4151481.63</v>
      </c>
      <c r="V130" s="15">
        <v>4429110.06</v>
      </c>
      <c r="W130" s="90">
        <f aca="true" t="shared" si="62" ref="W130:W135">+U130-V130</f>
        <v>-277628.4299999997</v>
      </c>
      <c r="X130" s="103">
        <f aca="true" t="shared" si="63" ref="X130:X135">IF(V130&lt;0,IF(W130=0,0,IF(OR(V130=0,U130=0),"N.M.",IF(ABS(W130/V130)&gt;=10,"N.M.",W130/(-V130)))),IF(W130=0,0,IF(OR(V130=0,U130=0),"N.M.",IF(ABS(W130/V130)&gt;=10,"N.M.",W130/V130))))</f>
        <v>-0.06268266677482377</v>
      </c>
    </row>
    <row r="131" spans="1:24" s="14" customFormat="1" ht="12.75" hidden="1" outlineLevel="2">
      <c r="A131" s="14" t="s">
        <v>741</v>
      </c>
      <c r="B131" s="14" t="s">
        <v>742</v>
      </c>
      <c r="C131" s="54" t="s">
        <v>743</v>
      </c>
      <c r="D131" s="15"/>
      <c r="E131" s="15"/>
      <c r="F131" s="15">
        <v>2645</v>
      </c>
      <c r="G131" s="15">
        <v>2300</v>
      </c>
      <c r="H131" s="90">
        <f t="shared" si="56"/>
        <v>345</v>
      </c>
      <c r="I131" s="103">
        <f t="shared" si="57"/>
        <v>0.15</v>
      </c>
      <c r="J131" s="104"/>
      <c r="K131" s="15">
        <v>124328.77</v>
      </c>
      <c r="L131" s="15">
        <v>69022.74</v>
      </c>
      <c r="M131" s="90">
        <f t="shared" si="58"/>
        <v>55306.03</v>
      </c>
      <c r="N131" s="103">
        <f t="shared" si="59"/>
        <v>0.8012725950896762</v>
      </c>
      <c r="O131" s="104"/>
      <c r="P131" s="15">
        <v>82913.45</v>
      </c>
      <c r="Q131" s="15">
        <v>30205.45</v>
      </c>
      <c r="R131" s="90">
        <f t="shared" si="60"/>
        <v>52708</v>
      </c>
      <c r="S131" s="103">
        <f t="shared" si="61"/>
        <v>1.7449831073531432</v>
      </c>
      <c r="T131" s="104"/>
      <c r="U131" s="15">
        <v>138437.7</v>
      </c>
      <c r="V131" s="15">
        <v>81331.1</v>
      </c>
      <c r="W131" s="90">
        <f t="shared" si="62"/>
        <v>57106.600000000006</v>
      </c>
      <c r="X131" s="103">
        <f t="shared" si="63"/>
        <v>0.7021496082064549</v>
      </c>
    </row>
    <row r="132" spans="1:24" ht="12.75" hidden="1" outlineLevel="1">
      <c r="A132" s="1" t="s">
        <v>350</v>
      </c>
      <c r="B132" s="9" t="s">
        <v>321</v>
      </c>
      <c r="C132" s="62" t="s">
        <v>412</v>
      </c>
      <c r="D132" s="28"/>
      <c r="E132" s="28"/>
      <c r="F132" s="17">
        <v>379588.57</v>
      </c>
      <c r="G132" s="17">
        <v>320119.79</v>
      </c>
      <c r="H132" s="35">
        <f t="shared" si="56"/>
        <v>59468.78000000003</v>
      </c>
      <c r="I132" s="95">
        <f t="shared" si="57"/>
        <v>0.1857703955135046</v>
      </c>
      <c r="K132" s="17">
        <v>3957909.64</v>
      </c>
      <c r="L132" s="17">
        <v>4021781.1</v>
      </c>
      <c r="M132" s="35">
        <f t="shared" si="58"/>
        <v>-63871.45999999996</v>
      </c>
      <c r="N132" s="95">
        <f t="shared" si="59"/>
        <v>-0.01588138648321759</v>
      </c>
      <c r="P132" s="17">
        <v>1181287.39</v>
      </c>
      <c r="Q132" s="17">
        <v>994063.82</v>
      </c>
      <c r="R132" s="35">
        <f t="shared" si="60"/>
        <v>187223.56999999995</v>
      </c>
      <c r="S132" s="95">
        <f t="shared" si="61"/>
        <v>0.18834159963693273</v>
      </c>
      <c r="U132" s="17">
        <v>4289919.33</v>
      </c>
      <c r="V132" s="17">
        <v>4510441.16</v>
      </c>
      <c r="W132" s="35">
        <f t="shared" si="62"/>
        <v>-220521.83000000007</v>
      </c>
      <c r="X132" s="95">
        <f t="shared" si="63"/>
        <v>-0.04889141043578098</v>
      </c>
    </row>
    <row r="133" spans="1:24" s="14" customFormat="1" ht="12.75" hidden="1" outlineLevel="2">
      <c r="A133" s="14" t="s">
        <v>744</v>
      </c>
      <c r="B133" s="14" t="s">
        <v>745</v>
      </c>
      <c r="C133" s="54" t="s">
        <v>746</v>
      </c>
      <c r="D133" s="15"/>
      <c r="E133" s="15"/>
      <c r="F133" s="15">
        <v>20969.789</v>
      </c>
      <c r="G133" s="15">
        <v>20568.21</v>
      </c>
      <c r="H133" s="90">
        <f t="shared" si="56"/>
        <v>401.57900000000154</v>
      </c>
      <c r="I133" s="103">
        <f t="shared" si="57"/>
        <v>0.019524256121461303</v>
      </c>
      <c r="J133" s="104"/>
      <c r="K133" s="15">
        <v>230667.679</v>
      </c>
      <c r="L133" s="15">
        <v>226250.31</v>
      </c>
      <c r="M133" s="90">
        <f t="shared" si="58"/>
        <v>4417.369000000006</v>
      </c>
      <c r="N133" s="103">
        <f t="shared" si="59"/>
        <v>0.019524256121461254</v>
      </c>
      <c r="O133" s="104"/>
      <c r="P133" s="15">
        <v>62909.367</v>
      </c>
      <c r="Q133" s="15">
        <v>61704.630000000005</v>
      </c>
      <c r="R133" s="90">
        <f t="shared" si="60"/>
        <v>1204.7369999999937</v>
      </c>
      <c r="S133" s="103">
        <f t="shared" si="61"/>
        <v>0.019524256121461123</v>
      </c>
      <c r="T133" s="104"/>
      <c r="U133" s="15">
        <v>251235.889</v>
      </c>
      <c r="V133" s="15">
        <v>247491.91</v>
      </c>
      <c r="W133" s="90">
        <f t="shared" si="62"/>
        <v>3743.978999999992</v>
      </c>
      <c r="X133" s="103">
        <f t="shared" si="63"/>
        <v>0.015127682355354532</v>
      </c>
    </row>
    <row r="134" spans="1:24" ht="12.75" hidden="1" outlineLevel="1">
      <c r="A134" s="1" t="s">
        <v>351</v>
      </c>
      <c r="B134" s="9" t="s">
        <v>320</v>
      </c>
      <c r="C134" s="63" t="s">
        <v>413</v>
      </c>
      <c r="D134" s="28"/>
      <c r="E134" s="28"/>
      <c r="F134" s="125">
        <v>20969.789</v>
      </c>
      <c r="G134" s="125">
        <v>20568.21</v>
      </c>
      <c r="H134" s="128">
        <f t="shared" si="56"/>
        <v>401.57900000000154</v>
      </c>
      <c r="I134" s="96">
        <f t="shared" si="57"/>
        <v>0.019524256121461303</v>
      </c>
      <c r="K134" s="125">
        <v>230667.679</v>
      </c>
      <c r="L134" s="125">
        <v>226250.31</v>
      </c>
      <c r="M134" s="128">
        <f t="shared" si="58"/>
        <v>4417.369000000006</v>
      </c>
      <c r="N134" s="96">
        <f t="shared" si="59"/>
        <v>0.019524256121461254</v>
      </c>
      <c r="P134" s="125">
        <v>62909.367</v>
      </c>
      <c r="Q134" s="125">
        <v>61704.630000000005</v>
      </c>
      <c r="R134" s="128">
        <f t="shared" si="60"/>
        <v>1204.7369999999937</v>
      </c>
      <c r="S134" s="96">
        <f t="shared" si="61"/>
        <v>0.019524256121461123</v>
      </c>
      <c r="U134" s="125">
        <v>251235.889</v>
      </c>
      <c r="V134" s="125">
        <v>247491.91</v>
      </c>
      <c r="W134" s="128">
        <f t="shared" si="62"/>
        <v>3743.978999999992</v>
      </c>
      <c r="X134" s="96">
        <f t="shared" si="63"/>
        <v>0.015127682355354532</v>
      </c>
    </row>
    <row r="135" spans="1:24" s="12" customFormat="1" ht="12.75" collapsed="1">
      <c r="A135" s="13" t="s">
        <v>359</v>
      </c>
      <c r="C135" s="80" t="s">
        <v>328</v>
      </c>
      <c r="D135" s="65"/>
      <c r="E135" s="65"/>
      <c r="F135" s="34">
        <v>400558.359</v>
      </c>
      <c r="G135" s="34">
        <v>340688</v>
      </c>
      <c r="H135" s="29">
        <f t="shared" si="56"/>
        <v>59870.359</v>
      </c>
      <c r="I135" s="98">
        <f t="shared" si="57"/>
        <v>0.17573368888836705</v>
      </c>
      <c r="J135" s="112" t="s">
        <v>318</v>
      </c>
      <c r="K135" s="34">
        <v>4188577.319</v>
      </c>
      <c r="L135" s="34">
        <v>4248031.41</v>
      </c>
      <c r="M135" s="29">
        <f t="shared" si="58"/>
        <v>-59454.091000000015</v>
      </c>
      <c r="N135" s="98">
        <f t="shared" si="59"/>
        <v>-0.013995680648698407</v>
      </c>
      <c r="O135" s="112"/>
      <c r="P135" s="34">
        <v>1244196.7570000002</v>
      </c>
      <c r="Q135" s="34">
        <v>1055768.4500000002</v>
      </c>
      <c r="R135" s="29">
        <f t="shared" si="60"/>
        <v>188428.30700000003</v>
      </c>
      <c r="S135" s="98">
        <f t="shared" si="61"/>
        <v>0.17847503114911228</v>
      </c>
      <c r="T135" s="112"/>
      <c r="U135" s="34">
        <v>4541155.2190000005</v>
      </c>
      <c r="V135" s="34">
        <v>4757933.07</v>
      </c>
      <c r="W135" s="29">
        <f t="shared" si="62"/>
        <v>-216777.8509999998</v>
      </c>
      <c r="X135" s="98">
        <f t="shared" si="63"/>
        <v>-0.04556134939493795</v>
      </c>
    </row>
    <row r="136" spans="1:24" ht="0.75" customHeight="1" hidden="1" outlineLevel="1">
      <c r="A136" s="1"/>
      <c r="C136" s="53"/>
      <c r="D136" s="28"/>
      <c r="E136" s="28"/>
      <c r="F136" s="17"/>
      <c r="G136" s="17"/>
      <c r="I136" s="95"/>
      <c r="K136" s="17"/>
      <c r="L136" s="17"/>
      <c r="N136" s="95"/>
      <c r="P136" s="17"/>
      <c r="Q136" s="17"/>
      <c r="S136" s="95"/>
      <c r="U136" s="17"/>
      <c r="V136" s="17"/>
      <c r="X136" s="95"/>
    </row>
    <row r="137" spans="1:24" s="14" customFormat="1" ht="12.75" hidden="1" outlineLevel="2">
      <c r="A137" s="14" t="s">
        <v>747</v>
      </c>
      <c r="B137" s="14" t="s">
        <v>748</v>
      </c>
      <c r="C137" s="54" t="s">
        <v>749</v>
      </c>
      <c r="D137" s="15"/>
      <c r="E137" s="15"/>
      <c r="F137" s="15">
        <v>115005.25</v>
      </c>
      <c r="G137" s="15">
        <v>87172.13</v>
      </c>
      <c r="H137" s="90">
        <f>+F137-G137</f>
        <v>27833.119999999995</v>
      </c>
      <c r="I137" s="103">
        <f>IF(G137&lt;0,IF(H137=0,0,IF(OR(G137=0,F137=0),"N.M.",IF(ABS(H137/G137)&gt;=10,"N.M.",H137/(-G137)))),IF(H137=0,0,IF(OR(G137=0,F137=0),"N.M.",IF(ABS(H137/G137)&gt;=10,"N.M.",H137/G137))))</f>
        <v>0.31928920401509053</v>
      </c>
      <c r="J137" s="104"/>
      <c r="K137" s="15">
        <v>1697568.23</v>
      </c>
      <c r="L137" s="15">
        <v>1622616.42</v>
      </c>
      <c r="M137" s="90">
        <f>+K137-L137</f>
        <v>74951.81000000006</v>
      </c>
      <c r="N137" s="103">
        <f>IF(L137&lt;0,IF(M137=0,0,IF(OR(L137=0,K137=0),"N.M.",IF(ABS(M137/L137)&gt;=10,"N.M.",M137/(-L137)))),IF(M137=0,0,IF(OR(L137=0,K137=0),"N.M.",IF(ABS(M137/L137)&gt;=10,"N.M.",M137/L137))))</f>
        <v>0.04619194596835157</v>
      </c>
      <c r="O137" s="104"/>
      <c r="P137" s="15">
        <v>396568.89</v>
      </c>
      <c r="Q137" s="15">
        <v>370939.27</v>
      </c>
      <c r="R137" s="90">
        <f>+P137-Q137</f>
        <v>25629.619999999995</v>
      </c>
      <c r="S137" s="103">
        <f>IF(Q137&lt;0,IF(R137=0,0,IF(OR(Q137=0,P137=0),"N.M.",IF(ABS(R137/Q137)&gt;=10,"N.M.",R137/(-Q137)))),IF(R137=0,0,IF(OR(Q137=0,P137=0),"N.M.",IF(ABS(R137/Q137)&gt;=10,"N.M.",R137/Q137))))</f>
        <v>0.06909384385212165</v>
      </c>
      <c r="T137" s="104"/>
      <c r="U137" s="15">
        <v>1855449.6099999999</v>
      </c>
      <c r="V137" s="15">
        <v>1798683.53</v>
      </c>
      <c r="W137" s="90">
        <f>+U137-V137</f>
        <v>56766.07999999984</v>
      </c>
      <c r="X137" s="103">
        <f>IF(V137&lt;0,IF(W137=0,0,IF(OR(V137=0,U137=0),"N.M.",IF(ABS(W137/V137)&gt;=10,"N.M.",W137/(-V137)))),IF(W137=0,0,IF(OR(V137=0,U137=0),"N.M.",IF(ABS(W137/V137)&gt;=10,"N.M.",W137/V137))))</f>
        <v>0.03155979306709938</v>
      </c>
    </row>
    <row r="138" spans="1:24" s="14" customFormat="1" ht="12.75" hidden="1" outlineLevel="2">
      <c r="A138" s="14" t="s">
        <v>750</v>
      </c>
      <c r="B138" s="14" t="s">
        <v>751</v>
      </c>
      <c r="C138" s="54" t="s">
        <v>752</v>
      </c>
      <c r="D138" s="15"/>
      <c r="E138" s="15"/>
      <c r="F138" s="15">
        <v>32433.9</v>
      </c>
      <c r="G138" s="15">
        <v>26398.63</v>
      </c>
      <c r="H138" s="90">
        <f>+F138-G138</f>
        <v>6035.27</v>
      </c>
      <c r="I138" s="103">
        <f>IF(G138&lt;0,IF(H138=0,0,IF(OR(G138=0,F138=0),"N.M.",IF(ABS(H138/G138)&gt;=10,"N.M.",H138/(-G138)))),IF(H138=0,0,IF(OR(G138=0,F138=0),"N.M.",IF(ABS(H138/G138)&gt;=10,"N.M.",H138/G138))))</f>
        <v>0.22862057614353473</v>
      </c>
      <c r="J138" s="104"/>
      <c r="K138" s="15">
        <v>362138.95</v>
      </c>
      <c r="L138" s="15">
        <v>378851.82</v>
      </c>
      <c r="M138" s="90">
        <f>+K138-L138</f>
        <v>-16712.869999999995</v>
      </c>
      <c r="N138" s="103">
        <f>IF(L138&lt;0,IF(M138=0,0,IF(OR(L138=0,K138=0),"N.M.",IF(ABS(M138/L138)&gt;=10,"N.M.",M138/(-L138)))),IF(M138=0,0,IF(OR(L138=0,K138=0),"N.M.",IF(ABS(M138/L138)&gt;=10,"N.M.",M138/L138))))</f>
        <v>-0.04411453005557686</v>
      </c>
      <c r="O138" s="104"/>
      <c r="P138" s="15">
        <v>104631.51000000001</v>
      </c>
      <c r="Q138" s="15">
        <v>98971.56</v>
      </c>
      <c r="R138" s="90">
        <f>+P138-Q138</f>
        <v>5659.950000000012</v>
      </c>
      <c r="S138" s="103">
        <f>IF(Q138&lt;0,IF(R138=0,0,IF(OR(Q138=0,P138=0),"N.M.",IF(ABS(R138/Q138)&gt;=10,"N.M.",R138/(-Q138)))),IF(R138=0,0,IF(OR(Q138=0,P138=0),"N.M.",IF(ABS(R138/Q138)&gt;=10,"N.M.",R138/Q138))))</f>
        <v>0.057187640570685275</v>
      </c>
      <c r="T138" s="104"/>
      <c r="U138" s="15">
        <v>382199.63</v>
      </c>
      <c r="V138" s="15">
        <v>403366.32</v>
      </c>
      <c r="W138" s="90">
        <f>+U138-V138</f>
        <v>-21166.690000000002</v>
      </c>
      <c r="X138" s="103">
        <f>IF(V138&lt;0,IF(W138=0,0,IF(OR(V138=0,U138=0),"N.M.",IF(ABS(W138/V138)&gt;=10,"N.M.",W138/(-V138)))),IF(W138=0,0,IF(OR(V138=0,U138=0),"N.M.",IF(ABS(W138/V138)&gt;=10,"N.M.",W138/V138))))</f>
        <v>-0.05247510501124636</v>
      </c>
    </row>
    <row r="139" spans="1:24" ht="12.75" hidden="1" outlineLevel="1">
      <c r="A139" s="9" t="s">
        <v>352</v>
      </c>
      <c r="B139" s="9" t="s">
        <v>321</v>
      </c>
      <c r="C139" s="62" t="s">
        <v>329</v>
      </c>
      <c r="D139" s="28"/>
      <c r="E139" s="28"/>
      <c r="F139" s="17">
        <v>147439.15</v>
      </c>
      <c r="G139" s="17">
        <v>113570.76000000001</v>
      </c>
      <c r="H139" s="35">
        <f>+F139-G139</f>
        <v>33868.389999999985</v>
      </c>
      <c r="I139" s="95">
        <f>IF(G139&lt;0,IF(H139=0,0,IF(OR(G139=0,F139=0),"N.M.",IF(ABS(H139/G139)&gt;=10,"N.M.",H139/(-G139)))),IF(H139=0,0,IF(OR(G139=0,F139=0),"N.M.",IF(ABS(H139/G139)&gt;=10,"N.M.",H139/G139))))</f>
        <v>0.2982139945176028</v>
      </c>
      <c r="K139" s="17">
        <v>2059707.18</v>
      </c>
      <c r="L139" s="17">
        <v>2001468.24</v>
      </c>
      <c r="M139" s="35">
        <f>+K139-L139</f>
        <v>58238.939999999944</v>
      </c>
      <c r="N139" s="95">
        <f>IF(L139&lt;0,IF(M139=0,0,IF(OR(L139=0,K139=0),"N.M.",IF(ABS(M139/L139)&gt;=10,"N.M.",M139/(-L139)))),IF(M139=0,0,IF(OR(L139=0,K139=0),"N.M.",IF(ABS(M139/L139)&gt;=10,"N.M.",M139/L139))))</f>
        <v>0.029098108496590454</v>
      </c>
      <c r="P139" s="17">
        <v>501200.4</v>
      </c>
      <c r="Q139" s="17">
        <v>469910.83</v>
      </c>
      <c r="R139" s="35">
        <f>+P139-Q139</f>
        <v>31289.570000000007</v>
      </c>
      <c r="S139" s="95">
        <f>IF(Q139&lt;0,IF(R139=0,0,IF(OR(Q139=0,P139=0),"N.M.",IF(ABS(R139/Q139)&gt;=10,"N.M.",R139/(-Q139)))),IF(R139=0,0,IF(OR(Q139=0,P139=0),"N.M.",IF(ABS(R139/Q139)&gt;=10,"N.M.",R139/Q139))))</f>
        <v>0.06658618614940202</v>
      </c>
      <c r="U139" s="17">
        <v>2237649.24</v>
      </c>
      <c r="V139" s="17">
        <v>2202049.85</v>
      </c>
      <c r="W139" s="35">
        <f>+U139-V139</f>
        <v>35599.39000000013</v>
      </c>
      <c r="X139" s="95">
        <f>IF(V139&lt;0,IF(W139=0,0,IF(OR(V139=0,U139=0),"N.M.",IF(ABS(W139/V139)&gt;=10,"N.M.",W139/(-V139)))),IF(W139=0,0,IF(OR(V139=0,U139=0),"N.M.",IF(ABS(W139/V139)&gt;=10,"N.M.",W139/V139))))</f>
        <v>0.01616647779340696</v>
      </c>
    </row>
    <row r="140" spans="1:24" ht="12.75" hidden="1" outlineLevel="1">
      <c r="A140" s="9" t="s">
        <v>353</v>
      </c>
      <c r="B140" s="9" t="s">
        <v>320</v>
      </c>
      <c r="C140" s="63" t="s">
        <v>330</v>
      </c>
      <c r="D140" s="28"/>
      <c r="E140" s="28"/>
      <c r="F140" s="125">
        <v>0</v>
      </c>
      <c r="G140" s="125">
        <v>0</v>
      </c>
      <c r="H140" s="128">
        <f>+F140-G140</f>
        <v>0</v>
      </c>
      <c r="I140" s="96">
        <f>IF(G140&lt;0,IF(H140=0,0,IF(OR(G140=0,F140=0),"N.M.",IF(ABS(H140/G140)&gt;=10,"N.M.",H140/(-G140)))),IF(H140=0,0,IF(OR(G140=0,F140=0),"N.M.",IF(ABS(H140/G140)&gt;=10,"N.M.",H140/G140))))</f>
        <v>0</v>
      </c>
      <c r="K140" s="125">
        <v>0</v>
      </c>
      <c r="L140" s="125">
        <v>0</v>
      </c>
      <c r="M140" s="128">
        <f>+K140-L140</f>
        <v>0</v>
      </c>
      <c r="N140" s="96">
        <f>IF(L140&lt;0,IF(M140=0,0,IF(OR(L140=0,K140=0),"N.M.",IF(ABS(M140/L140)&gt;=10,"N.M.",M140/(-L140)))),IF(M140=0,0,IF(OR(L140=0,K140=0),"N.M.",IF(ABS(M140/L140)&gt;=10,"N.M.",M140/L140))))</f>
        <v>0</v>
      </c>
      <c r="P140" s="125">
        <v>0</v>
      </c>
      <c r="Q140" s="125">
        <v>0</v>
      </c>
      <c r="R140" s="128">
        <f>+P140-Q140</f>
        <v>0</v>
      </c>
      <c r="S140" s="96">
        <f>IF(Q140&lt;0,IF(R140=0,0,IF(OR(Q140=0,P140=0),"N.M.",IF(ABS(R140/Q140)&gt;=10,"N.M.",R140/(-Q140)))),IF(R140=0,0,IF(OR(Q140=0,P140=0),"N.M.",IF(ABS(R140/Q140)&gt;=10,"N.M.",R140/Q140))))</f>
        <v>0</v>
      </c>
      <c r="U140" s="125">
        <v>0</v>
      </c>
      <c r="V140" s="125">
        <v>0</v>
      </c>
      <c r="W140" s="128">
        <f>+U140-V140</f>
        <v>0</v>
      </c>
      <c r="X140" s="96">
        <f>IF(V140&lt;0,IF(W140=0,0,IF(OR(V140=0,U140=0),"N.M.",IF(ABS(W140/V140)&gt;=10,"N.M.",W140/(-V140)))),IF(W140=0,0,IF(OR(V140=0,U140=0),"N.M.",IF(ABS(W140/V140)&gt;=10,"N.M.",W140/V140))))</f>
        <v>0</v>
      </c>
    </row>
    <row r="141" spans="1:24" s="12" customFormat="1" ht="12.75" collapsed="1">
      <c r="A141" s="12" t="s">
        <v>360</v>
      </c>
      <c r="C141" s="80" t="s">
        <v>331</v>
      </c>
      <c r="D141" s="65"/>
      <c r="E141" s="65"/>
      <c r="F141" s="34">
        <v>147439.15</v>
      </c>
      <c r="G141" s="34">
        <v>113570.76000000001</v>
      </c>
      <c r="H141" s="29">
        <f>+F141-G141</f>
        <v>33868.389999999985</v>
      </c>
      <c r="I141" s="98">
        <f>IF(G141&lt;0,IF(H141=0,0,IF(OR(G141=0,F141=0),"N.M.",IF(ABS(H141/G141)&gt;=10,"N.M.",H141/(-G141)))),IF(H141=0,0,IF(OR(G141=0,F141=0),"N.M.",IF(ABS(H141/G141)&gt;=10,"N.M.",H141/G141))))</f>
        <v>0.2982139945176028</v>
      </c>
      <c r="J141" s="112" t="s">
        <v>318</v>
      </c>
      <c r="K141" s="34">
        <v>2059707.18</v>
      </c>
      <c r="L141" s="34">
        <v>2001468.24</v>
      </c>
      <c r="M141" s="29">
        <f>+K141-L141</f>
        <v>58238.939999999944</v>
      </c>
      <c r="N141" s="98">
        <f>IF(L141&lt;0,IF(M141=0,0,IF(OR(L141=0,K141=0),"N.M.",IF(ABS(M141/L141)&gt;=10,"N.M.",M141/(-L141)))),IF(M141=0,0,IF(OR(L141=0,K141=0),"N.M.",IF(ABS(M141/L141)&gt;=10,"N.M.",M141/L141))))</f>
        <v>0.029098108496590454</v>
      </c>
      <c r="O141" s="112"/>
      <c r="P141" s="34">
        <v>501200.4</v>
      </c>
      <c r="Q141" s="34">
        <v>469910.83</v>
      </c>
      <c r="R141" s="29">
        <f>+P141-Q141</f>
        <v>31289.570000000007</v>
      </c>
      <c r="S141" s="98">
        <f>IF(Q141&lt;0,IF(R141=0,0,IF(OR(Q141=0,P141=0),"N.M.",IF(ABS(R141/Q141)&gt;=10,"N.M.",R141/(-Q141)))),IF(R141=0,0,IF(OR(Q141=0,P141=0),"N.M.",IF(ABS(R141/Q141)&gt;=10,"N.M.",R141/Q141))))</f>
        <v>0.06658618614940202</v>
      </c>
      <c r="T141" s="112"/>
      <c r="U141" s="34">
        <v>2237649.24</v>
      </c>
      <c r="V141" s="34">
        <v>2202049.85</v>
      </c>
      <c r="W141" s="29">
        <f>+U141-V141</f>
        <v>35599.39000000013</v>
      </c>
      <c r="X141" s="98">
        <f>IF(V141&lt;0,IF(W141=0,0,IF(OR(V141=0,U141=0),"N.M.",IF(ABS(W141/V141)&gt;=10,"N.M.",W141/(-V141)))),IF(W141=0,0,IF(OR(V141=0,U141=0),"N.M.",IF(ABS(W141/V141)&gt;=10,"N.M.",W141/V141))))</f>
        <v>0.01616647779340696</v>
      </c>
    </row>
    <row r="142" spans="3:24" ht="0.75" customHeight="1" hidden="1" outlineLevel="1">
      <c r="C142" s="53"/>
      <c r="D142" s="28"/>
      <c r="E142" s="28"/>
      <c r="F142" s="17"/>
      <c r="G142" s="17"/>
      <c r="I142" s="95"/>
      <c r="J142" s="112"/>
      <c r="K142" s="17"/>
      <c r="L142" s="17"/>
      <c r="N142" s="95"/>
      <c r="O142" s="112"/>
      <c r="P142" s="17"/>
      <c r="Q142" s="17"/>
      <c r="S142" s="95"/>
      <c r="T142" s="112"/>
      <c r="U142" s="17"/>
      <c r="V142" s="17"/>
      <c r="X142" s="95"/>
    </row>
    <row r="143" spans="1:24" s="14" customFormat="1" ht="12.75" hidden="1" outlineLevel="2">
      <c r="A143" s="14" t="s">
        <v>753</v>
      </c>
      <c r="B143" s="14" t="s">
        <v>754</v>
      </c>
      <c r="C143" s="54" t="s">
        <v>755</v>
      </c>
      <c r="D143" s="15"/>
      <c r="E143" s="15"/>
      <c r="F143" s="15">
        <v>0</v>
      </c>
      <c r="G143" s="15">
        <v>0</v>
      </c>
      <c r="H143" s="90">
        <f>+F143-G143</f>
        <v>0</v>
      </c>
      <c r="I143" s="103">
        <f>IF(G143&lt;0,IF(H143=0,0,IF(OR(G143=0,F143=0),"N.M.",IF(ABS(H143/G143)&gt;=10,"N.M.",H143/(-G143)))),IF(H143=0,0,IF(OR(G143=0,F143=0),"N.M.",IF(ABS(H143/G143)&gt;=10,"N.M.",H143/G143))))</f>
        <v>0</v>
      </c>
      <c r="J143" s="104"/>
      <c r="K143" s="15">
        <v>20094.19</v>
      </c>
      <c r="L143" s="15">
        <v>38629.72</v>
      </c>
      <c r="M143" s="90">
        <f>+K143-L143</f>
        <v>-18535.530000000002</v>
      </c>
      <c r="N143" s="103">
        <f>IF(L143&lt;0,IF(M143=0,0,IF(OR(L143=0,K143=0),"N.M.",IF(ABS(M143/L143)&gt;=10,"N.M.",M143/(-L143)))),IF(M143=0,0,IF(OR(L143=0,K143=0),"N.M.",IF(ABS(M143/L143)&gt;=10,"N.M.",M143/L143))))</f>
        <v>-0.4798256368412715</v>
      </c>
      <c r="O143" s="104"/>
      <c r="P143" s="15">
        <v>0</v>
      </c>
      <c r="Q143" s="15">
        <v>0</v>
      </c>
      <c r="R143" s="90">
        <f>+P143-Q143</f>
        <v>0</v>
      </c>
      <c r="S143" s="103">
        <f>IF(Q143&lt;0,IF(R143=0,0,IF(OR(Q143=0,P143=0),"N.M.",IF(ABS(R143/Q143)&gt;=10,"N.M.",R143/(-Q143)))),IF(R143=0,0,IF(OR(Q143=0,P143=0),"N.M.",IF(ABS(R143/Q143)&gt;=10,"N.M.",R143/Q143))))</f>
        <v>0</v>
      </c>
      <c r="T143" s="104"/>
      <c r="U143" s="15">
        <v>20094.19</v>
      </c>
      <c r="V143" s="15">
        <v>38629.72</v>
      </c>
      <c r="W143" s="90">
        <f>+U143-V143</f>
        <v>-18535.530000000002</v>
      </c>
      <c r="X143" s="103">
        <f>IF(V143&lt;0,IF(W143=0,0,IF(OR(V143=0,U143=0),"N.M.",IF(ABS(W143/V143)&gt;=10,"N.M.",W143/(-V143)))),IF(W143=0,0,IF(OR(V143=0,U143=0),"N.M.",IF(ABS(W143/V143)&gt;=10,"N.M.",W143/V143))))</f>
        <v>-0.4798256368412715</v>
      </c>
    </row>
    <row r="144" spans="1:24" s="1" customFormat="1" ht="12.75" hidden="1" outlineLevel="1">
      <c r="A144" s="1" t="s">
        <v>354</v>
      </c>
      <c r="B144" s="9" t="s">
        <v>321</v>
      </c>
      <c r="C144" s="73" t="s">
        <v>416</v>
      </c>
      <c r="D144" s="35"/>
      <c r="E144" s="35"/>
      <c r="F144" s="128">
        <v>0</v>
      </c>
      <c r="G144" s="128">
        <v>0</v>
      </c>
      <c r="H144" s="128">
        <f>+F144-G144</f>
        <v>0</v>
      </c>
      <c r="I144" s="96">
        <f>IF(G144&lt;0,IF(H144=0,0,IF(OR(G144=0,F144=0),"N.M.",IF(ABS(H144/G144)&gt;=10,"N.M.",H144/(-G144)))),IF(H144=0,0,IF(OR(G144=0,F144=0),"N.M.",IF(ABS(H144/G144)&gt;=10,"N.M.",H144/G144))))</f>
        <v>0</v>
      </c>
      <c r="J144" s="114" t="s">
        <v>318</v>
      </c>
      <c r="K144" s="128">
        <v>20094.19</v>
      </c>
      <c r="L144" s="128">
        <v>38629.72</v>
      </c>
      <c r="M144" s="128">
        <f>+K144-L144</f>
        <v>-18535.530000000002</v>
      </c>
      <c r="N144" s="96">
        <f>IF(L144&lt;0,IF(M144=0,0,IF(OR(L144=0,K144=0),"N.M.",IF(ABS(M144/L144)&gt;=10,"N.M.",M144/(-L144)))),IF(M144=0,0,IF(OR(L144=0,K144=0),"N.M.",IF(ABS(M144/L144)&gt;=10,"N.M.",M144/L144))))</f>
        <v>-0.4798256368412715</v>
      </c>
      <c r="O144" s="114"/>
      <c r="P144" s="128">
        <v>0</v>
      </c>
      <c r="Q144" s="128">
        <v>0</v>
      </c>
      <c r="R144" s="128">
        <f>+P144-Q144</f>
        <v>0</v>
      </c>
      <c r="S144" s="96">
        <f>IF(Q144&lt;0,IF(R144=0,0,IF(OR(Q144=0,P144=0),"N.M.",IF(ABS(R144/Q144)&gt;=10,"N.M.",R144/(-Q144)))),IF(R144=0,0,IF(OR(Q144=0,P144=0),"N.M.",IF(ABS(R144/Q144)&gt;=10,"N.M.",R144/Q144))))</f>
        <v>0</v>
      </c>
      <c r="T144" s="114"/>
      <c r="U144" s="128">
        <v>20094.19</v>
      </c>
      <c r="V144" s="128">
        <v>38629.72</v>
      </c>
      <c r="W144" s="128">
        <f>+U144-V144</f>
        <v>-18535.530000000002</v>
      </c>
      <c r="X144" s="96">
        <f>IF(V144&lt;0,IF(W144=0,0,IF(OR(V144=0,U144=0),"N.M.",IF(ABS(W144/V144)&gt;=10,"N.M.",W144/(-V144)))),IF(W144=0,0,IF(OR(V144=0,U144=0),"N.M.",IF(ABS(W144/V144)&gt;=10,"N.M.",W144/V144))))</f>
        <v>-0.4798256368412715</v>
      </c>
    </row>
    <row r="145" spans="1:24" s="13" customFormat="1" ht="12.75" collapsed="1">
      <c r="A145" s="13" t="s">
        <v>361</v>
      </c>
      <c r="B145" s="12"/>
      <c r="C145" s="81" t="s">
        <v>416</v>
      </c>
      <c r="D145" s="29"/>
      <c r="E145" s="29"/>
      <c r="F145" s="129">
        <v>0</v>
      </c>
      <c r="G145" s="129">
        <v>0</v>
      </c>
      <c r="H145" s="129">
        <f>+F145-G145</f>
        <v>0</v>
      </c>
      <c r="I145" s="99">
        <f>IF(G145&lt;0,IF(H145=0,0,IF(OR(G145=0,F145=0),"N.M.",IF(ABS(H145/G145)&gt;=10,"N.M.",H145/(-G145)))),IF(H145=0,0,IF(OR(G145=0,F145=0),"N.M.",IF(ABS(H145/G145)&gt;=10,"N.M.",H145/G145))))</f>
        <v>0</v>
      </c>
      <c r="J145" s="115" t="s">
        <v>318</v>
      </c>
      <c r="K145" s="129">
        <v>20094.19</v>
      </c>
      <c r="L145" s="129">
        <v>38629.72</v>
      </c>
      <c r="M145" s="129">
        <f>+K145-L145</f>
        <v>-18535.530000000002</v>
      </c>
      <c r="N145" s="99">
        <f>IF(L145&lt;0,IF(M145=0,0,IF(OR(L145=0,K145=0),"N.M.",IF(ABS(M145/L145)&gt;=10,"N.M.",M145/(-L145)))),IF(M145=0,0,IF(OR(L145=0,K145=0),"N.M.",IF(ABS(M145/L145)&gt;=10,"N.M.",M145/L145))))</f>
        <v>-0.4798256368412715</v>
      </c>
      <c r="O145" s="115"/>
      <c r="P145" s="129">
        <v>0</v>
      </c>
      <c r="Q145" s="129">
        <v>0</v>
      </c>
      <c r="R145" s="129">
        <f>+P145-Q145</f>
        <v>0</v>
      </c>
      <c r="S145" s="99">
        <f>IF(Q145&lt;0,IF(R145=0,0,IF(OR(Q145=0,P145=0),"N.M.",IF(ABS(R145/Q145)&gt;=10,"N.M.",R145/(-Q145)))),IF(R145=0,0,IF(OR(Q145=0,P145=0),"N.M.",IF(ABS(R145/Q145)&gt;=10,"N.M.",R145/Q145))))</f>
        <v>0</v>
      </c>
      <c r="T145" s="115"/>
      <c r="U145" s="129">
        <v>20094.19</v>
      </c>
      <c r="V145" s="129">
        <v>38629.72</v>
      </c>
      <c r="W145" s="129">
        <f>+U145-V145</f>
        <v>-18535.530000000002</v>
      </c>
      <c r="X145" s="99">
        <f>IF(V145&lt;0,IF(W145=0,0,IF(OR(V145=0,U145=0),"N.M.",IF(ABS(W145/V145)&gt;=10,"N.M.",W145/(-V145)))),IF(W145=0,0,IF(OR(V145=0,U145=0),"N.M.",IF(ABS(W145/V145)&gt;=10,"N.M.",W145/V145))))</f>
        <v>-0.4798256368412715</v>
      </c>
    </row>
    <row r="146" spans="1:24" s="13" customFormat="1" ht="12.75">
      <c r="A146" s="13" t="s">
        <v>244</v>
      </c>
      <c r="B146" s="11"/>
      <c r="C146" s="60" t="s">
        <v>356</v>
      </c>
      <c r="D146" s="29"/>
      <c r="E146" s="29"/>
      <c r="F146" s="29">
        <v>55799739.14899999</v>
      </c>
      <c r="G146" s="29">
        <v>49295432.370000005</v>
      </c>
      <c r="H146" s="29">
        <f>+F146-G146</f>
        <v>6504306.778999984</v>
      </c>
      <c r="I146" s="98">
        <f>IF(G146&lt;0,IF(H146=0,0,IF(OR(G146=0,F146=0),"N.M.",IF(ABS(H146/G146)&gt;=10,"N.M.",H146/(-G146)))),IF(H146=0,0,IF(OR(G146=0,F146=0),"N.M.",IF(ABS(H146/G146)&gt;=10,"N.M.",H146/G146))))</f>
        <v>0.13194542508888402</v>
      </c>
      <c r="J146" s="115" t="s">
        <v>318</v>
      </c>
      <c r="K146" s="29">
        <v>633317174.5710001</v>
      </c>
      <c r="L146" s="29">
        <v>595890770.1150001</v>
      </c>
      <c r="M146" s="29">
        <f>+K146-L146</f>
        <v>37426404.45599997</v>
      </c>
      <c r="N146" s="98">
        <f>IF(L146&lt;0,IF(M146=0,0,IF(OR(L146=0,K146=0),"N.M.",IF(ABS(M146/L146)&gt;=10,"N.M.",M146/(-L146)))),IF(M146=0,0,IF(OR(L146=0,K146=0),"N.M.",IF(ABS(M146/L146)&gt;=10,"N.M.",M146/L146))))</f>
        <v>0.06280749146152591</v>
      </c>
      <c r="O146" s="115"/>
      <c r="P146" s="29">
        <v>161267104.25699997</v>
      </c>
      <c r="Q146" s="29">
        <v>137581528.49000004</v>
      </c>
      <c r="R146" s="29">
        <f>+P146-Q146</f>
        <v>23685575.76699993</v>
      </c>
      <c r="S146" s="98">
        <f>IF(Q146&lt;0,IF(R146=0,0,IF(OR(Q146=0,P146=0),"N.M.",IF(ABS(R146/Q146)&gt;=10,"N.M.",R146/(-Q146)))),IF(R146=0,0,IF(OR(Q146=0,P146=0),"N.M.",IF(ABS(R146/Q146)&gt;=10,"N.M.",R146/Q146))))</f>
        <v>0.1721566552353101</v>
      </c>
      <c r="T146" s="115"/>
      <c r="U146" s="29">
        <v>690764898.4110001</v>
      </c>
      <c r="V146" s="29">
        <v>647262649.4600002</v>
      </c>
      <c r="W146" s="29">
        <f>+U146-V146</f>
        <v>43502248.950999975</v>
      </c>
      <c r="X146" s="98">
        <f>IF(V146&lt;0,IF(W146=0,0,IF(OR(V146=0,U146=0),"N.M.",IF(ABS(W146/V146)&gt;=10,"N.M.",W146/(-V146)))),IF(W146=0,0,IF(OR(V146=0,U146=0),"N.M.",IF(ABS(W146/V146)&gt;=10,"N.M.",W146/V146))))</f>
        <v>0.06720957711261902</v>
      </c>
    </row>
    <row r="147" spans="1:24" s="13" customFormat="1" ht="12.75">
      <c r="A147" s="1"/>
      <c r="B147" s="11"/>
      <c r="C147" s="60"/>
      <c r="D147" s="29"/>
      <c r="E147" s="29"/>
      <c r="F147" s="29"/>
      <c r="G147" s="29"/>
      <c r="H147" s="35"/>
      <c r="I147" s="95"/>
      <c r="J147" s="115"/>
      <c r="K147" s="29"/>
      <c r="L147" s="29"/>
      <c r="M147" s="35"/>
      <c r="N147" s="95"/>
      <c r="O147" s="115"/>
      <c r="P147" s="29"/>
      <c r="Q147" s="29"/>
      <c r="R147" s="35"/>
      <c r="S147" s="95"/>
      <c r="T147" s="115"/>
      <c r="U147" s="29"/>
      <c r="V147" s="29"/>
      <c r="W147" s="35"/>
      <c r="X147" s="95"/>
    </row>
    <row r="148" spans="2:24" s="30" customFormat="1" ht="4.5" customHeight="1" hidden="1" outlineLevel="1">
      <c r="B148" s="31"/>
      <c r="C148" s="58"/>
      <c r="D148" s="33"/>
      <c r="E148" s="33"/>
      <c r="F148" s="36"/>
      <c r="G148" s="36"/>
      <c r="H148" s="36"/>
      <c r="I148" s="100"/>
      <c r="J148" s="116"/>
      <c r="K148" s="36"/>
      <c r="L148" s="36"/>
      <c r="M148" s="36"/>
      <c r="N148" s="100"/>
      <c r="O148" s="116"/>
      <c r="P148" s="36"/>
      <c r="Q148" s="36"/>
      <c r="R148" s="36"/>
      <c r="S148" s="100"/>
      <c r="T148" s="116"/>
      <c r="U148" s="36"/>
      <c r="V148" s="36"/>
      <c r="W148" s="36"/>
      <c r="X148" s="100"/>
    </row>
    <row r="149" spans="1:24" s="14" customFormat="1" ht="12.75" hidden="1" outlineLevel="2">
      <c r="A149" s="14" t="s">
        <v>756</v>
      </c>
      <c r="B149" s="14" t="s">
        <v>757</v>
      </c>
      <c r="C149" s="54" t="s">
        <v>288</v>
      </c>
      <c r="D149" s="15"/>
      <c r="E149" s="15"/>
      <c r="F149" s="15">
        <v>19239.181</v>
      </c>
      <c r="G149" s="15">
        <v>151968.02</v>
      </c>
      <c r="H149" s="90">
        <f aca="true" t="shared" si="64" ref="H149:H156">+F149-G149</f>
        <v>-132728.83899999998</v>
      </c>
      <c r="I149" s="103">
        <f aca="true" t="shared" si="65" ref="I149:I156">IF(G149&lt;0,IF(H149=0,0,IF(OR(G149=0,F149=0),"N.M.",IF(ABS(H149/G149)&gt;=10,"N.M.",H149/(-G149)))),IF(H149=0,0,IF(OR(G149=0,F149=0),"N.M.",IF(ABS(H149/G149)&gt;=10,"N.M.",H149/G149))))</f>
        <v>-0.873399804774715</v>
      </c>
      <c r="J149" s="104"/>
      <c r="K149" s="15">
        <v>472473.351</v>
      </c>
      <c r="L149" s="15">
        <v>602186.85</v>
      </c>
      <c r="M149" s="90">
        <f aca="true" t="shared" si="66" ref="M149:M156">+K149-L149</f>
        <v>-129713.49899999995</v>
      </c>
      <c r="N149" s="103">
        <f aca="true" t="shared" si="67" ref="N149:N156">IF(L149&lt;0,IF(M149=0,0,IF(OR(L149=0,K149=0),"N.M.",IF(ABS(M149/L149)&gt;=10,"N.M.",M149/(-L149)))),IF(M149=0,0,IF(OR(L149=0,K149=0),"N.M.",IF(ABS(M149/L149)&gt;=10,"N.M.",M149/L149))))</f>
        <v>-0.2154040710121783</v>
      </c>
      <c r="O149" s="104"/>
      <c r="P149" s="15">
        <v>136917.041</v>
      </c>
      <c r="Q149" s="15">
        <v>194410.04</v>
      </c>
      <c r="R149" s="90">
        <f aca="true" t="shared" si="68" ref="R149:R156">+P149-Q149</f>
        <v>-57492.99900000001</v>
      </c>
      <c r="S149" s="103">
        <f aca="true" t="shared" si="69" ref="S149:S156">IF(Q149&lt;0,IF(R149=0,0,IF(OR(Q149=0,P149=0),"N.M.",IF(ABS(R149/Q149)&gt;=10,"N.M.",R149/(-Q149)))),IF(R149=0,0,IF(OR(Q149=0,P149=0),"N.M.",IF(ABS(R149/Q149)&gt;=10,"N.M.",R149/Q149))))</f>
        <v>-0.29573060629996273</v>
      </c>
      <c r="T149" s="104"/>
      <c r="U149" s="15">
        <v>505920.841</v>
      </c>
      <c r="V149" s="15">
        <v>644812.9</v>
      </c>
      <c r="W149" s="90">
        <f aca="true" t="shared" si="70" ref="W149:W156">+U149-V149</f>
        <v>-138892.059</v>
      </c>
      <c r="X149" s="103">
        <f aca="true" t="shared" si="71" ref="X149:X156">IF(V149&lt;0,IF(W149=0,0,IF(OR(V149=0,U149=0),"N.M.",IF(ABS(W149/V149)&gt;=10,"N.M.",W149/(-V149)))),IF(W149=0,0,IF(OR(V149=0,U149=0),"N.M.",IF(ABS(W149/V149)&gt;=10,"N.M.",W149/V149))))</f>
        <v>-0.21539900799131034</v>
      </c>
    </row>
    <row r="150" spans="1:24" s="14" customFormat="1" ht="12.75" hidden="1" outlineLevel="2">
      <c r="A150" s="14" t="s">
        <v>758</v>
      </c>
      <c r="B150" s="14" t="s">
        <v>759</v>
      </c>
      <c r="C150" s="54" t="s">
        <v>1434</v>
      </c>
      <c r="D150" s="15"/>
      <c r="E150" s="15"/>
      <c r="F150" s="15">
        <v>13576910.83</v>
      </c>
      <c r="G150" s="15">
        <v>13773719.71</v>
      </c>
      <c r="H150" s="90">
        <f t="shared" si="64"/>
        <v>-196808.88000000082</v>
      </c>
      <c r="I150" s="103">
        <f t="shared" si="65"/>
        <v>-0.014288724044319964</v>
      </c>
      <c r="J150" s="104"/>
      <c r="K150" s="15">
        <v>155898800.7</v>
      </c>
      <c r="L150" s="15">
        <v>149200219.25</v>
      </c>
      <c r="M150" s="90">
        <f t="shared" si="66"/>
        <v>6698581.449999988</v>
      </c>
      <c r="N150" s="103">
        <f t="shared" si="67"/>
        <v>0.044896592536340985</v>
      </c>
      <c r="O150" s="104"/>
      <c r="P150" s="15">
        <v>41664853.32</v>
      </c>
      <c r="Q150" s="15">
        <v>36673980.2</v>
      </c>
      <c r="R150" s="90">
        <f t="shared" si="68"/>
        <v>4990873.119999997</v>
      </c>
      <c r="S150" s="103">
        <f t="shared" si="69"/>
        <v>0.1360875774263519</v>
      </c>
      <c r="T150" s="104"/>
      <c r="U150" s="15">
        <v>172304890.16</v>
      </c>
      <c r="V150" s="15">
        <v>164210411.76</v>
      </c>
      <c r="W150" s="90">
        <f t="shared" si="70"/>
        <v>8094478.400000006</v>
      </c>
      <c r="X150" s="103">
        <f t="shared" si="71"/>
        <v>0.049293332336504986</v>
      </c>
    </row>
    <row r="151" spans="1:24" s="14" customFormat="1" ht="12.75" hidden="1" outlineLevel="2">
      <c r="A151" s="14" t="s">
        <v>760</v>
      </c>
      <c r="B151" s="14" t="s">
        <v>761</v>
      </c>
      <c r="C151" s="54" t="s">
        <v>1435</v>
      </c>
      <c r="D151" s="15"/>
      <c r="E151" s="15"/>
      <c r="F151" s="15">
        <v>231914.62</v>
      </c>
      <c r="G151" s="15">
        <v>247237.67</v>
      </c>
      <c r="H151" s="90">
        <f t="shared" si="64"/>
        <v>-15323.050000000017</v>
      </c>
      <c r="I151" s="103">
        <f t="shared" si="65"/>
        <v>-0.061977003747042334</v>
      </c>
      <c r="J151" s="104"/>
      <c r="K151" s="15">
        <v>3120977.19</v>
      </c>
      <c r="L151" s="15">
        <v>2108095.74</v>
      </c>
      <c r="M151" s="90">
        <f t="shared" si="66"/>
        <v>1012881.4499999997</v>
      </c>
      <c r="N151" s="103">
        <f t="shared" si="67"/>
        <v>0.4804722246628133</v>
      </c>
      <c r="O151" s="104"/>
      <c r="P151" s="15">
        <v>815658.0700000001</v>
      </c>
      <c r="Q151" s="15">
        <v>608420.17</v>
      </c>
      <c r="R151" s="90">
        <f t="shared" si="68"/>
        <v>207237.90000000002</v>
      </c>
      <c r="S151" s="103">
        <f t="shared" si="69"/>
        <v>0.3406164197350657</v>
      </c>
      <c r="T151" s="104"/>
      <c r="U151" s="15">
        <v>3433022.53</v>
      </c>
      <c r="V151" s="15">
        <v>2221691.6900000004</v>
      </c>
      <c r="W151" s="90">
        <f t="shared" si="70"/>
        <v>1211330.8399999994</v>
      </c>
      <c r="X151" s="103">
        <f t="shared" si="71"/>
        <v>0.5452290457097578</v>
      </c>
    </row>
    <row r="152" spans="1:24" s="14" customFormat="1" ht="12.75" hidden="1" outlineLevel="2">
      <c r="A152" s="14" t="s">
        <v>762</v>
      </c>
      <c r="B152" s="14" t="s">
        <v>763</v>
      </c>
      <c r="C152" s="54" t="s">
        <v>1436</v>
      </c>
      <c r="D152" s="15"/>
      <c r="E152" s="15"/>
      <c r="F152" s="15">
        <v>100743</v>
      </c>
      <c r="G152" s="15">
        <v>170638</v>
      </c>
      <c r="H152" s="90">
        <f t="shared" si="64"/>
        <v>-69895</v>
      </c>
      <c r="I152" s="103">
        <f t="shared" si="65"/>
        <v>-0.40960981727399526</v>
      </c>
      <c r="J152" s="104"/>
      <c r="K152" s="15">
        <v>-406986</v>
      </c>
      <c r="L152" s="15">
        <v>14425959.12</v>
      </c>
      <c r="M152" s="90">
        <f t="shared" si="66"/>
        <v>-14832945.12</v>
      </c>
      <c r="N152" s="103">
        <f t="shared" si="67"/>
        <v>-1.0282120583189343</v>
      </c>
      <c r="O152" s="104"/>
      <c r="P152" s="15">
        <v>-3969711</v>
      </c>
      <c r="Q152" s="15">
        <v>759616</v>
      </c>
      <c r="R152" s="90">
        <f t="shared" si="68"/>
        <v>-4729327</v>
      </c>
      <c r="S152" s="103">
        <f t="shared" si="69"/>
        <v>-6.225944424551352</v>
      </c>
      <c r="T152" s="104"/>
      <c r="U152" s="15">
        <v>-3093071</v>
      </c>
      <c r="V152" s="15">
        <v>18273637.119999997</v>
      </c>
      <c r="W152" s="90">
        <f t="shared" si="70"/>
        <v>-21366708.119999997</v>
      </c>
      <c r="X152" s="103">
        <f t="shared" si="71"/>
        <v>-1.1692641141819937</v>
      </c>
    </row>
    <row r="153" spans="1:24" s="14" customFormat="1" ht="12.75" hidden="1" outlineLevel="2">
      <c r="A153" s="14" t="s">
        <v>764</v>
      </c>
      <c r="B153" s="14" t="s">
        <v>765</v>
      </c>
      <c r="C153" s="54" t="s">
        <v>1437</v>
      </c>
      <c r="D153" s="15"/>
      <c r="E153" s="15"/>
      <c r="F153" s="15">
        <v>0</v>
      </c>
      <c r="G153" s="15">
        <v>0</v>
      </c>
      <c r="H153" s="90">
        <f t="shared" si="64"/>
        <v>0</v>
      </c>
      <c r="I153" s="103">
        <f t="shared" si="65"/>
        <v>0</v>
      </c>
      <c r="J153" s="104"/>
      <c r="K153" s="15">
        <v>-1</v>
      </c>
      <c r="L153" s="15">
        <v>1</v>
      </c>
      <c r="M153" s="90">
        <f t="shared" si="66"/>
        <v>-2</v>
      </c>
      <c r="N153" s="103">
        <f t="shared" si="67"/>
        <v>-2</v>
      </c>
      <c r="O153" s="104"/>
      <c r="P153" s="15">
        <v>0</v>
      </c>
      <c r="Q153" s="15">
        <v>0</v>
      </c>
      <c r="R153" s="90">
        <f t="shared" si="68"/>
        <v>0</v>
      </c>
      <c r="S153" s="103">
        <f t="shared" si="69"/>
        <v>0</v>
      </c>
      <c r="T153" s="104"/>
      <c r="U153" s="15">
        <v>-1</v>
      </c>
      <c r="V153" s="15">
        <v>0</v>
      </c>
      <c r="W153" s="90">
        <f t="shared" si="70"/>
        <v>-1</v>
      </c>
      <c r="X153" s="103" t="str">
        <f t="shared" si="71"/>
        <v>N.M.</v>
      </c>
    </row>
    <row r="154" spans="1:24" s="14" customFormat="1" ht="12.75" hidden="1" outlineLevel="2">
      <c r="A154" s="14" t="s">
        <v>766</v>
      </c>
      <c r="B154" s="14" t="s">
        <v>767</v>
      </c>
      <c r="C154" s="54" t="s">
        <v>1438</v>
      </c>
      <c r="D154" s="15"/>
      <c r="E154" s="15"/>
      <c r="F154" s="15">
        <v>30479.8</v>
      </c>
      <c r="G154" s="15">
        <v>90027.37</v>
      </c>
      <c r="H154" s="90">
        <f t="shared" si="64"/>
        <v>-59547.56999999999</v>
      </c>
      <c r="I154" s="103">
        <f t="shared" si="65"/>
        <v>-0.6614385158646753</v>
      </c>
      <c r="J154" s="104"/>
      <c r="K154" s="15">
        <v>905930.6900000001</v>
      </c>
      <c r="L154" s="15">
        <v>2125431.34</v>
      </c>
      <c r="M154" s="90">
        <f t="shared" si="66"/>
        <v>-1219500.65</v>
      </c>
      <c r="N154" s="103">
        <f t="shared" si="67"/>
        <v>-0.5737661937364676</v>
      </c>
      <c r="O154" s="104"/>
      <c r="P154" s="15">
        <v>136962.98</v>
      </c>
      <c r="Q154" s="15">
        <v>412100.32</v>
      </c>
      <c r="R154" s="90">
        <f t="shared" si="68"/>
        <v>-275137.33999999997</v>
      </c>
      <c r="S154" s="103">
        <f t="shared" si="69"/>
        <v>-0.6676465089859672</v>
      </c>
      <c r="T154" s="104"/>
      <c r="U154" s="15">
        <v>1211862.87</v>
      </c>
      <c r="V154" s="15">
        <v>2413955.52</v>
      </c>
      <c r="W154" s="90">
        <f t="shared" si="70"/>
        <v>-1202092.65</v>
      </c>
      <c r="X154" s="103">
        <f t="shared" si="71"/>
        <v>-0.49797630488236994</v>
      </c>
    </row>
    <row r="155" spans="1:24" s="14" customFormat="1" ht="12.75" hidden="1" outlineLevel="2">
      <c r="A155" s="14" t="s">
        <v>768</v>
      </c>
      <c r="B155" s="14" t="s">
        <v>769</v>
      </c>
      <c r="C155" s="54" t="s">
        <v>1439</v>
      </c>
      <c r="D155" s="15"/>
      <c r="E155" s="15"/>
      <c r="F155" s="15">
        <v>0</v>
      </c>
      <c r="G155" s="15">
        <v>0</v>
      </c>
      <c r="H155" s="90">
        <f t="shared" si="64"/>
        <v>0</v>
      </c>
      <c r="I155" s="103">
        <f t="shared" si="65"/>
        <v>0</v>
      </c>
      <c r="J155" s="104"/>
      <c r="K155" s="15">
        <v>0</v>
      </c>
      <c r="L155" s="15">
        <v>0</v>
      </c>
      <c r="M155" s="90">
        <f t="shared" si="66"/>
        <v>0</v>
      </c>
      <c r="N155" s="103">
        <f t="shared" si="67"/>
        <v>0</v>
      </c>
      <c r="O155" s="104"/>
      <c r="P155" s="15">
        <v>0</v>
      </c>
      <c r="Q155" s="15">
        <v>0</v>
      </c>
      <c r="R155" s="90">
        <f t="shared" si="68"/>
        <v>0</v>
      </c>
      <c r="S155" s="103">
        <f t="shared" si="69"/>
        <v>0</v>
      </c>
      <c r="T155" s="104"/>
      <c r="U155" s="15">
        <v>0</v>
      </c>
      <c r="V155" s="15">
        <v>630027.6</v>
      </c>
      <c r="W155" s="90">
        <f t="shared" si="70"/>
        <v>-630027.6</v>
      </c>
      <c r="X155" s="103" t="str">
        <f t="shared" si="71"/>
        <v>N.M.</v>
      </c>
    </row>
    <row r="156" spans="1:24" s="14" customFormat="1" ht="12.75" hidden="1" outlineLevel="2">
      <c r="A156" s="14" t="s">
        <v>770</v>
      </c>
      <c r="B156" s="14" t="s">
        <v>771</v>
      </c>
      <c r="C156" s="54" t="s">
        <v>1440</v>
      </c>
      <c r="D156" s="15"/>
      <c r="E156" s="15"/>
      <c r="F156" s="15">
        <v>0</v>
      </c>
      <c r="G156" s="15">
        <v>0</v>
      </c>
      <c r="H156" s="90">
        <f t="shared" si="64"/>
        <v>0</v>
      </c>
      <c r="I156" s="103">
        <f t="shared" si="65"/>
        <v>0</v>
      </c>
      <c r="J156" s="104"/>
      <c r="K156" s="15">
        <v>0</v>
      </c>
      <c r="L156" s="15">
        <v>0</v>
      </c>
      <c r="M156" s="90">
        <f t="shared" si="66"/>
        <v>0</v>
      </c>
      <c r="N156" s="103">
        <f t="shared" si="67"/>
        <v>0</v>
      </c>
      <c r="O156" s="104"/>
      <c r="P156" s="15">
        <v>0</v>
      </c>
      <c r="Q156" s="15">
        <v>0</v>
      </c>
      <c r="R156" s="90">
        <f t="shared" si="68"/>
        <v>0</v>
      </c>
      <c r="S156" s="103">
        <f t="shared" si="69"/>
        <v>0</v>
      </c>
      <c r="T156" s="104"/>
      <c r="U156" s="15">
        <v>0</v>
      </c>
      <c r="V156" s="15">
        <v>-630027.6</v>
      </c>
      <c r="W156" s="90">
        <f t="shared" si="70"/>
        <v>630027.6</v>
      </c>
      <c r="X156" s="103" t="str">
        <f t="shared" si="71"/>
        <v>N.M.</v>
      </c>
    </row>
    <row r="157" spans="1:24" ht="12.75" hidden="1" outlineLevel="1">
      <c r="A157" s="9" t="s">
        <v>424</v>
      </c>
      <c r="C157" s="66" t="s">
        <v>362</v>
      </c>
      <c r="D157" s="28"/>
      <c r="E157" s="28"/>
      <c r="F157" s="17">
        <v>13959287.431</v>
      </c>
      <c r="G157" s="17">
        <v>14433590.77</v>
      </c>
      <c r="H157" s="35">
        <f>+F157-G157</f>
        <v>-474303.3389999997</v>
      </c>
      <c r="I157" s="95">
        <f>IF(G157&lt;0,IF(H157=0,0,IF(OR(G157=0,F157=0),"N.M.",IF(ABS(H157/G157)&gt;=10,"N.M.",H157/(-G157)))),IF(H157=0,0,IF(OR(G157=0,F157=0),"N.M.",IF(ABS(H157/G157)&gt;=10,"N.M.",H157/G157))))</f>
        <v>-0.032861077091490776</v>
      </c>
      <c r="K157" s="17">
        <v>159991194.931</v>
      </c>
      <c r="L157" s="17">
        <v>168461893.3</v>
      </c>
      <c r="M157" s="35">
        <f>+K157-L157</f>
        <v>-8470698.369000018</v>
      </c>
      <c r="N157" s="95">
        <f>IF(L157&lt;0,IF(M157=0,0,IF(OR(L157=0,K157=0),"N.M.",IF(ABS(M157/L157)&gt;=10,"N.M.",M157/(-L157)))),IF(M157=0,0,IF(OR(L157=0,K157=0),"N.M.",IF(ABS(M157/L157)&gt;=10,"N.M.",M157/L157))))</f>
        <v>-0.05028257846963196</v>
      </c>
      <c r="P157" s="17">
        <v>38784680.411</v>
      </c>
      <c r="Q157" s="17">
        <v>38648526.730000004</v>
      </c>
      <c r="R157" s="35">
        <f>+P157-Q157</f>
        <v>136153.68099999428</v>
      </c>
      <c r="S157" s="95">
        <f>IF(Q157&lt;0,IF(R157=0,0,IF(OR(Q157=0,P157=0),"N.M.",IF(ABS(R157/Q157)&gt;=10,"N.M.",R157/(-Q157)))),IF(R157=0,0,IF(OR(Q157=0,P157=0),"N.M.",IF(ABS(R157/Q157)&gt;=10,"N.M.",R157/Q157))))</f>
        <v>0.003522868593443905</v>
      </c>
      <c r="U157" s="17">
        <v>174362624.401</v>
      </c>
      <c r="V157" s="17">
        <v>187764508.99</v>
      </c>
      <c r="W157" s="35">
        <f>+U157-V157</f>
        <v>-13401884.589000016</v>
      </c>
      <c r="X157" s="95">
        <f>IF(V157&lt;0,IF(W157=0,0,IF(OR(V157=0,U157=0),"N.M.",IF(ABS(W157/V157)&gt;=10,"N.M.",W157/(-V157)))),IF(W157=0,0,IF(OR(V157=0,U157=0),"N.M.",IF(ABS(W157/V157)&gt;=10,"N.M.",W157/V157))))</f>
        <v>-0.07137602660422783</v>
      </c>
    </row>
    <row r="158" spans="1:24" ht="12.75" hidden="1" outlineLevel="1">
      <c r="A158" s="9" t="s">
        <v>425</v>
      </c>
      <c r="C158" s="66" t="s">
        <v>363</v>
      </c>
      <c r="D158" s="28"/>
      <c r="E158" s="28"/>
      <c r="F158" s="17">
        <v>0</v>
      </c>
      <c r="G158" s="17">
        <v>0</v>
      </c>
      <c r="H158" s="35">
        <f>+F158-G158</f>
        <v>0</v>
      </c>
      <c r="I158" s="95">
        <f>IF(G158&lt;0,IF(H158=0,0,IF(OR(G158=0,F158=0),"N.M.",IF(ABS(H158/G158)&gt;=10,"N.M.",H158/(-G158)))),IF(H158=0,0,IF(OR(G158=0,F158=0),"N.M.",IF(ABS(H158/G158)&gt;=10,"N.M.",H158/G158))))</f>
        <v>0</v>
      </c>
      <c r="K158" s="17">
        <v>0</v>
      </c>
      <c r="L158" s="17">
        <v>0</v>
      </c>
      <c r="M158" s="35">
        <f>+K158-L158</f>
        <v>0</v>
      </c>
      <c r="N158" s="95">
        <f>IF(L158&lt;0,IF(M158=0,0,IF(OR(L158=0,K158=0),"N.M.",IF(ABS(M158/L158)&gt;=10,"N.M.",M158/(-L158)))),IF(M158=0,0,IF(OR(L158=0,K158=0),"N.M.",IF(ABS(M158/L158)&gt;=10,"N.M.",M158/L158))))</f>
        <v>0</v>
      </c>
      <c r="P158" s="17">
        <v>0</v>
      </c>
      <c r="Q158" s="17">
        <v>0</v>
      </c>
      <c r="R158" s="35">
        <f>+P158-Q158</f>
        <v>0</v>
      </c>
      <c r="S158" s="95">
        <f>IF(Q158&lt;0,IF(R158=0,0,IF(OR(Q158=0,P158=0),"N.M.",IF(ABS(R158/Q158)&gt;=10,"N.M.",R158/(-Q158)))),IF(R158=0,0,IF(OR(Q158=0,P158=0),"N.M.",IF(ABS(R158/Q158)&gt;=10,"N.M.",R158/Q158))))</f>
        <v>0</v>
      </c>
      <c r="U158" s="17">
        <v>0</v>
      </c>
      <c r="V158" s="17">
        <v>0</v>
      </c>
      <c r="W158" s="35">
        <f>+U158-V158</f>
        <v>0</v>
      </c>
      <c r="X158" s="95">
        <f>IF(V158&lt;0,IF(W158=0,0,IF(OR(V158=0,U158=0),"N.M.",IF(ABS(W158/V158)&gt;=10,"N.M.",W158/(-V158)))),IF(W158=0,0,IF(OR(V158=0,U158=0),"N.M.",IF(ABS(W158/V158)&gt;=10,"N.M.",W158/V158))))</f>
        <v>0</v>
      </c>
    </row>
    <row r="159" spans="1:24" ht="12.75" hidden="1" outlineLevel="1">
      <c r="A159" s="9" t="s">
        <v>426</v>
      </c>
      <c r="C159" s="66" t="s">
        <v>364</v>
      </c>
      <c r="D159" s="28"/>
      <c r="E159" s="28"/>
      <c r="F159" s="17">
        <v>0</v>
      </c>
      <c r="G159" s="17">
        <v>0</v>
      </c>
      <c r="H159" s="35">
        <f>+F159-G159</f>
        <v>0</v>
      </c>
      <c r="I159" s="95">
        <f>IF(G159&lt;0,IF(H159=0,0,IF(OR(G159=0,F159=0),"N.M.",IF(ABS(H159/G159)&gt;=10,"N.M.",H159/(-G159)))),IF(H159=0,0,IF(OR(G159=0,F159=0),"N.M.",IF(ABS(H159/G159)&gt;=10,"N.M.",H159/G159))))</f>
        <v>0</v>
      </c>
      <c r="K159" s="17">
        <v>0</v>
      </c>
      <c r="L159" s="17">
        <v>0</v>
      </c>
      <c r="M159" s="35">
        <f>+K159-L159</f>
        <v>0</v>
      </c>
      <c r="N159" s="95">
        <f>IF(L159&lt;0,IF(M159=0,0,IF(OR(L159=0,K159=0),"N.M.",IF(ABS(M159/L159)&gt;=10,"N.M.",M159/(-L159)))),IF(M159=0,0,IF(OR(L159=0,K159=0),"N.M.",IF(ABS(M159/L159)&gt;=10,"N.M.",M159/L159))))</f>
        <v>0</v>
      </c>
      <c r="P159" s="17">
        <v>0</v>
      </c>
      <c r="Q159" s="17">
        <v>0</v>
      </c>
      <c r="R159" s="35">
        <f>+P159-Q159</f>
        <v>0</v>
      </c>
      <c r="S159" s="95">
        <f>IF(Q159&lt;0,IF(R159=0,0,IF(OR(Q159=0,P159=0),"N.M.",IF(ABS(R159/Q159)&gt;=10,"N.M.",R159/(-Q159)))),IF(R159=0,0,IF(OR(Q159=0,P159=0),"N.M.",IF(ABS(R159/Q159)&gt;=10,"N.M.",R159/Q159))))</f>
        <v>0</v>
      </c>
      <c r="U159" s="17">
        <v>0</v>
      </c>
      <c r="V159" s="17">
        <v>0</v>
      </c>
      <c r="W159" s="35">
        <f>+U159-V159</f>
        <v>0</v>
      </c>
      <c r="X159" s="95">
        <f>IF(V159&lt;0,IF(W159=0,0,IF(OR(V159=0,U159=0),"N.M.",IF(ABS(W159/V159)&gt;=10,"N.M.",W159/(-V159)))),IF(W159=0,0,IF(OR(V159=0,U159=0),"N.M.",IF(ABS(W159/V159)&gt;=10,"N.M.",W159/V159))))</f>
        <v>0</v>
      </c>
    </row>
    <row r="160" spans="1:24" s="13" customFormat="1" ht="12.75" collapsed="1">
      <c r="A160" s="13" t="s">
        <v>427</v>
      </c>
      <c r="B160" s="11"/>
      <c r="C160" s="56" t="s">
        <v>288</v>
      </c>
      <c r="D160" s="29"/>
      <c r="E160" s="29"/>
      <c r="F160" s="29">
        <v>13959287.431</v>
      </c>
      <c r="G160" s="29">
        <v>14433590.77</v>
      </c>
      <c r="H160" s="29">
        <f>+F160-G160</f>
        <v>-474303.3389999997</v>
      </c>
      <c r="I160" s="98">
        <f>IF(G160&lt;0,IF(H160=0,0,IF(OR(G160=0,F160=0),"N.M.",IF(ABS(H160/G160)&gt;=10,"N.M.",H160/(-G160)))),IF(H160=0,0,IF(OR(G160=0,F160=0),"N.M.",IF(ABS(H160/G160)&gt;=10,"N.M.",H160/G160))))</f>
        <v>-0.032861077091490776</v>
      </c>
      <c r="J160" s="115"/>
      <c r="K160" s="29">
        <v>159991194.931</v>
      </c>
      <c r="L160" s="29">
        <v>168461893.3</v>
      </c>
      <c r="M160" s="29">
        <f>+K160-L160</f>
        <v>-8470698.369000018</v>
      </c>
      <c r="N160" s="98">
        <f>IF(L160&lt;0,IF(M160=0,0,IF(OR(L160=0,K160=0),"N.M.",IF(ABS(M160/L160)&gt;=10,"N.M.",M160/(-L160)))),IF(M160=0,0,IF(OR(L160=0,K160=0),"N.M.",IF(ABS(M160/L160)&gt;=10,"N.M.",M160/L160))))</f>
        <v>-0.05028257846963196</v>
      </c>
      <c r="O160" s="115"/>
      <c r="P160" s="29">
        <v>38784680.411</v>
      </c>
      <c r="Q160" s="29">
        <v>38648526.73</v>
      </c>
      <c r="R160" s="29">
        <f>+P160-Q160</f>
        <v>136153.68100000173</v>
      </c>
      <c r="S160" s="98">
        <f>IF(Q160&lt;0,IF(R160=0,0,IF(OR(Q160=0,P160=0),"N.M.",IF(ABS(R160/Q160)&gt;=10,"N.M.",R160/(-Q160)))),IF(R160=0,0,IF(OR(Q160=0,P160=0),"N.M.",IF(ABS(R160/Q160)&gt;=10,"N.M.",R160/Q160))))</f>
        <v>0.0035228685934440983</v>
      </c>
      <c r="T160" s="115"/>
      <c r="U160" s="29">
        <v>174362624.401</v>
      </c>
      <c r="V160" s="29">
        <v>187764508.99</v>
      </c>
      <c r="W160" s="29">
        <f>+U160-V160</f>
        <v>-13401884.589000016</v>
      </c>
      <c r="X160" s="98">
        <f>IF(V160&lt;0,IF(W160=0,0,IF(OR(V160=0,U160=0),"N.M.",IF(ABS(W160/V160)&gt;=10,"N.M.",W160/(-V160)))),IF(W160=0,0,IF(OR(V160=0,U160=0),"N.M.",IF(ABS(W160/V160)&gt;=10,"N.M.",W160/V160))))</f>
        <v>-0.07137602660422783</v>
      </c>
    </row>
    <row r="161" spans="2:24" s="13" customFormat="1" ht="0.75" customHeight="1" hidden="1" outlineLevel="1">
      <c r="B161" s="11"/>
      <c r="C161" s="56"/>
      <c r="D161" s="29"/>
      <c r="E161" s="29"/>
      <c r="F161" s="29"/>
      <c r="G161" s="29"/>
      <c r="H161" s="29"/>
      <c r="I161" s="98"/>
      <c r="J161" s="115"/>
      <c r="K161" s="29"/>
      <c r="L161" s="29"/>
      <c r="M161" s="29"/>
      <c r="N161" s="98"/>
      <c r="O161" s="115"/>
      <c r="P161" s="29"/>
      <c r="Q161" s="29"/>
      <c r="R161" s="29"/>
      <c r="S161" s="98"/>
      <c r="T161" s="115"/>
      <c r="U161" s="29"/>
      <c r="V161" s="29"/>
      <c r="W161" s="29"/>
      <c r="X161" s="98"/>
    </row>
    <row r="162" spans="1:24" s="14" customFormat="1" ht="12.75" hidden="1" outlineLevel="2">
      <c r="A162" s="14" t="s">
        <v>772</v>
      </c>
      <c r="B162" s="14" t="s">
        <v>773</v>
      </c>
      <c r="C162" s="54" t="s">
        <v>1441</v>
      </c>
      <c r="D162" s="15"/>
      <c r="E162" s="15"/>
      <c r="F162" s="15">
        <v>1656927.17</v>
      </c>
      <c r="G162" s="15">
        <v>548684.9400000001</v>
      </c>
      <c r="H162" s="90">
        <f aca="true" t="shared" si="72" ref="H162:H188">+F162-G162</f>
        <v>1108242.23</v>
      </c>
      <c r="I162" s="103">
        <f aca="true" t="shared" si="73" ref="I162:I188">IF(G162&lt;0,IF(H162=0,0,IF(OR(G162=0,F162=0),"N.M.",IF(ABS(H162/G162)&gt;=10,"N.M.",H162/(-G162)))),IF(H162=0,0,IF(OR(G162=0,F162=0),"N.M.",IF(ABS(H162/G162)&gt;=10,"N.M.",H162/G162))))</f>
        <v>2.019815287804327</v>
      </c>
      <c r="J162" s="104"/>
      <c r="K162" s="15">
        <v>4975513.564</v>
      </c>
      <c r="L162" s="15">
        <v>9120879.48</v>
      </c>
      <c r="M162" s="90">
        <f aca="true" t="shared" si="74" ref="M162:M188">+K162-L162</f>
        <v>-4145365.916</v>
      </c>
      <c r="N162" s="103">
        <f aca="true" t="shared" si="75" ref="N162:N188">IF(L162&lt;0,IF(M162=0,0,IF(OR(L162=0,K162=0),"N.M.",IF(ABS(M162/L162)&gt;=10,"N.M.",M162/(-L162)))),IF(M162=0,0,IF(OR(L162=0,K162=0),"N.M.",IF(ABS(M162/L162)&gt;=10,"N.M.",M162/L162))))</f>
        <v>-0.45449190783518606</v>
      </c>
      <c r="O162" s="104"/>
      <c r="P162" s="15">
        <v>3018131.554</v>
      </c>
      <c r="Q162" s="15">
        <v>2539084.66</v>
      </c>
      <c r="R162" s="90">
        <f aca="true" t="shared" si="76" ref="R162:R188">+P162-Q162</f>
        <v>479046.89399999985</v>
      </c>
      <c r="S162" s="103">
        <f aca="true" t="shared" si="77" ref="S162:S188">IF(Q162&lt;0,IF(R162=0,0,IF(OR(Q162=0,P162=0),"N.M.",IF(ABS(R162/Q162)&gt;=10,"N.M.",R162/(-Q162)))),IF(R162=0,0,IF(OR(Q162=0,P162=0),"N.M.",IF(ABS(R162/Q162)&gt;=10,"N.M.",R162/Q162))))</f>
        <v>0.1886691300793412</v>
      </c>
      <c r="T162" s="104"/>
      <c r="U162" s="15">
        <v>5325123.004000001</v>
      </c>
      <c r="V162" s="15">
        <v>9209185.48</v>
      </c>
      <c r="W162" s="90">
        <f aca="true" t="shared" si="78" ref="W162:W188">+U162-V162</f>
        <v>-3884062.476</v>
      </c>
      <c r="X162" s="103">
        <f aca="true" t="shared" si="79" ref="X162:X188">IF(V162&lt;0,IF(W162=0,0,IF(OR(V162=0,U162=0),"N.M.",IF(ABS(W162/V162)&gt;=10,"N.M.",W162/(-V162)))),IF(W162=0,0,IF(OR(V162=0,U162=0),"N.M.",IF(ABS(W162/V162)&gt;=10,"N.M.",W162/V162))))</f>
        <v>-0.4217596099497824</v>
      </c>
    </row>
    <row r="163" spans="1:24" s="14" customFormat="1" ht="12.75" hidden="1" outlineLevel="2">
      <c r="A163" s="14" t="s">
        <v>774</v>
      </c>
      <c r="B163" s="14" t="s">
        <v>775</v>
      </c>
      <c r="C163" s="54" t="s">
        <v>1442</v>
      </c>
      <c r="D163" s="15"/>
      <c r="E163" s="15"/>
      <c r="F163" s="15">
        <v>65461.5</v>
      </c>
      <c r="G163" s="15">
        <v>70677.75</v>
      </c>
      <c r="H163" s="90">
        <f t="shared" si="72"/>
        <v>-5216.25</v>
      </c>
      <c r="I163" s="103">
        <f t="shared" si="73"/>
        <v>-0.07380328321147744</v>
      </c>
      <c r="J163" s="104"/>
      <c r="K163" s="15">
        <v>738279.75</v>
      </c>
      <c r="L163" s="15">
        <v>414238.5</v>
      </c>
      <c r="M163" s="90">
        <f t="shared" si="74"/>
        <v>324041.25</v>
      </c>
      <c r="N163" s="103">
        <f t="shared" si="75"/>
        <v>0.7822576848844325</v>
      </c>
      <c r="O163" s="104"/>
      <c r="P163" s="15">
        <v>196384.5</v>
      </c>
      <c r="Q163" s="15">
        <v>209537.25</v>
      </c>
      <c r="R163" s="90">
        <f t="shared" si="76"/>
        <v>-13152.75</v>
      </c>
      <c r="S163" s="103">
        <f t="shared" si="77"/>
        <v>-0.06277046205388302</v>
      </c>
      <c r="T163" s="104"/>
      <c r="U163" s="15">
        <v>808216.5</v>
      </c>
      <c r="V163" s="15">
        <v>414238.5</v>
      </c>
      <c r="W163" s="90">
        <f t="shared" si="78"/>
        <v>393978</v>
      </c>
      <c r="X163" s="103">
        <f t="shared" si="79"/>
        <v>0.9510897707480112</v>
      </c>
    </row>
    <row r="164" spans="1:24" s="14" customFormat="1" ht="12.75" hidden="1" outlineLevel="2">
      <c r="A164" s="14" t="s">
        <v>776</v>
      </c>
      <c r="B164" s="14" t="s">
        <v>777</v>
      </c>
      <c r="C164" s="54" t="s">
        <v>1443</v>
      </c>
      <c r="D164" s="15"/>
      <c r="E164" s="15"/>
      <c r="F164" s="15">
        <v>8800.11</v>
      </c>
      <c r="G164" s="15">
        <v>7778.9800000000005</v>
      </c>
      <c r="H164" s="90">
        <f t="shared" si="72"/>
        <v>1021.1300000000001</v>
      </c>
      <c r="I164" s="103">
        <f t="shared" si="73"/>
        <v>0.13126785259764134</v>
      </c>
      <c r="J164" s="104"/>
      <c r="K164" s="15">
        <v>256558.34</v>
      </c>
      <c r="L164" s="15">
        <v>175216.43</v>
      </c>
      <c r="M164" s="90">
        <f t="shared" si="74"/>
        <v>81341.91</v>
      </c>
      <c r="N164" s="103">
        <f t="shared" si="75"/>
        <v>0.4642367727729643</v>
      </c>
      <c r="O164" s="104"/>
      <c r="P164" s="15">
        <v>40027.28</v>
      </c>
      <c r="Q164" s="15">
        <v>23247.68</v>
      </c>
      <c r="R164" s="90">
        <f t="shared" si="76"/>
        <v>16779.6</v>
      </c>
      <c r="S164" s="103">
        <f t="shared" si="77"/>
        <v>0.7217752481107792</v>
      </c>
      <c r="T164" s="104"/>
      <c r="U164" s="15">
        <v>279804.51</v>
      </c>
      <c r="V164" s="15">
        <v>213541.21</v>
      </c>
      <c r="W164" s="90">
        <f t="shared" si="78"/>
        <v>66263.30000000002</v>
      </c>
      <c r="X164" s="103">
        <f t="shared" si="79"/>
        <v>0.31030684896840294</v>
      </c>
    </row>
    <row r="165" spans="1:24" s="14" customFormat="1" ht="12.75" hidden="1" outlineLevel="2">
      <c r="A165" s="14" t="s">
        <v>778</v>
      </c>
      <c r="B165" s="14" t="s">
        <v>779</v>
      </c>
      <c r="C165" s="54" t="s">
        <v>1444</v>
      </c>
      <c r="D165" s="15"/>
      <c r="E165" s="15"/>
      <c r="F165" s="15">
        <v>0</v>
      </c>
      <c r="G165" s="15">
        <v>-569.32</v>
      </c>
      <c r="H165" s="90">
        <f t="shared" si="72"/>
        <v>569.32</v>
      </c>
      <c r="I165" s="103" t="str">
        <f t="shared" si="73"/>
        <v>N.M.</v>
      </c>
      <c r="J165" s="104"/>
      <c r="K165" s="15">
        <v>0</v>
      </c>
      <c r="L165" s="15">
        <v>-108104.06</v>
      </c>
      <c r="M165" s="90">
        <f t="shared" si="74"/>
        <v>108104.06</v>
      </c>
      <c r="N165" s="103" t="str">
        <f t="shared" si="75"/>
        <v>N.M.</v>
      </c>
      <c r="O165" s="104"/>
      <c r="P165" s="15">
        <v>0</v>
      </c>
      <c r="Q165" s="15">
        <v>-569.32</v>
      </c>
      <c r="R165" s="90">
        <f t="shared" si="76"/>
        <v>569.32</v>
      </c>
      <c r="S165" s="103" t="str">
        <f t="shared" si="77"/>
        <v>N.M.</v>
      </c>
      <c r="T165" s="104"/>
      <c r="U165" s="15">
        <v>0</v>
      </c>
      <c r="V165" s="15">
        <v>1261200.79</v>
      </c>
      <c r="W165" s="90">
        <f t="shared" si="78"/>
        <v>-1261200.79</v>
      </c>
      <c r="X165" s="103" t="str">
        <f t="shared" si="79"/>
        <v>N.M.</v>
      </c>
    </row>
    <row r="166" spans="1:24" s="14" customFormat="1" ht="12.75" hidden="1" outlineLevel="2">
      <c r="A166" s="14" t="s">
        <v>780</v>
      </c>
      <c r="B166" s="14" t="s">
        <v>781</v>
      </c>
      <c r="C166" s="54" t="s">
        <v>1445</v>
      </c>
      <c r="D166" s="15"/>
      <c r="E166" s="15"/>
      <c r="F166" s="15">
        <v>0.36</v>
      </c>
      <c r="G166" s="15">
        <v>3979.44</v>
      </c>
      <c r="H166" s="90">
        <f t="shared" si="72"/>
        <v>-3979.08</v>
      </c>
      <c r="I166" s="103">
        <f t="shared" si="73"/>
        <v>-0.9999095350099512</v>
      </c>
      <c r="J166" s="104"/>
      <c r="K166" s="15">
        <v>27497.56</v>
      </c>
      <c r="L166" s="15">
        <v>18161.98</v>
      </c>
      <c r="M166" s="90">
        <f t="shared" si="74"/>
        <v>9335.580000000002</v>
      </c>
      <c r="N166" s="103">
        <f t="shared" si="75"/>
        <v>0.5140177447613091</v>
      </c>
      <c r="O166" s="104"/>
      <c r="P166" s="15">
        <v>0.36</v>
      </c>
      <c r="Q166" s="15">
        <v>5766.8</v>
      </c>
      <c r="R166" s="90">
        <f t="shared" si="76"/>
        <v>-5766.4400000000005</v>
      </c>
      <c r="S166" s="103">
        <f t="shared" si="77"/>
        <v>-0.9999375736977181</v>
      </c>
      <c r="T166" s="104"/>
      <c r="U166" s="15">
        <v>22105.81</v>
      </c>
      <c r="V166" s="15">
        <v>28444.14</v>
      </c>
      <c r="W166" s="90">
        <f t="shared" si="78"/>
        <v>-6338.329999999998</v>
      </c>
      <c r="X166" s="103">
        <f t="shared" si="79"/>
        <v>-0.22283429908585733</v>
      </c>
    </row>
    <row r="167" spans="1:24" s="14" customFormat="1" ht="12.75" hidden="1" outlineLevel="2">
      <c r="A167" s="14" t="s">
        <v>782</v>
      </c>
      <c r="B167" s="14" t="s">
        <v>783</v>
      </c>
      <c r="C167" s="54" t="s">
        <v>1446</v>
      </c>
      <c r="D167" s="15"/>
      <c r="E167" s="15"/>
      <c r="F167" s="15">
        <v>205.1</v>
      </c>
      <c r="G167" s="15">
        <v>-581.69</v>
      </c>
      <c r="H167" s="90">
        <f t="shared" si="72"/>
        <v>786.7900000000001</v>
      </c>
      <c r="I167" s="103">
        <f t="shared" si="73"/>
        <v>1.352593305712665</v>
      </c>
      <c r="J167" s="104"/>
      <c r="K167" s="15">
        <v>-11873.64</v>
      </c>
      <c r="L167" s="15">
        <v>-1309.68</v>
      </c>
      <c r="M167" s="90">
        <f t="shared" si="74"/>
        <v>-10563.96</v>
      </c>
      <c r="N167" s="103">
        <f t="shared" si="75"/>
        <v>-8.066061938794208</v>
      </c>
      <c r="O167" s="104"/>
      <c r="P167" s="15">
        <v>-385.84000000000003</v>
      </c>
      <c r="Q167" s="15">
        <v>-3206.25</v>
      </c>
      <c r="R167" s="90">
        <f t="shared" si="76"/>
        <v>2820.41</v>
      </c>
      <c r="S167" s="103">
        <f t="shared" si="77"/>
        <v>0.8796600389863547</v>
      </c>
      <c r="T167" s="104"/>
      <c r="U167" s="15">
        <v>-12228.91</v>
      </c>
      <c r="V167" s="15">
        <v>-1231.3200000000002</v>
      </c>
      <c r="W167" s="90">
        <f t="shared" si="78"/>
        <v>-10997.59</v>
      </c>
      <c r="X167" s="103">
        <f t="shared" si="79"/>
        <v>-8.931545008608646</v>
      </c>
    </row>
    <row r="168" spans="1:24" s="14" customFormat="1" ht="12.75" hidden="1" outlineLevel="2">
      <c r="A168" s="14" t="s">
        <v>784</v>
      </c>
      <c r="B168" s="14" t="s">
        <v>785</v>
      </c>
      <c r="C168" s="54" t="s">
        <v>1447</v>
      </c>
      <c r="D168" s="15"/>
      <c r="E168" s="15"/>
      <c r="F168" s="15">
        <v>-8896.47</v>
      </c>
      <c r="G168" s="15">
        <v>-9068.16</v>
      </c>
      <c r="H168" s="90">
        <f t="shared" si="72"/>
        <v>171.6900000000005</v>
      </c>
      <c r="I168" s="103">
        <f t="shared" si="73"/>
        <v>0.018933278636459935</v>
      </c>
      <c r="J168" s="104"/>
      <c r="K168" s="15">
        <v>-133247.59</v>
      </c>
      <c r="L168" s="15">
        <v>14456.720000000001</v>
      </c>
      <c r="M168" s="90">
        <f t="shared" si="74"/>
        <v>-147704.31</v>
      </c>
      <c r="N168" s="103" t="str">
        <f t="shared" si="75"/>
        <v>N.M.</v>
      </c>
      <c r="O168" s="104"/>
      <c r="P168" s="15">
        <v>-17671.21</v>
      </c>
      <c r="Q168" s="15">
        <v>-32530.34</v>
      </c>
      <c r="R168" s="90">
        <f t="shared" si="76"/>
        <v>14859.130000000001</v>
      </c>
      <c r="S168" s="103">
        <f t="shared" si="77"/>
        <v>0.45677758056017864</v>
      </c>
      <c r="T168" s="104"/>
      <c r="U168" s="15">
        <v>-138006.12</v>
      </c>
      <c r="V168" s="15">
        <v>14441.000000000002</v>
      </c>
      <c r="W168" s="90">
        <f t="shared" si="78"/>
        <v>-152447.12</v>
      </c>
      <c r="X168" s="103" t="str">
        <f t="shared" si="79"/>
        <v>N.M.</v>
      </c>
    </row>
    <row r="169" spans="1:24" s="14" customFormat="1" ht="12.75" hidden="1" outlineLevel="2">
      <c r="A169" s="14" t="s">
        <v>786</v>
      </c>
      <c r="B169" s="14" t="s">
        <v>787</v>
      </c>
      <c r="C169" s="54" t="s">
        <v>1448</v>
      </c>
      <c r="D169" s="15"/>
      <c r="E169" s="15"/>
      <c r="F169" s="15">
        <v>52.72</v>
      </c>
      <c r="G169" s="15">
        <v>92.81</v>
      </c>
      <c r="H169" s="90">
        <f t="shared" si="72"/>
        <v>-40.09</v>
      </c>
      <c r="I169" s="103">
        <f t="shared" si="73"/>
        <v>-0.431957763172072</v>
      </c>
      <c r="J169" s="104"/>
      <c r="K169" s="15">
        <v>8598.03</v>
      </c>
      <c r="L169" s="15">
        <v>33400.39</v>
      </c>
      <c r="M169" s="90">
        <f t="shared" si="74"/>
        <v>-24802.36</v>
      </c>
      <c r="N169" s="103">
        <f t="shared" si="75"/>
        <v>-0.7425769579337248</v>
      </c>
      <c r="O169" s="104"/>
      <c r="P169" s="15">
        <v>101.13</v>
      </c>
      <c r="Q169" s="15">
        <v>1047.02</v>
      </c>
      <c r="R169" s="90">
        <f t="shared" si="76"/>
        <v>-945.89</v>
      </c>
      <c r="S169" s="103">
        <f t="shared" si="77"/>
        <v>-0.9034115871712097</v>
      </c>
      <c r="T169" s="104"/>
      <c r="U169" s="15">
        <v>8885.52</v>
      </c>
      <c r="V169" s="15">
        <v>44843.4</v>
      </c>
      <c r="W169" s="90">
        <f t="shared" si="78"/>
        <v>-35957.880000000005</v>
      </c>
      <c r="X169" s="103">
        <f t="shared" si="79"/>
        <v>-0.8018544534981737</v>
      </c>
    </row>
    <row r="170" spans="1:24" s="14" customFormat="1" ht="12.75" hidden="1" outlineLevel="2">
      <c r="A170" s="14" t="s">
        <v>788</v>
      </c>
      <c r="B170" s="14" t="s">
        <v>789</v>
      </c>
      <c r="C170" s="54" t="s">
        <v>1449</v>
      </c>
      <c r="D170" s="15"/>
      <c r="E170" s="15"/>
      <c r="F170" s="15">
        <v>32981.35</v>
      </c>
      <c r="G170" s="15">
        <v>212526.96</v>
      </c>
      <c r="H170" s="90">
        <f t="shared" si="72"/>
        <v>-179545.61</v>
      </c>
      <c r="I170" s="103">
        <f t="shared" si="73"/>
        <v>-0.8448133356822117</v>
      </c>
      <c r="J170" s="104"/>
      <c r="K170" s="15">
        <v>1958022.81</v>
      </c>
      <c r="L170" s="15">
        <v>2156757.28</v>
      </c>
      <c r="M170" s="90">
        <f t="shared" si="74"/>
        <v>-198734.46999999974</v>
      </c>
      <c r="N170" s="103">
        <f t="shared" si="75"/>
        <v>-0.09214503265754585</v>
      </c>
      <c r="O170" s="104"/>
      <c r="P170" s="15">
        <v>425921.34</v>
      </c>
      <c r="Q170" s="15">
        <v>623614.91</v>
      </c>
      <c r="R170" s="90">
        <f t="shared" si="76"/>
        <v>-197693.57</v>
      </c>
      <c r="S170" s="103">
        <f t="shared" si="77"/>
        <v>-0.3170122568108578</v>
      </c>
      <c r="T170" s="104"/>
      <c r="U170" s="15">
        <v>2166646.0700000003</v>
      </c>
      <c r="V170" s="15">
        <v>2387698.8899999997</v>
      </c>
      <c r="W170" s="90">
        <f t="shared" si="78"/>
        <v>-221052.81999999937</v>
      </c>
      <c r="X170" s="103">
        <f t="shared" si="79"/>
        <v>-0.09257985624812155</v>
      </c>
    </row>
    <row r="171" spans="1:24" s="14" customFormat="1" ht="12.75" hidden="1" outlineLevel="2">
      <c r="A171" s="14" t="s">
        <v>790</v>
      </c>
      <c r="B171" s="14" t="s">
        <v>791</v>
      </c>
      <c r="C171" s="54" t="s">
        <v>1450</v>
      </c>
      <c r="D171" s="15"/>
      <c r="E171" s="15"/>
      <c r="F171" s="15">
        <v>-177935.41</v>
      </c>
      <c r="G171" s="15">
        <v>-199975.15</v>
      </c>
      <c r="H171" s="90">
        <f t="shared" si="72"/>
        <v>22039.73999999999</v>
      </c>
      <c r="I171" s="103">
        <f t="shared" si="73"/>
        <v>0.11021239388994078</v>
      </c>
      <c r="J171" s="104"/>
      <c r="K171" s="15">
        <v>-2072407.92</v>
      </c>
      <c r="L171" s="15">
        <v>-2058743.52</v>
      </c>
      <c r="M171" s="90">
        <f t="shared" si="74"/>
        <v>-13664.399999999907</v>
      </c>
      <c r="N171" s="103">
        <f t="shared" si="75"/>
        <v>-0.006637252220713684</v>
      </c>
      <c r="O171" s="104"/>
      <c r="P171" s="15">
        <v>-546546.45</v>
      </c>
      <c r="Q171" s="15">
        <v>-590931.27</v>
      </c>
      <c r="R171" s="90">
        <f t="shared" si="76"/>
        <v>44384.820000000065</v>
      </c>
      <c r="S171" s="103">
        <f t="shared" si="77"/>
        <v>0.07510995314226655</v>
      </c>
      <c r="T171" s="104"/>
      <c r="U171" s="15">
        <v>-2269298.98</v>
      </c>
      <c r="V171" s="15">
        <v>-2293975.21</v>
      </c>
      <c r="W171" s="90">
        <f t="shared" si="78"/>
        <v>24676.22999999998</v>
      </c>
      <c r="X171" s="103">
        <f t="shared" si="79"/>
        <v>0.01075697326301969</v>
      </c>
    </row>
    <row r="172" spans="1:24" s="14" customFormat="1" ht="12.75" hidden="1" outlineLevel="2">
      <c r="A172" s="14" t="s">
        <v>792</v>
      </c>
      <c r="B172" s="14" t="s">
        <v>793</v>
      </c>
      <c r="C172" s="54" t="s">
        <v>1451</v>
      </c>
      <c r="D172" s="15"/>
      <c r="E172" s="15"/>
      <c r="F172" s="15">
        <v>3127.4700000000003</v>
      </c>
      <c r="G172" s="15">
        <v>4496.89</v>
      </c>
      <c r="H172" s="90">
        <f t="shared" si="72"/>
        <v>-1369.42</v>
      </c>
      <c r="I172" s="103">
        <f t="shared" si="73"/>
        <v>-0.3045260168694364</v>
      </c>
      <c r="J172" s="104"/>
      <c r="K172" s="15">
        <v>36022.36</v>
      </c>
      <c r="L172" s="15">
        <v>48498.73</v>
      </c>
      <c r="M172" s="90">
        <f t="shared" si="74"/>
        <v>-12476.370000000003</v>
      </c>
      <c r="N172" s="103">
        <f t="shared" si="75"/>
        <v>-0.2572514785438712</v>
      </c>
      <c r="O172" s="104"/>
      <c r="P172" s="15">
        <v>5980.7300000000005</v>
      </c>
      <c r="Q172" s="15">
        <v>13239.37</v>
      </c>
      <c r="R172" s="90">
        <f t="shared" si="76"/>
        <v>-7258.64</v>
      </c>
      <c r="S172" s="103">
        <f t="shared" si="77"/>
        <v>-0.5482617375298069</v>
      </c>
      <c r="T172" s="104"/>
      <c r="U172" s="15">
        <v>40474.83</v>
      </c>
      <c r="V172" s="15">
        <v>53117.130000000005</v>
      </c>
      <c r="W172" s="90">
        <f t="shared" si="78"/>
        <v>-12642.300000000003</v>
      </c>
      <c r="X172" s="103">
        <f t="shared" si="79"/>
        <v>-0.2380079646622474</v>
      </c>
    </row>
    <row r="173" spans="1:24" s="14" customFormat="1" ht="12.75" hidden="1" outlineLevel="2">
      <c r="A173" s="14" t="s">
        <v>794</v>
      </c>
      <c r="B173" s="14" t="s">
        <v>795</v>
      </c>
      <c r="C173" s="54" t="s">
        <v>1452</v>
      </c>
      <c r="D173" s="15"/>
      <c r="E173" s="15"/>
      <c r="F173" s="15">
        <v>-2014.05</v>
      </c>
      <c r="G173" s="15">
        <v>-2021.1100000000001</v>
      </c>
      <c r="H173" s="90">
        <f t="shared" si="72"/>
        <v>7.060000000000173</v>
      </c>
      <c r="I173" s="103">
        <f t="shared" si="73"/>
        <v>0.00349313001271587</v>
      </c>
      <c r="J173" s="104"/>
      <c r="K173" s="15">
        <v>-22246.84</v>
      </c>
      <c r="L173" s="15">
        <v>-21472.73</v>
      </c>
      <c r="M173" s="90">
        <f t="shared" si="74"/>
        <v>-774.1100000000006</v>
      </c>
      <c r="N173" s="103">
        <f t="shared" si="75"/>
        <v>-0.03605084216119704</v>
      </c>
      <c r="O173" s="104"/>
      <c r="P173" s="15">
        <v>-6413.16</v>
      </c>
      <c r="Q173" s="15">
        <v>-5972.86</v>
      </c>
      <c r="R173" s="90">
        <f t="shared" si="76"/>
        <v>-440.3000000000002</v>
      </c>
      <c r="S173" s="103">
        <f t="shared" si="77"/>
        <v>-0.07371677889654206</v>
      </c>
      <c r="T173" s="104"/>
      <c r="U173" s="15">
        <v>-24237.14</v>
      </c>
      <c r="V173" s="15">
        <v>-23441.11</v>
      </c>
      <c r="W173" s="90">
        <f t="shared" si="78"/>
        <v>-796.0299999999988</v>
      </c>
      <c r="X173" s="103">
        <f t="shared" si="79"/>
        <v>-0.03395871611881855</v>
      </c>
    </row>
    <row r="174" spans="1:24" s="14" customFormat="1" ht="12.75" hidden="1" outlineLevel="2">
      <c r="A174" s="14" t="s">
        <v>796</v>
      </c>
      <c r="B174" s="14" t="s">
        <v>797</v>
      </c>
      <c r="C174" s="54" t="s">
        <v>1453</v>
      </c>
      <c r="D174" s="15"/>
      <c r="E174" s="15"/>
      <c r="F174" s="15">
        <v>152272.08000000002</v>
      </c>
      <c r="G174" s="15">
        <v>144335.09</v>
      </c>
      <c r="H174" s="90">
        <f t="shared" si="72"/>
        <v>7936.99000000002</v>
      </c>
      <c r="I174" s="103">
        <f t="shared" si="73"/>
        <v>0.05499002356253091</v>
      </c>
      <c r="J174" s="104"/>
      <c r="K174" s="15">
        <v>2538283.7199999997</v>
      </c>
      <c r="L174" s="15">
        <v>2553483.84</v>
      </c>
      <c r="M174" s="90">
        <f t="shared" si="74"/>
        <v>-15200.120000000112</v>
      </c>
      <c r="N174" s="103">
        <f t="shared" si="75"/>
        <v>-0.005952698725518511</v>
      </c>
      <c r="O174" s="104"/>
      <c r="P174" s="15">
        <v>533189.3</v>
      </c>
      <c r="Q174" s="15">
        <v>505176.36</v>
      </c>
      <c r="R174" s="90">
        <f t="shared" si="76"/>
        <v>28012.94000000006</v>
      </c>
      <c r="S174" s="103">
        <f t="shared" si="77"/>
        <v>0.055451803009943026</v>
      </c>
      <c r="T174" s="104"/>
      <c r="U174" s="15">
        <v>2810426.0599999996</v>
      </c>
      <c r="V174" s="15">
        <v>2886507.55</v>
      </c>
      <c r="W174" s="90">
        <f t="shared" si="78"/>
        <v>-76081.49000000022</v>
      </c>
      <c r="X174" s="103">
        <f t="shared" si="79"/>
        <v>-0.026357627230180026</v>
      </c>
    </row>
    <row r="175" spans="1:24" s="14" customFormat="1" ht="12.75" hidden="1" outlineLevel="2">
      <c r="A175" s="14" t="s">
        <v>798</v>
      </c>
      <c r="B175" s="14" t="s">
        <v>799</v>
      </c>
      <c r="C175" s="54" t="s">
        <v>1454</v>
      </c>
      <c r="D175" s="15"/>
      <c r="E175" s="15"/>
      <c r="F175" s="15">
        <v>-39370.64</v>
      </c>
      <c r="G175" s="15">
        <v>-29340.77</v>
      </c>
      <c r="H175" s="90">
        <f t="shared" si="72"/>
        <v>-10029.869999999999</v>
      </c>
      <c r="I175" s="103">
        <f t="shared" si="73"/>
        <v>-0.3418407219715092</v>
      </c>
      <c r="J175" s="104"/>
      <c r="K175" s="15">
        <v>-898253.22</v>
      </c>
      <c r="L175" s="15">
        <v>-793371.3</v>
      </c>
      <c r="M175" s="90">
        <f t="shared" si="74"/>
        <v>-104881.91999999993</v>
      </c>
      <c r="N175" s="103">
        <f t="shared" si="75"/>
        <v>-0.13219777423256918</v>
      </c>
      <c r="O175" s="104"/>
      <c r="P175" s="15">
        <v>-165925.82</v>
      </c>
      <c r="Q175" s="15">
        <v>-163767.5</v>
      </c>
      <c r="R175" s="90">
        <f t="shared" si="76"/>
        <v>-2158.320000000007</v>
      </c>
      <c r="S175" s="103">
        <f t="shared" si="77"/>
        <v>-0.013179171691574988</v>
      </c>
      <c r="T175" s="104"/>
      <c r="U175" s="15">
        <v>-963717.26</v>
      </c>
      <c r="V175" s="15">
        <v>-871934.31</v>
      </c>
      <c r="W175" s="90">
        <f t="shared" si="78"/>
        <v>-91782.94999999995</v>
      </c>
      <c r="X175" s="103">
        <f t="shared" si="79"/>
        <v>-0.10526360638337531</v>
      </c>
    </row>
    <row r="176" spans="1:24" s="14" customFormat="1" ht="12.75" hidden="1" outlineLevel="2">
      <c r="A176" s="14" t="s">
        <v>800</v>
      </c>
      <c r="B176" s="14" t="s">
        <v>801</v>
      </c>
      <c r="C176" s="54" t="s">
        <v>1455</v>
      </c>
      <c r="D176" s="15"/>
      <c r="E176" s="15"/>
      <c r="F176" s="15">
        <v>823217</v>
      </c>
      <c r="G176" s="15">
        <v>361305.76</v>
      </c>
      <c r="H176" s="90">
        <f t="shared" si="72"/>
        <v>461911.24</v>
      </c>
      <c r="I176" s="103">
        <f t="shared" si="73"/>
        <v>1.2784496986707325</v>
      </c>
      <c r="J176" s="104"/>
      <c r="K176" s="15">
        <v>11338032.93</v>
      </c>
      <c r="L176" s="15">
        <v>11117581.19</v>
      </c>
      <c r="M176" s="90">
        <f t="shared" si="74"/>
        <v>220451.74000000022</v>
      </c>
      <c r="N176" s="103">
        <f t="shared" si="75"/>
        <v>0.019829109968478694</v>
      </c>
      <c r="O176" s="104"/>
      <c r="P176" s="15">
        <v>3424190.75</v>
      </c>
      <c r="Q176" s="15">
        <v>1771561.9500000002</v>
      </c>
      <c r="R176" s="90">
        <f t="shared" si="76"/>
        <v>1652628.7999999998</v>
      </c>
      <c r="S176" s="103">
        <f t="shared" si="77"/>
        <v>0.9328653734067835</v>
      </c>
      <c r="T176" s="104"/>
      <c r="U176" s="15">
        <v>12258798.23</v>
      </c>
      <c r="V176" s="15">
        <v>13630741.399999999</v>
      </c>
      <c r="W176" s="90">
        <f t="shared" si="78"/>
        <v>-1371943.169999998</v>
      </c>
      <c r="X176" s="103">
        <f t="shared" si="79"/>
        <v>-0.10065066380028295</v>
      </c>
    </row>
    <row r="177" spans="1:24" s="14" customFormat="1" ht="12.75" hidden="1" outlineLevel="2">
      <c r="A177" s="14" t="s">
        <v>802</v>
      </c>
      <c r="B177" s="14" t="s">
        <v>803</v>
      </c>
      <c r="C177" s="54" t="s">
        <v>1456</v>
      </c>
      <c r="D177" s="15"/>
      <c r="E177" s="15"/>
      <c r="F177" s="15">
        <v>10452.72</v>
      </c>
      <c r="G177" s="15">
        <v>11728.06</v>
      </c>
      <c r="H177" s="90">
        <f t="shared" si="72"/>
        <v>-1275.3400000000001</v>
      </c>
      <c r="I177" s="103">
        <f t="shared" si="73"/>
        <v>-0.10874262239449664</v>
      </c>
      <c r="J177" s="104"/>
      <c r="K177" s="15">
        <v>145776.87</v>
      </c>
      <c r="L177" s="15">
        <v>73956.98</v>
      </c>
      <c r="M177" s="90">
        <f t="shared" si="74"/>
        <v>71819.89</v>
      </c>
      <c r="N177" s="103">
        <f t="shared" si="75"/>
        <v>0.9711036064479648</v>
      </c>
      <c r="O177" s="104"/>
      <c r="P177" s="15">
        <v>28617.420000000002</v>
      </c>
      <c r="Q177" s="15">
        <v>47267.69</v>
      </c>
      <c r="R177" s="90">
        <f t="shared" si="76"/>
        <v>-18650.27</v>
      </c>
      <c r="S177" s="103">
        <f t="shared" si="77"/>
        <v>-0.39456698645522975</v>
      </c>
      <c r="T177" s="104"/>
      <c r="U177" s="15">
        <v>127033.79</v>
      </c>
      <c r="V177" s="15">
        <v>82767.66</v>
      </c>
      <c r="W177" s="90">
        <f t="shared" si="78"/>
        <v>44266.12999999999</v>
      </c>
      <c r="X177" s="103">
        <f t="shared" si="79"/>
        <v>0.5348239880165754</v>
      </c>
    </row>
    <row r="178" spans="1:24" s="14" customFormat="1" ht="12.75" hidden="1" outlineLevel="2">
      <c r="A178" s="14" t="s">
        <v>804</v>
      </c>
      <c r="B178" s="14" t="s">
        <v>805</v>
      </c>
      <c r="C178" s="54" t="s">
        <v>1457</v>
      </c>
      <c r="D178" s="15"/>
      <c r="E178" s="15"/>
      <c r="F178" s="15">
        <v>-2162.78</v>
      </c>
      <c r="G178" s="15">
        <v>-675.78</v>
      </c>
      <c r="H178" s="90">
        <f t="shared" si="72"/>
        <v>-1487.0000000000002</v>
      </c>
      <c r="I178" s="103">
        <f t="shared" si="73"/>
        <v>-2.200420255112611</v>
      </c>
      <c r="J178" s="104"/>
      <c r="K178" s="15">
        <v>-40278.32</v>
      </c>
      <c r="L178" s="15">
        <v>-10018.630000000001</v>
      </c>
      <c r="M178" s="90">
        <f t="shared" si="74"/>
        <v>-30259.69</v>
      </c>
      <c r="N178" s="103">
        <f t="shared" si="75"/>
        <v>-3.020342102662739</v>
      </c>
      <c r="O178" s="104"/>
      <c r="P178" s="15">
        <v>-1860.5</v>
      </c>
      <c r="Q178" s="15">
        <v>-6272.83</v>
      </c>
      <c r="R178" s="90">
        <f t="shared" si="76"/>
        <v>4412.33</v>
      </c>
      <c r="S178" s="103">
        <f t="shared" si="77"/>
        <v>0.7034034080311439</v>
      </c>
      <c r="T178" s="104"/>
      <c r="U178" s="15">
        <v>-27052.879999999997</v>
      </c>
      <c r="V178" s="15">
        <v>-10239.77</v>
      </c>
      <c r="W178" s="90">
        <f t="shared" si="78"/>
        <v>-16813.109999999997</v>
      </c>
      <c r="X178" s="103">
        <f t="shared" si="79"/>
        <v>-1.6419421529975766</v>
      </c>
    </row>
    <row r="179" spans="1:24" s="14" customFormat="1" ht="12.75" hidden="1" outlineLevel="2">
      <c r="A179" s="14" t="s">
        <v>806</v>
      </c>
      <c r="B179" s="14" t="s">
        <v>807</v>
      </c>
      <c r="C179" s="54" t="s">
        <v>1458</v>
      </c>
      <c r="D179" s="15"/>
      <c r="E179" s="15"/>
      <c r="F179" s="15">
        <v>0</v>
      </c>
      <c r="G179" s="15">
        <v>11649.62</v>
      </c>
      <c r="H179" s="90">
        <f t="shared" si="72"/>
        <v>-11649.62</v>
      </c>
      <c r="I179" s="103" t="str">
        <f t="shared" si="73"/>
        <v>N.M.</v>
      </c>
      <c r="J179" s="104"/>
      <c r="K179" s="15">
        <v>0</v>
      </c>
      <c r="L179" s="15">
        <v>139727.72</v>
      </c>
      <c r="M179" s="90">
        <f t="shared" si="74"/>
        <v>-139727.72</v>
      </c>
      <c r="N179" s="103" t="str">
        <f t="shared" si="75"/>
        <v>N.M.</v>
      </c>
      <c r="O179" s="104"/>
      <c r="P179" s="15">
        <v>0</v>
      </c>
      <c r="Q179" s="15">
        <v>34422.6</v>
      </c>
      <c r="R179" s="90">
        <f t="shared" si="76"/>
        <v>-34422.6</v>
      </c>
      <c r="S179" s="103" t="str">
        <f t="shared" si="77"/>
        <v>N.M.</v>
      </c>
      <c r="T179" s="104"/>
      <c r="U179" s="15">
        <v>11656.27</v>
      </c>
      <c r="V179" s="15">
        <v>354273.88</v>
      </c>
      <c r="W179" s="90">
        <f t="shared" si="78"/>
        <v>-342617.61</v>
      </c>
      <c r="X179" s="103">
        <f t="shared" si="79"/>
        <v>-0.9670981388749291</v>
      </c>
    </row>
    <row r="180" spans="1:24" s="14" customFormat="1" ht="12.75" hidden="1" outlineLevel="2">
      <c r="A180" s="14" t="s">
        <v>808</v>
      </c>
      <c r="B180" s="14" t="s">
        <v>809</v>
      </c>
      <c r="C180" s="54" t="s">
        <v>1459</v>
      </c>
      <c r="D180" s="15"/>
      <c r="E180" s="15"/>
      <c r="F180" s="15">
        <v>379.61</v>
      </c>
      <c r="G180" s="15">
        <v>-19.22</v>
      </c>
      <c r="H180" s="90">
        <f t="shared" si="72"/>
        <v>398.83000000000004</v>
      </c>
      <c r="I180" s="103" t="str">
        <f t="shared" si="73"/>
        <v>N.M.</v>
      </c>
      <c r="J180" s="104"/>
      <c r="K180" s="15">
        <v>75956.55</v>
      </c>
      <c r="L180" s="15">
        <v>3718.09</v>
      </c>
      <c r="M180" s="90">
        <f t="shared" si="74"/>
        <v>72238.46</v>
      </c>
      <c r="N180" s="103" t="str">
        <f t="shared" si="75"/>
        <v>N.M.</v>
      </c>
      <c r="O180" s="104"/>
      <c r="P180" s="15">
        <v>21423.49</v>
      </c>
      <c r="Q180" s="15">
        <v>13.870000000000001</v>
      </c>
      <c r="R180" s="90">
        <f t="shared" si="76"/>
        <v>21409.620000000003</v>
      </c>
      <c r="S180" s="103" t="str">
        <f t="shared" si="77"/>
        <v>N.M.</v>
      </c>
      <c r="T180" s="104"/>
      <c r="U180" s="15">
        <v>103679.98000000001</v>
      </c>
      <c r="V180" s="15">
        <v>3736.17</v>
      </c>
      <c r="W180" s="90">
        <f t="shared" si="78"/>
        <v>99943.81000000001</v>
      </c>
      <c r="X180" s="103" t="str">
        <f t="shared" si="79"/>
        <v>N.M.</v>
      </c>
    </row>
    <row r="181" spans="1:24" s="14" customFormat="1" ht="12.75" hidden="1" outlineLevel="2">
      <c r="A181" s="14" t="s">
        <v>810</v>
      </c>
      <c r="B181" s="14" t="s">
        <v>811</v>
      </c>
      <c r="C181" s="54" t="s">
        <v>1460</v>
      </c>
      <c r="D181" s="15"/>
      <c r="E181" s="15"/>
      <c r="F181" s="15">
        <v>0</v>
      </c>
      <c r="G181" s="15">
        <v>0</v>
      </c>
      <c r="H181" s="90">
        <f t="shared" si="72"/>
        <v>0</v>
      </c>
      <c r="I181" s="103">
        <f t="shared" si="73"/>
        <v>0</v>
      </c>
      <c r="J181" s="104"/>
      <c r="K181" s="15">
        <v>0</v>
      </c>
      <c r="L181" s="15">
        <v>-840726.3300000001</v>
      </c>
      <c r="M181" s="90">
        <f t="shared" si="74"/>
        <v>840726.3300000001</v>
      </c>
      <c r="N181" s="103" t="str">
        <f t="shared" si="75"/>
        <v>N.M.</v>
      </c>
      <c r="O181" s="104"/>
      <c r="P181" s="15">
        <v>0</v>
      </c>
      <c r="Q181" s="15">
        <v>-840726.3300000001</v>
      </c>
      <c r="R181" s="90">
        <f t="shared" si="76"/>
        <v>840726.3300000001</v>
      </c>
      <c r="S181" s="103" t="str">
        <f t="shared" si="77"/>
        <v>N.M.</v>
      </c>
      <c r="T181" s="104"/>
      <c r="U181" s="15">
        <v>0</v>
      </c>
      <c r="V181" s="15">
        <v>840.0599999999395</v>
      </c>
      <c r="W181" s="90">
        <f t="shared" si="78"/>
        <v>-840.0599999999395</v>
      </c>
      <c r="X181" s="103" t="str">
        <f t="shared" si="79"/>
        <v>N.M.</v>
      </c>
    </row>
    <row r="182" spans="1:24" s="14" customFormat="1" ht="12.75" hidden="1" outlineLevel="2">
      <c r="A182" s="14" t="s">
        <v>812</v>
      </c>
      <c r="B182" s="14" t="s">
        <v>813</v>
      </c>
      <c r="C182" s="54" t="s">
        <v>1461</v>
      </c>
      <c r="D182" s="15"/>
      <c r="E182" s="15"/>
      <c r="F182" s="15">
        <v>417582</v>
      </c>
      <c r="G182" s="15">
        <v>1191326.44</v>
      </c>
      <c r="H182" s="90">
        <f t="shared" si="72"/>
        <v>-773744.44</v>
      </c>
      <c r="I182" s="103">
        <f t="shared" si="73"/>
        <v>-0.6494814637036008</v>
      </c>
      <c r="J182" s="104"/>
      <c r="K182" s="15">
        <v>13500053.726</v>
      </c>
      <c r="L182" s="15">
        <v>7997529.4</v>
      </c>
      <c r="M182" s="90">
        <f t="shared" si="74"/>
        <v>5502524.325999999</v>
      </c>
      <c r="N182" s="103">
        <f t="shared" si="75"/>
        <v>0.6880280210035863</v>
      </c>
      <c r="O182" s="104"/>
      <c r="P182" s="15">
        <v>1069387.126</v>
      </c>
      <c r="Q182" s="15">
        <v>2816792.36</v>
      </c>
      <c r="R182" s="90">
        <f t="shared" si="76"/>
        <v>-1747405.234</v>
      </c>
      <c r="S182" s="103">
        <f t="shared" si="77"/>
        <v>-0.6203528732945015</v>
      </c>
      <c r="T182" s="104"/>
      <c r="U182" s="15">
        <v>14930884.186</v>
      </c>
      <c r="V182" s="15">
        <v>7997529.4</v>
      </c>
      <c r="W182" s="90">
        <f t="shared" si="78"/>
        <v>6933354.786</v>
      </c>
      <c r="X182" s="103">
        <f t="shared" si="79"/>
        <v>0.8669370800937599</v>
      </c>
    </row>
    <row r="183" spans="1:24" s="14" customFormat="1" ht="12.75" hidden="1" outlineLevel="2">
      <c r="A183" s="14" t="s">
        <v>814</v>
      </c>
      <c r="B183" s="14" t="s">
        <v>815</v>
      </c>
      <c r="C183" s="54" t="s">
        <v>1462</v>
      </c>
      <c r="D183" s="15"/>
      <c r="E183" s="15"/>
      <c r="F183" s="15">
        <v>0</v>
      </c>
      <c r="G183" s="15">
        <v>284.39</v>
      </c>
      <c r="H183" s="90">
        <f t="shared" si="72"/>
        <v>-284.39</v>
      </c>
      <c r="I183" s="103" t="str">
        <f t="shared" si="73"/>
        <v>N.M.</v>
      </c>
      <c r="J183" s="104"/>
      <c r="K183" s="15">
        <v>0</v>
      </c>
      <c r="L183" s="15">
        <v>284.39</v>
      </c>
      <c r="M183" s="90">
        <f t="shared" si="74"/>
        <v>-284.39</v>
      </c>
      <c r="N183" s="103" t="str">
        <f t="shared" si="75"/>
        <v>N.M.</v>
      </c>
      <c r="O183" s="104"/>
      <c r="P183" s="15">
        <v>0</v>
      </c>
      <c r="Q183" s="15">
        <v>284.39</v>
      </c>
      <c r="R183" s="90">
        <f t="shared" si="76"/>
        <v>-284.39</v>
      </c>
      <c r="S183" s="103" t="str">
        <f t="shared" si="77"/>
        <v>N.M.</v>
      </c>
      <c r="T183" s="104"/>
      <c r="U183" s="15">
        <v>0</v>
      </c>
      <c r="V183" s="15">
        <v>284.39</v>
      </c>
      <c r="W183" s="90">
        <f t="shared" si="78"/>
        <v>-284.39</v>
      </c>
      <c r="X183" s="103" t="str">
        <f t="shared" si="79"/>
        <v>N.M.</v>
      </c>
    </row>
    <row r="184" spans="1:24" s="14" customFormat="1" ht="12.75" hidden="1" outlineLevel="2">
      <c r="A184" s="14" t="s">
        <v>816</v>
      </c>
      <c r="B184" s="14" t="s">
        <v>817</v>
      </c>
      <c r="C184" s="54" t="s">
        <v>1463</v>
      </c>
      <c r="D184" s="15"/>
      <c r="E184" s="15"/>
      <c r="F184" s="15">
        <v>517505.43</v>
      </c>
      <c r="G184" s="15">
        <v>559925.61</v>
      </c>
      <c r="H184" s="90">
        <f t="shared" si="72"/>
        <v>-42420.17999999999</v>
      </c>
      <c r="I184" s="103">
        <f t="shared" si="73"/>
        <v>-0.07576038538405128</v>
      </c>
      <c r="J184" s="104"/>
      <c r="K184" s="15">
        <v>8506279.511</v>
      </c>
      <c r="L184" s="15">
        <v>10415079.95</v>
      </c>
      <c r="M184" s="90">
        <f t="shared" si="74"/>
        <v>-1908800.4389999993</v>
      </c>
      <c r="N184" s="103">
        <f t="shared" si="75"/>
        <v>-0.18327275913037994</v>
      </c>
      <c r="O184" s="104"/>
      <c r="P184" s="15">
        <v>1684295.1400000001</v>
      </c>
      <c r="Q184" s="15">
        <v>1784868.02</v>
      </c>
      <c r="R184" s="90">
        <f t="shared" si="76"/>
        <v>-100572.87999999989</v>
      </c>
      <c r="S184" s="103">
        <f t="shared" si="77"/>
        <v>-0.0563475163838724</v>
      </c>
      <c r="T184" s="104"/>
      <c r="U184" s="15">
        <v>9215138.911</v>
      </c>
      <c r="V184" s="15">
        <v>10415079.95</v>
      </c>
      <c r="W184" s="90">
        <f t="shared" si="78"/>
        <v>-1199941.038999999</v>
      </c>
      <c r="X184" s="103">
        <f t="shared" si="79"/>
        <v>-0.11521188937200612</v>
      </c>
    </row>
    <row r="185" spans="1:24" s="14" customFormat="1" ht="12.75" hidden="1" outlineLevel="2">
      <c r="A185" s="14" t="s">
        <v>818</v>
      </c>
      <c r="B185" s="14" t="s">
        <v>819</v>
      </c>
      <c r="C185" s="54" t="s">
        <v>1464</v>
      </c>
      <c r="D185" s="15"/>
      <c r="E185" s="15"/>
      <c r="F185" s="15">
        <v>77845.17</v>
      </c>
      <c r="G185" s="15">
        <v>66380.39</v>
      </c>
      <c r="H185" s="90">
        <f t="shared" si="72"/>
        <v>11464.779999999999</v>
      </c>
      <c r="I185" s="103">
        <f t="shared" si="73"/>
        <v>0.17271335706222876</v>
      </c>
      <c r="J185" s="104"/>
      <c r="K185" s="15">
        <v>886475.621</v>
      </c>
      <c r="L185" s="15">
        <v>1192472.126</v>
      </c>
      <c r="M185" s="90">
        <f t="shared" si="74"/>
        <v>-305996.5049999999</v>
      </c>
      <c r="N185" s="103">
        <f t="shared" si="75"/>
        <v>-0.2566068408042604</v>
      </c>
      <c r="O185" s="104"/>
      <c r="P185" s="15">
        <v>223393.53</v>
      </c>
      <c r="Q185" s="15">
        <v>154974.626</v>
      </c>
      <c r="R185" s="90">
        <f t="shared" si="76"/>
        <v>68418.90400000001</v>
      </c>
      <c r="S185" s="103">
        <f t="shared" si="77"/>
        <v>0.44148455631698064</v>
      </c>
      <c r="T185" s="104"/>
      <c r="U185" s="15">
        <v>932179.701</v>
      </c>
      <c r="V185" s="15">
        <v>1192472.126</v>
      </c>
      <c r="W185" s="90">
        <f t="shared" si="78"/>
        <v>-260292.42499999993</v>
      </c>
      <c r="X185" s="103">
        <f t="shared" si="79"/>
        <v>-0.21827967239210752</v>
      </c>
    </row>
    <row r="186" spans="1:24" s="14" customFormat="1" ht="12.75" hidden="1" outlineLevel="2">
      <c r="A186" s="14" t="s">
        <v>820</v>
      </c>
      <c r="B186" s="14" t="s">
        <v>821</v>
      </c>
      <c r="C186" s="54" t="s">
        <v>1465</v>
      </c>
      <c r="D186" s="15"/>
      <c r="E186" s="15"/>
      <c r="F186" s="15">
        <v>7710</v>
      </c>
      <c r="G186" s="15">
        <v>15597.39</v>
      </c>
      <c r="H186" s="90">
        <f t="shared" si="72"/>
        <v>-7887.389999999999</v>
      </c>
      <c r="I186" s="103">
        <f t="shared" si="73"/>
        <v>-0.5056865283230079</v>
      </c>
      <c r="J186" s="104"/>
      <c r="K186" s="15">
        <v>1154619</v>
      </c>
      <c r="L186" s="15">
        <v>691127.39</v>
      </c>
      <c r="M186" s="90">
        <f t="shared" si="74"/>
        <v>463491.61</v>
      </c>
      <c r="N186" s="103">
        <f t="shared" si="75"/>
        <v>0.6706312276236078</v>
      </c>
      <c r="O186" s="104"/>
      <c r="P186" s="15">
        <v>18565</v>
      </c>
      <c r="Q186" s="15">
        <v>191716.39</v>
      </c>
      <c r="R186" s="90">
        <f t="shared" si="76"/>
        <v>-173151.39</v>
      </c>
      <c r="S186" s="103">
        <f t="shared" si="77"/>
        <v>-0.9031642521539238</v>
      </c>
      <c r="T186" s="104"/>
      <c r="U186" s="15">
        <v>1280804</v>
      </c>
      <c r="V186" s="15">
        <v>691127.39</v>
      </c>
      <c r="W186" s="90">
        <f t="shared" si="78"/>
        <v>589676.61</v>
      </c>
      <c r="X186" s="103">
        <f t="shared" si="79"/>
        <v>0.8532097244764094</v>
      </c>
    </row>
    <row r="187" spans="1:24" s="14" customFormat="1" ht="12.75" hidden="1" outlineLevel="2">
      <c r="A187" s="14" t="s">
        <v>822</v>
      </c>
      <c r="B187" s="14" t="s">
        <v>823</v>
      </c>
      <c r="C187" s="54" t="s">
        <v>1466</v>
      </c>
      <c r="D187" s="15"/>
      <c r="E187" s="15"/>
      <c r="F187" s="15">
        <v>1939502</v>
      </c>
      <c r="G187" s="15">
        <v>2373180</v>
      </c>
      <c r="H187" s="90">
        <f t="shared" si="72"/>
        <v>-433678</v>
      </c>
      <c r="I187" s="103">
        <f t="shared" si="73"/>
        <v>-0.18274130070201164</v>
      </c>
      <c r="J187" s="104"/>
      <c r="K187" s="15">
        <v>34150483</v>
      </c>
      <c r="L187" s="15">
        <v>26567693</v>
      </c>
      <c r="M187" s="90">
        <f t="shared" si="74"/>
        <v>7582790</v>
      </c>
      <c r="N187" s="103">
        <f t="shared" si="75"/>
        <v>0.28541394241494733</v>
      </c>
      <c r="O187" s="104"/>
      <c r="P187" s="15">
        <v>5507184</v>
      </c>
      <c r="Q187" s="15">
        <v>7204842</v>
      </c>
      <c r="R187" s="90">
        <f t="shared" si="76"/>
        <v>-1697658</v>
      </c>
      <c r="S187" s="103">
        <f t="shared" si="77"/>
        <v>-0.2356273739243692</v>
      </c>
      <c r="T187" s="104"/>
      <c r="U187" s="15">
        <v>37896191</v>
      </c>
      <c r="V187" s="15">
        <v>26567693</v>
      </c>
      <c r="W187" s="90">
        <f t="shared" si="78"/>
        <v>11328498</v>
      </c>
      <c r="X187" s="103">
        <f t="shared" si="79"/>
        <v>0.4264012686385679</v>
      </c>
    </row>
    <row r="188" spans="1:24" s="14" customFormat="1" ht="12.75" hidden="1" outlineLevel="2">
      <c r="A188" s="14" t="s">
        <v>824</v>
      </c>
      <c r="B188" s="14" t="s">
        <v>825</v>
      </c>
      <c r="C188" s="54" t="s">
        <v>1467</v>
      </c>
      <c r="D188" s="15"/>
      <c r="E188" s="15"/>
      <c r="F188" s="15">
        <v>226067.36000000002</v>
      </c>
      <c r="G188" s="15">
        <v>107899.47</v>
      </c>
      <c r="H188" s="90">
        <f t="shared" si="72"/>
        <v>118167.89000000001</v>
      </c>
      <c r="I188" s="103">
        <f t="shared" si="73"/>
        <v>1.0951665471572753</v>
      </c>
      <c r="J188" s="104"/>
      <c r="K188" s="15">
        <v>2127348.87</v>
      </c>
      <c r="L188" s="15">
        <v>808523.003</v>
      </c>
      <c r="M188" s="90">
        <f t="shared" si="74"/>
        <v>1318825.867</v>
      </c>
      <c r="N188" s="103">
        <f t="shared" si="75"/>
        <v>1.6311544162708256</v>
      </c>
      <c r="O188" s="104"/>
      <c r="P188" s="15">
        <v>696203.41</v>
      </c>
      <c r="Q188" s="15">
        <v>281054.95</v>
      </c>
      <c r="R188" s="90">
        <f t="shared" si="76"/>
        <v>415148.46</v>
      </c>
      <c r="S188" s="103">
        <f t="shared" si="77"/>
        <v>1.4771078040077217</v>
      </c>
      <c r="T188" s="104"/>
      <c r="U188" s="15">
        <v>2189324.95</v>
      </c>
      <c r="V188" s="15">
        <v>808523.003</v>
      </c>
      <c r="W188" s="90">
        <f t="shared" si="78"/>
        <v>1380801.9470000002</v>
      </c>
      <c r="X188" s="103">
        <f t="shared" si="79"/>
        <v>1.7078078692586067</v>
      </c>
    </row>
    <row r="189" spans="1:24" s="13" customFormat="1" ht="12.75" collapsed="1">
      <c r="A189" s="13" t="s">
        <v>245</v>
      </c>
      <c r="B189" s="11"/>
      <c r="C189" s="56" t="s">
        <v>417</v>
      </c>
      <c r="D189" s="29"/>
      <c r="E189" s="29"/>
      <c r="F189" s="29">
        <v>5709709.800000002</v>
      </c>
      <c r="G189" s="29">
        <v>5449598.79</v>
      </c>
      <c r="H189" s="29">
        <f>+F189-G189</f>
        <v>260111.01000000164</v>
      </c>
      <c r="I189" s="98">
        <f>IF(G189&lt;0,IF(H189=0,0,IF(OR(G189=0,F189=0),"N.M.",IF(ABS(H189/G189)&gt;=10,"N.M.",H189/(-G189)))),IF(H189=0,0,IF(OR(G189=0,F189=0),"N.M.",IF(ABS(H189/G189)&gt;=10,"N.M.",H189/G189))))</f>
        <v>0.04773030456431117</v>
      </c>
      <c r="J189" s="115"/>
      <c r="K189" s="29">
        <v>79245494.68200001</v>
      </c>
      <c r="L189" s="29">
        <v>69709040.339</v>
      </c>
      <c r="M189" s="29">
        <f>+K189-L189</f>
        <v>9536454.34300001</v>
      </c>
      <c r="N189" s="98">
        <f>IF(L189&lt;0,IF(M189=0,0,IF(OR(L189=0,K189=0),"N.M.",IF(ABS(M189/L189)&gt;=10,"N.M.",M189/(-L189)))),IF(M189=0,0,IF(OR(L189=0,K189=0),"N.M.",IF(ABS(M189/L189)&gt;=10,"N.M.",M189/L189))))</f>
        <v>0.13680369571326123</v>
      </c>
      <c r="O189" s="115"/>
      <c r="P189" s="29">
        <v>16154193.08</v>
      </c>
      <c r="Q189" s="29">
        <v>16564536.196</v>
      </c>
      <c r="R189" s="29">
        <f>+P189-Q189</f>
        <v>-410343.1160000004</v>
      </c>
      <c r="S189" s="98">
        <f>IF(Q189&lt;0,IF(R189=0,0,IF(OR(Q189=0,P189=0),"N.M.",IF(ABS(R189/Q189)&gt;=10,"N.M.",R189/(-Q189)))),IF(R189=0,0,IF(OR(Q189=0,P189=0),"N.M.",IF(ABS(R189/Q189)&gt;=10,"N.M.",R189/Q189))))</f>
        <v>-0.024772387898134445</v>
      </c>
      <c r="T189" s="115"/>
      <c r="U189" s="29">
        <v>86972832.032</v>
      </c>
      <c r="V189" s="29">
        <v>75057464.79900001</v>
      </c>
      <c r="W189" s="29">
        <f>+U189-V189</f>
        <v>11915367.232999995</v>
      </c>
      <c r="X189" s="98">
        <f>IF(V189&lt;0,IF(W189=0,0,IF(OR(V189=0,U189=0),"N.M.",IF(ABS(W189/V189)&gt;=10,"N.M.",W189/(-V189)))),IF(W189=0,0,IF(OR(V189=0,U189=0),"N.M.",IF(ABS(W189/V189)&gt;=10,"N.M.",W189/V189))))</f>
        <v>0.15874992933625895</v>
      </c>
    </row>
    <row r="190" spans="2:24" s="13" customFormat="1" ht="0.75" customHeight="1" hidden="1" outlineLevel="1">
      <c r="B190" s="11"/>
      <c r="C190" s="56"/>
      <c r="D190" s="29"/>
      <c r="E190" s="29"/>
      <c r="F190" s="29"/>
      <c r="G190" s="29"/>
      <c r="H190" s="29"/>
      <c r="I190" s="98"/>
      <c r="J190" s="115"/>
      <c r="K190" s="29"/>
      <c r="L190" s="29"/>
      <c r="M190" s="29"/>
      <c r="N190" s="98"/>
      <c r="O190" s="115"/>
      <c r="P190" s="29"/>
      <c r="Q190" s="29"/>
      <c r="R190" s="29"/>
      <c r="S190" s="98"/>
      <c r="T190" s="115"/>
      <c r="U190" s="29"/>
      <c r="V190" s="29"/>
      <c r="W190" s="29"/>
      <c r="X190" s="98"/>
    </row>
    <row r="191" spans="1:24" s="14" customFormat="1" ht="12.75" hidden="1" outlineLevel="2">
      <c r="A191" s="14" t="s">
        <v>826</v>
      </c>
      <c r="B191" s="14" t="s">
        <v>827</v>
      </c>
      <c r="C191" s="54" t="s">
        <v>1468</v>
      </c>
      <c r="D191" s="15"/>
      <c r="E191" s="15"/>
      <c r="F191" s="15">
        <v>0</v>
      </c>
      <c r="G191" s="15">
        <v>0</v>
      </c>
      <c r="H191" s="90">
        <f aca="true" t="shared" si="80" ref="H191:H196">+F191-G191</f>
        <v>0</v>
      </c>
      <c r="I191" s="103">
        <f aca="true" t="shared" si="81" ref="I191:I196">IF(G191&lt;0,IF(H191=0,0,IF(OR(G191=0,F191=0),"N.M.",IF(ABS(H191/G191)&gt;=10,"N.M.",H191/(-G191)))),IF(H191=0,0,IF(OR(G191=0,F191=0),"N.M.",IF(ABS(H191/G191)&gt;=10,"N.M.",H191/G191))))</f>
        <v>0</v>
      </c>
      <c r="J191" s="104"/>
      <c r="K191" s="15">
        <v>0</v>
      </c>
      <c r="L191" s="15">
        <v>332.08</v>
      </c>
      <c r="M191" s="90">
        <f aca="true" t="shared" si="82" ref="M191:M196">+K191-L191</f>
        <v>-332.08</v>
      </c>
      <c r="N191" s="103" t="str">
        <f aca="true" t="shared" si="83" ref="N191:N196">IF(L191&lt;0,IF(M191=0,0,IF(OR(L191=0,K191=0),"N.M.",IF(ABS(M191/L191)&gt;=10,"N.M.",M191/(-L191)))),IF(M191=0,0,IF(OR(L191=0,K191=0),"N.M.",IF(ABS(M191/L191)&gt;=10,"N.M.",M191/L191))))</f>
        <v>N.M.</v>
      </c>
      <c r="O191" s="104"/>
      <c r="P191" s="15">
        <v>0</v>
      </c>
      <c r="Q191" s="15">
        <v>0</v>
      </c>
      <c r="R191" s="90">
        <f aca="true" t="shared" si="84" ref="R191:R196">+P191-Q191</f>
        <v>0</v>
      </c>
      <c r="S191" s="103">
        <f aca="true" t="shared" si="85" ref="S191:S196">IF(Q191&lt;0,IF(R191=0,0,IF(OR(Q191=0,P191=0),"N.M.",IF(ABS(R191/Q191)&gt;=10,"N.M.",R191/(-Q191)))),IF(R191=0,0,IF(OR(Q191=0,P191=0),"N.M.",IF(ABS(R191/Q191)&gt;=10,"N.M.",R191/Q191))))</f>
        <v>0</v>
      </c>
      <c r="T191" s="104"/>
      <c r="U191" s="15">
        <v>0</v>
      </c>
      <c r="V191" s="15">
        <v>74811.58</v>
      </c>
      <c r="W191" s="90">
        <f aca="true" t="shared" si="86" ref="W191:W196">+U191-V191</f>
        <v>-74811.58</v>
      </c>
      <c r="X191" s="103" t="str">
        <f aca="true" t="shared" si="87" ref="X191:X196">IF(V191&lt;0,IF(W191=0,0,IF(OR(V191=0,U191=0),"N.M.",IF(ABS(W191/V191)&gt;=10,"N.M.",W191/(-V191)))),IF(W191=0,0,IF(OR(V191=0,U191=0),"N.M.",IF(ABS(W191/V191)&gt;=10,"N.M.",W191/V191))))</f>
        <v>N.M.</v>
      </c>
    </row>
    <row r="192" spans="1:24" s="14" customFormat="1" ht="12.75" hidden="1" outlineLevel="2">
      <c r="A192" s="14" t="s">
        <v>828</v>
      </c>
      <c r="B192" s="14" t="s">
        <v>829</v>
      </c>
      <c r="C192" s="54" t="s">
        <v>1469</v>
      </c>
      <c r="D192" s="15"/>
      <c r="E192" s="15"/>
      <c r="F192" s="15">
        <v>4169585</v>
      </c>
      <c r="G192" s="15">
        <v>5338105.38</v>
      </c>
      <c r="H192" s="90">
        <f t="shared" si="80"/>
        <v>-1168520.38</v>
      </c>
      <c r="I192" s="103">
        <f t="shared" si="81"/>
        <v>-0.21890170703224296</v>
      </c>
      <c r="J192" s="104"/>
      <c r="K192" s="15">
        <v>55608883</v>
      </c>
      <c r="L192" s="15">
        <v>52549057.38</v>
      </c>
      <c r="M192" s="90">
        <f t="shared" si="82"/>
        <v>3059825.6199999973</v>
      </c>
      <c r="N192" s="103">
        <f t="shared" si="83"/>
        <v>0.05822798300402163</v>
      </c>
      <c r="O192" s="104"/>
      <c r="P192" s="15">
        <v>12601317</v>
      </c>
      <c r="Q192" s="15">
        <v>14779398.38</v>
      </c>
      <c r="R192" s="90">
        <f t="shared" si="84"/>
        <v>-2178081.380000001</v>
      </c>
      <c r="S192" s="103">
        <f t="shared" si="85"/>
        <v>-0.14737280395306596</v>
      </c>
      <c r="T192" s="104"/>
      <c r="U192" s="15">
        <v>59907166.38</v>
      </c>
      <c r="V192" s="15">
        <v>57332226.38</v>
      </c>
      <c r="W192" s="90">
        <f t="shared" si="86"/>
        <v>2574940</v>
      </c>
      <c r="X192" s="103">
        <f t="shared" si="87"/>
        <v>0.044912611328456135</v>
      </c>
    </row>
    <row r="193" spans="1:24" s="14" customFormat="1" ht="12.75" hidden="1" outlineLevel="2">
      <c r="A193" s="14" t="s">
        <v>830</v>
      </c>
      <c r="B193" s="14" t="s">
        <v>831</v>
      </c>
      <c r="C193" s="54" t="s">
        <v>1470</v>
      </c>
      <c r="D193" s="15"/>
      <c r="E193" s="15"/>
      <c r="F193" s="15">
        <v>52703</v>
      </c>
      <c r="G193" s="15">
        <v>178380.49</v>
      </c>
      <c r="H193" s="90">
        <f t="shared" si="80"/>
        <v>-125677.48999999999</v>
      </c>
      <c r="I193" s="103">
        <f t="shared" si="81"/>
        <v>-0.7045472854122107</v>
      </c>
      <c r="J193" s="104"/>
      <c r="K193" s="15">
        <v>7174084</v>
      </c>
      <c r="L193" s="15">
        <v>7037272.7</v>
      </c>
      <c r="M193" s="90">
        <f t="shared" si="82"/>
        <v>136811.2999999998</v>
      </c>
      <c r="N193" s="103">
        <f t="shared" si="83"/>
        <v>0.019440954732363833</v>
      </c>
      <c r="O193" s="104"/>
      <c r="P193" s="15">
        <v>122678</v>
      </c>
      <c r="Q193" s="15">
        <v>2538945.7</v>
      </c>
      <c r="R193" s="90">
        <f t="shared" si="84"/>
        <v>-2416267.7</v>
      </c>
      <c r="S193" s="103">
        <f t="shared" si="85"/>
        <v>-0.9516815188288588</v>
      </c>
      <c r="T193" s="104"/>
      <c r="U193" s="15">
        <v>8443044</v>
      </c>
      <c r="V193" s="15">
        <v>10442639.7</v>
      </c>
      <c r="W193" s="90">
        <f t="shared" si="86"/>
        <v>-1999595.6999999993</v>
      </c>
      <c r="X193" s="103">
        <f t="shared" si="87"/>
        <v>-0.19148373949931446</v>
      </c>
    </row>
    <row r="194" spans="1:24" s="14" customFormat="1" ht="12.75" hidden="1" outlineLevel="2">
      <c r="A194" s="14" t="s">
        <v>832</v>
      </c>
      <c r="B194" s="14" t="s">
        <v>833</v>
      </c>
      <c r="C194" s="54" t="s">
        <v>1471</v>
      </c>
      <c r="D194" s="15"/>
      <c r="E194" s="15"/>
      <c r="F194" s="15">
        <v>3692942</v>
      </c>
      <c r="G194" s="15">
        <v>3964515</v>
      </c>
      <c r="H194" s="90">
        <f t="shared" si="80"/>
        <v>-271573</v>
      </c>
      <c r="I194" s="103">
        <f t="shared" si="81"/>
        <v>-0.0685009389547019</v>
      </c>
      <c r="J194" s="104"/>
      <c r="K194" s="15">
        <v>39079769</v>
      </c>
      <c r="L194" s="15">
        <v>38706869</v>
      </c>
      <c r="M194" s="90">
        <f t="shared" si="82"/>
        <v>372900</v>
      </c>
      <c r="N194" s="103">
        <f t="shared" si="83"/>
        <v>0.009633948951024688</v>
      </c>
      <c r="O194" s="104"/>
      <c r="P194" s="15">
        <v>11009269</v>
      </c>
      <c r="Q194" s="15">
        <v>11533287</v>
      </c>
      <c r="R194" s="90">
        <f t="shared" si="84"/>
        <v>-524018</v>
      </c>
      <c r="S194" s="103">
        <f t="shared" si="85"/>
        <v>-0.04543526923417409</v>
      </c>
      <c r="T194" s="104"/>
      <c r="U194" s="15">
        <v>42853241</v>
      </c>
      <c r="V194" s="15">
        <v>41637581</v>
      </c>
      <c r="W194" s="90">
        <f t="shared" si="86"/>
        <v>1215660</v>
      </c>
      <c r="X194" s="103">
        <f t="shared" si="87"/>
        <v>0.029196220596965035</v>
      </c>
    </row>
    <row r="195" spans="1:24" s="14" customFormat="1" ht="12.75" hidden="1" outlineLevel="2">
      <c r="A195" s="14" t="s">
        <v>834</v>
      </c>
      <c r="B195" s="14" t="s">
        <v>835</v>
      </c>
      <c r="C195" s="54" t="s">
        <v>1472</v>
      </c>
      <c r="D195" s="15"/>
      <c r="E195" s="15"/>
      <c r="F195" s="15">
        <v>4979899.23</v>
      </c>
      <c r="G195" s="15">
        <v>3129216.49</v>
      </c>
      <c r="H195" s="90">
        <f t="shared" si="80"/>
        <v>1850682.7400000002</v>
      </c>
      <c r="I195" s="103">
        <f t="shared" si="81"/>
        <v>0.5914204868580377</v>
      </c>
      <c r="J195" s="104"/>
      <c r="K195" s="15">
        <v>51604857.27</v>
      </c>
      <c r="L195" s="15">
        <v>53983338.34</v>
      </c>
      <c r="M195" s="90">
        <f t="shared" si="82"/>
        <v>-2378481.0700000003</v>
      </c>
      <c r="N195" s="103">
        <f t="shared" si="83"/>
        <v>-0.04405954027925721</v>
      </c>
      <c r="O195" s="104"/>
      <c r="P195" s="15">
        <v>16904133.78</v>
      </c>
      <c r="Q195" s="15">
        <v>10617144.26</v>
      </c>
      <c r="R195" s="90">
        <f t="shared" si="84"/>
        <v>6286989.520000001</v>
      </c>
      <c r="S195" s="103">
        <f t="shared" si="85"/>
        <v>0.5921544782702238</v>
      </c>
      <c r="T195" s="104"/>
      <c r="U195" s="15">
        <v>57176825.870000005</v>
      </c>
      <c r="V195" s="15">
        <v>60455004.34</v>
      </c>
      <c r="W195" s="90">
        <f t="shared" si="86"/>
        <v>-3278178.469999999</v>
      </c>
      <c r="X195" s="103">
        <f t="shared" si="87"/>
        <v>-0.054225096926028914</v>
      </c>
    </row>
    <row r="196" spans="1:24" s="13" customFormat="1" ht="12.75" collapsed="1">
      <c r="A196" s="13" t="s">
        <v>246</v>
      </c>
      <c r="B196" s="11"/>
      <c r="C196" s="56" t="s">
        <v>289</v>
      </c>
      <c r="D196" s="29"/>
      <c r="E196" s="29"/>
      <c r="F196" s="29">
        <v>12895129.23</v>
      </c>
      <c r="G196" s="29">
        <v>12610217.360000001</v>
      </c>
      <c r="H196" s="29">
        <f t="shared" si="80"/>
        <v>284911.8699999992</v>
      </c>
      <c r="I196" s="98">
        <f t="shared" si="81"/>
        <v>0.022593731881557284</v>
      </c>
      <c r="J196" s="115"/>
      <c r="K196" s="29">
        <v>153467593.27</v>
      </c>
      <c r="L196" s="29">
        <v>152276869.5</v>
      </c>
      <c r="M196" s="29">
        <f t="shared" si="82"/>
        <v>1190723.7700000107</v>
      </c>
      <c r="N196" s="98">
        <f t="shared" si="83"/>
        <v>0.007819465779075599</v>
      </c>
      <c r="O196" s="115"/>
      <c r="P196" s="29">
        <v>40637397.78</v>
      </c>
      <c r="Q196" s="29">
        <v>39468775.34</v>
      </c>
      <c r="R196" s="29">
        <f t="shared" si="84"/>
        <v>1168622.4399999976</v>
      </c>
      <c r="S196" s="98">
        <f t="shared" si="85"/>
        <v>0.029608783904061145</v>
      </c>
      <c r="T196" s="115"/>
      <c r="U196" s="29">
        <v>168380277.25</v>
      </c>
      <c r="V196" s="29">
        <v>169942263</v>
      </c>
      <c r="W196" s="29">
        <f t="shared" si="86"/>
        <v>-1561985.75</v>
      </c>
      <c r="X196" s="98">
        <f t="shared" si="87"/>
        <v>-0.009191273097263628</v>
      </c>
    </row>
    <row r="197" spans="2:24" s="13" customFormat="1" ht="0.75" customHeight="1" hidden="1" outlineLevel="1">
      <c r="B197" s="11"/>
      <c r="C197" s="56"/>
      <c r="D197" s="29"/>
      <c r="E197" s="29"/>
      <c r="F197" s="29"/>
      <c r="G197" s="29"/>
      <c r="H197" s="29"/>
      <c r="I197" s="98"/>
      <c r="J197" s="115"/>
      <c r="K197" s="29"/>
      <c r="L197" s="29"/>
      <c r="M197" s="29"/>
      <c r="N197" s="98"/>
      <c r="O197" s="115"/>
      <c r="P197" s="29"/>
      <c r="Q197" s="29"/>
      <c r="R197" s="29"/>
      <c r="S197" s="98"/>
      <c r="T197" s="115"/>
      <c r="U197" s="29"/>
      <c r="V197" s="29"/>
      <c r="W197" s="29"/>
      <c r="X197" s="98"/>
    </row>
    <row r="198" spans="1:24" s="14" customFormat="1" ht="12.75" hidden="1" outlineLevel="2">
      <c r="A198" s="14" t="s">
        <v>836</v>
      </c>
      <c r="B198" s="14" t="s">
        <v>837</v>
      </c>
      <c r="C198" s="54" t="s">
        <v>1473</v>
      </c>
      <c r="D198" s="15"/>
      <c r="E198" s="15"/>
      <c r="F198" s="15">
        <v>0</v>
      </c>
      <c r="G198" s="15">
        <v>0</v>
      </c>
      <c r="H198" s="90">
        <f aca="true" t="shared" si="88" ref="H198:H229">+F198-G198</f>
        <v>0</v>
      </c>
      <c r="I198" s="103">
        <f aca="true" t="shared" si="89" ref="I198:I229">IF(G198&lt;0,IF(H198=0,0,IF(OR(G198=0,F198=0),"N.M.",IF(ABS(H198/G198)&gt;=10,"N.M.",H198/(-G198)))),IF(H198=0,0,IF(OR(G198=0,F198=0),"N.M.",IF(ABS(H198/G198)&gt;=10,"N.M.",H198/G198))))</f>
        <v>0</v>
      </c>
      <c r="J198" s="104"/>
      <c r="K198" s="15">
        <v>0</v>
      </c>
      <c r="L198" s="15">
        <v>1274.82</v>
      </c>
      <c r="M198" s="90">
        <f aca="true" t="shared" si="90" ref="M198:M229">+K198-L198</f>
        <v>-1274.82</v>
      </c>
      <c r="N198" s="103" t="str">
        <f aca="true" t="shared" si="91" ref="N198:N229">IF(L198&lt;0,IF(M198=0,0,IF(OR(L198=0,K198=0),"N.M.",IF(ABS(M198/L198)&gt;=10,"N.M.",M198/(-L198)))),IF(M198=0,0,IF(OR(L198=0,K198=0),"N.M.",IF(ABS(M198/L198)&gt;=10,"N.M.",M198/L198))))</f>
        <v>N.M.</v>
      </c>
      <c r="O198" s="104"/>
      <c r="P198" s="15">
        <v>0</v>
      </c>
      <c r="Q198" s="15">
        <v>0</v>
      </c>
      <c r="R198" s="90">
        <f aca="true" t="shared" si="92" ref="R198:R229">+P198-Q198</f>
        <v>0</v>
      </c>
      <c r="S198" s="103">
        <f aca="true" t="shared" si="93" ref="S198:S229">IF(Q198&lt;0,IF(R198=0,0,IF(OR(Q198=0,P198=0),"N.M.",IF(ABS(R198/Q198)&gt;=10,"N.M.",R198/(-Q198)))),IF(R198=0,0,IF(OR(Q198=0,P198=0),"N.M.",IF(ABS(R198/Q198)&gt;=10,"N.M.",R198/Q198))))</f>
        <v>0</v>
      </c>
      <c r="T198" s="104"/>
      <c r="U198" s="15">
        <v>0</v>
      </c>
      <c r="V198" s="15">
        <v>1274.82</v>
      </c>
      <c r="W198" s="90">
        <f aca="true" t="shared" si="94" ref="W198:W229">+U198-V198</f>
        <v>-1274.82</v>
      </c>
      <c r="X198" s="103" t="str">
        <f aca="true" t="shared" si="95" ref="X198:X229">IF(V198&lt;0,IF(W198=0,0,IF(OR(V198=0,U198=0),"N.M.",IF(ABS(W198/V198)&gt;=10,"N.M.",W198/(-V198)))),IF(W198=0,0,IF(OR(V198=0,U198=0),"N.M.",IF(ABS(W198/V198)&gt;=10,"N.M.",W198/V198))))</f>
        <v>N.M.</v>
      </c>
    </row>
    <row r="199" spans="1:24" s="14" customFormat="1" ht="12.75" hidden="1" outlineLevel="2">
      <c r="A199" s="14" t="s">
        <v>838</v>
      </c>
      <c r="B199" s="14" t="s">
        <v>839</v>
      </c>
      <c r="C199" s="54" t="s">
        <v>1474</v>
      </c>
      <c r="D199" s="15"/>
      <c r="E199" s="15"/>
      <c r="F199" s="15">
        <v>-200</v>
      </c>
      <c r="G199" s="15">
        <v>-155</v>
      </c>
      <c r="H199" s="90">
        <f t="shared" si="88"/>
        <v>-45</v>
      </c>
      <c r="I199" s="103">
        <f t="shared" si="89"/>
        <v>-0.2903225806451613</v>
      </c>
      <c r="J199" s="104"/>
      <c r="K199" s="15">
        <v>-1976</v>
      </c>
      <c r="L199" s="15">
        <v>-1706</v>
      </c>
      <c r="M199" s="90">
        <f t="shared" si="90"/>
        <v>-270</v>
      </c>
      <c r="N199" s="103">
        <f t="shared" si="91"/>
        <v>-0.15826494724501758</v>
      </c>
      <c r="O199" s="104"/>
      <c r="P199" s="15">
        <v>-600</v>
      </c>
      <c r="Q199" s="15">
        <v>-465</v>
      </c>
      <c r="R199" s="90">
        <f t="shared" si="92"/>
        <v>-135</v>
      </c>
      <c r="S199" s="103">
        <f t="shared" si="93"/>
        <v>-0.2903225806451613</v>
      </c>
      <c r="T199" s="104"/>
      <c r="U199" s="15">
        <v>-2131</v>
      </c>
      <c r="V199" s="15">
        <v>-1861</v>
      </c>
      <c r="W199" s="90">
        <f t="shared" si="94"/>
        <v>-270</v>
      </c>
      <c r="X199" s="103">
        <f t="shared" si="95"/>
        <v>-0.14508328855454056</v>
      </c>
    </row>
    <row r="200" spans="1:24" s="14" customFormat="1" ht="12.75" hidden="1" outlineLevel="2">
      <c r="A200" s="14" t="s">
        <v>840</v>
      </c>
      <c r="B200" s="14" t="s">
        <v>841</v>
      </c>
      <c r="C200" s="54" t="s">
        <v>1475</v>
      </c>
      <c r="D200" s="15"/>
      <c r="E200" s="15"/>
      <c r="F200" s="15">
        <v>0</v>
      </c>
      <c r="G200" s="15">
        <v>0</v>
      </c>
      <c r="H200" s="90">
        <f t="shared" si="88"/>
        <v>0</v>
      </c>
      <c r="I200" s="103">
        <f t="shared" si="89"/>
        <v>0</v>
      </c>
      <c r="J200" s="104"/>
      <c r="K200" s="15">
        <v>0</v>
      </c>
      <c r="L200" s="15">
        <v>0</v>
      </c>
      <c r="M200" s="90">
        <f t="shared" si="90"/>
        <v>0</v>
      </c>
      <c r="N200" s="103">
        <f t="shared" si="91"/>
        <v>0</v>
      </c>
      <c r="O200" s="104"/>
      <c r="P200" s="15">
        <v>0</v>
      </c>
      <c r="Q200" s="15">
        <v>0</v>
      </c>
      <c r="R200" s="90">
        <f t="shared" si="92"/>
        <v>0</v>
      </c>
      <c r="S200" s="103">
        <f t="shared" si="93"/>
        <v>0</v>
      </c>
      <c r="T200" s="104"/>
      <c r="U200" s="15">
        <v>0</v>
      </c>
      <c r="V200" s="15">
        <v>-264522.07</v>
      </c>
      <c r="W200" s="90">
        <f t="shared" si="94"/>
        <v>264522.07</v>
      </c>
      <c r="X200" s="103" t="str">
        <f t="shared" si="95"/>
        <v>N.M.</v>
      </c>
    </row>
    <row r="201" spans="1:24" s="14" customFormat="1" ht="12.75" hidden="1" outlineLevel="2">
      <c r="A201" s="14" t="s">
        <v>842</v>
      </c>
      <c r="B201" s="14" t="s">
        <v>843</v>
      </c>
      <c r="C201" s="54" t="s">
        <v>1476</v>
      </c>
      <c r="D201" s="15"/>
      <c r="E201" s="15"/>
      <c r="F201" s="15">
        <v>74414.6</v>
      </c>
      <c r="G201" s="15">
        <v>87240.17</v>
      </c>
      <c r="H201" s="90">
        <f t="shared" si="88"/>
        <v>-12825.569999999992</v>
      </c>
      <c r="I201" s="103">
        <f t="shared" si="89"/>
        <v>-0.14701450031562288</v>
      </c>
      <c r="J201" s="104"/>
      <c r="K201" s="15">
        <v>903655.89</v>
      </c>
      <c r="L201" s="15">
        <v>1104538.3</v>
      </c>
      <c r="M201" s="90">
        <f t="shared" si="90"/>
        <v>-200882.41000000003</v>
      </c>
      <c r="N201" s="103">
        <f t="shared" si="91"/>
        <v>-0.18187002659844392</v>
      </c>
      <c r="O201" s="104"/>
      <c r="P201" s="15">
        <v>211508.34</v>
      </c>
      <c r="Q201" s="15">
        <v>260548.27000000002</v>
      </c>
      <c r="R201" s="90">
        <f t="shared" si="92"/>
        <v>-49039.93000000002</v>
      </c>
      <c r="S201" s="103">
        <f t="shared" si="93"/>
        <v>-0.18821821384574927</v>
      </c>
      <c r="T201" s="104"/>
      <c r="U201" s="15">
        <v>982458.23</v>
      </c>
      <c r="V201" s="15">
        <v>1265129.94</v>
      </c>
      <c r="W201" s="90">
        <f t="shared" si="94"/>
        <v>-282671.70999999996</v>
      </c>
      <c r="X201" s="103">
        <f t="shared" si="95"/>
        <v>-0.22343294634225475</v>
      </c>
    </row>
    <row r="202" spans="1:24" s="14" customFormat="1" ht="12.75" hidden="1" outlineLevel="2">
      <c r="A202" s="14" t="s">
        <v>844</v>
      </c>
      <c r="B202" s="14" t="s">
        <v>845</v>
      </c>
      <c r="C202" s="54" t="s">
        <v>1477</v>
      </c>
      <c r="D202" s="15"/>
      <c r="E202" s="15"/>
      <c r="F202" s="15">
        <v>81240.84</v>
      </c>
      <c r="G202" s="15">
        <v>79617.86</v>
      </c>
      <c r="H202" s="90">
        <f t="shared" si="88"/>
        <v>1622.979999999996</v>
      </c>
      <c r="I202" s="103">
        <f t="shared" si="89"/>
        <v>0.020384622244305435</v>
      </c>
      <c r="J202" s="104"/>
      <c r="K202" s="15">
        <v>1110575.44</v>
      </c>
      <c r="L202" s="15">
        <v>1052372.21</v>
      </c>
      <c r="M202" s="90">
        <f t="shared" si="90"/>
        <v>58203.22999999998</v>
      </c>
      <c r="N202" s="103">
        <f t="shared" si="91"/>
        <v>0.05530669609757177</v>
      </c>
      <c r="O202" s="104"/>
      <c r="P202" s="15">
        <v>254407.97</v>
      </c>
      <c r="Q202" s="15">
        <v>254686.6</v>
      </c>
      <c r="R202" s="90">
        <f t="shared" si="92"/>
        <v>-278.63000000000466</v>
      </c>
      <c r="S202" s="103">
        <f t="shared" si="93"/>
        <v>-0.0010940112279169954</v>
      </c>
      <c r="T202" s="104"/>
      <c r="U202" s="15">
        <v>1200332.93</v>
      </c>
      <c r="V202" s="15">
        <v>1195419.75</v>
      </c>
      <c r="W202" s="90">
        <f t="shared" si="94"/>
        <v>4913.179999999935</v>
      </c>
      <c r="X202" s="103">
        <f t="shared" si="95"/>
        <v>0.004110004038330415</v>
      </c>
    </row>
    <row r="203" spans="1:24" s="14" customFormat="1" ht="12.75" hidden="1" outlineLevel="2">
      <c r="A203" s="14" t="s">
        <v>846</v>
      </c>
      <c r="B203" s="14" t="s">
        <v>847</v>
      </c>
      <c r="C203" s="54" t="s">
        <v>1478</v>
      </c>
      <c r="D203" s="15"/>
      <c r="E203" s="15"/>
      <c r="F203" s="15">
        <v>314654.093</v>
      </c>
      <c r="G203" s="15">
        <v>315926.79</v>
      </c>
      <c r="H203" s="90">
        <f t="shared" si="88"/>
        <v>-1272.6969999999856</v>
      </c>
      <c r="I203" s="103">
        <f t="shared" si="89"/>
        <v>-0.004028455453239612</v>
      </c>
      <c r="J203" s="104"/>
      <c r="K203" s="15">
        <v>4215946.313</v>
      </c>
      <c r="L203" s="15">
        <v>4504050.38</v>
      </c>
      <c r="M203" s="90">
        <f t="shared" si="90"/>
        <v>-288104.0669999998</v>
      </c>
      <c r="N203" s="103">
        <f t="shared" si="91"/>
        <v>-0.06396555160202266</v>
      </c>
      <c r="O203" s="104"/>
      <c r="P203" s="15">
        <v>1202877.063</v>
      </c>
      <c r="Q203" s="15">
        <v>1069977.55</v>
      </c>
      <c r="R203" s="90">
        <f t="shared" si="92"/>
        <v>132899.51300000004</v>
      </c>
      <c r="S203" s="103">
        <f t="shared" si="93"/>
        <v>0.12420775837773422</v>
      </c>
      <c r="T203" s="104"/>
      <c r="U203" s="15">
        <v>4638529.453</v>
      </c>
      <c r="V203" s="15">
        <v>5019283.55</v>
      </c>
      <c r="W203" s="90">
        <f t="shared" si="94"/>
        <v>-380754.09700000007</v>
      </c>
      <c r="X203" s="103">
        <f t="shared" si="95"/>
        <v>-0.07585825610509693</v>
      </c>
    </row>
    <row r="204" spans="1:24" s="14" customFormat="1" ht="12.75" hidden="1" outlineLevel="2">
      <c r="A204" s="14" t="s">
        <v>848</v>
      </c>
      <c r="B204" s="14" t="s">
        <v>849</v>
      </c>
      <c r="C204" s="54" t="s">
        <v>1479</v>
      </c>
      <c r="D204" s="15"/>
      <c r="E204" s="15"/>
      <c r="F204" s="15">
        <v>0</v>
      </c>
      <c r="G204" s="15">
        <v>0</v>
      </c>
      <c r="H204" s="90">
        <f t="shared" si="88"/>
        <v>0</v>
      </c>
      <c r="I204" s="103">
        <f t="shared" si="89"/>
        <v>0</v>
      </c>
      <c r="J204" s="104"/>
      <c r="K204" s="15">
        <v>51934.36</v>
      </c>
      <c r="L204" s="15">
        <v>20220.7</v>
      </c>
      <c r="M204" s="90">
        <f t="shared" si="90"/>
        <v>31713.66</v>
      </c>
      <c r="N204" s="103">
        <f t="shared" si="91"/>
        <v>1.5683759711582685</v>
      </c>
      <c r="O204" s="104"/>
      <c r="P204" s="15">
        <v>0</v>
      </c>
      <c r="Q204" s="15">
        <v>0</v>
      </c>
      <c r="R204" s="90">
        <f t="shared" si="92"/>
        <v>0</v>
      </c>
      <c r="S204" s="103">
        <f t="shared" si="93"/>
        <v>0</v>
      </c>
      <c r="T204" s="104"/>
      <c r="U204" s="15">
        <v>51934.36</v>
      </c>
      <c r="V204" s="15">
        <v>20220.7</v>
      </c>
      <c r="W204" s="90">
        <f t="shared" si="94"/>
        <v>31713.66</v>
      </c>
      <c r="X204" s="103">
        <f t="shared" si="95"/>
        <v>1.5683759711582685</v>
      </c>
    </row>
    <row r="205" spans="1:24" s="14" customFormat="1" ht="12.75" hidden="1" outlineLevel="2">
      <c r="A205" s="14" t="s">
        <v>850</v>
      </c>
      <c r="B205" s="14" t="s">
        <v>851</v>
      </c>
      <c r="C205" s="54" t="s">
        <v>1480</v>
      </c>
      <c r="D205" s="15"/>
      <c r="E205" s="15"/>
      <c r="F205" s="15">
        <v>65207.911</v>
      </c>
      <c r="G205" s="15">
        <v>62998.83</v>
      </c>
      <c r="H205" s="90">
        <f t="shared" si="88"/>
        <v>2209.0809999999983</v>
      </c>
      <c r="I205" s="103">
        <f t="shared" si="89"/>
        <v>0.035065428992887615</v>
      </c>
      <c r="J205" s="104"/>
      <c r="K205" s="15">
        <v>770864.601</v>
      </c>
      <c r="L205" s="15">
        <v>1308119.8599999999</v>
      </c>
      <c r="M205" s="90">
        <f t="shared" si="90"/>
        <v>-537255.2589999998</v>
      </c>
      <c r="N205" s="103">
        <f t="shared" si="91"/>
        <v>-0.41070797518508734</v>
      </c>
      <c r="O205" s="104"/>
      <c r="P205" s="15">
        <v>227973.891</v>
      </c>
      <c r="Q205" s="15">
        <v>209547.54</v>
      </c>
      <c r="R205" s="90">
        <f t="shared" si="92"/>
        <v>18426.350999999995</v>
      </c>
      <c r="S205" s="103">
        <f t="shared" si="93"/>
        <v>0.08793398863093307</v>
      </c>
      <c r="T205" s="104"/>
      <c r="U205" s="15">
        <v>842985.321</v>
      </c>
      <c r="V205" s="15">
        <v>1457723.8499999999</v>
      </c>
      <c r="W205" s="90">
        <f t="shared" si="94"/>
        <v>-614738.5289999999</v>
      </c>
      <c r="X205" s="103">
        <f t="shared" si="95"/>
        <v>-0.42171123769429986</v>
      </c>
    </row>
    <row r="206" spans="1:24" s="14" customFormat="1" ht="12.75" hidden="1" outlineLevel="2">
      <c r="A206" s="14" t="s">
        <v>852</v>
      </c>
      <c r="B206" s="14" t="s">
        <v>853</v>
      </c>
      <c r="C206" s="54" t="s">
        <v>1481</v>
      </c>
      <c r="D206" s="15"/>
      <c r="E206" s="15"/>
      <c r="F206" s="15">
        <v>0</v>
      </c>
      <c r="G206" s="15">
        <v>-88.21000000000001</v>
      </c>
      <c r="H206" s="90">
        <f t="shared" si="88"/>
        <v>88.21000000000001</v>
      </c>
      <c r="I206" s="103" t="str">
        <f t="shared" si="89"/>
        <v>N.M.</v>
      </c>
      <c r="J206" s="104"/>
      <c r="K206" s="15">
        <v>0</v>
      </c>
      <c r="L206" s="15">
        <v>0</v>
      </c>
      <c r="M206" s="90">
        <f t="shared" si="90"/>
        <v>0</v>
      </c>
      <c r="N206" s="103">
        <f t="shared" si="91"/>
        <v>0</v>
      </c>
      <c r="O206" s="104"/>
      <c r="P206" s="15">
        <v>0</v>
      </c>
      <c r="Q206" s="15">
        <v>-26.830000000000002</v>
      </c>
      <c r="R206" s="90">
        <f t="shared" si="92"/>
        <v>26.830000000000002</v>
      </c>
      <c r="S206" s="103" t="str">
        <f t="shared" si="93"/>
        <v>N.M.</v>
      </c>
      <c r="T206" s="104"/>
      <c r="U206" s="15">
        <v>0</v>
      </c>
      <c r="V206" s="15">
        <v>0</v>
      </c>
      <c r="W206" s="90">
        <f t="shared" si="94"/>
        <v>0</v>
      </c>
      <c r="X206" s="103">
        <f t="shared" si="95"/>
        <v>0</v>
      </c>
    </row>
    <row r="207" spans="1:24" s="14" customFormat="1" ht="12.75" hidden="1" outlineLevel="2">
      <c r="A207" s="14" t="s">
        <v>854</v>
      </c>
      <c r="B207" s="14" t="s">
        <v>855</v>
      </c>
      <c r="C207" s="54" t="s">
        <v>1482</v>
      </c>
      <c r="D207" s="15"/>
      <c r="E207" s="15"/>
      <c r="F207" s="15">
        <v>371088.847</v>
      </c>
      <c r="G207" s="15">
        <v>317580.35000000003</v>
      </c>
      <c r="H207" s="90">
        <f t="shared" si="88"/>
        <v>53508.496999999974</v>
      </c>
      <c r="I207" s="103">
        <f t="shared" si="89"/>
        <v>0.16848805979337186</v>
      </c>
      <c r="J207" s="104"/>
      <c r="K207" s="15">
        <v>3757002.087</v>
      </c>
      <c r="L207" s="15">
        <v>3037322.65</v>
      </c>
      <c r="M207" s="90">
        <f t="shared" si="90"/>
        <v>719679.4369999999</v>
      </c>
      <c r="N207" s="103">
        <f t="shared" si="91"/>
        <v>0.2369453363803809</v>
      </c>
      <c r="O207" s="104"/>
      <c r="P207" s="15">
        <v>1032229.117</v>
      </c>
      <c r="Q207" s="15">
        <v>755771.47</v>
      </c>
      <c r="R207" s="90">
        <f t="shared" si="92"/>
        <v>276457.647</v>
      </c>
      <c r="S207" s="103">
        <f t="shared" si="93"/>
        <v>0.36579529391338367</v>
      </c>
      <c r="T207" s="104"/>
      <c r="U207" s="15">
        <v>4084405.727</v>
      </c>
      <c r="V207" s="15">
        <v>3272368.9</v>
      </c>
      <c r="W207" s="90">
        <f t="shared" si="94"/>
        <v>812036.827</v>
      </c>
      <c r="X207" s="103">
        <f t="shared" si="95"/>
        <v>0.248149536869147</v>
      </c>
    </row>
    <row r="208" spans="1:24" s="14" customFormat="1" ht="12.75" hidden="1" outlineLevel="2">
      <c r="A208" s="14" t="s">
        <v>856</v>
      </c>
      <c r="B208" s="14" t="s">
        <v>857</v>
      </c>
      <c r="C208" s="54" t="s">
        <v>1483</v>
      </c>
      <c r="D208" s="15"/>
      <c r="E208" s="15"/>
      <c r="F208" s="15">
        <v>0</v>
      </c>
      <c r="G208" s="15">
        <v>-80.84</v>
      </c>
      <c r="H208" s="90">
        <f t="shared" si="88"/>
        <v>80.84</v>
      </c>
      <c r="I208" s="103" t="str">
        <f t="shared" si="89"/>
        <v>N.M.</v>
      </c>
      <c r="J208" s="104"/>
      <c r="K208" s="15">
        <v>0</v>
      </c>
      <c r="L208" s="15">
        <v>0</v>
      </c>
      <c r="M208" s="90">
        <f t="shared" si="90"/>
        <v>0</v>
      </c>
      <c r="N208" s="103">
        <f t="shared" si="91"/>
        <v>0</v>
      </c>
      <c r="O208" s="104"/>
      <c r="P208" s="15">
        <v>0</v>
      </c>
      <c r="Q208" s="15">
        <v>-21.86</v>
      </c>
      <c r="R208" s="90">
        <f t="shared" si="92"/>
        <v>21.86</v>
      </c>
      <c r="S208" s="103" t="str">
        <f t="shared" si="93"/>
        <v>N.M.</v>
      </c>
      <c r="T208" s="104"/>
      <c r="U208" s="15">
        <v>0</v>
      </c>
      <c r="V208" s="15">
        <v>0</v>
      </c>
      <c r="W208" s="90">
        <f t="shared" si="94"/>
        <v>0</v>
      </c>
      <c r="X208" s="103">
        <f t="shared" si="95"/>
        <v>0</v>
      </c>
    </row>
    <row r="209" spans="1:24" s="14" customFormat="1" ht="12.75" hidden="1" outlineLevel="2">
      <c r="A209" s="14" t="s">
        <v>858</v>
      </c>
      <c r="B209" s="14" t="s">
        <v>859</v>
      </c>
      <c r="C209" s="54" t="s">
        <v>1484</v>
      </c>
      <c r="D209" s="15"/>
      <c r="E209" s="15"/>
      <c r="F209" s="15">
        <v>0</v>
      </c>
      <c r="G209" s="15">
        <v>-136.64000000000001</v>
      </c>
      <c r="H209" s="90">
        <f t="shared" si="88"/>
        <v>136.64000000000001</v>
      </c>
      <c r="I209" s="103" t="str">
        <f t="shared" si="89"/>
        <v>N.M.</v>
      </c>
      <c r="J209" s="104"/>
      <c r="K209" s="15">
        <v>0</v>
      </c>
      <c r="L209" s="15">
        <v>0</v>
      </c>
      <c r="M209" s="90">
        <f t="shared" si="90"/>
        <v>0</v>
      </c>
      <c r="N209" s="103">
        <f t="shared" si="91"/>
        <v>0</v>
      </c>
      <c r="O209" s="104"/>
      <c r="P209" s="15">
        <v>0</v>
      </c>
      <c r="Q209" s="15">
        <v>-16.76</v>
      </c>
      <c r="R209" s="90">
        <f t="shared" si="92"/>
        <v>16.76</v>
      </c>
      <c r="S209" s="103" t="str">
        <f t="shared" si="93"/>
        <v>N.M.</v>
      </c>
      <c r="T209" s="104"/>
      <c r="U209" s="15">
        <v>0</v>
      </c>
      <c r="V209" s="15">
        <v>20.3</v>
      </c>
      <c r="W209" s="90">
        <f t="shared" si="94"/>
        <v>-20.3</v>
      </c>
      <c r="X209" s="103" t="str">
        <f t="shared" si="95"/>
        <v>N.M.</v>
      </c>
    </row>
    <row r="210" spans="1:24" s="14" customFormat="1" ht="12.75" hidden="1" outlineLevel="2">
      <c r="A210" s="14" t="s">
        <v>860</v>
      </c>
      <c r="B210" s="14" t="s">
        <v>861</v>
      </c>
      <c r="C210" s="54" t="s">
        <v>1485</v>
      </c>
      <c r="D210" s="15"/>
      <c r="E210" s="15"/>
      <c r="F210" s="15">
        <v>-31.34</v>
      </c>
      <c r="G210" s="15">
        <v>28.72</v>
      </c>
      <c r="H210" s="90">
        <f t="shared" si="88"/>
        <v>-60.06</v>
      </c>
      <c r="I210" s="103">
        <f t="shared" si="89"/>
        <v>-2.0912256267409473</v>
      </c>
      <c r="J210" s="104"/>
      <c r="K210" s="15">
        <v>93.25</v>
      </c>
      <c r="L210" s="15">
        <v>28.72</v>
      </c>
      <c r="M210" s="90">
        <f t="shared" si="90"/>
        <v>64.53</v>
      </c>
      <c r="N210" s="103">
        <f t="shared" si="91"/>
        <v>2.246866295264624</v>
      </c>
      <c r="O210" s="104"/>
      <c r="P210" s="15">
        <v>27.42</v>
      </c>
      <c r="Q210" s="15">
        <v>28.72</v>
      </c>
      <c r="R210" s="90">
        <f t="shared" si="92"/>
        <v>-1.2999999999999972</v>
      </c>
      <c r="S210" s="103">
        <f t="shared" si="93"/>
        <v>-0.045264623955431654</v>
      </c>
      <c r="T210" s="104"/>
      <c r="U210" s="15">
        <v>87.8</v>
      </c>
      <c r="V210" s="15">
        <v>28.72</v>
      </c>
      <c r="W210" s="90">
        <f t="shared" si="94"/>
        <v>59.08</v>
      </c>
      <c r="X210" s="103">
        <f t="shared" si="95"/>
        <v>2.0571030640668524</v>
      </c>
    </row>
    <row r="211" spans="1:24" s="14" customFormat="1" ht="12.75" hidden="1" outlineLevel="2">
      <c r="A211" s="14" t="s">
        <v>862</v>
      </c>
      <c r="B211" s="14" t="s">
        <v>863</v>
      </c>
      <c r="C211" s="54" t="s">
        <v>1486</v>
      </c>
      <c r="D211" s="15"/>
      <c r="E211" s="15"/>
      <c r="F211" s="15">
        <v>4518.8460000000005</v>
      </c>
      <c r="G211" s="15">
        <v>3962.84</v>
      </c>
      <c r="H211" s="90">
        <f t="shared" si="88"/>
        <v>556.0060000000003</v>
      </c>
      <c r="I211" s="103">
        <f t="shared" si="89"/>
        <v>0.1403049328259532</v>
      </c>
      <c r="J211" s="104"/>
      <c r="K211" s="15">
        <v>33796.016</v>
      </c>
      <c r="L211" s="15">
        <v>95102.39</v>
      </c>
      <c r="M211" s="90">
        <f t="shared" si="90"/>
        <v>-61306.373999999996</v>
      </c>
      <c r="N211" s="103">
        <f t="shared" si="91"/>
        <v>-0.6446354713062415</v>
      </c>
      <c r="O211" s="104"/>
      <c r="P211" s="15">
        <v>12222.586</v>
      </c>
      <c r="Q211" s="15">
        <v>14409.52</v>
      </c>
      <c r="R211" s="90">
        <f t="shared" si="92"/>
        <v>-2186.934000000001</v>
      </c>
      <c r="S211" s="103">
        <f t="shared" si="93"/>
        <v>-0.15177007978058957</v>
      </c>
      <c r="T211" s="104"/>
      <c r="U211" s="15">
        <v>35675.046</v>
      </c>
      <c r="V211" s="15">
        <v>103662.16</v>
      </c>
      <c r="W211" s="90">
        <f t="shared" si="94"/>
        <v>-67987.114</v>
      </c>
      <c r="X211" s="103">
        <f t="shared" si="95"/>
        <v>-0.6558527624737899</v>
      </c>
    </row>
    <row r="212" spans="1:24" s="14" customFormat="1" ht="12.75" hidden="1" outlineLevel="2">
      <c r="A212" s="14" t="s">
        <v>864</v>
      </c>
      <c r="B212" s="14" t="s">
        <v>865</v>
      </c>
      <c r="C212" s="54" t="s">
        <v>1487</v>
      </c>
      <c r="D212" s="15"/>
      <c r="E212" s="15"/>
      <c r="F212" s="15">
        <v>940376.466</v>
      </c>
      <c r="G212" s="15">
        <v>707232.144</v>
      </c>
      <c r="H212" s="90">
        <f t="shared" si="88"/>
        <v>233144.32200000004</v>
      </c>
      <c r="I212" s="103">
        <f t="shared" si="89"/>
        <v>0.3296574172680704</v>
      </c>
      <c r="J212" s="104"/>
      <c r="K212" s="15">
        <v>8725428.306</v>
      </c>
      <c r="L212" s="15">
        <v>2670446.346</v>
      </c>
      <c r="M212" s="90">
        <f t="shared" si="90"/>
        <v>6054981.96</v>
      </c>
      <c r="N212" s="103">
        <f t="shared" si="91"/>
        <v>2.2674044618307416</v>
      </c>
      <c r="O212" s="104"/>
      <c r="P212" s="15">
        <v>1796799.426</v>
      </c>
      <c r="Q212" s="15">
        <v>1321987.414</v>
      </c>
      <c r="R212" s="90">
        <f t="shared" si="92"/>
        <v>474812.0119999999</v>
      </c>
      <c r="S212" s="103">
        <f t="shared" si="93"/>
        <v>0.35916530442853356</v>
      </c>
      <c r="T212" s="104"/>
      <c r="U212" s="15">
        <v>9289826.101</v>
      </c>
      <c r="V212" s="15">
        <v>3642863.836</v>
      </c>
      <c r="W212" s="90">
        <f t="shared" si="94"/>
        <v>5646962.265</v>
      </c>
      <c r="X212" s="103">
        <f t="shared" si="95"/>
        <v>1.5501436559870363</v>
      </c>
    </row>
    <row r="213" spans="1:24" s="14" customFormat="1" ht="12.75" hidden="1" outlineLevel="2">
      <c r="A213" s="14" t="s">
        <v>866</v>
      </c>
      <c r="B213" s="14" t="s">
        <v>867</v>
      </c>
      <c r="C213" s="54" t="s">
        <v>1488</v>
      </c>
      <c r="D213" s="15"/>
      <c r="E213" s="15"/>
      <c r="F213" s="15">
        <v>4851</v>
      </c>
      <c r="G213" s="15">
        <v>793</v>
      </c>
      <c r="H213" s="90">
        <f t="shared" si="88"/>
        <v>4058</v>
      </c>
      <c r="I213" s="103">
        <f t="shared" si="89"/>
        <v>5.117276166456494</v>
      </c>
      <c r="J213" s="104"/>
      <c r="K213" s="15">
        <v>29328</v>
      </c>
      <c r="L213" s="15">
        <v>6187</v>
      </c>
      <c r="M213" s="90">
        <f t="shared" si="90"/>
        <v>23141</v>
      </c>
      <c r="N213" s="103">
        <f t="shared" si="91"/>
        <v>3.740261839340553</v>
      </c>
      <c r="O213" s="104"/>
      <c r="P213" s="15">
        <v>10418</v>
      </c>
      <c r="Q213" s="15">
        <v>1699</v>
      </c>
      <c r="R213" s="90">
        <f t="shared" si="92"/>
        <v>8719</v>
      </c>
      <c r="S213" s="103">
        <f t="shared" si="93"/>
        <v>5.131842260153031</v>
      </c>
      <c r="T213" s="104"/>
      <c r="U213" s="15">
        <v>30593</v>
      </c>
      <c r="V213" s="15">
        <v>6454</v>
      </c>
      <c r="W213" s="90">
        <f t="shared" si="94"/>
        <v>24139</v>
      </c>
      <c r="X213" s="103">
        <f t="shared" si="95"/>
        <v>3.74016114037806</v>
      </c>
    </row>
    <row r="214" spans="1:24" s="14" customFormat="1" ht="12.75" hidden="1" outlineLevel="2">
      <c r="A214" s="14" t="s">
        <v>868</v>
      </c>
      <c r="B214" s="14" t="s">
        <v>869</v>
      </c>
      <c r="C214" s="54" t="s">
        <v>1489</v>
      </c>
      <c r="D214" s="15"/>
      <c r="E214" s="15"/>
      <c r="F214" s="15">
        <v>-2500.98</v>
      </c>
      <c r="G214" s="15">
        <v>0</v>
      </c>
      <c r="H214" s="90">
        <f t="shared" si="88"/>
        <v>-2500.98</v>
      </c>
      <c r="I214" s="103" t="str">
        <f t="shared" si="89"/>
        <v>N.M.</v>
      </c>
      <c r="J214" s="104"/>
      <c r="K214" s="15">
        <v>-25548.03</v>
      </c>
      <c r="L214" s="15">
        <v>-40456.200000000004</v>
      </c>
      <c r="M214" s="90">
        <f t="shared" si="90"/>
        <v>14908.170000000006</v>
      </c>
      <c r="N214" s="103">
        <f t="shared" si="91"/>
        <v>0.368501490500838</v>
      </c>
      <c r="O214" s="104"/>
      <c r="P214" s="15">
        <v>-2880.35</v>
      </c>
      <c r="Q214" s="15">
        <v>-3373.31</v>
      </c>
      <c r="R214" s="90">
        <f t="shared" si="92"/>
        <v>492.96000000000004</v>
      </c>
      <c r="S214" s="103">
        <f t="shared" si="93"/>
        <v>0.14613539816975019</v>
      </c>
      <c r="T214" s="104"/>
      <c r="U214" s="15">
        <v>-25548.03</v>
      </c>
      <c r="V214" s="15">
        <v>-40456.200000000004</v>
      </c>
      <c r="W214" s="90">
        <f t="shared" si="94"/>
        <v>14908.170000000006</v>
      </c>
      <c r="X214" s="103">
        <f t="shared" si="95"/>
        <v>0.368501490500838</v>
      </c>
    </row>
    <row r="215" spans="1:24" s="14" customFormat="1" ht="12.75" hidden="1" outlineLevel="2">
      <c r="A215" s="14" t="s">
        <v>870</v>
      </c>
      <c r="B215" s="14" t="s">
        <v>871</v>
      </c>
      <c r="C215" s="54" t="s">
        <v>1490</v>
      </c>
      <c r="D215" s="15"/>
      <c r="E215" s="15"/>
      <c r="F215" s="15">
        <v>0</v>
      </c>
      <c r="G215" s="15">
        <v>0</v>
      </c>
      <c r="H215" s="90">
        <f t="shared" si="88"/>
        <v>0</v>
      </c>
      <c r="I215" s="103">
        <f t="shared" si="89"/>
        <v>0</v>
      </c>
      <c r="J215" s="104"/>
      <c r="K215" s="15">
        <v>-8260.130000000001</v>
      </c>
      <c r="L215" s="15">
        <v>2283.9900000000002</v>
      </c>
      <c r="M215" s="90">
        <f t="shared" si="90"/>
        <v>-10544.12</v>
      </c>
      <c r="N215" s="103">
        <f t="shared" si="91"/>
        <v>-4.6165350986650555</v>
      </c>
      <c r="O215" s="104"/>
      <c r="P215" s="15">
        <v>4181.21</v>
      </c>
      <c r="Q215" s="15">
        <v>2257.34</v>
      </c>
      <c r="R215" s="90">
        <f t="shared" si="92"/>
        <v>1923.87</v>
      </c>
      <c r="S215" s="103">
        <f t="shared" si="93"/>
        <v>0.8522730293176924</v>
      </c>
      <c r="T215" s="104"/>
      <c r="U215" s="15">
        <v>-8260.130000000001</v>
      </c>
      <c r="V215" s="15">
        <v>19472.31</v>
      </c>
      <c r="W215" s="90">
        <f t="shared" si="94"/>
        <v>-27732.440000000002</v>
      </c>
      <c r="X215" s="103">
        <f t="shared" si="95"/>
        <v>-1.4241987725133793</v>
      </c>
    </row>
    <row r="216" spans="1:24" s="14" customFormat="1" ht="12.75" hidden="1" outlineLevel="2">
      <c r="A216" s="14" t="s">
        <v>872</v>
      </c>
      <c r="B216" s="14" t="s">
        <v>873</v>
      </c>
      <c r="C216" s="54" t="s">
        <v>1491</v>
      </c>
      <c r="D216" s="15"/>
      <c r="E216" s="15"/>
      <c r="F216" s="15">
        <v>0</v>
      </c>
      <c r="G216" s="15">
        <v>-0.56</v>
      </c>
      <c r="H216" s="90">
        <f t="shared" si="88"/>
        <v>0.56</v>
      </c>
      <c r="I216" s="103" t="str">
        <f t="shared" si="89"/>
        <v>N.M.</v>
      </c>
      <c r="J216" s="104"/>
      <c r="K216" s="15">
        <v>-4.5200000000000005</v>
      </c>
      <c r="L216" s="15">
        <v>15.6</v>
      </c>
      <c r="M216" s="90">
        <f t="shared" si="90"/>
        <v>-20.12</v>
      </c>
      <c r="N216" s="103">
        <f t="shared" si="91"/>
        <v>-1.2897435897435898</v>
      </c>
      <c r="O216" s="104"/>
      <c r="P216" s="15">
        <v>0</v>
      </c>
      <c r="Q216" s="15">
        <v>-15.44</v>
      </c>
      <c r="R216" s="90">
        <f t="shared" si="92"/>
        <v>15.44</v>
      </c>
      <c r="S216" s="103" t="str">
        <f t="shared" si="93"/>
        <v>N.M.</v>
      </c>
      <c r="T216" s="104"/>
      <c r="U216" s="15">
        <v>-15.600000000000001</v>
      </c>
      <c r="V216" s="15">
        <v>15.6</v>
      </c>
      <c r="W216" s="90">
        <f t="shared" si="94"/>
        <v>-31.200000000000003</v>
      </c>
      <c r="X216" s="103">
        <f t="shared" si="95"/>
        <v>-2.0000000000000004</v>
      </c>
    </row>
    <row r="217" spans="1:24" s="14" customFormat="1" ht="12.75" hidden="1" outlineLevel="2">
      <c r="A217" s="14" t="s">
        <v>874</v>
      </c>
      <c r="B217" s="14" t="s">
        <v>875</v>
      </c>
      <c r="C217" s="54" t="s">
        <v>1492</v>
      </c>
      <c r="D217" s="15"/>
      <c r="E217" s="15"/>
      <c r="F217" s="15">
        <v>527002.47</v>
      </c>
      <c r="G217" s="15">
        <v>109485.74</v>
      </c>
      <c r="H217" s="90">
        <f t="shared" si="88"/>
        <v>417516.73</v>
      </c>
      <c r="I217" s="103">
        <f t="shared" si="89"/>
        <v>3.813434790685983</v>
      </c>
      <c r="J217" s="104"/>
      <c r="K217" s="15">
        <v>5995961.87</v>
      </c>
      <c r="L217" s="15">
        <v>1150733.8</v>
      </c>
      <c r="M217" s="90">
        <f t="shared" si="90"/>
        <v>4845228.07</v>
      </c>
      <c r="N217" s="103">
        <f t="shared" si="91"/>
        <v>4.210555099711159</v>
      </c>
      <c r="O217" s="104"/>
      <c r="P217" s="15">
        <v>1632471.49</v>
      </c>
      <c r="Q217" s="15">
        <v>292602.85000000003</v>
      </c>
      <c r="R217" s="90">
        <f t="shared" si="92"/>
        <v>1339868.64</v>
      </c>
      <c r="S217" s="103">
        <f t="shared" si="93"/>
        <v>4.5791373529000134</v>
      </c>
      <c r="T217" s="104"/>
      <c r="U217" s="15">
        <v>6652915.0200000005</v>
      </c>
      <c r="V217" s="15">
        <v>1228400.1400000001</v>
      </c>
      <c r="W217" s="90">
        <f t="shared" si="94"/>
        <v>5424514.880000001</v>
      </c>
      <c r="X217" s="103">
        <f t="shared" si="95"/>
        <v>4.415918480764745</v>
      </c>
    </row>
    <row r="218" spans="1:24" s="14" customFormat="1" ht="12.75" hidden="1" outlineLevel="2">
      <c r="A218" s="14" t="s">
        <v>876</v>
      </c>
      <c r="B218" s="14" t="s">
        <v>877</v>
      </c>
      <c r="C218" s="54" t="s">
        <v>1493</v>
      </c>
      <c r="D218" s="15"/>
      <c r="E218" s="15"/>
      <c r="F218" s="15">
        <v>0</v>
      </c>
      <c r="G218" s="15">
        <v>0</v>
      </c>
      <c r="H218" s="90">
        <f t="shared" si="88"/>
        <v>0</v>
      </c>
      <c r="I218" s="103">
        <f t="shared" si="89"/>
        <v>0</v>
      </c>
      <c r="J218" s="104"/>
      <c r="K218" s="15">
        <v>0.16</v>
      </c>
      <c r="L218" s="15">
        <v>0</v>
      </c>
      <c r="M218" s="90">
        <f t="shared" si="90"/>
        <v>0.16</v>
      </c>
      <c r="N218" s="103" t="str">
        <f t="shared" si="91"/>
        <v>N.M.</v>
      </c>
      <c r="O218" s="104"/>
      <c r="P218" s="15">
        <v>0</v>
      </c>
      <c r="Q218" s="15">
        <v>0</v>
      </c>
      <c r="R218" s="90">
        <f t="shared" si="92"/>
        <v>0</v>
      </c>
      <c r="S218" s="103">
        <f t="shared" si="93"/>
        <v>0</v>
      </c>
      <c r="T218" s="104"/>
      <c r="U218" s="15">
        <v>0.16</v>
      </c>
      <c r="V218" s="15">
        <v>0</v>
      </c>
      <c r="W218" s="90">
        <f t="shared" si="94"/>
        <v>0.16</v>
      </c>
      <c r="X218" s="103" t="str">
        <f t="shared" si="95"/>
        <v>N.M.</v>
      </c>
    </row>
    <row r="219" spans="1:24" s="14" customFormat="1" ht="12.75" hidden="1" outlineLevel="2">
      <c r="A219" s="14" t="s">
        <v>878</v>
      </c>
      <c r="B219" s="14" t="s">
        <v>879</v>
      </c>
      <c r="C219" s="54" t="s">
        <v>1494</v>
      </c>
      <c r="D219" s="15"/>
      <c r="E219" s="15"/>
      <c r="F219" s="15">
        <v>0</v>
      </c>
      <c r="G219" s="15">
        <v>0</v>
      </c>
      <c r="H219" s="90">
        <f t="shared" si="88"/>
        <v>0</v>
      </c>
      <c r="I219" s="103">
        <f t="shared" si="89"/>
        <v>0</v>
      </c>
      <c r="J219" s="104"/>
      <c r="K219" s="15">
        <v>0</v>
      </c>
      <c r="L219" s="15">
        <v>0</v>
      </c>
      <c r="M219" s="90">
        <f t="shared" si="90"/>
        <v>0</v>
      </c>
      <c r="N219" s="103">
        <f t="shared" si="91"/>
        <v>0</v>
      </c>
      <c r="O219" s="104"/>
      <c r="P219" s="15">
        <v>0</v>
      </c>
      <c r="Q219" s="15">
        <v>0</v>
      </c>
      <c r="R219" s="90">
        <f t="shared" si="92"/>
        <v>0</v>
      </c>
      <c r="S219" s="103">
        <f t="shared" si="93"/>
        <v>0</v>
      </c>
      <c r="T219" s="104"/>
      <c r="U219" s="15">
        <v>0</v>
      </c>
      <c r="V219" s="15">
        <v>-7924.24</v>
      </c>
      <c r="W219" s="90">
        <f t="shared" si="94"/>
        <v>7924.24</v>
      </c>
      <c r="X219" s="103" t="str">
        <f t="shared" si="95"/>
        <v>N.M.</v>
      </c>
    </row>
    <row r="220" spans="1:24" s="14" customFormat="1" ht="12.75" hidden="1" outlineLevel="2">
      <c r="A220" s="14" t="s">
        <v>880</v>
      </c>
      <c r="B220" s="14" t="s">
        <v>881</v>
      </c>
      <c r="C220" s="54" t="s">
        <v>1495</v>
      </c>
      <c r="D220" s="15"/>
      <c r="E220" s="15"/>
      <c r="F220" s="15">
        <v>1443.2</v>
      </c>
      <c r="G220" s="15">
        <v>17396.37</v>
      </c>
      <c r="H220" s="90">
        <f t="shared" si="88"/>
        <v>-15953.169999999998</v>
      </c>
      <c r="I220" s="103">
        <f t="shared" si="89"/>
        <v>-0.917040164126194</v>
      </c>
      <c r="J220" s="104"/>
      <c r="K220" s="15">
        <v>8058.8</v>
      </c>
      <c r="L220" s="15">
        <v>104204.49</v>
      </c>
      <c r="M220" s="90">
        <f t="shared" si="90"/>
        <v>-96145.69</v>
      </c>
      <c r="N220" s="103">
        <f t="shared" si="91"/>
        <v>-0.922663601155766</v>
      </c>
      <c r="O220" s="104"/>
      <c r="P220" s="15">
        <v>5234.9400000000005</v>
      </c>
      <c r="Q220" s="15">
        <v>51437.55</v>
      </c>
      <c r="R220" s="90">
        <f t="shared" si="92"/>
        <v>-46202.61</v>
      </c>
      <c r="S220" s="103">
        <f t="shared" si="93"/>
        <v>-0.8982272678228259</v>
      </c>
      <c r="T220" s="104"/>
      <c r="U220" s="15">
        <v>422749.61</v>
      </c>
      <c r="V220" s="15">
        <v>104204.49</v>
      </c>
      <c r="W220" s="90">
        <f t="shared" si="94"/>
        <v>318545.12</v>
      </c>
      <c r="X220" s="103">
        <f t="shared" si="95"/>
        <v>3.056923170968928</v>
      </c>
    </row>
    <row r="221" spans="1:24" s="14" customFormat="1" ht="12.75" hidden="1" outlineLevel="2">
      <c r="A221" s="14" t="s">
        <v>882</v>
      </c>
      <c r="B221" s="14" t="s">
        <v>883</v>
      </c>
      <c r="C221" s="54" t="s">
        <v>1496</v>
      </c>
      <c r="D221" s="15"/>
      <c r="E221" s="15"/>
      <c r="F221" s="15">
        <v>27393.74</v>
      </c>
      <c r="G221" s="15">
        <v>40116.08</v>
      </c>
      <c r="H221" s="90">
        <f t="shared" si="88"/>
        <v>-12722.34</v>
      </c>
      <c r="I221" s="103">
        <f t="shared" si="89"/>
        <v>-0.3171381650450393</v>
      </c>
      <c r="J221" s="104"/>
      <c r="K221" s="15">
        <v>350210.83</v>
      </c>
      <c r="L221" s="15">
        <v>376002.64</v>
      </c>
      <c r="M221" s="90">
        <f t="shared" si="90"/>
        <v>-25791.809999999998</v>
      </c>
      <c r="N221" s="103">
        <f t="shared" si="91"/>
        <v>-0.06859475773893502</v>
      </c>
      <c r="O221" s="104"/>
      <c r="P221" s="15">
        <v>95986.2</v>
      </c>
      <c r="Q221" s="15">
        <v>111215.14</v>
      </c>
      <c r="R221" s="90">
        <f t="shared" si="92"/>
        <v>-15228.940000000002</v>
      </c>
      <c r="S221" s="103">
        <f t="shared" si="93"/>
        <v>-0.13693225580617893</v>
      </c>
      <c r="T221" s="104"/>
      <c r="U221" s="15">
        <v>394836.13</v>
      </c>
      <c r="V221" s="15">
        <v>413643.44</v>
      </c>
      <c r="W221" s="90">
        <f t="shared" si="94"/>
        <v>-18807.309999999998</v>
      </c>
      <c r="X221" s="103">
        <f t="shared" si="95"/>
        <v>-0.04546744413497769</v>
      </c>
    </row>
    <row r="222" spans="1:24" s="14" customFormat="1" ht="12.75" hidden="1" outlineLevel="2">
      <c r="A222" s="14" t="s">
        <v>884</v>
      </c>
      <c r="B222" s="14" t="s">
        <v>885</v>
      </c>
      <c r="C222" s="54" t="s">
        <v>1497</v>
      </c>
      <c r="D222" s="15"/>
      <c r="E222" s="15"/>
      <c r="F222" s="15">
        <v>201274.6</v>
      </c>
      <c r="G222" s="15">
        <v>222755.297</v>
      </c>
      <c r="H222" s="90">
        <f t="shared" si="88"/>
        <v>-21480.696999999986</v>
      </c>
      <c r="I222" s="103">
        <f t="shared" si="89"/>
        <v>-0.09643181234877654</v>
      </c>
      <c r="J222" s="104"/>
      <c r="K222" s="15">
        <v>2253960.02</v>
      </c>
      <c r="L222" s="15">
        <v>2466138.137</v>
      </c>
      <c r="M222" s="90">
        <f t="shared" si="90"/>
        <v>-212178.1170000001</v>
      </c>
      <c r="N222" s="103">
        <f t="shared" si="91"/>
        <v>-0.08603659049614708</v>
      </c>
      <c r="O222" s="104"/>
      <c r="P222" s="15">
        <v>636355.53</v>
      </c>
      <c r="Q222" s="15">
        <v>668518.527</v>
      </c>
      <c r="R222" s="90">
        <f t="shared" si="92"/>
        <v>-32162.996999999974</v>
      </c>
      <c r="S222" s="103">
        <f t="shared" si="93"/>
        <v>-0.04811085362784564</v>
      </c>
      <c r="T222" s="104"/>
      <c r="U222" s="15">
        <v>2502576.63</v>
      </c>
      <c r="V222" s="15">
        <v>2767955.737</v>
      </c>
      <c r="W222" s="90">
        <f t="shared" si="94"/>
        <v>-265379.1070000003</v>
      </c>
      <c r="X222" s="103">
        <f t="shared" si="95"/>
        <v>-0.09587548798292084</v>
      </c>
    </row>
    <row r="223" spans="1:24" s="14" customFormat="1" ht="12.75" hidden="1" outlineLevel="2">
      <c r="A223" s="14" t="s">
        <v>886</v>
      </c>
      <c r="B223" s="14" t="s">
        <v>887</v>
      </c>
      <c r="C223" s="54" t="s">
        <v>1498</v>
      </c>
      <c r="D223" s="15"/>
      <c r="E223" s="15"/>
      <c r="F223" s="15">
        <v>0</v>
      </c>
      <c r="G223" s="15">
        <v>-16.11</v>
      </c>
      <c r="H223" s="90">
        <f t="shared" si="88"/>
        <v>16.11</v>
      </c>
      <c r="I223" s="103" t="str">
        <f t="shared" si="89"/>
        <v>N.M.</v>
      </c>
      <c r="J223" s="104"/>
      <c r="K223" s="15">
        <v>8112.8</v>
      </c>
      <c r="L223" s="15">
        <v>7776.62</v>
      </c>
      <c r="M223" s="90">
        <f t="shared" si="90"/>
        <v>336.1800000000003</v>
      </c>
      <c r="N223" s="103">
        <f t="shared" si="91"/>
        <v>0.043229577888594314</v>
      </c>
      <c r="O223" s="104"/>
      <c r="P223" s="15">
        <v>0</v>
      </c>
      <c r="Q223" s="15">
        <v>-16.11</v>
      </c>
      <c r="R223" s="90">
        <f t="shared" si="92"/>
        <v>16.11</v>
      </c>
      <c r="S223" s="103" t="str">
        <f t="shared" si="93"/>
        <v>N.M.</v>
      </c>
      <c r="T223" s="104"/>
      <c r="U223" s="15">
        <v>8672.75</v>
      </c>
      <c r="V223" s="15">
        <v>7776.62</v>
      </c>
      <c r="W223" s="90">
        <f t="shared" si="94"/>
        <v>896.1300000000001</v>
      </c>
      <c r="X223" s="103">
        <f t="shared" si="95"/>
        <v>0.11523386767001603</v>
      </c>
    </row>
    <row r="224" spans="1:24" s="14" customFormat="1" ht="12.75" hidden="1" outlineLevel="2">
      <c r="A224" s="14" t="s">
        <v>888</v>
      </c>
      <c r="B224" s="14" t="s">
        <v>889</v>
      </c>
      <c r="C224" s="54" t="s">
        <v>1499</v>
      </c>
      <c r="D224" s="15"/>
      <c r="E224" s="15"/>
      <c r="F224" s="15">
        <v>4</v>
      </c>
      <c r="G224" s="15">
        <v>36</v>
      </c>
      <c r="H224" s="90">
        <f t="shared" si="88"/>
        <v>-32</v>
      </c>
      <c r="I224" s="103">
        <f t="shared" si="89"/>
        <v>-0.8888888888888888</v>
      </c>
      <c r="J224" s="104"/>
      <c r="K224" s="15">
        <v>48</v>
      </c>
      <c r="L224" s="15">
        <v>452.68</v>
      </c>
      <c r="M224" s="90">
        <f t="shared" si="90"/>
        <v>-404.68</v>
      </c>
      <c r="N224" s="103">
        <f t="shared" si="91"/>
        <v>-0.8939648316691703</v>
      </c>
      <c r="O224" s="104"/>
      <c r="P224" s="15">
        <v>12</v>
      </c>
      <c r="Q224" s="15">
        <v>120</v>
      </c>
      <c r="R224" s="90">
        <f t="shared" si="92"/>
        <v>-108</v>
      </c>
      <c r="S224" s="103">
        <f t="shared" si="93"/>
        <v>-0.9</v>
      </c>
      <c r="T224" s="104"/>
      <c r="U224" s="15">
        <v>56</v>
      </c>
      <c r="V224" s="15">
        <v>436.18</v>
      </c>
      <c r="W224" s="90">
        <f t="shared" si="94"/>
        <v>-380.18</v>
      </c>
      <c r="X224" s="103">
        <f t="shared" si="95"/>
        <v>-0.8716126369847311</v>
      </c>
    </row>
    <row r="225" spans="1:24" s="14" customFormat="1" ht="12.75" hidden="1" outlineLevel="2">
      <c r="A225" s="14" t="s">
        <v>890</v>
      </c>
      <c r="B225" s="14" t="s">
        <v>891</v>
      </c>
      <c r="C225" s="54" t="s">
        <v>1478</v>
      </c>
      <c r="D225" s="15"/>
      <c r="E225" s="15"/>
      <c r="F225" s="15">
        <v>46283.07</v>
      </c>
      <c r="G225" s="15">
        <v>35107.07</v>
      </c>
      <c r="H225" s="90">
        <f t="shared" si="88"/>
        <v>11176</v>
      </c>
      <c r="I225" s="103">
        <f t="shared" si="89"/>
        <v>0.3183404368407845</v>
      </c>
      <c r="J225" s="104"/>
      <c r="K225" s="15">
        <v>557467.89</v>
      </c>
      <c r="L225" s="15">
        <v>498283.87</v>
      </c>
      <c r="M225" s="90">
        <f t="shared" si="90"/>
        <v>59184.02000000002</v>
      </c>
      <c r="N225" s="103">
        <f t="shared" si="91"/>
        <v>0.11877570911536835</v>
      </c>
      <c r="O225" s="104"/>
      <c r="P225" s="15">
        <v>167728.24</v>
      </c>
      <c r="Q225" s="15">
        <v>129935.40000000001</v>
      </c>
      <c r="R225" s="90">
        <f t="shared" si="92"/>
        <v>37792.83999999998</v>
      </c>
      <c r="S225" s="103">
        <f t="shared" si="93"/>
        <v>0.29085868824046396</v>
      </c>
      <c r="T225" s="104"/>
      <c r="U225" s="15">
        <v>609011.01</v>
      </c>
      <c r="V225" s="15">
        <v>535806.4299999999</v>
      </c>
      <c r="W225" s="90">
        <f t="shared" si="94"/>
        <v>73204.58000000007</v>
      </c>
      <c r="X225" s="103">
        <f t="shared" si="95"/>
        <v>0.1366250494604928</v>
      </c>
    </row>
    <row r="226" spans="1:24" s="14" customFormat="1" ht="12.75" hidden="1" outlineLevel="2">
      <c r="A226" s="14" t="s">
        <v>892</v>
      </c>
      <c r="B226" s="14" t="s">
        <v>893</v>
      </c>
      <c r="C226" s="54" t="s">
        <v>1500</v>
      </c>
      <c r="D226" s="15"/>
      <c r="E226" s="15"/>
      <c r="F226" s="15">
        <v>0</v>
      </c>
      <c r="G226" s="15">
        <v>489.77</v>
      </c>
      <c r="H226" s="90">
        <f t="shared" si="88"/>
        <v>-489.77</v>
      </c>
      <c r="I226" s="103" t="str">
        <f t="shared" si="89"/>
        <v>N.M.</v>
      </c>
      <c r="J226" s="104"/>
      <c r="K226" s="15">
        <v>-0.88</v>
      </c>
      <c r="L226" s="15">
        <v>2090.04</v>
      </c>
      <c r="M226" s="90">
        <f t="shared" si="90"/>
        <v>-2090.92</v>
      </c>
      <c r="N226" s="103">
        <f t="shared" si="91"/>
        <v>-1.0004210445733097</v>
      </c>
      <c r="O226" s="104"/>
      <c r="P226" s="15">
        <v>0</v>
      </c>
      <c r="Q226" s="15">
        <v>1534.96</v>
      </c>
      <c r="R226" s="90">
        <f t="shared" si="92"/>
        <v>-1534.96</v>
      </c>
      <c r="S226" s="103" t="str">
        <f t="shared" si="93"/>
        <v>N.M.</v>
      </c>
      <c r="T226" s="104"/>
      <c r="U226" s="15">
        <v>-70.39999999999999</v>
      </c>
      <c r="V226" s="15">
        <v>2218.4</v>
      </c>
      <c r="W226" s="90">
        <f t="shared" si="94"/>
        <v>-2288.8</v>
      </c>
      <c r="X226" s="103">
        <f t="shared" si="95"/>
        <v>-1.0317345834835918</v>
      </c>
    </row>
    <row r="227" spans="1:24" s="14" customFormat="1" ht="12.75" hidden="1" outlineLevel="2">
      <c r="A227" s="14" t="s">
        <v>894</v>
      </c>
      <c r="B227" s="14" t="s">
        <v>895</v>
      </c>
      <c r="C227" s="54" t="s">
        <v>1501</v>
      </c>
      <c r="D227" s="15"/>
      <c r="E227" s="15"/>
      <c r="F227" s="15">
        <v>1652.75</v>
      </c>
      <c r="G227" s="15">
        <v>753.48</v>
      </c>
      <c r="H227" s="90">
        <f t="shared" si="88"/>
        <v>899.27</v>
      </c>
      <c r="I227" s="103">
        <f t="shared" si="89"/>
        <v>1.193488878271487</v>
      </c>
      <c r="J227" s="104"/>
      <c r="K227" s="15">
        <v>12992.04</v>
      </c>
      <c r="L227" s="15">
        <v>9593.28</v>
      </c>
      <c r="M227" s="90">
        <f t="shared" si="90"/>
        <v>3398.76</v>
      </c>
      <c r="N227" s="103">
        <f t="shared" si="91"/>
        <v>0.35428549984989494</v>
      </c>
      <c r="O227" s="104"/>
      <c r="P227" s="15">
        <v>4833.06</v>
      </c>
      <c r="Q227" s="15">
        <v>2850.68</v>
      </c>
      <c r="R227" s="90">
        <f t="shared" si="92"/>
        <v>1982.3800000000006</v>
      </c>
      <c r="S227" s="103">
        <f t="shared" si="93"/>
        <v>0.6954060083909807</v>
      </c>
      <c r="T227" s="104"/>
      <c r="U227" s="15">
        <v>13462.79</v>
      </c>
      <c r="V227" s="15">
        <v>10240.640000000001</v>
      </c>
      <c r="W227" s="90">
        <f t="shared" si="94"/>
        <v>3222.1499999999996</v>
      </c>
      <c r="X227" s="103">
        <f t="shared" si="95"/>
        <v>0.3146434207237047</v>
      </c>
    </row>
    <row r="228" spans="1:24" s="14" customFormat="1" ht="12.75" hidden="1" outlineLevel="2">
      <c r="A228" s="14" t="s">
        <v>896</v>
      </c>
      <c r="B228" s="14" t="s">
        <v>897</v>
      </c>
      <c r="C228" s="54" t="s">
        <v>1502</v>
      </c>
      <c r="D228" s="15"/>
      <c r="E228" s="15"/>
      <c r="F228" s="15">
        <v>63157.86</v>
      </c>
      <c r="G228" s="15">
        <v>57312.48</v>
      </c>
      <c r="H228" s="90">
        <f t="shared" si="88"/>
        <v>5845.379999999997</v>
      </c>
      <c r="I228" s="103">
        <f t="shared" si="89"/>
        <v>0.10199139873200387</v>
      </c>
      <c r="J228" s="104"/>
      <c r="K228" s="15">
        <v>739816.8</v>
      </c>
      <c r="L228" s="15">
        <v>687614.77</v>
      </c>
      <c r="M228" s="90">
        <f t="shared" si="90"/>
        <v>52202.03000000003</v>
      </c>
      <c r="N228" s="103">
        <f t="shared" si="91"/>
        <v>0.07591755191646048</v>
      </c>
      <c r="O228" s="104"/>
      <c r="P228" s="15">
        <v>222923.4</v>
      </c>
      <c r="Q228" s="15">
        <v>169306.6</v>
      </c>
      <c r="R228" s="90">
        <f t="shared" si="92"/>
        <v>53616.79999999999</v>
      </c>
      <c r="S228" s="103">
        <f t="shared" si="93"/>
        <v>0.31668464194544094</v>
      </c>
      <c r="T228" s="104"/>
      <c r="U228" s="15">
        <v>802775.63</v>
      </c>
      <c r="V228" s="15">
        <v>730132.8</v>
      </c>
      <c r="W228" s="90">
        <f t="shared" si="94"/>
        <v>72642.82999999996</v>
      </c>
      <c r="X228" s="103">
        <f t="shared" si="95"/>
        <v>0.09949262654684182</v>
      </c>
    </row>
    <row r="229" spans="1:24" s="14" customFormat="1" ht="12.75" hidden="1" outlineLevel="2">
      <c r="A229" s="14" t="s">
        <v>898</v>
      </c>
      <c r="B229" s="14" t="s">
        <v>899</v>
      </c>
      <c r="C229" s="54" t="s">
        <v>1503</v>
      </c>
      <c r="D229" s="15"/>
      <c r="E229" s="15"/>
      <c r="F229" s="15">
        <v>-52.71</v>
      </c>
      <c r="G229" s="15">
        <v>-7.55</v>
      </c>
      <c r="H229" s="90">
        <f t="shared" si="88"/>
        <v>-45.160000000000004</v>
      </c>
      <c r="I229" s="103">
        <f t="shared" si="89"/>
        <v>-5.981456953642385</v>
      </c>
      <c r="J229" s="104"/>
      <c r="K229" s="15">
        <v>89.82000000000001</v>
      </c>
      <c r="L229" s="15">
        <v>1736.8600000000001</v>
      </c>
      <c r="M229" s="90">
        <f t="shared" si="90"/>
        <v>-1647.0400000000002</v>
      </c>
      <c r="N229" s="103">
        <f t="shared" si="91"/>
        <v>-0.9482859873564939</v>
      </c>
      <c r="O229" s="104"/>
      <c r="P229" s="15">
        <v>0.53</v>
      </c>
      <c r="Q229" s="15">
        <v>38.69</v>
      </c>
      <c r="R229" s="90">
        <f t="shared" si="92"/>
        <v>-38.16</v>
      </c>
      <c r="S229" s="103">
        <f t="shared" si="93"/>
        <v>-0.9863013698630136</v>
      </c>
      <c r="T229" s="104"/>
      <c r="U229" s="15">
        <v>19.38000000000001</v>
      </c>
      <c r="V229" s="15">
        <v>1867.5100000000002</v>
      </c>
      <c r="W229" s="90">
        <f t="shared" si="94"/>
        <v>-1848.13</v>
      </c>
      <c r="X229" s="103">
        <f t="shared" si="95"/>
        <v>-0.9896225455285379</v>
      </c>
    </row>
    <row r="230" spans="1:24" s="14" customFormat="1" ht="12.75" hidden="1" outlineLevel="2">
      <c r="A230" s="14" t="s">
        <v>900</v>
      </c>
      <c r="B230" s="14" t="s">
        <v>901</v>
      </c>
      <c r="C230" s="54" t="s">
        <v>1504</v>
      </c>
      <c r="D230" s="15"/>
      <c r="E230" s="15"/>
      <c r="F230" s="15">
        <v>6781.03</v>
      </c>
      <c r="G230" s="15">
        <v>2462.57</v>
      </c>
      <c r="H230" s="90">
        <f aca="true" t="shared" si="96" ref="H230:H261">+F230-G230</f>
        <v>4318.459999999999</v>
      </c>
      <c r="I230" s="103">
        <f aca="true" t="shared" si="97" ref="I230:I261">IF(G230&lt;0,IF(H230=0,0,IF(OR(G230=0,F230=0),"N.M.",IF(ABS(H230/G230)&gt;=10,"N.M.",H230/(-G230)))),IF(H230=0,0,IF(OR(G230=0,F230=0),"N.M.",IF(ABS(H230/G230)&gt;=10,"N.M.",H230/G230))))</f>
        <v>1.7536394904510324</v>
      </c>
      <c r="J230" s="104"/>
      <c r="K230" s="15">
        <v>88868.7</v>
      </c>
      <c r="L230" s="15">
        <v>78834.77</v>
      </c>
      <c r="M230" s="90">
        <f aca="true" t="shared" si="98" ref="M230:M261">+K230-L230</f>
        <v>10033.929999999993</v>
      </c>
      <c r="N230" s="103">
        <f aca="true" t="shared" si="99" ref="N230:N261">IF(L230&lt;0,IF(M230=0,0,IF(OR(L230=0,K230=0),"N.M.",IF(ABS(M230/L230)&gt;=10,"N.M.",M230/(-L230)))),IF(M230=0,0,IF(OR(L230=0,K230=0),"N.M.",IF(ABS(M230/L230)&gt;=10,"N.M.",M230/L230))))</f>
        <v>0.1272779764563275</v>
      </c>
      <c r="O230" s="104"/>
      <c r="P230" s="15">
        <v>23664.34</v>
      </c>
      <c r="Q230" s="15">
        <v>13882.56</v>
      </c>
      <c r="R230" s="90">
        <f aca="true" t="shared" si="100" ref="R230:R261">+P230-Q230</f>
        <v>9781.78</v>
      </c>
      <c r="S230" s="103">
        <f aca="true" t="shared" si="101" ref="S230:S261">IF(Q230&lt;0,IF(R230=0,0,IF(OR(Q230=0,P230=0),"N.M.",IF(ABS(R230/Q230)&gt;=10,"N.M.",R230/(-Q230)))),IF(R230=0,0,IF(OR(Q230=0,P230=0),"N.M.",IF(ABS(R230/Q230)&gt;=10,"N.M.",R230/Q230))))</f>
        <v>0.704609236336814</v>
      </c>
      <c r="T230" s="104"/>
      <c r="U230" s="15">
        <v>92335.79</v>
      </c>
      <c r="V230" s="15">
        <v>83523.58</v>
      </c>
      <c r="W230" s="90">
        <f aca="true" t="shared" si="102" ref="W230:W261">+U230-V230</f>
        <v>8812.209999999992</v>
      </c>
      <c r="X230" s="103">
        <f aca="true" t="shared" si="103" ref="X230:X261">IF(V230&lt;0,IF(W230=0,0,IF(OR(V230=0,U230=0),"N.M.",IF(ABS(W230/V230)&gt;=10,"N.M.",W230/(-V230)))),IF(W230=0,0,IF(OR(V230=0,U230=0),"N.M.",IF(ABS(W230/V230)&gt;=10,"N.M.",W230/V230))))</f>
        <v>0.1055056548102942</v>
      </c>
    </row>
    <row r="231" spans="1:24" s="14" customFormat="1" ht="12.75" hidden="1" outlineLevel="2">
      <c r="A231" s="14" t="s">
        <v>902</v>
      </c>
      <c r="B231" s="14" t="s">
        <v>903</v>
      </c>
      <c r="C231" s="54" t="s">
        <v>1505</v>
      </c>
      <c r="D231" s="15"/>
      <c r="E231" s="15"/>
      <c r="F231" s="15">
        <v>70412.61</v>
      </c>
      <c r="G231" s="15">
        <v>32929.69</v>
      </c>
      <c r="H231" s="90">
        <f t="shared" si="96"/>
        <v>37482.92</v>
      </c>
      <c r="I231" s="103">
        <f t="shared" si="97"/>
        <v>1.1382712682688478</v>
      </c>
      <c r="J231" s="104"/>
      <c r="K231" s="15">
        <v>1106648.28</v>
      </c>
      <c r="L231" s="15">
        <v>947460.99</v>
      </c>
      <c r="M231" s="90">
        <f t="shared" si="98"/>
        <v>159187.29000000004</v>
      </c>
      <c r="N231" s="103">
        <f t="shared" si="99"/>
        <v>0.16801461134563445</v>
      </c>
      <c r="O231" s="104"/>
      <c r="P231" s="15">
        <v>277564.41000000003</v>
      </c>
      <c r="Q231" s="15">
        <v>156400.97</v>
      </c>
      <c r="R231" s="90">
        <f t="shared" si="100"/>
        <v>121163.44000000003</v>
      </c>
      <c r="S231" s="103">
        <f t="shared" si="101"/>
        <v>0.7746974970807408</v>
      </c>
      <c r="T231" s="104"/>
      <c r="U231" s="15">
        <v>1144909.95</v>
      </c>
      <c r="V231" s="15">
        <v>1001410.54</v>
      </c>
      <c r="W231" s="90">
        <f t="shared" si="102"/>
        <v>143499.40999999992</v>
      </c>
      <c r="X231" s="103">
        <f t="shared" si="103"/>
        <v>0.14329728344980264</v>
      </c>
    </row>
    <row r="232" spans="1:24" s="14" customFormat="1" ht="12.75" hidden="1" outlineLevel="2">
      <c r="A232" s="14" t="s">
        <v>904</v>
      </c>
      <c r="B232" s="14" t="s">
        <v>905</v>
      </c>
      <c r="C232" s="54" t="s">
        <v>1506</v>
      </c>
      <c r="D232" s="15"/>
      <c r="E232" s="15"/>
      <c r="F232" s="15">
        <v>0</v>
      </c>
      <c r="G232" s="15">
        <v>186.31</v>
      </c>
      <c r="H232" s="90">
        <f t="shared" si="96"/>
        <v>-186.31</v>
      </c>
      <c r="I232" s="103" t="str">
        <f t="shared" si="97"/>
        <v>N.M.</v>
      </c>
      <c r="J232" s="104"/>
      <c r="K232" s="15">
        <v>-75895.97</v>
      </c>
      <c r="L232" s="15">
        <v>18532.760000000002</v>
      </c>
      <c r="M232" s="90">
        <f t="shared" si="98"/>
        <v>-94428.73000000001</v>
      </c>
      <c r="N232" s="103">
        <f t="shared" si="99"/>
        <v>-5.095232982027501</v>
      </c>
      <c r="O232" s="104"/>
      <c r="P232" s="15">
        <v>0</v>
      </c>
      <c r="Q232" s="15">
        <v>186.31</v>
      </c>
      <c r="R232" s="90">
        <f t="shared" si="100"/>
        <v>-186.31</v>
      </c>
      <c r="S232" s="103" t="str">
        <f t="shared" si="101"/>
        <v>N.M.</v>
      </c>
      <c r="T232" s="104"/>
      <c r="U232" s="15">
        <v>-75895.97</v>
      </c>
      <c r="V232" s="15">
        <v>25765.75</v>
      </c>
      <c r="W232" s="90">
        <f t="shared" si="102"/>
        <v>-101661.72</v>
      </c>
      <c r="X232" s="103">
        <f t="shared" si="103"/>
        <v>-3.9456146240648926</v>
      </c>
    </row>
    <row r="233" spans="1:24" s="14" customFormat="1" ht="12.75" hidden="1" outlineLevel="2">
      <c r="A233" s="14" t="s">
        <v>906</v>
      </c>
      <c r="B233" s="14" t="s">
        <v>907</v>
      </c>
      <c r="C233" s="54" t="s">
        <v>1507</v>
      </c>
      <c r="D233" s="15"/>
      <c r="E233" s="15"/>
      <c r="F233" s="15">
        <v>0</v>
      </c>
      <c r="G233" s="15">
        <v>18.43</v>
      </c>
      <c r="H233" s="90">
        <f t="shared" si="96"/>
        <v>-18.43</v>
      </c>
      <c r="I233" s="103" t="str">
        <f t="shared" si="97"/>
        <v>N.M.</v>
      </c>
      <c r="J233" s="104"/>
      <c r="K233" s="15">
        <v>-7872.8</v>
      </c>
      <c r="L233" s="15">
        <v>2928.03</v>
      </c>
      <c r="M233" s="90">
        <f t="shared" si="98"/>
        <v>-10800.83</v>
      </c>
      <c r="N233" s="103">
        <f t="shared" si="99"/>
        <v>-3.6887702653319807</v>
      </c>
      <c r="O233" s="104"/>
      <c r="P233" s="15">
        <v>0</v>
      </c>
      <c r="Q233" s="15">
        <v>18.43</v>
      </c>
      <c r="R233" s="90">
        <f t="shared" si="100"/>
        <v>-18.43</v>
      </c>
      <c r="S233" s="103" t="str">
        <f t="shared" si="101"/>
        <v>N.M.</v>
      </c>
      <c r="T233" s="104"/>
      <c r="U233" s="15">
        <v>-7872.8</v>
      </c>
      <c r="V233" s="15">
        <v>4736.280000000001</v>
      </c>
      <c r="W233" s="90">
        <f t="shared" si="102"/>
        <v>-12609.080000000002</v>
      </c>
      <c r="X233" s="103">
        <f t="shared" si="103"/>
        <v>-2.662232807182008</v>
      </c>
    </row>
    <row r="234" spans="1:24" s="14" customFormat="1" ht="12.75" hidden="1" outlineLevel="2">
      <c r="A234" s="14" t="s">
        <v>908</v>
      </c>
      <c r="B234" s="14" t="s">
        <v>909</v>
      </c>
      <c r="C234" s="54" t="s">
        <v>1508</v>
      </c>
      <c r="D234" s="15"/>
      <c r="E234" s="15"/>
      <c r="F234" s="15">
        <v>8006.64</v>
      </c>
      <c r="G234" s="15">
        <v>4672.55</v>
      </c>
      <c r="H234" s="90">
        <f t="shared" si="96"/>
        <v>3334.09</v>
      </c>
      <c r="I234" s="103">
        <f t="shared" si="97"/>
        <v>0.7135482766369541</v>
      </c>
      <c r="J234" s="104"/>
      <c r="K234" s="15">
        <v>83871.58</v>
      </c>
      <c r="L234" s="15">
        <v>39655.88</v>
      </c>
      <c r="M234" s="90">
        <f t="shared" si="98"/>
        <v>44215.700000000004</v>
      </c>
      <c r="N234" s="103">
        <f t="shared" si="99"/>
        <v>1.114984713490156</v>
      </c>
      <c r="O234" s="104"/>
      <c r="P234" s="15">
        <v>32056.65</v>
      </c>
      <c r="Q234" s="15">
        <v>10718.45</v>
      </c>
      <c r="R234" s="90">
        <f t="shared" si="100"/>
        <v>21338.2</v>
      </c>
      <c r="S234" s="103">
        <f t="shared" si="101"/>
        <v>1.9907915790062929</v>
      </c>
      <c r="T234" s="104"/>
      <c r="U234" s="15">
        <v>87120.29000000001</v>
      </c>
      <c r="V234" s="15">
        <v>41320.38</v>
      </c>
      <c r="W234" s="90">
        <f t="shared" si="102"/>
        <v>45799.91000000001</v>
      </c>
      <c r="X234" s="103">
        <f t="shared" si="103"/>
        <v>1.1084097000075994</v>
      </c>
    </row>
    <row r="235" spans="1:24" s="14" customFormat="1" ht="12.75" hidden="1" outlineLevel="2">
      <c r="A235" s="14" t="s">
        <v>910</v>
      </c>
      <c r="B235" s="14" t="s">
        <v>911</v>
      </c>
      <c r="C235" s="54" t="s">
        <v>1509</v>
      </c>
      <c r="D235" s="15"/>
      <c r="E235" s="15"/>
      <c r="F235" s="15">
        <v>1644.6100000000001</v>
      </c>
      <c r="G235" s="15">
        <v>974.0600000000001</v>
      </c>
      <c r="H235" s="90">
        <f t="shared" si="96"/>
        <v>670.5500000000001</v>
      </c>
      <c r="I235" s="103">
        <f t="shared" si="97"/>
        <v>0.6884072849721783</v>
      </c>
      <c r="J235" s="104"/>
      <c r="K235" s="15">
        <v>20708.82</v>
      </c>
      <c r="L235" s="15">
        <v>14906.81</v>
      </c>
      <c r="M235" s="90">
        <f t="shared" si="98"/>
        <v>5802.01</v>
      </c>
      <c r="N235" s="103">
        <f t="shared" si="99"/>
        <v>0.3892187530397181</v>
      </c>
      <c r="O235" s="104"/>
      <c r="P235" s="15">
        <v>5262.37</v>
      </c>
      <c r="Q235" s="15">
        <v>3423.8</v>
      </c>
      <c r="R235" s="90">
        <f t="shared" si="100"/>
        <v>1838.5699999999997</v>
      </c>
      <c r="S235" s="103">
        <f t="shared" si="101"/>
        <v>0.5369969040247677</v>
      </c>
      <c r="T235" s="104"/>
      <c r="U235" s="15">
        <v>21925.85</v>
      </c>
      <c r="V235" s="15">
        <v>16280.4</v>
      </c>
      <c r="W235" s="90">
        <f t="shared" si="102"/>
        <v>5645.449999999999</v>
      </c>
      <c r="X235" s="103">
        <f t="shared" si="103"/>
        <v>0.3467635930321122</v>
      </c>
    </row>
    <row r="236" spans="1:24" s="14" customFormat="1" ht="12.75" hidden="1" outlineLevel="2">
      <c r="A236" s="14" t="s">
        <v>912</v>
      </c>
      <c r="B236" s="14" t="s">
        <v>913</v>
      </c>
      <c r="C236" s="54" t="s">
        <v>1510</v>
      </c>
      <c r="D236" s="15"/>
      <c r="E236" s="15"/>
      <c r="F236" s="15">
        <v>16323.53</v>
      </c>
      <c r="G236" s="15">
        <v>11758.800000000001</v>
      </c>
      <c r="H236" s="90">
        <f t="shared" si="96"/>
        <v>4564.73</v>
      </c>
      <c r="I236" s="103">
        <f t="shared" si="97"/>
        <v>0.38819692485627777</v>
      </c>
      <c r="J236" s="104"/>
      <c r="K236" s="15">
        <v>255831.1</v>
      </c>
      <c r="L236" s="15">
        <v>175641.78</v>
      </c>
      <c r="M236" s="90">
        <f t="shared" si="98"/>
        <v>80189.32</v>
      </c>
      <c r="N236" s="103">
        <f t="shared" si="99"/>
        <v>0.45655037201285487</v>
      </c>
      <c r="O236" s="104"/>
      <c r="P236" s="15">
        <v>59307.5</v>
      </c>
      <c r="Q236" s="15">
        <v>38489.22</v>
      </c>
      <c r="R236" s="90">
        <f t="shared" si="100"/>
        <v>20818.28</v>
      </c>
      <c r="S236" s="103">
        <f t="shared" si="101"/>
        <v>0.5408859935327346</v>
      </c>
      <c r="T236" s="104"/>
      <c r="U236" s="15">
        <v>269501.8</v>
      </c>
      <c r="V236" s="15">
        <v>190692.41999999998</v>
      </c>
      <c r="W236" s="90">
        <f t="shared" si="102"/>
        <v>78809.38</v>
      </c>
      <c r="X236" s="103">
        <f t="shared" si="103"/>
        <v>0.41328008737840766</v>
      </c>
    </row>
    <row r="237" spans="1:24" s="14" customFormat="1" ht="12.75" hidden="1" outlineLevel="2">
      <c r="A237" s="14" t="s">
        <v>914</v>
      </c>
      <c r="B237" s="14" t="s">
        <v>915</v>
      </c>
      <c r="C237" s="54" t="s">
        <v>1511</v>
      </c>
      <c r="D237" s="15"/>
      <c r="E237" s="15"/>
      <c r="F237" s="15">
        <v>24330.350000000002</v>
      </c>
      <c r="G237" s="15">
        <v>23905</v>
      </c>
      <c r="H237" s="90">
        <f t="shared" si="96"/>
        <v>425.3500000000022</v>
      </c>
      <c r="I237" s="103">
        <f t="shared" si="97"/>
        <v>0.017793348671826067</v>
      </c>
      <c r="J237" s="104"/>
      <c r="K237" s="15">
        <v>169699.38</v>
      </c>
      <c r="L237" s="15">
        <v>202029.968</v>
      </c>
      <c r="M237" s="90">
        <f t="shared" si="98"/>
        <v>-32330.58799999999</v>
      </c>
      <c r="N237" s="103">
        <f t="shared" si="99"/>
        <v>-0.16002867455782593</v>
      </c>
      <c r="O237" s="104"/>
      <c r="P237" s="15">
        <v>40463.75</v>
      </c>
      <c r="Q237" s="15">
        <v>65691.83</v>
      </c>
      <c r="R237" s="90">
        <f t="shared" si="100"/>
        <v>-25228.08</v>
      </c>
      <c r="S237" s="103">
        <f t="shared" si="101"/>
        <v>-0.3840367972699193</v>
      </c>
      <c r="T237" s="104"/>
      <c r="U237" s="15">
        <v>177222.23</v>
      </c>
      <c r="V237" s="15">
        <v>230853.258</v>
      </c>
      <c r="W237" s="90">
        <f t="shared" si="102"/>
        <v>-53631.02799999999</v>
      </c>
      <c r="X237" s="103">
        <f t="shared" si="103"/>
        <v>-0.23231653070280686</v>
      </c>
    </row>
    <row r="238" spans="1:24" s="14" customFormat="1" ht="12.75" hidden="1" outlineLevel="2">
      <c r="A238" s="14" t="s">
        <v>916</v>
      </c>
      <c r="B238" s="14" t="s">
        <v>917</v>
      </c>
      <c r="C238" s="54" t="s">
        <v>1512</v>
      </c>
      <c r="D238" s="15"/>
      <c r="E238" s="15"/>
      <c r="F238" s="15">
        <v>17197.68</v>
      </c>
      <c r="G238" s="15">
        <v>43379.81</v>
      </c>
      <c r="H238" s="90">
        <f t="shared" si="96"/>
        <v>-26182.129999999997</v>
      </c>
      <c r="I238" s="103">
        <f t="shared" si="97"/>
        <v>-0.6035556633373913</v>
      </c>
      <c r="J238" s="104"/>
      <c r="K238" s="15">
        <v>85031.03</v>
      </c>
      <c r="L238" s="15">
        <v>273204.48</v>
      </c>
      <c r="M238" s="90">
        <f t="shared" si="98"/>
        <v>-188173.44999999998</v>
      </c>
      <c r="N238" s="103">
        <f t="shared" si="99"/>
        <v>-0.6887641447168069</v>
      </c>
      <c r="O238" s="104"/>
      <c r="P238" s="15">
        <v>24952.14</v>
      </c>
      <c r="Q238" s="15">
        <v>85821.41</v>
      </c>
      <c r="R238" s="90">
        <f t="shared" si="100"/>
        <v>-60869.270000000004</v>
      </c>
      <c r="S238" s="103">
        <f t="shared" si="101"/>
        <v>-0.7092550681700522</v>
      </c>
      <c r="T238" s="104"/>
      <c r="U238" s="15">
        <v>133323.94</v>
      </c>
      <c r="V238" s="15">
        <v>288414.95999999996</v>
      </c>
      <c r="W238" s="90">
        <f t="shared" si="102"/>
        <v>-155091.01999999996</v>
      </c>
      <c r="X238" s="103">
        <f t="shared" si="103"/>
        <v>-0.5377356985920563</v>
      </c>
    </row>
    <row r="239" spans="1:24" s="14" customFormat="1" ht="12.75" hidden="1" outlineLevel="2">
      <c r="A239" s="14" t="s">
        <v>918</v>
      </c>
      <c r="B239" s="14" t="s">
        <v>919</v>
      </c>
      <c r="C239" s="54" t="s">
        <v>1513</v>
      </c>
      <c r="D239" s="15"/>
      <c r="E239" s="15"/>
      <c r="F239" s="15">
        <v>8470.5</v>
      </c>
      <c r="G239" s="15">
        <v>8065.5</v>
      </c>
      <c r="H239" s="90">
        <f t="shared" si="96"/>
        <v>405</v>
      </c>
      <c r="I239" s="103">
        <f t="shared" si="97"/>
        <v>0.0502138739073833</v>
      </c>
      <c r="J239" s="104"/>
      <c r="K239" s="15">
        <v>101244</v>
      </c>
      <c r="L239" s="15">
        <v>101773.5</v>
      </c>
      <c r="M239" s="90">
        <f t="shared" si="98"/>
        <v>-529.5</v>
      </c>
      <c r="N239" s="103">
        <f t="shared" si="99"/>
        <v>-0.00520272959070878</v>
      </c>
      <c r="O239" s="104"/>
      <c r="P239" s="15">
        <v>24358.5</v>
      </c>
      <c r="Q239" s="15">
        <v>23179.5</v>
      </c>
      <c r="R239" s="90">
        <f t="shared" si="100"/>
        <v>1179</v>
      </c>
      <c r="S239" s="103">
        <f t="shared" si="101"/>
        <v>0.05086390992040381</v>
      </c>
      <c r="T239" s="104"/>
      <c r="U239" s="15">
        <v>112516.5</v>
      </c>
      <c r="V239" s="15">
        <v>113238</v>
      </c>
      <c r="W239" s="90">
        <f t="shared" si="102"/>
        <v>-721.5</v>
      </c>
      <c r="X239" s="103">
        <f t="shared" si="103"/>
        <v>-0.006371536056800721</v>
      </c>
    </row>
    <row r="240" spans="1:24" s="14" customFormat="1" ht="12.75" hidden="1" outlineLevel="2">
      <c r="A240" s="14" t="s">
        <v>920</v>
      </c>
      <c r="B240" s="14" t="s">
        <v>921</v>
      </c>
      <c r="C240" s="54" t="s">
        <v>1514</v>
      </c>
      <c r="D240" s="15"/>
      <c r="E240" s="15"/>
      <c r="F240" s="15">
        <v>0</v>
      </c>
      <c r="G240" s="15">
        <v>-588863</v>
      </c>
      <c r="H240" s="90">
        <f t="shared" si="96"/>
        <v>588863</v>
      </c>
      <c r="I240" s="103" t="str">
        <f t="shared" si="97"/>
        <v>N.M.</v>
      </c>
      <c r="J240" s="104"/>
      <c r="K240" s="15">
        <v>-8013820</v>
      </c>
      <c r="L240" s="15">
        <v>-8175959</v>
      </c>
      <c r="M240" s="90">
        <f t="shared" si="98"/>
        <v>162139</v>
      </c>
      <c r="N240" s="103">
        <f t="shared" si="99"/>
        <v>0.019831190445059717</v>
      </c>
      <c r="O240" s="104"/>
      <c r="P240" s="15">
        <v>-1798162</v>
      </c>
      <c r="Q240" s="15">
        <v>-1961278</v>
      </c>
      <c r="R240" s="90">
        <f t="shared" si="100"/>
        <v>163116</v>
      </c>
      <c r="S240" s="103">
        <f t="shared" si="101"/>
        <v>0.08316821990559217</v>
      </c>
      <c r="T240" s="104"/>
      <c r="U240" s="15">
        <v>-8673158</v>
      </c>
      <c r="V240" s="15">
        <v>-8354402</v>
      </c>
      <c r="W240" s="90">
        <f t="shared" si="102"/>
        <v>-318756</v>
      </c>
      <c r="X240" s="103">
        <f t="shared" si="103"/>
        <v>-0.03815425688158171</v>
      </c>
    </row>
    <row r="241" spans="1:24" s="14" customFormat="1" ht="12.75" hidden="1" outlineLevel="2">
      <c r="A241" s="14" t="s">
        <v>922</v>
      </c>
      <c r="B241" s="14" t="s">
        <v>923</v>
      </c>
      <c r="C241" s="54" t="s">
        <v>1515</v>
      </c>
      <c r="D241" s="15"/>
      <c r="E241" s="15"/>
      <c r="F241" s="15">
        <v>222821.61000000002</v>
      </c>
      <c r="G241" s="15">
        <v>105411.5</v>
      </c>
      <c r="H241" s="90">
        <f t="shared" si="96"/>
        <v>117410.11000000002</v>
      </c>
      <c r="I241" s="103">
        <f t="shared" si="97"/>
        <v>1.113826385166704</v>
      </c>
      <c r="J241" s="104"/>
      <c r="K241" s="15">
        <v>1974076.38</v>
      </c>
      <c r="L241" s="15">
        <v>887390.9500000001</v>
      </c>
      <c r="M241" s="90">
        <f t="shared" si="98"/>
        <v>1086685.4299999997</v>
      </c>
      <c r="N241" s="103">
        <f t="shared" si="99"/>
        <v>1.2245847560198801</v>
      </c>
      <c r="O241" s="104"/>
      <c r="P241" s="15">
        <v>715239.97</v>
      </c>
      <c r="Q241" s="15">
        <v>312560.08</v>
      </c>
      <c r="R241" s="90">
        <f t="shared" si="100"/>
        <v>402679.88999999996</v>
      </c>
      <c r="S241" s="103">
        <f t="shared" si="101"/>
        <v>1.288327959219872</v>
      </c>
      <c r="T241" s="104"/>
      <c r="U241" s="15">
        <v>2080109.68</v>
      </c>
      <c r="V241" s="15">
        <v>929610.31</v>
      </c>
      <c r="W241" s="90">
        <f t="shared" si="102"/>
        <v>1150499.3699999999</v>
      </c>
      <c r="X241" s="103">
        <f t="shared" si="103"/>
        <v>1.2376146839421347</v>
      </c>
    </row>
    <row r="242" spans="1:24" s="14" customFormat="1" ht="12.75" hidden="1" outlineLevel="2">
      <c r="A242" s="14" t="s">
        <v>924</v>
      </c>
      <c r="B242" s="14" t="s">
        <v>925</v>
      </c>
      <c r="C242" s="54" t="s">
        <v>1516</v>
      </c>
      <c r="D242" s="15"/>
      <c r="E242" s="15"/>
      <c r="F242" s="15">
        <v>2741.43</v>
      </c>
      <c r="G242" s="15">
        <v>0</v>
      </c>
      <c r="H242" s="90">
        <f t="shared" si="96"/>
        <v>2741.43</v>
      </c>
      <c r="I242" s="103" t="str">
        <f t="shared" si="97"/>
        <v>N.M.</v>
      </c>
      <c r="J242" s="104"/>
      <c r="K242" s="15">
        <v>2741.43</v>
      </c>
      <c r="L242" s="15">
        <v>0</v>
      </c>
      <c r="M242" s="90">
        <f t="shared" si="98"/>
        <v>2741.43</v>
      </c>
      <c r="N242" s="103" t="str">
        <f t="shared" si="99"/>
        <v>N.M.</v>
      </c>
      <c r="O242" s="104"/>
      <c r="P242" s="15">
        <v>2741.43</v>
      </c>
      <c r="Q242" s="15">
        <v>0</v>
      </c>
      <c r="R242" s="90">
        <f t="shared" si="100"/>
        <v>2741.43</v>
      </c>
      <c r="S242" s="103" t="str">
        <f t="shared" si="101"/>
        <v>N.M.</v>
      </c>
      <c r="T242" s="104"/>
      <c r="U242" s="15">
        <v>2741.43</v>
      </c>
      <c r="V242" s="15">
        <v>0</v>
      </c>
      <c r="W242" s="90">
        <f t="shared" si="102"/>
        <v>2741.43</v>
      </c>
      <c r="X242" s="103" t="str">
        <f t="shared" si="103"/>
        <v>N.M.</v>
      </c>
    </row>
    <row r="243" spans="1:24" s="14" customFormat="1" ht="12.75" hidden="1" outlineLevel="2">
      <c r="A243" s="14" t="s">
        <v>926</v>
      </c>
      <c r="B243" s="14" t="s">
        <v>927</v>
      </c>
      <c r="C243" s="54" t="s">
        <v>1517</v>
      </c>
      <c r="D243" s="15"/>
      <c r="E243" s="15"/>
      <c r="F243" s="15">
        <v>17198.65</v>
      </c>
      <c r="G243" s="15">
        <v>0</v>
      </c>
      <c r="H243" s="90">
        <f t="shared" si="96"/>
        <v>17198.65</v>
      </c>
      <c r="I243" s="103" t="str">
        <f t="shared" si="97"/>
        <v>N.M.</v>
      </c>
      <c r="J243" s="104"/>
      <c r="K243" s="15">
        <v>101861.96</v>
      </c>
      <c r="L243" s="15">
        <v>0</v>
      </c>
      <c r="M243" s="90">
        <f t="shared" si="98"/>
        <v>101861.96</v>
      </c>
      <c r="N243" s="103" t="str">
        <f t="shared" si="99"/>
        <v>N.M.</v>
      </c>
      <c r="O243" s="104"/>
      <c r="P243" s="15">
        <v>58652.1</v>
      </c>
      <c r="Q243" s="15">
        <v>0</v>
      </c>
      <c r="R243" s="90">
        <f t="shared" si="100"/>
        <v>58652.1</v>
      </c>
      <c r="S243" s="103" t="str">
        <f t="shared" si="101"/>
        <v>N.M.</v>
      </c>
      <c r="T243" s="104"/>
      <c r="U243" s="15">
        <v>101861.96</v>
      </c>
      <c r="V243" s="15">
        <v>0</v>
      </c>
      <c r="W243" s="90">
        <f t="shared" si="102"/>
        <v>101861.96</v>
      </c>
      <c r="X243" s="103" t="str">
        <f t="shared" si="103"/>
        <v>N.M.</v>
      </c>
    </row>
    <row r="244" spans="1:24" s="14" customFormat="1" ht="12.75" hidden="1" outlineLevel="2">
      <c r="A244" s="14" t="s">
        <v>928</v>
      </c>
      <c r="B244" s="14" t="s">
        <v>929</v>
      </c>
      <c r="C244" s="54" t="s">
        <v>1518</v>
      </c>
      <c r="D244" s="15"/>
      <c r="E244" s="15"/>
      <c r="F244" s="15">
        <v>26885.600000000002</v>
      </c>
      <c r="G244" s="15">
        <v>0</v>
      </c>
      <c r="H244" s="90">
        <f t="shared" si="96"/>
        <v>26885.600000000002</v>
      </c>
      <c r="I244" s="103" t="str">
        <f t="shared" si="97"/>
        <v>N.M.</v>
      </c>
      <c r="J244" s="104"/>
      <c r="K244" s="15">
        <v>26885.600000000002</v>
      </c>
      <c r="L244" s="15">
        <v>0</v>
      </c>
      <c r="M244" s="90">
        <f t="shared" si="98"/>
        <v>26885.600000000002</v>
      </c>
      <c r="N244" s="103" t="str">
        <f t="shared" si="99"/>
        <v>N.M.</v>
      </c>
      <c r="O244" s="104"/>
      <c r="P244" s="15">
        <v>26885.600000000002</v>
      </c>
      <c r="Q244" s="15">
        <v>0</v>
      </c>
      <c r="R244" s="90">
        <f t="shared" si="100"/>
        <v>26885.600000000002</v>
      </c>
      <c r="S244" s="103" t="str">
        <f t="shared" si="101"/>
        <v>N.M.</v>
      </c>
      <c r="T244" s="104"/>
      <c r="U244" s="15">
        <v>26885.600000000002</v>
      </c>
      <c r="V244" s="15">
        <v>0</v>
      </c>
      <c r="W244" s="90">
        <f t="shared" si="102"/>
        <v>26885.600000000002</v>
      </c>
      <c r="X244" s="103" t="str">
        <f t="shared" si="103"/>
        <v>N.M.</v>
      </c>
    </row>
    <row r="245" spans="1:24" s="14" customFormat="1" ht="12.75" hidden="1" outlineLevel="2">
      <c r="A245" s="14" t="s">
        <v>930</v>
      </c>
      <c r="B245" s="14" t="s">
        <v>931</v>
      </c>
      <c r="C245" s="54" t="s">
        <v>1519</v>
      </c>
      <c r="D245" s="15"/>
      <c r="E245" s="15"/>
      <c r="F245" s="15">
        <v>-41654.75</v>
      </c>
      <c r="G245" s="15">
        <v>-19013.12</v>
      </c>
      <c r="H245" s="90">
        <f t="shared" si="96"/>
        <v>-22641.63</v>
      </c>
      <c r="I245" s="103">
        <f t="shared" si="97"/>
        <v>-1.1908424288070554</v>
      </c>
      <c r="J245" s="104"/>
      <c r="K245" s="15">
        <v>-293137.62</v>
      </c>
      <c r="L245" s="15">
        <v>-113931.239</v>
      </c>
      <c r="M245" s="90">
        <f t="shared" si="98"/>
        <v>-179206.381</v>
      </c>
      <c r="N245" s="103">
        <f t="shared" si="99"/>
        <v>-1.5729345399289478</v>
      </c>
      <c r="O245" s="104"/>
      <c r="P245" s="15">
        <v>-111378.15000000001</v>
      </c>
      <c r="Q245" s="15">
        <v>-56359.37</v>
      </c>
      <c r="R245" s="90">
        <f t="shared" si="100"/>
        <v>-55018.780000000006</v>
      </c>
      <c r="S245" s="103">
        <f t="shared" si="101"/>
        <v>-0.9762135382279824</v>
      </c>
      <c r="T245" s="104"/>
      <c r="U245" s="15">
        <v>-311947.08999999997</v>
      </c>
      <c r="V245" s="15">
        <v>-113931.239</v>
      </c>
      <c r="W245" s="90">
        <f t="shared" si="102"/>
        <v>-198015.85099999997</v>
      </c>
      <c r="X245" s="103">
        <f t="shared" si="103"/>
        <v>-1.7380294705651358</v>
      </c>
    </row>
    <row r="246" spans="1:24" s="14" customFormat="1" ht="12.75" hidden="1" outlineLevel="2">
      <c r="A246" s="14" t="s">
        <v>932</v>
      </c>
      <c r="B246" s="14" t="s">
        <v>933</v>
      </c>
      <c r="C246" s="54" t="s">
        <v>1520</v>
      </c>
      <c r="D246" s="15"/>
      <c r="E246" s="15"/>
      <c r="F246" s="15">
        <v>64929.28</v>
      </c>
      <c r="G246" s="15">
        <v>54323.32</v>
      </c>
      <c r="H246" s="90">
        <f t="shared" si="96"/>
        <v>10605.96</v>
      </c>
      <c r="I246" s="103">
        <f t="shared" si="97"/>
        <v>0.19523769902134108</v>
      </c>
      <c r="J246" s="104"/>
      <c r="K246" s="15">
        <v>2226213.3</v>
      </c>
      <c r="L246" s="15">
        <v>377382.264</v>
      </c>
      <c r="M246" s="90">
        <f t="shared" si="98"/>
        <v>1848831.0359999998</v>
      </c>
      <c r="N246" s="103">
        <f t="shared" si="99"/>
        <v>4.899093604462555</v>
      </c>
      <c r="O246" s="104"/>
      <c r="P246" s="15">
        <v>164260.92</v>
      </c>
      <c r="Q246" s="15">
        <v>178195.84</v>
      </c>
      <c r="R246" s="90">
        <f t="shared" si="100"/>
        <v>-13934.919999999984</v>
      </c>
      <c r="S246" s="103">
        <f t="shared" si="101"/>
        <v>-0.07820002980989896</v>
      </c>
      <c r="T246" s="104"/>
      <c r="U246" s="15">
        <v>2394836.1199999996</v>
      </c>
      <c r="V246" s="15">
        <v>748924.574</v>
      </c>
      <c r="W246" s="90">
        <f t="shared" si="102"/>
        <v>1645911.5459999996</v>
      </c>
      <c r="X246" s="103">
        <f t="shared" si="103"/>
        <v>2.1977000129788764</v>
      </c>
    </row>
    <row r="247" spans="1:24" s="14" customFormat="1" ht="12.75" hidden="1" outlineLevel="2">
      <c r="A247" s="14" t="s">
        <v>934</v>
      </c>
      <c r="B247" s="14" t="s">
        <v>935</v>
      </c>
      <c r="C247" s="54" t="s">
        <v>1521</v>
      </c>
      <c r="D247" s="15"/>
      <c r="E247" s="15"/>
      <c r="F247" s="15">
        <v>0</v>
      </c>
      <c r="G247" s="15">
        <v>0</v>
      </c>
      <c r="H247" s="90">
        <f t="shared" si="96"/>
        <v>0</v>
      </c>
      <c r="I247" s="103">
        <f t="shared" si="97"/>
        <v>0</v>
      </c>
      <c r="J247" s="104"/>
      <c r="K247" s="15">
        <v>401</v>
      </c>
      <c r="L247" s="15">
        <v>8863.43</v>
      </c>
      <c r="M247" s="90">
        <f t="shared" si="98"/>
        <v>-8462.43</v>
      </c>
      <c r="N247" s="103">
        <f t="shared" si="99"/>
        <v>-0.9547579210305717</v>
      </c>
      <c r="O247" s="104"/>
      <c r="P247" s="15">
        <v>0</v>
      </c>
      <c r="Q247" s="15">
        <v>0</v>
      </c>
      <c r="R247" s="90">
        <f t="shared" si="100"/>
        <v>0</v>
      </c>
      <c r="S247" s="103">
        <f t="shared" si="101"/>
        <v>0</v>
      </c>
      <c r="T247" s="104"/>
      <c r="U247" s="15">
        <v>401</v>
      </c>
      <c r="V247" s="15">
        <v>8963.43</v>
      </c>
      <c r="W247" s="90">
        <f t="shared" si="102"/>
        <v>-8562.43</v>
      </c>
      <c r="X247" s="103">
        <f t="shared" si="103"/>
        <v>-0.9552626617265935</v>
      </c>
    </row>
    <row r="248" spans="1:24" s="14" customFormat="1" ht="12.75" hidden="1" outlineLevel="2">
      <c r="A248" s="14" t="s">
        <v>936</v>
      </c>
      <c r="B248" s="14" t="s">
        <v>937</v>
      </c>
      <c r="C248" s="54" t="s">
        <v>1522</v>
      </c>
      <c r="D248" s="15"/>
      <c r="E248" s="15"/>
      <c r="F248" s="15">
        <v>7847.92</v>
      </c>
      <c r="G248" s="15">
        <v>5001.9400000000005</v>
      </c>
      <c r="H248" s="90">
        <f t="shared" si="96"/>
        <v>2845.9799999999996</v>
      </c>
      <c r="I248" s="103">
        <f t="shared" si="97"/>
        <v>0.568975237607808</v>
      </c>
      <c r="J248" s="104"/>
      <c r="K248" s="15">
        <v>95419.61</v>
      </c>
      <c r="L248" s="15">
        <v>83096.58</v>
      </c>
      <c r="M248" s="90">
        <f t="shared" si="98"/>
        <v>12323.029999999999</v>
      </c>
      <c r="N248" s="103">
        <f t="shared" si="99"/>
        <v>0.14829767963976373</v>
      </c>
      <c r="O248" s="104"/>
      <c r="P248" s="15">
        <v>26123.32</v>
      </c>
      <c r="Q248" s="15">
        <v>18978.52</v>
      </c>
      <c r="R248" s="90">
        <f t="shared" si="100"/>
        <v>7144.799999999999</v>
      </c>
      <c r="S248" s="103">
        <f t="shared" si="101"/>
        <v>0.3764677119185268</v>
      </c>
      <c r="T248" s="104"/>
      <c r="U248" s="15">
        <v>101557.44</v>
      </c>
      <c r="V248" s="15">
        <v>89280.97</v>
      </c>
      <c r="W248" s="90">
        <f t="shared" si="102"/>
        <v>12276.470000000001</v>
      </c>
      <c r="X248" s="103">
        <f t="shared" si="103"/>
        <v>0.137503770400344</v>
      </c>
    </row>
    <row r="249" spans="1:24" s="14" customFormat="1" ht="12.75" hidden="1" outlineLevel="2">
      <c r="A249" s="14" t="s">
        <v>938</v>
      </c>
      <c r="B249" s="14" t="s">
        <v>939</v>
      </c>
      <c r="C249" s="54" t="s">
        <v>1523</v>
      </c>
      <c r="D249" s="15"/>
      <c r="E249" s="15"/>
      <c r="F249" s="15">
        <v>77951.28</v>
      </c>
      <c r="G249" s="15">
        <v>60335.04</v>
      </c>
      <c r="H249" s="90">
        <f t="shared" si="96"/>
        <v>17616.239999999998</v>
      </c>
      <c r="I249" s="103">
        <f t="shared" si="97"/>
        <v>0.29197361930977417</v>
      </c>
      <c r="J249" s="104"/>
      <c r="K249" s="15">
        <v>1181597.06</v>
      </c>
      <c r="L249" s="15">
        <v>1010231.76</v>
      </c>
      <c r="M249" s="90">
        <f t="shared" si="98"/>
        <v>171365.30000000005</v>
      </c>
      <c r="N249" s="103">
        <f t="shared" si="99"/>
        <v>0.16962968972585069</v>
      </c>
      <c r="O249" s="104"/>
      <c r="P249" s="15">
        <v>295241.46</v>
      </c>
      <c r="Q249" s="15">
        <v>212430.67</v>
      </c>
      <c r="R249" s="90">
        <f t="shared" si="100"/>
        <v>82810.79000000001</v>
      </c>
      <c r="S249" s="103">
        <f t="shared" si="101"/>
        <v>0.3898250191462466</v>
      </c>
      <c r="T249" s="104"/>
      <c r="U249" s="15">
        <v>1250441.51</v>
      </c>
      <c r="V249" s="15">
        <v>1080729.77</v>
      </c>
      <c r="W249" s="90">
        <f t="shared" si="102"/>
        <v>169711.74</v>
      </c>
      <c r="X249" s="103">
        <f t="shared" si="103"/>
        <v>0.1570343898271628</v>
      </c>
    </row>
    <row r="250" spans="1:24" s="14" customFormat="1" ht="12.75" hidden="1" outlineLevel="2">
      <c r="A250" s="14" t="s">
        <v>940</v>
      </c>
      <c r="B250" s="14" t="s">
        <v>941</v>
      </c>
      <c r="C250" s="54" t="s">
        <v>1478</v>
      </c>
      <c r="D250" s="15"/>
      <c r="E250" s="15"/>
      <c r="F250" s="15">
        <v>30493.58</v>
      </c>
      <c r="G250" s="15">
        <v>6114.35</v>
      </c>
      <c r="H250" s="90">
        <f t="shared" si="96"/>
        <v>24379.230000000003</v>
      </c>
      <c r="I250" s="103">
        <f t="shared" si="97"/>
        <v>3.9872153213342387</v>
      </c>
      <c r="J250" s="104"/>
      <c r="K250" s="15">
        <v>740667.97</v>
      </c>
      <c r="L250" s="15">
        <v>723013.47</v>
      </c>
      <c r="M250" s="90">
        <f t="shared" si="98"/>
        <v>17654.5</v>
      </c>
      <c r="N250" s="103">
        <f t="shared" si="99"/>
        <v>0.024417940650538643</v>
      </c>
      <c r="O250" s="104"/>
      <c r="P250" s="15">
        <v>193185.43</v>
      </c>
      <c r="Q250" s="15">
        <v>166868.57</v>
      </c>
      <c r="R250" s="90">
        <f t="shared" si="100"/>
        <v>26316.859999999986</v>
      </c>
      <c r="S250" s="103">
        <f t="shared" si="101"/>
        <v>0.15771010682239311</v>
      </c>
      <c r="T250" s="104"/>
      <c r="U250" s="15">
        <v>839112.07</v>
      </c>
      <c r="V250" s="15">
        <v>866361.19</v>
      </c>
      <c r="W250" s="90">
        <f t="shared" si="102"/>
        <v>-27249.119999999995</v>
      </c>
      <c r="X250" s="103">
        <f t="shared" si="103"/>
        <v>-0.03145237842429206</v>
      </c>
    </row>
    <row r="251" spans="1:24" s="14" customFormat="1" ht="12.75" hidden="1" outlineLevel="2">
      <c r="A251" s="14" t="s">
        <v>942</v>
      </c>
      <c r="B251" s="14" t="s">
        <v>943</v>
      </c>
      <c r="C251" s="54" t="s">
        <v>1500</v>
      </c>
      <c r="D251" s="15"/>
      <c r="E251" s="15"/>
      <c r="F251" s="15">
        <v>369.23</v>
      </c>
      <c r="G251" s="15">
        <v>873.63</v>
      </c>
      <c r="H251" s="90">
        <f t="shared" si="96"/>
        <v>-504.4</v>
      </c>
      <c r="I251" s="103">
        <f t="shared" si="97"/>
        <v>-0.5773611254192278</v>
      </c>
      <c r="J251" s="104"/>
      <c r="K251" s="15">
        <v>2846.35</v>
      </c>
      <c r="L251" s="15">
        <v>3779.83</v>
      </c>
      <c r="M251" s="90">
        <f t="shared" si="98"/>
        <v>-933.48</v>
      </c>
      <c r="N251" s="103">
        <f t="shared" si="99"/>
        <v>-0.24696348777590527</v>
      </c>
      <c r="O251" s="104"/>
      <c r="P251" s="15">
        <v>11457.31</v>
      </c>
      <c r="Q251" s="15">
        <v>2537.07</v>
      </c>
      <c r="R251" s="90">
        <f t="shared" si="100"/>
        <v>8920.24</v>
      </c>
      <c r="S251" s="103">
        <f t="shared" si="101"/>
        <v>3.51596132546599</v>
      </c>
      <c r="T251" s="104"/>
      <c r="U251" s="15">
        <v>2810.18</v>
      </c>
      <c r="V251" s="15">
        <v>4102.95</v>
      </c>
      <c r="W251" s="90">
        <f t="shared" si="102"/>
        <v>-1292.77</v>
      </c>
      <c r="X251" s="103">
        <f t="shared" si="103"/>
        <v>-0.3150830500006093</v>
      </c>
    </row>
    <row r="252" spans="1:24" s="14" customFormat="1" ht="12.75" hidden="1" outlineLevel="2">
      <c r="A252" s="14" t="s">
        <v>944</v>
      </c>
      <c r="B252" s="14" t="s">
        <v>945</v>
      </c>
      <c r="C252" s="54" t="s">
        <v>1524</v>
      </c>
      <c r="D252" s="15"/>
      <c r="E252" s="15"/>
      <c r="F252" s="15">
        <v>21062.52</v>
      </c>
      <c r="G252" s="15">
        <v>23028.43</v>
      </c>
      <c r="H252" s="90">
        <f t="shared" si="96"/>
        <v>-1965.9099999999999</v>
      </c>
      <c r="I252" s="103">
        <f t="shared" si="97"/>
        <v>-0.08536882453558492</v>
      </c>
      <c r="J252" s="104"/>
      <c r="K252" s="15">
        <v>188247.38</v>
      </c>
      <c r="L252" s="15">
        <v>224783.92</v>
      </c>
      <c r="M252" s="90">
        <f t="shared" si="98"/>
        <v>-36536.54000000001</v>
      </c>
      <c r="N252" s="103">
        <f t="shared" si="99"/>
        <v>-0.16254071910481854</v>
      </c>
      <c r="O252" s="104"/>
      <c r="P252" s="15">
        <v>49471.99</v>
      </c>
      <c r="Q252" s="15">
        <v>63588.44</v>
      </c>
      <c r="R252" s="90">
        <f t="shared" si="100"/>
        <v>-14116.450000000004</v>
      </c>
      <c r="S252" s="103">
        <f t="shared" si="101"/>
        <v>-0.22199711142465522</v>
      </c>
      <c r="T252" s="104"/>
      <c r="U252" s="15">
        <v>204976.68</v>
      </c>
      <c r="V252" s="15">
        <v>236093.05000000002</v>
      </c>
      <c r="W252" s="90">
        <f t="shared" si="102"/>
        <v>-31116.370000000024</v>
      </c>
      <c r="X252" s="103">
        <f t="shared" si="103"/>
        <v>-0.13179706052338272</v>
      </c>
    </row>
    <row r="253" spans="1:24" s="14" customFormat="1" ht="12.75" hidden="1" outlineLevel="2">
      <c r="A253" s="14" t="s">
        <v>946</v>
      </c>
      <c r="B253" s="14" t="s">
        <v>947</v>
      </c>
      <c r="C253" s="54" t="s">
        <v>1512</v>
      </c>
      <c r="D253" s="15"/>
      <c r="E253" s="15"/>
      <c r="F253" s="15">
        <v>84071</v>
      </c>
      <c r="G253" s="15">
        <v>48077.94</v>
      </c>
      <c r="H253" s="90">
        <f t="shared" si="96"/>
        <v>35993.06</v>
      </c>
      <c r="I253" s="103">
        <f t="shared" si="97"/>
        <v>0.7486398127706801</v>
      </c>
      <c r="J253" s="104"/>
      <c r="K253" s="15">
        <v>1089187.42</v>
      </c>
      <c r="L253" s="15">
        <v>1053449.98</v>
      </c>
      <c r="M253" s="90">
        <f t="shared" si="98"/>
        <v>35737.439999999944</v>
      </c>
      <c r="N253" s="103">
        <f t="shared" si="99"/>
        <v>0.0339241925848249</v>
      </c>
      <c r="O253" s="104"/>
      <c r="P253" s="15">
        <v>269911.61</v>
      </c>
      <c r="Q253" s="15">
        <v>212736.48</v>
      </c>
      <c r="R253" s="90">
        <f t="shared" si="100"/>
        <v>57175.129999999976</v>
      </c>
      <c r="S253" s="103">
        <f t="shared" si="101"/>
        <v>0.26876034613339456</v>
      </c>
      <c r="T253" s="104"/>
      <c r="U253" s="15">
        <v>1232365.4</v>
      </c>
      <c r="V253" s="15">
        <v>1124205.73</v>
      </c>
      <c r="W253" s="90">
        <f t="shared" si="102"/>
        <v>108159.66999999993</v>
      </c>
      <c r="X253" s="103">
        <f t="shared" si="103"/>
        <v>0.0962098547567445</v>
      </c>
    </row>
    <row r="254" spans="1:24" s="14" customFormat="1" ht="12.75" hidden="1" outlineLevel="2">
      <c r="A254" s="14" t="s">
        <v>948</v>
      </c>
      <c r="B254" s="14" t="s">
        <v>949</v>
      </c>
      <c r="C254" s="54" t="s">
        <v>1525</v>
      </c>
      <c r="D254" s="15"/>
      <c r="E254" s="15"/>
      <c r="F254" s="15">
        <v>14072.300000000001</v>
      </c>
      <c r="G254" s="15">
        <v>12238.2</v>
      </c>
      <c r="H254" s="90">
        <f t="shared" si="96"/>
        <v>1834.1000000000004</v>
      </c>
      <c r="I254" s="103">
        <f t="shared" si="97"/>
        <v>0.14986681047866518</v>
      </c>
      <c r="J254" s="104"/>
      <c r="K254" s="15">
        <v>139079.96</v>
      </c>
      <c r="L254" s="15">
        <v>83527.28</v>
      </c>
      <c r="M254" s="90">
        <f t="shared" si="98"/>
        <v>55552.67999999999</v>
      </c>
      <c r="N254" s="103">
        <f t="shared" si="99"/>
        <v>0.6650842694745955</v>
      </c>
      <c r="O254" s="104"/>
      <c r="P254" s="15">
        <v>47138.200000000004</v>
      </c>
      <c r="Q254" s="15">
        <v>26194.08</v>
      </c>
      <c r="R254" s="90">
        <f t="shared" si="100"/>
        <v>20944.120000000003</v>
      </c>
      <c r="S254" s="103">
        <f t="shared" si="101"/>
        <v>0.7995745603586765</v>
      </c>
      <c r="T254" s="104"/>
      <c r="U254" s="15">
        <v>147170.83</v>
      </c>
      <c r="V254" s="15">
        <v>89616.18</v>
      </c>
      <c r="W254" s="90">
        <f t="shared" si="102"/>
        <v>57554.649999999994</v>
      </c>
      <c r="X254" s="103">
        <f t="shared" si="103"/>
        <v>0.642235029433301</v>
      </c>
    </row>
    <row r="255" spans="1:24" s="14" customFormat="1" ht="12.75" hidden="1" outlineLevel="2">
      <c r="A255" s="14" t="s">
        <v>950</v>
      </c>
      <c r="B255" s="14" t="s">
        <v>951</v>
      </c>
      <c r="C255" s="54" t="s">
        <v>1526</v>
      </c>
      <c r="D255" s="15"/>
      <c r="E255" s="15"/>
      <c r="F255" s="15">
        <v>6511.37</v>
      </c>
      <c r="G255" s="15">
        <v>8044.09</v>
      </c>
      <c r="H255" s="90">
        <f t="shared" si="96"/>
        <v>-1532.7200000000003</v>
      </c>
      <c r="I255" s="103">
        <f t="shared" si="97"/>
        <v>-0.19053988704750943</v>
      </c>
      <c r="J255" s="104"/>
      <c r="K255" s="15">
        <v>56465.49</v>
      </c>
      <c r="L255" s="15">
        <v>50284.37</v>
      </c>
      <c r="M255" s="90">
        <f t="shared" si="98"/>
        <v>6181.119999999995</v>
      </c>
      <c r="N255" s="103">
        <f t="shared" si="99"/>
        <v>0.12292328610261986</v>
      </c>
      <c r="O255" s="104"/>
      <c r="P255" s="15">
        <v>18275.600000000002</v>
      </c>
      <c r="Q255" s="15">
        <v>17877.64</v>
      </c>
      <c r="R255" s="90">
        <f t="shared" si="100"/>
        <v>397.96000000000276</v>
      </c>
      <c r="S255" s="103">
        <f t="shared" si="101"/>
        <v>0.022260208841883088</v>
      </c>
      <c r="T255" s="104"/>
      <c r="U255" s="15">
        <v>63914.84</v>
      </c>
      <c r="V255" s="15">
        <v>53885.43</v>
      </c>
      <c r="W255" s="90">
        <f t="shared" si="102"/>
        <v>10029.409999999996</v>
      </c>
      <c r="X255" s="103">
        <f t="shared" si="103"/>
        <v>0.18612470940660575</v>
      </c>
    </row>
    <row r="256" spans="1:24" s="14" customFormat="1" ht="12.75" hidden="1" outlineLevel="2">
      <c r="A256" s="14" t="s">
        <v>952</v>
      </c>
      <c r="B256" s="14" t="s">
        <v>953</v>
      </c>
      <c r="C256" s="54" t="s">
        <v>1527</v>
      </c>
      <c r="D256" s="15"/>
      <c r="E256" s="15"/>
      <c r="F256" s="15">
        <v>58727.68</v>
      </c>
      <c r="G256" s="15">
        <v>60902.840000000004</v>
      </c>
      <c r="H256" s="90">
        <f t="shared" si="96"/>
        <v>-2175.1600000000035</v>
      </c>
      <c r="I256" s="103">
        <f t="shared" si="97"/>
        <v>-0.03571524743345308</v>
      </c>
      <c r="J256" s="104"/>
      <c r="K256" s="15">
        <v>830450.03</v>
      </c>
      <c r="L256" s="15">
        <v>703391.79</v>
      </c>
      <c r="M256" s="90">
        <f t="shared" si="98"/>
        <v>127058.23999999999</v>
      </c>
      <c r="N256" s="103">
        <f t="shared" si="99"/>
        <v>0.18063651268946426</v>
      </c>
      <c r="O256" s="104"/>
      <c r="P256" s="15">
        <v>211861.84</v>
      </c>
      <c r="Q256" s="15">
        <v>215284.29</v>
      </c>
      <c r="R256" s="90">
        <f t="shared" si="100"/>
        <v>-3422.4500000000116</v>
      </c>
      <c r="S256" s="103">
        <f t="shared" si="101"/>
        <v>-0.01589735135805781</v>
      </c>
      <c r="T256" s="104"/>
      <c r="U256" s="15">
        <v>887628.65</v>
      </c>
      <c r="V256" s="15">
        <v>793541.77</v>
      </c>
      <c r="W256" s="90">
        <f t="shared" si="102"/>
        <v>94086.88</v>
      </c>
      <c r="X256" s="103">
        <f t="shared" si="103"/>
        <v>0.11856575615420975</v>
      </c>
    </row>
    <row r="257" spans="1:24" s="14" customFormat="1" ht="12.75" hidden="1" outlineLevel="2">
      <c r="A257" s="14" t="s">
        <v>954</v>
      </c>
      <c r="B257" s="14" t="s">
        <v>955</v>
      </c>
      <c r="C257" s="54" t="s">
        <v>1528</v>
      </c>
      <c r="D257" s="15"/>
      <c r="E257" s="15"/>
      <c r="F257" s="15">
        <v>14276.84</v>
      </c>
      <c r="G257" s="15">
        <v>15720.31</v>
      </c>
      <c r="H257" s="90">
        <f t="shared" si="96"/>
        <v>-1443.4699999999993</v>
      </c>
      <c r="I257" s="103">
        <f t="shared" si="97"/>
        <v>-0.0918219806097971</v>
      </c>
      <c r="J257" s="104"/>
      <c r="K257" s="15">
        <v>121758.75</v>
      </c>
      <c r="L257" s="15">
        <v>119603.28</v>
      </c>
      <c r="M257" s="90">
        <f t="shared" si="98"/>
        <v>2155.470000000001</v>
      </c>
      <c r="N257" s="103">
        <f t="shared" si="99"/>
        <v>0.018021830170543828</v>
      </c>
      <c r="O257" s="104"/>
      <c r="P257" s="15">
        <v>34916.15</v>
      </c>
      <c r="Q257" s="15">
        <v>43001.03</v>
      </c>
      <c r="R257" s="90">
        <f t="shared" si="100"/>
        <v>-8084.879999999997</v>
      </c>
      <c r="S257" s="103">
        <f t="shared" si="101"/>
        <v>-0.188015961478132</v>
      </c>
      <c r="T257" s="104"/>
      <c r="U257" s="15">
        <v>129226.15</v>
      </c>
      <c r="V257" s="15">
        <v>136217.8</v>
      </c>
      <c r="W257" s="90">
        <f t="shared" si="102"/>
        <v>-6991.649999999994</v>
      </c>
      <c r="X257" s="103">
        <f t="shared" si="103"/>
        <v>-0.05132699250758708</v>
      </c>
    </row>
    <row r="258" spans="1:24" s="14" customFormat="1" ht="12.75" hidden="1" outlineLevel="2">
      <c r="A258" s="14" t="s">
        <v>956</v>
      </c>
      <c r="B258" s="14" t="s">
        <v>957</v>
      </c>
      <c r="C258" s="54" t="s">
        <v>1529</v>
      </c>
      <c r="D258" s="15"/>
      <c r="E258" s="15"/>
      <c r="F258" s="15">
        <v>452475.54000000004</v>
      </c>
      <c r="G258" s="15">
        <v>255452.77000000002</v>
      </c>
      <c r="H258" s="90">
        <f t="shared" si="96"/>
        <v>197022.77000000002</v>
      </c>
      <c r="I258" s="103">
        <f t="shared" si="97"/>
        <v>0.7712688729114192</v>
      </c>
      <c r="J258" s="104"/>
      <c r="K258" s="15">
        <v>8995098.844</v>
      </c>
      <c r="L258" s="15">
        <v>1930259.218</v>
      </c>
      <c r="M258" s="90">
        <f t="shared" si="98"/>
        <v>7064839.626</v>
      </c>
      <c r="N258" s="103">
        <f t="shared" si="99"/>
        <v>3.6600470859660463</v>
      </c>
      <c r="O258" s="104"/>
      <c r="P258" s="15">
        <v>1169577.3900000001</v>
      </c>
      <c r="Q258" s="15">
        <v>706272.278</v>
      </c>
      <c r="R258" s="90">
        <f t="shared" si="100"/>
        <v>463305.1120000001</v>
      </c>
      <c r="S258" s="103">
        <f t="shared" si="101"/>
        <v>0.6559865457440481</v>
      </c>
      <c r="T258" s="104"/>
      <c r="U258" s="15">
        <v>9770873.309</v>
      </c>
      <c r="V258" s="15">
        <v>3042611.7180000003</v>
      </c>
      <c r="W258" s="90">
        <f t="shared" si="102"/>
        <v>6728261.591</v>
      </c>
      <c r="X258" s="103">
        <f t="shared" si="103"/>
        <v>2.2113441393773003</v>
      </c>
    </row>
    <row r="259" spans="1:24" s="14" customFormat="1" ht="12.75" hidden="1" outlineLevel="2">
      <c r="A259" s="14" t="s">
        <v>958</v>
      </c>
      <c r="B259" s="14" t="s">
        <v>959</v>
      </c>
      <c r="C259" s="54" t="s">
        <v>1521</v>
      </c>
      <c r="D259" s="15"/>
      <c r="E259" s="15"/>
      <c r="F259" s="15">
        <v>116624.11</v>
      </c>
      <c r="G259" s="15">
        <v>113212.88</v>
      </c>
      <c r="H259" s="90">
        <f t="shared" si="96"/>
        <v>3411.229999999996</v>
      </c>
      <c r="I259" s="103">
        <f t="shared" si="97"/>
        <v>0.030131112290403668</v>
      </c>
      <c r="J259" s="104"/>
      <c r="K259" s="15">
        <v>1473201.34</v>
      </c>
      <c r="L259" s="15">
        <v>1400617.44</v>
      </c>
      <c r="M259" s="90">
        <f t="shared" si="98"/>
        <v>72583.90000000014</v>
      </c>
      <c r="N259" s="103">
        <f t="shared" si="99"/>
        <v>0.051822787527192396</v>
      </c>
      <c r="O259" s="104"/>
      <c r="P259" s="15">
        <v>348746.93</v>
      </c>
      <c r="Q259" s="15">
        <v>339857.84</v>
      </c>
      <c r="R259" s="90">
        <f t="shared" si="100"/>
        <v>8889.089999999967</v>
      </c>
      <c r="S259" s="103">
        <f t="shared" si="101"/>
        <v>0.026155318353108956</v>
      </c>
      <c r="T259" s="104"/>
      <c r="U259" s="15">
        <v>1587468.36</v>
      </c>
      <c r="V259" s="15">
        <v>1513392.19</v>
      </c>
      <c r="W259" s="90">
        <f t="shared" si="102"/>
        <v>74076.17000000016</v>
      </c>
      <c r="X259" s="103">
        <f t="shared" si="103"/>
        <v>0.04894710735886655</v>
      </c>
    </row>
    <row r="260" spans="1:24" s="14" customFormat="1" ht="12.75" hidden="1" outlineLevel="2">
      <c r="A260" s="14" t="s">
        <v>960</v>
      </c>
      <c r="B260" s="14" t="s">
        <v>961</v>
      </c>
      <c r="C260" s="54" t="s">
        <v>1530</v>
      </c>
      <c r="D260" s="15"/>
      <c r="E260" s="15"/>
      <c r="F260" s="15">
        <v>5390.735000000001</v>
      </c>
      <c r="G260" s="15">
        <v>5393.59</v>
      </c>
      <c r="H260" s="90">
        <f t="shared" si="96"/>
        <v>-2.8549999999995634</v>
      </c>
      <c r="I260" s="103">
        <f t="shared" si="97"/>
        <v>-0.0005293320404405161</v>
      </c>
      <c r="J260" s="104"/>
      <c r="K260" s="15">
        <v>59298.085</v>
      </c>
      <c r="L260" s="15">
        <v>59329.49</v>
      </c>
      <c r="M260" s="90">
        <f t="shared" si="98"/>
        <v>-31.404999999998836</v>
      </c>
      <c r="N260" s="103">
        <f t="shared" si="99"/>
        <v>-0.0005293320404405775</v>
      </c>
      <c r="O260" s="104"/>
      <c r="P260" s="15">
        <v>16172.205</v>
      </c>
      <c r="Q260" s="15">
        <v>16180.77</v>
      </c>
      <c r="R260" s="90">
        <f t="shared" si="100"/>
        <v>-8.56500000000051</v>
      </c>
      <c r="S260" s="103">
        <f t="shared" si="101"/>
        <v>-0.0005293320404406286</v>
      </c>
      <c r="T260" s="104"/>
      <c r="U260" s="15">
        <v>64691.675</v>
      </c>
      <c r="V260" s="15">
        <v>65171.88</v>
      </c>
      <c r="W260" s="90">
        <f t="shared" si="102"/>
        <v>-480.20499999999447</v>
      </c>
      <c r="X260" s="103">
        <f t="shared" si="103"/>
        <v>-0.007368285217489422</v>
      </c>
    </row>
    <row r="261" spans="1:24" s="14" customFormat="1" ht="12.75" hidden="1" outlineLevel="2">
      <c r="A261" s="14" t="s">
        <v>962</v>
      </c>
      <c r="B261" s="14" t="s">
        <v>963</v>
      </c>
      <c r="C261" s="54" t="s">
        <v>1531</v>
      </c>
      <c r="D261" s="15"/>
      <c r="E261" s="15"/>
      <c r="F261" s="15">
        <v>29096.48</v>
      </c>
      <c r="G261" s="15">
        <v>27953.71</v>
      </c>
      <c r="H261" s="90">
        <f t="shared" si="96"/>
        <v>1142.7700000000004</v>
      </c>
      <c r="I261" s="103">
        <f t="shared" si="97"/>
        <v>0.0408807990066435</v>
      </c>
      <c r="J261" s="104"/>
      <c r="K261" s="15">
        <v>309330.59</v>
      </c>
      <c r="L261" s="15">
        <v>365041.236</v>
      </c>
      <c r="M261" s="90">
        <f t="shared" si="98"/>
        <v>-55710.64599999995</v>
      </c>
      <c r="N261" s="103">
        <f t="shared" si="99"/>
        <v>-0.15261466515525374</v>
      </c>
      <c r="O261" s="104"/>
      <c r="P261" s="15">
        <v>85930.65000000001</v>
      </c>
      <c r="Q261" s="15">
        <v>96882.23</v>
      </c>
      <c r="R261" s="90">
        <f t="shared" si="100"/>
        <v>-10951.579999999987</v>
      </c>
      <c r="S261" s="103">
        <f t="shared" si="101"/>
        <v>-0.1130401313016844</v>
      </c>
      <c r="T261" s="104"/>
      <c r="U261" s="15">
        <v>332545.29000000004</v>
      </c>
      <c r="V261" s="15">
        <v>406549.84599999996</v>
      </c>
      <c r="W261" s="90">
        <f t="shared" si="102"/>
        <v>-74004.55599999992</v>
      </c>
      <c r="X261" s="103">
        <f t="shared" si="103"/>
        <v>-0.18203070725059364</v>
      </c>
    </row>
    <row r="262" spans="1:24" s="14" customFormat="1" ht="12.75" hidden="1" outlineLevel="2">
      <c r="A262" s="14" t="s">
        <v>964</v>
      </c>
      <c r="B262" s="14" t="s">
        <v>965</v>
      </c>
      <c r="C262" s="54" t="s">
        <v>1532</v>
      </c>
      <c r="D262" s="15"/>
      <c r="E262" s="15"/>
      <c r="F262" s="15">
        <v>303.18</v>
      </c>
      <c r="G262" s="15">
        <v>820.34</v>
      </c>
      <c r="H262" s="90">
        <f aca="true" t="shared" si="104" ref="H262:H293">+F262-G262</f>
        <v>-517.1600000000001</v>
      </c>
      <c r="I262" s="103">
        <f aca="true" t="shared" si="105" ref="I262:I293">IF(G262&lt;0,IF(H262=0,0,IF(OR(G262=0,F262=0),"N.M.",IF(ABS(H262/G262)&gt;=10,"N.M.",H262/(-G262)))),IF(H262=0,0,IF(OR(G262=0,F262=0),"N.M.",IF(ABS(H262/G262)&gt;=10,"N.M.",H262/G262))))</f>
        <v>-0.6304215325352903</v>
      </c>
      <c r="J262" s="104"/>
      <c r="K262" s="15">
        <v>14924.75</v>
      </c>
      <c r="L262" s="15">
        <v>22460.53</v>
      </c>
      <c r="M262" s="90">
        <f aca="true" t="shared" si="106" ref="M262:M293">+K262-L262</f>
        <v>-7535.779999999999</v>
      </c>
      <c r="N262" s="103">
        <f aca="true" t="shared" si="107" ref="N262:N293">IF(L262&lt;0,IF(M262=0,0,IF(OR(L262=0,K262=0),"N.M.",IF(ABS(M262/L262)&gt;=10,"N.M.",M262/(-L262)))),IF(M262=0,0,IF(OR(L262=0,K262=0),"N.M.",IF(ABS(M262/L262)&gt;=10,"N.M.",M262/L262))))</f>
        <v>-0.335512118369424</v>
      </c>
      <c r="O262" s="104"/>
      <c r="P262" s="15">
        <v>815.4</v>
      </c>
      <c r="Q262" s="15">
        <v>2766.7000000000003</v>
      </c>
      <c r="R262" s="90">
        <f aca="true" t="shared" si="108" ref="R262:R293">+P262-Q262</f>
        <v>-1951.3000000000002</v>
      </c>
      <c r="S262" s="103">
        <f aca="true" t="shared" si="109" ref="S262:S293">IF(Q262&lt;0,IF(R262=0,0,IF(OR(Q262=0,P262=0),"N.M.",IF(ABS(R262/Q262)&gt;=10,"N.M.",R262/(-Q262)))),IF(R262=0,0,IF(OR(Q262=0,P262=0),"N.M.",IF(ABS(R262/Q262)&gt;=10,"N.M.",R262/Q262))))</f>
        <v>-0.7052806592691654</v>
      </c>
      <c r="T262" s="104"/>
      <c r="U262" s="15">
        <v>8283.86</v>
      </c>
      <c r="V262" s="15">
        <v>28711</v>
      </c>
      <c r="W262" s="90">
        <f aca="true" t="shared" si="110" ref="W262:W293">+U262-V262</f>
        <v>-20427.14</v>
      </c>
      <c r="X262" s="103">
        <f aca="true" t="shared" si="111" ref="X262:X293">IF(V262&lt;0,IF(W262=0,0,IF(OR(V262=0,U262=0),"N.M.",IF(ABS(W262/V262)&gt;=10,"N.M.",W262/(-V262)))),IF(W262=0,0,IF(OR(V262=0,U262=0),"N.M.",IF(ABS(W262/V262)&gt;=10,"N.M.",W262/V262))))</f>
        <v>-0.7114743478109435</v>
      </c>
    </row>
    <row r="263" spans="1:24" s="14" customFormat="1" ht="12.75" hidden="1" outlineLevel="2">
      <c r="A263" s="14" t="s">
        <v>966</v>
      </c>
      <c r="B263" s="14" t="s">
        <v>967</v>
      </c>
      <c r="C263" s="54" t="s">
        <v>1533</v>
      </c>
      <c r="D263" s="15"/>
      <c r="E263" s="15"/>
      <c r="F263" s="15">
        <v>0</v>
      </c>
      <c r="G263" s="15">
        <v>0</v>
      </c>
      <c r="H263" s="90">
        <f t="shared" si="104"/>
        <v>0</v>
      </c>
      <c r="I263" s="103">
        <f t="shared" si="105"/>
        <v>0</v>
      </c>
      <c r="J263" s="104"/>
      <c r="K263" s="15">
        <v>0</v>
      </c>
      <c r="L263" s="15">
        <v>-12.5</v>
      </c>
      <c r="M263" s="90">
        <f t="shared" si="106"/>
        <v>12.5</v>
      </c>
      <c r="N263" s="103" t="str">
        <f t="shared" si="107"/>
        <v>N.M.</v>
      </c>
      <c r="O263" s="104"/>
      <c r="P263" s="15">
        <v>0</v>
      </c>
      <c r="Q263" s="15">
        <v>-0.49</v>
      </c>
      <c r="R263" s="90">
        <f t="shared" si="108"/>
        <v>0.49</v>
      </c>
      <c r="S263" s="103" t="str">
        <f t="shared" si="109"/>
        <v>N.M.</v>
      </c>
      <c r="T263" s="104"/>
      <c r="U263" s="15">
        <v>0</v>
      </c>
      <c r="V263" s="15">
        <v>0.0600000000000005</v>
      </c>
      <c r="W263" s="90">
        <f t="shared" si="110"/>
        <v>-0.0600000000000005</v>
      </c>
      <c r="X263" s="103" t="str">
        <f t="shared" si="111"/>
        <v>N.M.</v>
      </c>
    </row>
    <row r="264" spans="1:24" s="14" customFormat="1" ht="12.75" hidden="1" outlineLevel="2">
      <c r="A264" s="14" t="s">
        <v>968</v>
      </c>
      <c r="B264" s="14" t="s">
        <v>969</v>
      </c>
      <c r="C264" s="54" t="s">
        <v>1534</v>
      </c>
      <c r="D264" s="15"/>
      <c r="E264" s="15"/>
      <c r="F264" s="15">
        <v>42183.96</v>
      </c>
      <c r="G264" s="15">
        <v>44078.8</v>
      </c>
      <c r="H264" s="90">
        <f t="shared" si="104"/>
        <v>-1894.8400000000038</v>
      </c>
      <c r="I264" s="103">
        <f t="shared" si="105"/>
        <v>-0.04298755864497227</v>
      </c>
      <c r="J264" s="104"/>
      <c r="K264" s="15">
        <v>515965.89</v>
      </c>
      <c r="L264" s="15">
        <v>521650.07</v>
      </c>
      <c r="M264" s="90">
        <f t="shared" si="106"/>
        <v>-5684.179999999993</v>
      </c>
      <c r="N264" s="103">
        <f t="shared" si="107"/>
        <v>-0.010896538363351495</v>
      </c>
      <c r="O264" s="104"/>
      <c r="P264" s="15">
        <v>137832.15</v>
      </c>
      <c r="Q264" s="15">
        <v>137003.49</v>
      </c>
      <c r="R264" s="90">
        <f t="shared" si="108"/>
        <v>828.6600000000035</v>
      </c>
      <c r="S264" s="103">
        <f t="shared" si="109"/>
        <v>0.006048459057502868</v>
      </c>
      <c r="T264" s="104"/>
      <c r="U264" s="15">
        <v>597434.56</v>
      </c>
      <c r="V264" s="15">
        <v>621703.93</v>
      </c>
      <c r="W264" s="90">
        <f t="shared" si="110"/>
        <v>-24269.369999999995</v>
      </c>
      <c r="X264" s="103">
        <f t="shared" si="111"/>
        <v>-0.03903686116315847</v>
      </c>
    </row>
    <row r="265" spans="1:24" s="14" customFormat="1" ht="12.75" hidden="1" outlineLevel="2">
      <c r="A265" s="14" t="s">
        <v>970</v>
      </c>
      <c r="B265" s="14" t="s">
        <v>971</v>
      </c>
      <c r="C265" s="54" t="s">
        <v>1535</v>
      </c>
      <c r="D265" s="15"/>
      <c r="E265" s="15"/>
      <c r="F265" s="15">
        <v>5175.27</v>
      </c>
      <c r="G265" s="15">
        <v>3190.64</v>
      </c>
      <c r="H265" s="90">
        <f t="shared" si="104"/>
        <v>1984.6300000000006</v>
      </c>
      <c r="I265" s="103">
        <f t="shared" si="105"/>
        <v>0.6220162725973475</v>
      </c>
      <c r="J265" s="104"/>
      <c r="K265" s="15">
        <v>42429.79</v>
      </c>
      <c r="L265" s="15">
        <v>37873.96</v>
      </c>
      <c r="M265" s="90">
        <f t="shared" si="106"/>
        <v>4555.830000000002</v>
      </c>
      <c r="N265" s="103">
        <f t="shared" si="107"/>
        <v>0.12028924358583053</v>
      </c>
      <c r="O265" s="104"/>
      <c r="P265" s="15">
        <v>13512.99</v>
      </c>
      <c r="Q265" s="15">
        <v>9944.17</v>
      </c>
      <c r="R265" s="90">
        <f t="shared" si="108"/>
        <v>3568.8199999999997</v>
      </c>
      <c r="S265" s="103">
        <f t="shared" si="109"/>
        <v>0.3588856586321432</v>
      </c>
      <c r="T265" s="104"/>
      <c r="U265" s="15">
        <v>45675.66</v>
      </c>
      <c r="V265" s="15">
        <v>41271.21</v>
      </c>
      <c r="W265" s="90">
        <f t="shared" si="110"/>
        <v>4404.450000000004</v>
      </c>
      <c r="X265" s="103">
        <f t="shared" si="111"/>
        <v>0.10671967213948912</v>
      </c>
    </row>
    <row r="266" spans="1:24" s="14" customFormat="1" ht="12.75" hidden="1" outlineLevel="2">
      <c r="A266" s="14" t="s">
        <v>972</v>
      </c>
      <c r="B266" s="14" t="s">
        <v>973</v>
      </c>
      <c r="C266" s="54" t="s">
        <v>1536</v>
      </c>
      <c r="D266" s="15"/>
      <c r="E266" s="15"/>
      <c r="F266" s="15">
        <v>6691.14</v>
      </c>
      <c r="G266" s="15">
        <v>8642.65</v>
      </c>
      <c r="H266" s="90">
        <f t="shared" si="104"/>
        <v>-1951.5099999999993</v>
      </c>
      <c r="I266" s="103">
        <f t="shared" si="105"/>
        <v>-0.22579995718905652</v>
      </c>
      <c r="J266" s="104"/>
      <c r="K266" s="15">
        <v>43020.37</v>
      </c>
      <c r="L266" s="15">
        <v>51807.06</v>
      </c>
      <c r="M266" s="90">
        <f t="shared" si="106"/>
        <v>-8786.689999999995</v>
      </c>
      <c r="N266" s="103">
        <f t="shared" si="107"/>
        <v>-0.16960410415105578</v>
      </c>
      <c r="O266" s="104"/>
      <c r="P266" s="15">
        <v>11194.4</v>
      </c>
      <c r="Q266" s="15">
        <v>22374.760000000002</v>
      </c>
      <c r="R266" s="90">
        <f t="shared" si="108"/>
        <v>-11180.360000000002</v>
      </c>
      <c r="S266" s="103">
        <f t="shared" si="109"/>
        <v>-0.49968625361791597</v>
      </c>
      <c r="T266" s="104"/>
      <c r="U266" s="15">
        <v>44930.060000000005</v>
      </c>
      <c r="V266" s="15">
        <v>53354.13</v>
      </c>
      <c r="W266" s="90">
        <f t="shared" si="110"/>
        <v>-8424.069999999992</v>
      </c>
      <c r="X266" s="103">
        <f t="shared" si="111"/>
        <v>-0.15788974536741565</v>
      </c>
    </row>
    <row r="267" spans="1:24" s="14" customFormat="1" ht="12.75" hidden="1" outlineLevel="2">
      <c r="A267" s="14" t="s">
        <v>974</v>
      </c>
      <c r="B267" s="14" t="s">
        <v>975</v>
      </c>
      <c r="C267" s="54" t="s">
        <v>1537</v>
      </c>
      <c r="D267" s="15"/>
      <c r="E267" s="15"/>
      <c r="F267" s="15">
        <v>43821.8</v>
      </c>
      <c r="G267" s="15">
        <v>39326.26</v>
      </c>
      <c r="H267" s="90">
        <f t="shared" si="104"/>
        <v>4495.540000000001</v>
      </c>
      <c r="I267" s="103">
        <f t="shared" si="105"/>
        <v>0.11431394696571708</v>
      </c>
      <c r="J267" s="104"/>
      <c r="K267" s="15">
        <v>487086.08</v>
      </c>
      <c r="L267" s="15">
        <v>483003.18</v>
      </c>
      <c r="M267" s="90">
        <f t="shared" si="106"/>
        <v>4082.9000000000233</v>
      </c>
      <c r="N267" s="103">
        <f t="shared" si="107"/>
        <v>0.008453153455428644</v>
      </c>
      <c r="O267" s="104"/>
      <c r="P267" s="15">
        <v>136989.95</v>
      </c>
      <c r="Q267" s="15">
        <v>125222.53</v>
      </c>
      <c r="R267" s="90">
        <f t="shared" si="108"/>
        <v>11767.420000000013</v>
      </c>
      <c r="S267" s="103">
        <f t="shared" si="109"/>
        <v>0.09397206716714646</v>
      </c>
      <c r="T267" s="104"/>
      <c r="U267" s="15">
        <v>525310.38</v>
      </c>
      <c r="V267" s="15">
        <v>529517.1</v>
      </c>
      <c r="W267" s="90">
        <f t="shared" si="110"/>
        <v>-4206.719999999972</v>
      </c>
      <c r="X267" s="103">
        <f t="shared" si="111"/>
        <v>-0.00794444598673012</v>
      </c>
    </row>
    <row r="268" spans="1:24" s="14" customFormat="1" ht="12.75" hidden="1" outlineLevel="2">
      <c r="A268" s="14" t="s">
        <v>976</v>
      </c>
      <c r="B268" s="14" t="s">
        <v>977</v>
      </c>
      <c r="C268" s="54" t="s">
        <v>1538</v>
      </c>
      <c r="D268" s="15"/>
      <c r="E268" s="15"/>
      <c r="F268" s="15">
        <v>196006.9</v>
      </c>
      <c r="G268" s="15">
        <v>161664.61000000002</v>
      </c>
      <c r="H268" s="90">
        <f t="shared" si="104"/>
        <v>34342.28999999998</v>
      </c>
      <c r="I268" s="103">
        <f t="shared" si="105"/>
        <v>0.21242923853278695</v>
      </c>
      <c r="J268" s="104"/>
      <c r="K268" s="15">
        <v>2136095.46</v>
      </c>
      <c r="L268" s="15">
        <v>2479081.85</v>
      </c>
      <c r="M268" s="90">
        <f t="shared" si="106"/>
        <v>-342986.39000000013</v>
      </c>
      <c r="N268" s="103">
        <f t="shared" si="107"/>
        <v>-0.138352184700961</v>
      </c>
      <c r="O268" s="104"/>
      <c r="P268" s="15">
        <v>625777.85</v>
      </c>
      <c r="Q268" s="15">
        <v>540781.04</v>
      </c>
      <c r="R268" s="90">
        <f t="shared" si="108"/>
        <v>84996.80999999994</v>
      </c>
      <c r="S268" s="103">
        <f t="shared" si="109"/>
        <v>0.15717416794050312</v>
      </c>
      <c r="T268" s="104"/>
      <c r="U268" s="15">
        <v>2310740.13</v>
      </c>
      <c r="V268" s="15">
        <v>2709521.5</v>
      </c>
      <c r="W268" s="90">
        <f t="shared" si="110"/>
        <v>-398781.3700000001</v>
      </c>
      <c r="X268" s="103">
        <f t="shared" si="111"/>
        <v>-0.14717778397403383</v>
      </c>
    </row>
    <row r="269" spans="1:24" s="14" customFormat="1" ht="12.75" hidden="1" outlineLevel="2">
      <c r="A269" s="14" t="s">
        <v>978</v>
      </c>
      <c r="B269" s="14" t="s">
        <v>979</v>
      </c>
      <c r="C269" s="54" t="s">
        <v>1539</v>
      </c>
      <c r="D269" s="15"/>
      <c r="E269" s="15"/>
      <c r="F269" s="15">
        <v>3846.78</v>
      </c>
      <c r="G269" s="15">
        <v>3103.4900000000002</v>
      </c>
      <c r="H269" s="90">
        <f t="shared" si="104"/>
        <v>743.29</v>
      </c>
      <c r="I269" s="103">
        <f t="shared" si="105"/>
        <v>0.23950133559315478</v>
      </c>
      <c r="J269" s="104"/>
      <c r="K269" s="15">
        <v>30256.760000000002</v>
      </c>
      <c r="L269" s="15">
        <v>38663.73</v>
      </c>
      <c r="M269" s="90">
        <f t="shared" si="106"/>
        <v>-8406.970000000001</v>
      </c>
      <c r="N269" s="103">
        <f t="shared" si="107"/>
        <v>-0.2174381519837843</v>
      </c>
      <c r="O269" s="104"/>
      <c r="P269" s="15">
        <v>9540.7</v>
      </c>
      <c r="Q269" s="15">
        <v>9247.92</v>
      </c>
      <c r="R269" s="90">
        <f t="shared" si="108"/>
        <v>292.78000000000065</v>
      </c>
      <c r="S269" s="103">
        <f t="shared" si="109"/>
        <v>0.031659010891097746</v>
      </c>
      <c r="T269" s="104"/>
      <c r="U269" s="15">
        <v>32908.600000000006</v>
      </c>
      <c r="V269" s="15">
        <v>41848.25</v>
      </c>
      <c r="W269" s="90">
        <f t="shared" si="110"/>
        <v>-8939.649999999994</v>
      </c>
      <c r="X269" s="103">
        <f t="shared" si="111"/>
        <v>-0.2136206412454522</v>
      </c>
    </row>
    <row r="270" spans="1:24" s="14" customFormat="1" ht="12.75" hidden="1" outlineLevel="2">
      <c r="A270" s="14" t="s">
        <v>980</v>
      </c>
      <c r="B270" s="14" t="s">
        <v>981</v>
      </c>
      <c r="C270" s="54" t="s">
        <v>1540</v>
      </c>
      <c r="D270" s="15"/>
      <c r="E270" s="15"/>
      <c r="F270" s="15">
        <v>60889.58</v>
      </c>
      <c r="G270" s="15">
        <v>91412.74</v>
      </c>
      <c r="H270" s="90">
        <f t="shared" si="104"/>
        <v>-30523.160000000003</v>
      </c>
      <c r="I270" s="103">
        <f t="shared" si="105"/>
        <v>-0.33390488021691506</v>
      </c>
      <c r="J270" s="104"/>
      <c r="K270" s="15">
        <v>566532.8200000001</v>
      </c>
      <c r="L270" s="15">
        <v>678185.4</v>
      </c>
      <c r="M270" s="90">
        <f t="shared" si="106"/>
        <v>-111652.57999999996</v>
      </c>
      <c r="N270" s="103">
        <f t="shared" si="107"/>
        <v>-0.16463430206548232</v>
      </c>
      <c r="O270" s="104"/>
      <c r="P270" s="15">
        <v>179043.67</v>
      </c>
      <c r="Q270" s="15">
        <v>211629.99</v>
      </c>
      <c r="R270" s="90">
        <f t="shared" si="108"/>
        <v>-32586.319999999978</v>
      </c>
      <c r="S270" s="103">
        <f t="shared" si="109"/>
        <v>-0.15397779870423836</v>
      </c>
      <c r="T270" s="104"/>
      <c r="U270" s="15">
        <v>652024.6900000001</v>
      </c>
      <c r="V270" s="15">
        <v>789147.6900000001</v>
      </c>
      <c r="W270" s="90">
        <f t="shared" si="110"/>
        <v>-137123</v>
      </c>
      <c r="X270" s="103">
        <f t="shared" si="111"/>
        <v>-0.17376088372000428</v>
      </c>
    </row>
    <row r="271" spans="1:24" s="14" customFormat="1" ht="12.75" hidden="1" outlineLevel="2">
      <c r="A271" s="14" t="s">
        <v>982</v>
      </c>
      <c r="B271" s="14" t="s">
        <v>983</v>
      </c>
      <c r="C271" s="54" t="s">
        <v>1541</v>
      </c>
      <c r="D271" s="15"/>
      <c r="E271" s="15"/>
      <c r="F271" s="15">
        <v>9750.31</v>
      </c>
      <c r="G271" s="15">
        <v>6904.16</v>
      </c>
      <c r="H271" s="90">
        <f t="shared" si="104"/>
        <v>2846.1499999999996</v>
      </c>
      <c r="I271" s="103">
        <f t="shared" si="105"/>
        <v>0.41223697017450345</v>
      </c>
      <c r="J271" s="104"/>
      <c r="K271" s="15">
        <v>117526.35</v>
      </c>
      <c r="L271" s="15">
        <v>114951.62</v>
      </c>
      <c r="M271" s="90">
        <f t="shared" si="106"/>
        <v>2574.7300000000105</v>
      </c>
      <c r="N271" s="103">
        <f t="shared" si="107"/>
        <v>0.02239837942257804</v>
      </c>
      <c r="O271" s="104"/>
      <c r="P271" s="15">
        <v>32125.18</v>
      </c>
      <c r="Q271" s="15">
        <v>34309.590000000004</v>
      </c>
      <c r="R271" s="90">
        <f t="shared" si="108"/>
        <v>-2184.4100000000035</v>
      </c>
      <c r="S271" s="103">
        <f t="shared" si="109"/>
        <v>-0.06366762179320719</v>
      </c>
      <c r="T271" s="104"/>
      <c r="U271" s="15">
        <v>124530.90000000001</v>
      </c>
      <c r="V271" s="15">
        <v>123567.48999999999</v>
      </c>
      <c r="W271" s="90">
        <f t="shared" si="110"/>
        <v>963.410000000018</v>
      </c>
      <c r="X271" s="103">
        <f t="shared" si="111"/>
        <v>0.007796630003571474</v>
      </c>
    </row>
    <row r="272" spans="1:24" s="14" customFormat="1" ht="12.75" hidden="1" outlineLevel="2">
      <c r="A272" s="14" t="s">
        <v>984</v>
      </c>
      <c r="B272" s="14" t="s">
        <v>985</v>
      </c>
      <c r="C272" s="54" t="s">
        <v>1542</v>
      </c>
      <c r="D272" s="15"/>
      <c r="E272" s="15"/>
      <c r="F272" s="15">
        <v>8610.460000000001</v>
      </c>
      <c r="G272" s="15">
        <v>9587.52</v>
      </c>
      <c r="H272" s="90">
        <f t="shared" si="104"/>
        <v>-977.0599999999995</v>
      </c>
      <c r="I272" s="103">
        <f t="shared" si="105"/>
        <v>-0.10190956576883275</v>
      </c>
      <c r="J272" s="104"/>
      <c r="K272" s="15">
        <v>88945.97</v>
      </c>
      <c r="L272" s="15">
        <v>96400.29000000001</v>
      </c>
      <c r="M272" s="90">
        <f t="shared" si="106"/>
        <v>-7454.320000000007</v>
      </c>
      <c r="N272" s="103">
        <f t="shared" si="107"/>
        <v>-0.07732673833242625</v>
      </c>
      <c r="O272" s="104"/>
      <c r="P272" s="15">
        <v>25145.57</v>
      </c>
      <c r="Q272" s="15">
        <v>26673.25</v>
      </c>
      <c r="R272" s="90">
        <f t="shared" si="108"/>
        <v>-1527.6800000000003</v>
      </c>
      <c r="S272" s="103">
        <f t="shared" si="109"/>
        <v>-0.0572738605156852</v>
      </c>
      <c r="T272" s="104"/>
      <c r="U272" s="15">
        <v>96172.21</v>
      </c>
      <c r="V272" s="15">
        <v>105328.57</v>
      </c>
      <c r="W272" s="90">
        <f t="shared" si="110"/>
        <v>-9156.36</v>
      </c>
      <c r="X272" s="103">
        <f t="shared" si="111"/>
        <v>-0.08693139952436457</v>
      </c>
    </row>
    <row r="273" spans="1:24" s="14" customFormat="1" ht="12.75" hidden="1" outlineLevel="2">
      <c r="A273" s="14" t="s">
        <v>986</v>
      </c>
      <c r="B273" s="14" t="s">
        <v>987</v>
      </c>
      <c r="C273" s="54" t="s">
        <v>1543</v>
      </c>
      <c r="D273" s="15"/>
      <c r="E273" s="15"/>
      <c r="F273" s="15">
        <v>80342.37</v>
      </c>
      <c r="G273" s="15">
        <v>77850.77</v>
      </c>
      <c r="H273" s="90">
        <f t="shared" si="104"/>
        <v>2491.5999999999913</v>
      </c>
      <c r="I273" s="103">
        <f t="shared" si="105"/>
        <v>0.032004821532272465</v>
      </c>
      <c r="J273" s="104"/>
      <c r="K273" s="15">
        <v>936342.73</v>
      </c>
      <c r="L273" s="15">
        <v>912603.4400000001</v>
      </c>
      <c r="M273" s="90">
        <f t="shared" si="106"/>
        <v>23739.28999999992</v>
      </c>
      <c r="N273" s="103">
        <f t="shared" si="107"/>
        <v>0.026012711501503784</v>
      </c>
      <c r="O273" s="104"/>
      <c r="P273" s="15">
        <v>286587.14</v>
      </c>
      <c r="Q273" s="15">
        <v>235535.55000000002</v>
      </c>
      <c r="R273" s="90">
        <f t="shared" si="108"/>
        <v>51051.59</v>
      </c>
      <c r="S273" s="103">
        <f t="shared" si="109"/>
        <v>0.21674685626012716</v>
      </c>
      <c r="T273" s="104"/>
      <c r="U273" s="15">
        <v>994072.2</v>
      </c>
      <c r="V273" s="15">
        <v>1000104.2400000001</v>
      </c>
      <c r="W273" s="90">
        <f t="shared" si="110"/>
        <v>-6032.040000000154</v>
      </c>
      <c r="X273" s="103">
        <f t="shared" si="111"/>
        <v>-0.0060314112856877326</v>
      </c>
    </row>
    <row r="274" spans="1:24" s="14" customFormat="1" ht="12.75" hidden="1" outlineLevel="2">
      <c r="A274" s="14" t="s">
        <v>988</v>
      </c>
      <c r="B274" s="14" t="s">
        <v>989</v>
      </c>
      <c r="C274" s="54" t="s">
        <v>1544</v>
      </c>
      <c r="D274" s="15"/>
      <c r="E274" s="15"/>
      <c r="F274" s="15">
        <v>49888.3</v>
      </c>
      <c r="G274" s="15">
        <v>32501.46</v>
      </c>
      <c r="H274" s="90">
        <f t="shared" si="104"/>
        <v>17386.840000000004</v>
      </c>
      <c r="I274" s="103">
        <f t="shared" si="105"/>
        <v>0.5349556604534075</v>
      </c>
      <c r="J274" s="104"/>
      <c r="K274" s="15">
        <v>428767.72000000003</v>
      </c>
      <c r="L274" s="15">
        <v>368289.39</v>
      </c>
      <c r="M274" s="90">
        <f t="shared" si="106"/>
        <v>60478.330000000016</v>
      </c>
      <c r="N274" s="103">
        <f t="shared" si="107"/>
        <v>0.1642141523544841</v>
      </c>
      <c r="O274" s="104"/>
      <c r="P274" s="15">
        <v>140451.95</v>
      </c>
      <c r="Q274" s="15">
        <v>94673.69</v>
      </c>
      <c r="R274" s="90">
        <f t="shared" si="108"/>
        <v>45778.26000000001</v>
      </c>
      <c r="S274" s="103">
        <f t="shared" si="109"/>
        <v>0.4835372953140414</v>
      </c>
      <c r="T274" s="104"/>
      <c r="U274" s="15">
        <v>467476.09</v>
      </c>
      <c r="V274" s="15">
        <v>402758.92000000004</v>
      </c>
      <c r="W274" s="90">
        <f t="shared" si="110"/>
        <v>64717.169999999984</v>
      </c>
      <c r="X274" s="103">
        <f t="shared" si="111"/>
        <v>0.1606846348679254</v>
      </c>
    </row>
    <row r="275" spans="1:24" s="14" customFormat="1" ht="12.75" hidden="1" outlineLevel="2">
      <c r="A275" s="14" t="s">
        <v>990</v>
      </c>
      <c r="B275" s="14" t="s">
        <v>991</v>
      </c>
      <c r="C275" s="54" t="s">
        <v>1545</v>
      </c>
      <c r="D275" s="15"/>
      <c r="E275" s="15"/>
      <c r="F275" s="15">
        <v>10366.31</v>
      </c>
      <c r="G275" s="15">
        <v>17333.83</v>
      </c>
      <c r="H275" s="90">
        <f t="shared" si="104"/>
        <v>-6967.520000000002</v>
      </c>
      <c r="I275" s="103">
        <f t="shared" si="105"/>
        <v>-0.4019607899696721</v>
      </c>
      <c r="J275" s="104"/>
      <c r="K275" s="15">
        <v>130049.48</v>
      </c>
      <c r="L275" s="15">
        <v>167132.38</v>
      </c>
      <c r="M275" s="90">
        <f t="shared" si="106"/>
        <v>-37082.90000000001</v>
      </c>
      <c r="N275" s="103">
        <f t="shared" si="107"/>
        <v>-0.22187741238412334</v>
      </c>
      <c r="O275" s="104"/>
      <c r="P275" s="15">
        <v>38144.96</v>
      </c>
      <c r="Q275" s="15">
        <v>49964.06</v>
      </c>
      <c r="R275" s="90">
        <f t="shared" si="108"/>
        <v>-11819.099999999999</v>
      </c>
      <c r="S275" s="103">
        <f t="shared" si="109"/>
        <v>-0.23655203360175292</v>
      </c>
      <c r="T275" s="104"/>
      <c r="U275" s="15">
        <v>149995.37</v>
      </c>
      <c r="V275" s="15">
        <v>188160.94</v>
      </c>
      <c r="W275" s="90">
        <f t="shared" si="110"/>
        <v>-38165.57000000001</v>
      </c>
      <c r="X275" s="103">
        <f t="shared" si="111"/>
        <v>-0.20283471160380048</v>
      </c>
    </row>
    <row r="276" spans="1:24" s="14" customFormat="1" ht="12.75" hidden="1" outlineLevel="2">
      <c r="A276" s="14" t="s">
        <v>992</v>
      </c>
      <c r="B276" s="14" t="s">
        <v>993</v>
      </c>
      <c r="C276" s="54" t="s">
        <v>1546</v>
      </c>
      <c r="D276" s="15"/>
      <c r="E276" s="15"/>
      <c r="F276" s="15">
        <v>-510.86</v>
      </c>
      <c r="G276" s="15">
        <v>41596.86</v>
      </c>
      <c r="H276" s="90">
        <f t="shared" si="104"/>
        <v>-42107.72</v>
      </c>
      <c r="I276" s="103">
        <f t="shared" si="105"/>
        <v>-1.0122812154571283</v>
      </c>
      <c r="J276" s="104"/>
      <c r="K276" s="15">
        <v>10208.68</v>
      </c>
      <c r="L276" s="15">
        <v>51651.32</v>
      </c>
      <c r="M276" s="90">
        <f t="shared" si="106"/>
        <v>-41442.64</v>
      </c>
      <c r="N276" s="103">
        <f t="shared" si="107"/>
        <v>-0.8023539379051687</v>
      </c>
      <c r="O276" s="104"/>
      <c r="P276" s="15">
        <v>4115.59</v>
      </c>
      <c r="Q276" s="15">
        <v>46673.840000000004</v>
      </c>
      <c r="R276" s="90">
        <f t="shared" si="108"/>
        <v>-42558.25</v>
      </c>
      <c r="S276" s="103">
        <f t="shared" si="109"/>
        <v>-0.9118223398803269</v>
      </c>
      <c r="T276" s="104"/>
      <c r="U276" s="15">
        <v>-32047.480000000003</v>
      </c>
      <c r="V276" s="15">
        <v>51775.97</v>
      </c>
      <c r="W276" s="90">
        <f t="shared" si="110"/>
        <v>-83823.45000000001</v>
      </c>
      <c r="X276" s="103">
        <f t="shared" si="111"/>
        <v>-1.6189643574036374</v>
      </c>
    </row>
    <row r="277" spans="1:24" s="14" customFormat="1" ht="12.75" hidden="1" outlineLevel="2">
      <c r="A277" s="14" t="s">
        <v>994</v>
      </c>
      <c r="B277" s="14" t="s">
        <v>995</v>
      </c>
      <c r="C277" s="54" t="s">
        <v>1547</v>
      </c>
      <c r="D277" s="15"/>
      <c r="E277" s="15"/>
      <c r="F277" s="15">
        <v>2478.44</v>
      </c>
      <c r="G277" s="15">
        <v>784.0600000000001</v>
      </c>
      <c r="H277" s="90">
        <f t="shared" si="104"/>
        <v>1694.38</v>
      </c>
      <c r="I277" s="103">
        <f t="shared" si="105"/>
        <v>2.161033594367778</v>
      </c>
      <c r="J277" s="104"/>
      <c r="K277" s="15">
        <v>24714.47</v>
      </c>
      <c r="L277" s="15">
        <v>6289.39</v>
      </c>
      <c r="M277" s="90">
        <f t="shared" si="106"/>
        <v>18425.08</v>
      </c>
      <c r="N277" s="103">
        <f t="shared" si="107"/>
        <v>2.9295496065596187</v>
      </c>
      <c r="O277" s="104"/>
      <c r="P277" s="15">
        <v>10773.800000000001</v>
      </c>
      <c r="Q277" s="15">
        <v>1562.1200000000001</v>
      </c>
      <c r="R277" s="90">
        <f t="shared" si="108"/>
        <v>9211.68</v>
      </c>
      <c r="S277" s="103">
        <f t="shared" si="109"/>
        <v>5.896909328348654</v>
      </c>
      <c r="T277" s="104"/>
      <c r="U277" s="15">
        <v>29477.920000000002</v>
      </c>
      <c r="V277" s="15">
        <v>7536.22</v>
      </c>
      <c r="W277" s="90">
        <f t="shared" si="110"/>
        <v>21941.7</v>
      </c>
      <c r="X277" s="103">
        <f t="shared" si="111"/>
        <v>2.9114993989028983</v>
      </c>
    </row>
    <row r="278" spans="1:24" s="14" customFormat="1" ht="12.75" hidden="1" outlineLevel="2">
      <c r="A278" s="14" t="s">
        <v>996</v>
      </c>
      <c r="B278" s="14" t="s">
        <v>997</v>
      </c>
      <c r="C278" s="54" t="s">
        <v>1548</v>
      </c>
      <c r="D278" s="15"/>
      <c r="E278" s="15"/>
      <c r="F278" s="15">
        <v>18407.45</v>
      </c>
      <c r="G278" s="15">
        <v>19101.31</v>
      </c>
      <c r="H278" s="90">
        <f t="shared" si="104"/>
        <v>-693.8600000000006</v>
      </c>
      <c r="I278" s="103">
        <f t="shared" si="105"/>
        <v>-0.036325257272930525</v>
      </c>
      <c r="J278" s="104"/>
      <c r="K278" s="15">
        <v>230699.05000000002</v>
      </c>
      <c r="L278" s="15">
        <v>189646.02</v>
      </c>
      <c r="M278" s="90">
        <f t="shared" si="106"/>
        <v>41053.03000000003</v>
      </c>
      <c r="N278" s="103">
        <f t="shared" si="107"/>
        <v>0.2164718774483115</v>
      </c>
      <c r="O278" s="104"/>
      <c r="P278" s="15">
        <v>73246.81</v>
      </c>
      <c r="Q278" s="15">
        <v>55049.68</v>
      </c>
      <c r="R278" s="90">
        <f t="shared" si="108"/>
        <v>18197.129999999997</v>
      </c>
      <c r="S278" s="103">
        <f t="shared" si="109"/>
        <v>0.3305583247713701</v>
      </c>
      <c r="T278" s="104"/>
      <c r="U278" s="15">
        <v>245317.55000000002</v>
      </c>
      <c r="V278" s="15">
        <v>211432.16999999998</v>
      </c>
      <c r="W278" s="90">
        <f t="shared" si="110"/>
        <v>33885.380000000034</v>
      </c>
      <c r="X278" s="103">
        <f t="shared" si="111"/>
        <v>0.16026596141921087</v>
      </c>
    </row>
    <row r="279" spans="1:24" s="14" customFormat="1" ht="12.75" hidden="1" outlineLevel="2">
      <c r="A279" s="14" t="s">
        <v>998</v>
      </c>
      <c r="B279" s="14" t="s">
        <v>999</v>
      </c>
      <c r="C279" s="54" t="s">
        <v>1549</v>
      </c>
      <c r="D279" s="15"/>
      <c r="E279" s="15"/>
      <c r="F279" s="15">
        <v>45.68</v>
      </c>
      <c r="G279" s="15">
        <v>147.87</v>
      </c>
      <c r="H279" s="90">
        <f t="shared" si="104"/>
        <v>-102.19</v>
      </c>
      <c r="I279" s="103">
        <f t="shared" si="105"/>
        <v>-0.6910800027050787</v>
      </c>
      <c r="J279" s="104"/>
      <c r="K279" s="15">
        <v>2431.81</v>
      </c>
      <c r="L279" s="15">
        <v>3983.35</v>
      </c>
      <c r="M279" s="90">
        <f t="shared" si="106"/>
        <v>-1551.54</v>
      </c>
      <c r="N279" s="103">
        <f t="shared" si="107"/>
        <v>-0.38950632005723823</v>
      </c>
      <c r="O279" s="104"/>
      <c r="P279" s="15">
        <v>218.58</v>
      </c>
      <c r="Q279" s="15">
        <v>1029.91</v>
      </c>
      <c r="R279" s="90">
        <f t="shared" si="108"/>
        <v>-811.33</v>
      </c>
      <c r="S279" s="103">
        <f t="shared" si="109"/>
        <v>-0.7877678632113485</v>
      </c>
      <c r="T279" s="104"/>
      <c r="U279" s="15">
        <v>2892.97</v>
      </c>
      <c r="V279" s="15">
        <v>4170.97</v>
      </c>
      <c r="W279" s="90">
        <f t="shared" si="110"/>
        <v>-1278.0000000000005</v>
      </c>
      <c r="X279" s="103">
        <f t="shared" si="111"/>
        <v>-0.30640354641726036</v>
      </c>
    </row>
    <row r="280" spans="1:24" s="14" customFormat="1" ht="12.75" hidden="1" outlineLevel="2">
      <c r="A280" s="14" t="s">
        <v>1000</v>
      </c>
      <c r="B280" s="14" t="s">
        <v>1001</v>
      </c>
      <c r="C280" s="54" t="s">
        <v>1550</v>
      </c>
      <c r="D280" s="15"/>
      <c r="E280" s="15"/>
      <c r="F280" s="15">
        <v>44062</v>
      </c>
      <c r="G280" s="15">
        <v>34933.33</v>
      </c>
      <c r="H280" s="90">
        <f t="shared" si="104"/>
        <v>9128.669999999998</v>
      </c>
      <c r="I280" s="103">
        <f t="shared" si="105"/>
        <v>0.26131691424779707</v>
      </c>
      <c r="J280" s="104"/>
      <c r="K280" s="15">
        <v>435792.98</v>
      </c>
      <c r="L280" s="15">
        <v>414606.88</v>
      </c>
      <c r="M280" s="90">
        <f t="shared" si="106"/>
        <v>21186.099999999977</v>
      </c>
      <c r="N280" s="103">
        <f t="shared" si="107"/>
        <v>0.05109924852187686</v>
      </c>
      <c r="O280" s="104"/>
      <c r="P280" s="15">
        <v>137597.01</v>
      </c>
      <c r="Q280" s="15">
        <v>115001.69</v>
      </c>
      <c r="R280" s="90">
        <f t="shared" si="108"/>
        <v>22595.320000000007</v>
      </c>
      <c r="S280" s="103">
        <f t="shared" si="109"/>
        <v>0.19647815610361904</v>
      </c>
      <c r="T280" s="104"/>
      <c r="U280" s="15">
        <v>469283.77999999997</v>
      </c>
      <c r="V280" s="15">
        <v>452957.89</v>
      </c>
      <c r="W280" s="90">
        <f t="shared" si="110"/>
        <v>16325.889999999956</v>
      </c>
      <c r="X280" s="103">
        <f t="shared" si="111"/>
        <v>0.036042842746375287</v>
      </c>
    </row>
    <row r="281" spans="1:24" s="14" customFormat="1" ht="12.75" hidden="1" outlineLevel="2">
      <c r="A281" s="14" t="s">
        <v>1002</v>
      </c>
      <c r="B281" s="14" t="s">
        <v>1003</v>
      </c>
      <c r="C281" s="54" t="s">
        <v>1551</v>
      </c>
      <c r="D281" s="15"/>
      <c r="E281" s="15"/>
      <c r="F281" s="15">
        <v>197863.4</v>
      </c>
      <c r="G281" s="15">
        <v>55954.36</v>
      </c>
      <c r="H281" s="90">
        <f t="shared" si="104"/>
        <v>141909.03999999998</v>
      </c>
      <c r="I281" s="103">
        <f t="shared" si="105"/>
        <v>2.5361569679288616</v>
      </c>
      <c r="J281" s="104"/>
      <c r="K281" s="15">
        <v>1495445.94</v>
      </c>
      <c r="L281" s="15">
        <v>858124.56</v>
      </c>
      <c r="M281" s="90">
        <f t="shared" si="106"/>
        <v>637321.3799999999</v>
      </c>
      <c r="N281" s="103">
        <f t="shared" si="107"/>
        <v>0.7426909911540113</v>
      </c>
      <c r="O281" s="104"/>
      <c r="P281" s="15">
        <v>498665.59</v>
      </c>
      <c r="Q281" s="15">
        <v>148017.41</v>
      </c>
      <c r="R281" s="90">
        <f t="shared" si="108"/>
        <v>350648.18000000005</v>
      </c>
      <c r="S281" s="103">
        <f t="shared" si="109"/>
        <v>2.368965785849111</v>
      </c>
      <c r="T281" s="104"/>
      <c r="U281" s="15">
        <v>1581237.1099999999</v>
      </c>
      <c r="V281" s="15">
        <v>946496.06</v>
      </c>
      <c r="W281" s="90">
        <f t="shared" si="110"/>
        <v>634741.0499999998</v>
      </c>
      <c r="X281" s="103">
        <f t="shared" si="111"/>
        <v>0.6706219675124688</v>
      </c>
    </row>
    <row r="282" spans="1:24" s="14" customFormat="1" ht="12.75" hidden="1" outlineLevel="2">
      <c r="A282" s="14" t="s">
        <v>1004</v>
      </c>
      <c r="B282" s="14" t="s">
        <v>1005</v>
      </c>
      <c r="C282" s="54" t="s">
        <v>1552</v>
      </c>
      <c r="D282" s="15"/>
      <c r="E282" s="15"/>
      <c r="F282" s="15">
        <v>3997.51</v>
      </c>
      <c r="G282" s="15">
        <v>8960.61</v>
      </c>
      <c r="H282" s="90">
        <f t="shared" si="104"/>
        <v>-4963.1</v>
      </c>
      <c r="I282" s="103">
        <f t="shared" si="105"/>
        <v>-0.5538797023863331</v>
      </c>
      <c r="J282" s="104"/>
      <c r="K282" s="15">
        <v>189415.31</v>
      </c>
      <c r="L282" s="15">
        <v>174820.21</v>
      </c>
      <c r="M282" s="90">
        <f t="shared" si="106"/>
        <v>14595.100000000006</v>
      </c>
      <c r="N282" s="103">
        <f t="shared" si="107"/>
        <v>0.08348634291195513</v>
      </c>
      <c r="O282" s="104"/>
      <c r="P282" s="15">
        <v>16731.75</v>
      </c>
      <c r="Q282" s="15">
        <v>15571.26</v>
      </c>
      <c r="R282" s="90">
        <f t="shared" si="108"/>
        <v>1160.4899999999998</v>
      </c>
      <c r="S282" s="103">
        <f t="shared" si="109"/>
        <v>0.07452768754744316</v>
      </c>
      <c r="T282" s="104"/>
      <c r="U282" s="15">
        <v>224849.31</v>
      </c>
      <c r="V282" s="15">
        <v>179609.03999999998</v>
      </c>
      <c r="W282" s="90">
        <f t="shared" si="110"/>
        <v>45240.27000000002</v>
      </c>
      <c r="X282" s="103">
        <f t="shared" si="111"/>
        <v>0.25188192086545325</v>
      </c>
    </row>
    <row r="283" spans="1:24" s="14" customFormat="1" ht="12.75" hidden="1" outlineLevel="2">
      <c r="A283" s="14" t="s">
        <v>1006</v>
      </c>
      <c r="B283" s="14" t="s">
        <v>1007</v>
      </c>
      <c r="C283" s="54" t="s">
        <v>1553</v>
      </c>
      <c r="D283" s="15"/>
      <c r="E283" s="15"/>
      <c r="F283" s="15">
        <v>77.04</v>
      </c>
      <c r="G283" s="15">
        <v>6755.88</v>
      </c>
      <c r="H283" s="90">
        <f t="shared" si="104"/>
        <v>-6678.84</v>
      </c>
      <c r="I283" s="103">
        <f t="shared" si="105"/>
        <v>-0.9885966002948543</v>
      </c>
      <c r="J283" s="104"/>
      <c r="K283" s="15">
        <v>27814.62</v>
      </c>
      <c r="L283" s="15">
        <v>35456.03</v>
      </c>
      <c r="M283" s="90">
        <f t="shared" si="106"/>
        <v>-7641.41</v>
      </c>
      <c r="N283" s="103">
        <f t="shared" si="107"/>
        <v>-0.21551792459561886</v>
      </c>
      <c r="O283" s="104"/>
      <c r="P283" s="15">
        <v>9489.56</v>
      </c>
      <c r="Q283" s="15">
        <v>8971.56</v>
      </c>
      <c r="R283" s="90">
        <f t="shared" si="108"/>
        <v>518</v>
      </c>
      <c r="S283" s="103">
        <f t="shared" si="109"/>
        <v>0.0577380076597604</v>
      </c>
      <c r="T283" s="104"/>
      <c r="U283" s="15">
        <v>29256.18</v>
      </c>
      <c r="V283" s="15">
        <v>45387.46</v>
      </c>
      <c r="W283" s="90">
        <f t="shared" si="110"/>
        <v>-16131.279999999999</v>
      </c>
      <c r="X283" s="103">
        <f t="shared" si="111"/>
        <v>-0.355412706505277</v>
      </c>
    </row>
    <row r="284" spans="1:24" s="14" customFormat="1" ht="12.75" hidden="1" outlineLevel="2">
      <c r="A284" s="14" t="s">
        <v>1008</v>
      </c>
      <c r="B284" s="14" t="s">
        <v>1009</v>
      </c>
      <c r="C284" s="54" t="s">
        <v>1554</v>
      </c>
      <c r="D284" s="15"/>
      <c r="E284" s="15"/>
      <c r="F284" s="15">
        <v>0</v>
      </c>
      <c r="G284" s="15">
        <v>0</v>
      </c>
      <c r="H284" s="90">
        <f t="shared" si="104"/>
        <v>0</v>
      </c>
      <c r="I284" s="103">
        <f t="shared" si="105"/>
        <v>0</v>
      </c>
      <c r="J284" s="104"/>
      <c r="K284" s="15">
        <v>7.47</v>
      </c>
      <c r="L284" s="15">
        <v>0</v>
      </c>
      <c r="M284" s="90">
        <f t="shared" si="106"/>
        <v>7.47</v>
      </c>
      <c r="N284" s="103" t="str">
        <f t="shared" si="107"/>
        <v>N.M.</v>
      </c>
      <c r="O284" s="104"/>
      <c r="P284" s="15">
        <v>4.5600000000000005</v>
      </c>
      <c r="Q284" s="15">
        <v>0</v>
      </c>
      <c r="R284" s="90">
        <f t="shared" si="108"/>
        <v>4.5600000000000005</v>
      </c>
      <c r="S284" s="103" t="str">
        <f t="shared" si="109"/>
        <v>N.M.</v>
      </c>
      <c r="T284" s="104"/>
      <c r="U284" s="15">
        <v>7.47</v>
      </c>
      <c r="V284" s="15">
        <v>0</v>
      </c>
      <c r="W284" s="90">
        <f t="shared" si="110"/>
        <v>7.47</v>
      </c>
      <c r="X284" s="103" t="str">
        <f t="shared" si="111"/>
        <v>N.M.</v>
      </c>
    </row>
    <row r="285" spans="1:24" s="14" customFormat="1" ht="12.75" hidden="1" outlineLevel="2">
      <c r="A285" s="14" t="s">
        <v>1010</v>
      </c>
      <c r="B285" s="14" t="s">
        <v>1011</v>
      </c>
      <c r="C285" s="54" t="s">
        <v>1555</v>
      </c>
      <c r="D285" s="15"/>
      <c r="E285" s="15"/>
      <c r="F285" s="15">
        <v>0</v>
      </c>
      <c r="G285" s="15">
        <v>0</v>
      </c>
      <c r="H285" s="90">
        <f t="shared" si="104"/>
        <v>0</v>
      </c>
      <c r="I285" s="103">
        <f t="shared" si="105"/>
        <v>0</v>
      </c>
      <c r="J285" s="104"/>
      <c r="K285" s="15">
        <v>0</v>
      </c>
      <c r="L285" s="15">
        <v>76.8</v>
      </c>
      <c r="M285" s="90">
        <f t="shared" si="106"/>
        <v>-76.8</v>
      </c>
      <c r="N285" s="103" t="str">
        <f t="shared" si="107"/>
        <v>N.M.</v>
      </c>
      <c r="O285" s="104"/>
      <c r="P285" s="15">
        <v>0</v>
      </c>
      <c r="Q285" s="15">
        <v>0</v>
      </c>
      <c r="R285" s="90">
        <f t="shared" si="108"/>
        <v>0</v>
      </c>
      <c r="S285" s="103">
        <f t="shared" si="109"/>
        <v>0</v>
      </c>
      <c r="T285" s="104"/>
      <c r="U285" s="15">
        <v>0</v>
      </c>
      <c r="V285" s="15">
        <v>76.8</v>
      </c>
      <c r="W285" s="90">
        <f t="shared" si="110"/>
        <v>-76.8</v>
      </c>
      <c r="X285" s="103" t="str">
        <f t="shared" si="111"/>
        <v>N.M.</v>
      </c>
    </row>
    <row r="286" spans="1:24" s="14" customFormat="1" ht="12.75" hidden="1" outlineLevel="2">
      <c r="A286" s="14" t="s">
        <v>1012</v>
      </c>
      <c r="B286" s="14" t="s">
        <v>1013</v>
      </c>
      <c r="C286" s="54" t="s">
        <v>1556</v>
      </c>
      <c r="D286" s="15"/>
      <c r="E286" s="15"/>
      <c r="F286" s="15">
        <v>453417.996</v>
      </c>
      <c r="G286" s="15">
        <v>508402.69</v>
      </c>
      <c r="H286" s="90">
        <f t="shared" si="104"/>
        <v>-54984.69400000002</v>
      </c>
      <c r="I286" s="103">
        <f t="shared" si="105"/>
        <v>-0.10815185497936688</v>
      </c>
      <c r="J286" s="104"/>
      <c r="K286" s="15">
        <v>7002091.061</v>
      </c>
      <c r="L286" s="15">
        <v>6107227.309</v>
      </c>
      <c r="M286" s="90">
        <f t="shared" si="106"/>
        <v>894863.7519999994</v>
      </c>
      <c r="N286" s="103">
        <f t="shared" si="107"/>
        <v>0.1465253717806231</v>
      </c>
      <c r="O286" s="104"/>
      <c r="P286" s="15">
        <v>1540776.746</v>
      </c>
      <c r="Q286" s="15">
        <v>1724623.67</v>
      </c>
      <c r="R286" s="90">
        <f t="shared" si="108"/>
        <v>-183846.92399999988</v>
      </c>
      <c r="S286" s="103">
        <f t="shared" si="109"/>
        <v>-0.10660118331786544</v>
      </c>
      <c r="T286" s="104"/>
      <c r="U286" s="15">
        <v>7627124.831</v>
      </c>
      <c r="V286" s="15">
        <v>6126041.44</v>
      </c>
      <c r="W286" s="90">
        <f t="shared" si="110"/>
        <v>1501083.3909999998</v>
      </c>
      <c r="X286" s="103">
        <f t="shared" si="111"/>
        <v>0.24503317610597158</v>
      </c>
    </row>
    <row r="287" spans="1:24" s="14" customFormat="1" ht="12.75" hidden="1" outlineLevel="2">
      <c r="A287" s="14" t="s">
        <v>1014</v>
      </c>
      <c r="B287" s="14" t="s">
        <v>1015</v>
      </c>
      <c r="C287" s="54" t="s">
        <v>1557</v>
      </c>
      <c r="D287" s="15"/>
      <c r="E287" s="15"/>
      <c r="F287" s="15">
        <v>-20.080000000000002</v>
      </c>
      <c r="G287" s="15">
        <v>0</v>
      </c>
      <c r="H287" s="90">
        <f t="shared" si="104"/>
        <v>-20.080000000000002</v>
      </c>
      <c r="I287" s="103" t="str">
        <f t="shared" si="105"/>
        <v>N.M.</v>
      </c>
      <c r="J287" s="104"/>
      <c r="K287" s="15">
        <v>131.98</v>
      </c>
      <c r="L287" s="15">
        <v>0</v>
      </c>
      <c r="M287" s="90">
        <f t="shared" si="106"/>
        <v>131.98</v>
      </c>
      <c r="N287" s="103" t="str">
        <f t="shared" si="107"/>
        <v>N.M.</v>
      </c>
      <c r="O287" s="104"/>
      <c r="P287" s="15">
        <v>19.3</v>
      </c>
      <c r="Q287" s="15">
        <v>0</v>
      </c>
      <c r="R287" s="90">
        <f t="shared" si="108"/>
        <v>19.3</v>
      </c>
      <c r="S287" s="103" t="str">
        <f t="shared" si="109"/>
        <v>N.M.</v>
      </c>
      <c r="T287" s="104"/>
      <c r="U287" s="15">
        <v>131.98</v>
      </c>
      <c r="V287" s="15">
        <v>0</v>
      </c>
      <c r="W287" s="90">
        <f t="shared" si="110"/>
        <v>131.98</v>
      </c>
      <c r="X287" s="103" t="str">
        <f t="shared" si="111"/>
        <v>N.M.</v>
      </c>
    </row>
    <row r="288" spans="1:24" s="14" customFormat="1" ht="12.75" hidden="1" outlineLevel="2">
      <c r="A288" s="14" t="s">
        <v>1016</v>
      </c>
      <c r="B288" s="14" t="s">
        <v>1017</v>
      </c>
      <c r="C288" s="54" t="s">
        <v>1558</v>
      </c>
      <c r="D288" s="15"/>
      <c r="E288" s="15"/>
      <c r="F288" s="15">
        <v>-1068.02</v>
      </c>
      <c r="G288" s="15">
        <v>28368.3</v>
      </c>
      <c r="H288" s="90">
        <f t="shared" si="104"/>
        <v>-29436.32</v>
      </c>
      <c r="I288" s="103">
        <f t="shared" si="105"/>
        <v>-1.0376483610226908</v>
      </c>
      <c r="J288" s="104"/>
      <c r="K288" s="15">
        <v>898143.575</v>
      </c>
      <c r="L288" s="15">
        <v>742485.71</v>
      </c>
      <c r="M288" s="90">
        <f t="shared" si="106"/>
        <v>155657.865</v>
      </c>
      <c r="N288" s="103">
        <f t="shared" si="107"/>
        <v>0.20964425699182818</v>
      </c>
      <c r="O288" s="104"/>
      <c r="P288" s="15">
        <v>160192.67</v>
      </c>
      <c r="Q288" s="15">
        <v>137886.14</v>
      </c>
      <c r="R288" s="90">
        <f t="shared" si="108"/>
        <v>22306.53</v>
      </c>
      <c r="S288" s="103">
        <f t="shared" si="109"/>
        <v>0.16177499783517035</v>
      </c>
      <c r="T288" s="104"/>
      <c r="U288" s="15">
        <v>734724.4349999999</v>
      </c>
      <c r="V288" s="15">
        <v>647241.49</v>
      </c>
      <c r="W288" s="90">
        <f t="shared" si="110"/>
        <v>87482.94499999995</v>
      </c>
      <c r="X288" s="103">
        <f t="shared" si="111"/>
        <v>0.13516275818473866</v>
      </c>
    </row>
    <row r="289" spans="1:24" s="14" customFormat="1" ht="12.75" hidden="1" outlineLevel="2">
      <c r="A289" s="14" t="s">
        <v>1018</v>
      </c>
      <c r="B289" s="14" t="s">
        <v>1019</v>
      </c>
      <c r="C289" s="54" t="s">
        <v>1559</v>
      </c>
      <c r="D289" s="15"/>
      <c r="E289" s="15"/>
      <c r="F289" s="15">
        <v>0</v>
      </c>
      <c r="G289" s="15">
        <v>0</v>
      </c>
      <c r="H289" s="90">
        <f t="shared" si="104"/>
        <v>0</v>
      </c>
      <c r="I289" s="103">
        <f t="shared" si="105"/>
        <v>0</v>
      </c>
      <c r="J289" s="104"/>
      <c r="K289" s="15">
        <v>34.39</v>
      </c>
      <c r="L289" s="15">
        <v>0</v>
      </c>
      <c r="M289" s="90">
        <f t="shared" si="106"/>
        <v>34.39</v>
      </c>
      <c r="N289" s="103" t="str">
        <f t="shared" si="107"/>
        <v>N.M.</v>
      </c>
      <c r="O289" s="104"/>
      <c r="P289" s="15">
        <v>0</v>
      </c>
      <c r="Q289" s="15">
        <v>0</v>
      </c>
      <c r="R289" s="90">
        <f t="shared" si="108"/>
        <v>0</v>
      </c>
      <c r="S289" s="103">
        <f t="shared" si="109"/>
        <v>0</v>
      </c>
      <c r="T289" s="104"/>
      <c r="U289" s="15">
        <v>34.39</v>
      </c>
      <c r="V289" s="15">
        <v>0</v>
      </c>
      <c r="W289" s="90">
        <f t="shared" si="110"/>
        <v>34.39</v>
      </c>
      <c r="X289" s="103" t="str">
        <f t="shared" si="111"/>
        <v>N.M.</v>
      </c>
    </row>
    <row r="290" spans="1:24" s="14" customFormat="1" ht="12.75" hidden="1" outlineLevel="2">
      <c r="A290" s="14" t="s">
        <v>1020</v>
      </c>
      <c r="B290" s="14" t="s">
        <v>1021</v>
      </c>
      <c r="C290" s="54" t="s">
        <v>1560</v>
      </c>
      <c r="D290" s="15"/>
      <c r="E290" s="15"/>
      <c r="F290" s="15">
        <v>0</v>
      </c>
      <c r="G290" s="15">
        <v>0</v>
      </c>
      <c r="H290" s="90">
        <f t="shared" si="104"/>
        <v>0</v>
      </c>
      <c r="I290" s="103">
        <f t="shared" si="105"/>
        <v>0</v>
      </c>
      <c r="J290" s="104"/>
      <c r="K290" s="15">
        <v>647.6</v>
      </c>
      <c r="L290" s="15">
        <v>0</v>
      </c>
      <c r="M290" s="90">
        <f t="shared" si="106"/>
        <v>647.6</v>
      </c>
      <c r="N290" s="103" t="str">
        <f t="shared" si="107"/>
        <v>N.M.</v>
      </c>
      <c r="O290" s="104"/>
      <c r="P290" s="15">
        <v>0</v>
      </c>
      <c r="Q290" s="15">
        <v>0</v>
      </c>
      <c r="R290" s="90">
        <f t="shared" si="108"/>
        <v>0</v>
      </c>
      <c r="S290" s="103">
        <f t="shared" si="109"/>
        <v>0</v>
      </c>
      <c r="T290" s="104"/>
      <c r="U290" s="15">
        <v>647.6</v>
      </c>
      <c r="V290" s="15">
        <v>0</v>
      </c>
      <c r="W290" s="90">
        <f t="shared" si="110"/>
        <v>647.6</v>
      </c>
      <c r="X290" s="103" t="str">
        <f t="shared" si="111"/>
        <v>N.M.</v>
      </c>
    </row>
    <row r="291" spans="1:24" s="14" customFormat="1" ht="12.75" hidden="1" outlineLevel="2">
      <c r="A291" s="14" t="s">
        <v>1022</v>
      </c>
      <c r="B291" s="14" t="s">
        <v>1023</v>
      </c>
      <c r="C291" s="54" t="s">
        <v>1561</v>
      </c>
      <c r="D291" s="15"/>
      <c r="E291" s="15"/>
      <c r="F291" s="15">
        <v>0</v>
      </c>
      <c r="G291" s="15">
        <v>0</v>
      </c>
      <c r="H291" s="90">
        <f t="shared" si="104"/>
        <v>0</v>
      </c>
      <c r="I291" s="103">
        <f t="shared" si="105"/>
        <v>0</v>
      </c>
      <c r="J291" s="104"/>
      <c r="K291" s="15">
        <v>6.890000000000001</v>
      </c>
      <c r="L291" s="15">
        <v>15.69</v>
      </c>
      <c r="M291" s="90">
        <f t="shared" si="106"/>
        <v>-8.799999999999999</v>
      </c>
      <c r="N291" s="103">
        <f t="shared" si="107"/>
        <v>-0.5608667941363925</v>
      </c>
      <c r="O291" s="104"/>
      <c r="P291" s="15">
        <v>0</v>
      </c>
      <c r="Q291" s="15">
        <v>0</v>
      </c>
      <c r="R291" s="90">
        <f t="shared" si="108"/>
        <v>0</v>
      </c>
      <c r="S291" s="103">
        <f t="shared" si="109"/>
        <v>0</v>
      </c>
      <c r="T291" s="104"/>
      <c r="U291" s="15">
        <v>11.780000000000001</v>
      </c>
      <c r="V291" s="15">
        <v>15.69</v>
      </c>
      <c r="W291" s="90">
        <f t="shared" si="110"/>
        <v>-3.9099999999999984</v>
      </c>
      <c r="X291" s="103">
        <f t="shared" si="111"/>
        <v>-0.24920331421287434</v>
      </c>
    </row>
    <row r="292" spans="1:24" s="14" customFormat="1" ht="12.75" hidden="1" outlineLevel="2">
      <c r="A292" s="14" t="s">
        <v>1024</v>
      </c>
      <c r="B292" s="14" t="s">
        <v>1025</v>
      </c>
      <c r="C292" s="54" t="s">
        <v>1562</v>
      </c>
      <c r="D292" s="15"/>
      <c r="E292" s="15"/>
      <c r="F292" s="15">
        <v>-77.64</v>
      </c>
      <c r="G292" s="15">
        <v>0</v>
      </c>
      <c r="H292" s="90">
        <f t="shared" si="104"/>
        <v>-77.64</v>
      </c>
      <c r="I292" s="103" t="str">
        <f t="shared" si="105"/>
        <v>N.M.</v>
      </c>
      <c r="J292" s="104"/>
      <c r="K292" s="15">
        <v>-100.63</v>
      </c>
      <c r="L292" s="15">
        <v>-6270.7300000000005</v>
      </c>
      <c r="M292" s="90">
        <f t="shared" si="106"/>
        <v>6170.1</v>
      </c>
      <c r="N292" s="103">
        <f t="shared" si="107"/>
        <v>0.9839524265914814</v>
      </c>
      <c r="O292" s="104"/>
      <c r="P292" s="15">
        <v>-100.63</v>
      </c>
      <c r="Q292" s="15">
        <v>0</v>
      </c>
      <c r="R292" s="90">
        <f t="shared" si="108"/>
        <v>-100.63</v>
      </c>
      <c r="S292" s="103" t="str">
        <f t="shared" si="109"/>
        <v>N.M.</v>
      </c>
      <c r="T292" s="104"/>
      <c r="U292" s="15">
        <v>-100.63</v>
      </c>
      <c r="V292" s="15">
        <v>-6270.7300000000005</v>
      </c>
      <c r="W292" s="90">
        <f t="shared" si="110"/>
        <v>6170.1</v>
      </c>
      <c r="X292" s="103">
        <f t="shared" si="111"/>
        <v>0.9839524265914814</v>
      </c>
    </row>
    <row r="293" spans="1:24" s="14" customFormat="1" ht="12.75" hidden="1" outlineLevel="2">
      <c r="A293" s="14" t="s">
        <v>1026</v>
      </c>
      <c r="B293" s="14" t="s">
        <v>1027</v>
      </c>
      <c r="C293" s="54" t="s">
        <v>1563</v>
      </c>
      <c r="D293" s="15"/>
      <c r="E293" s="15"/>
      <c r="F293" s="15">
        <v>-25465.89</v>
      </c>
      <c r="G293" s="15">
        <v>-28572</v>
      </c>
      <c r="H293" s="90">
        <f t="shared" si="104"/>
        <v>3106.1100000000006</v>
      </c>
      <c r="I293" s="103">
        <f t="shared" si="105"/>
        <v>0.10871167576648469</v>
      </c>
      <c r="J293" s="104"/>
      <c r="K293" s="15">
        <v>-351075.4</v>
      </c>
      <c r="L293" s="15">
        <v>-384836.93</v>
      </c>
      <c r="M293" s="90">
        <f t="shared" si="106"/>
        <v>33761.52999999997</v>
      </c>
      <c r="N293" s="103">
        <f t="shared" si="107"/>
        <v>0.0877294442609756</v>
      </c>
      <c r="O293" s="104"/>
      <c r="P293" s="15">
        <v>-99169.35</v>
      </c>
      <c r="Q293" s="15">
        <v>-90972</v>
      </c>
      <c r="R293" s="90">
        <f t="shared" si="108"/>
        <v>-8197.350000000006</v>
      </c>
      <c r="S293" s="103">
        <f t="shared" si="109"/>
        <v>-0.09010849492151438</v>
      </c>
      <c r="T293" s="104"/>
      <c r="U293" s="15">
        <v>-378138.4</v>
      </c>
      <c r="V293" s="15">
        <v>-410621.88</v>
      </c>
      <c r="W293" s="90">
        <f t="shared" si="110"/>
        <v>32483.47999999998</v>
      </c>
      <c r="X293" s="103">
        <f t="shared" si="111"/>
        <v>0.07910801051322443</v>
      </c>
    </row>
    <row r="294" spans="1:24" s="14" customFormat="1" ht="12.75" hidden="1" outlineLevel="2">
      <c r="A294" s="14" t="s">
        <v>1028</v>
      </c>
      <c r="B294" s="14" t="s">
        <v>1029</v>
      </c>
      <c r="C294" s="54" t="s">
        <v>1564</v>
      </c>
      <c r="D294" s="15"/>
      <c r="E294" s="15"/>
      <c r="F294" s="15">
        <v>-64.64</v>
      </c>
      <c r="G294" s="15">
        <v>-335.92</v>
      </c>
      <c r="H294" s="90">
        <f aca="true" t="shared" si="112" ref="H294:H325">+F294-G294</f>
        <v>271.28000000000003</v>
      </c>
      <c r="I294" s="103">
        <f aca="true" t="shared" si="113" ref="I294:I325">IF(G294&lt;0,IF(H294=0,0,IF(OR(G294=0,F294=0),"N.M.",IF(ABS(H294/G294)&gt;=10,"N.M.",H294/(-G294)))),IF(H294=0,0,IF(OR(G294=0,F294=0),"N.M.",IF(ABS(H294/G294)&gt;=10,"N.M.",H294/G294))))</f>
        <v>0.8075732317218386</v>
      </c>
      <c r="J294" s="104"/>
      <c r="K294" s="15">
        <v>-4574.52</v>
      </c>
      <c r="L294" s="15">
        <v>-8901.130000000001</v>
      </c>
      <c r="M294" s="90">
        <f aca="true" t="shared" si="114" ref="M294:M325">+K294-L294</f>
        <v>4326.610000000001</v>
      </c>
      <c r="N294" s="103">
        <f aca="true" t="shared" si="115" ref="N294:N325">IF(L294&lt;0,IF(M294=0,0,IF(OR(L294=0,K294=0),"N.M.",IF(ABS(M294/L294)&gt;=10,"N.M.",M294/(-L294)))),IF(M294=0,0,IF(OR(L294=0,K294=0),"N.M.",IF(ABS(M294/L294)&gt;=10,"N.M.",M294/L294))))</f>
        <v>0.48607424001222316</v>
      </c>
      <c r="O294" s="104"/>
      <c r="P294" s="15">
        <v>-283.75</v>
      </c>
      <c r="Q294" s="15">
        <v>-786.4200000000001</v>
      </c>
      <c r="R294" s="90">
        <f aca="true" t="shared" si="116" ref="R294:R325">+P294-Q294</f>
        <v>502.6700000000001</v>
      </c>
      <c r="S294" s="103">
        <f aca="true" t="shared" si="117" ref="S294:S325">IF(Q294&lt;0,IF(R294=0,0,IF(OR(Q294=0,P294=0),"N.M.",IF(ABS(R294/Q294)&gt;=10,"N.M.",R294/(-Q294)))),IF(R294=0,0,IF(OR(Q294=0,P294=0),"N.M.",IF(ABS(R294/Q294)&gt;=10,"N.M.",R294/Q294))))</f>
        <v>0.6391877114010326</v>
      </c>
      <c r="T294" s="104"/>
      <c r="U294" s="15">
        <v>-5539.160000000001</v>
      </c>
      <c r="V294" s="15">
        <v>-9310.920000000002</v>
      </c>
      <c r="W294" s="90">
        <f aca="true" t="shared" si="118" ref="W294:W325">+U294-V294</f>
        <v>3771.760000000001</v>
      </c>
      <c r="X294" s="103">
        <f aca="true" t="shared" si="119" ref="X294:X325">IF(V294&lt;0,IF(W294=0,0,IF(OR(V294=0,U294=0),"N.M.",IF(ABS(W294/V294)&gt;=10,"N.M.",W294/(-V294)))),IF(W294=0,0,IF(OR(V294=0,U294=0),"N.M.",IF(ABS(W294/V294)&gt;=10,"N.M.",W294/V294))))</f>
        <v>0.40508993740682986</v>
      </c>
    </row>
    <row r="295" spans="1:24" s="14" customFormat="1" ht="12.75" hidden="1" outlineLevel="2">
      <c r="A295" s="14" t="s">
        <v>1030</v>
      </c>
      <c r="B295" s="14" t="s">
        <v>1031</v>
      </c>
      <c r="C295" s="54" t="s">
        <v>0</v>
      </c>
      <c r="D295" s="15"/>
      <c r="E295" s="15"/>
      <c r="F295" s="15">
        <v>-37459.3</v>
      </c>
      <c r="G295" s="15">
        <v>-44760.39</v>
      </c>
      <c r="H295" s="90">
        <f t="shared" si="112"/>
        <v>7301.0899999999965</v>
      </c>
      <c r="I295" s="103">
        <f t="shared" si="113"/>
        <v>0.16311497732705182</v>
      </c>
      <c r="J295" s="104"/>
      <c r="K295" s="15">
        <v>-480586.82</v>
      </c>
      <c r="L295" s="15">
        <v>-454459.06</v>
      </c>
      <c r="M295" s="90">
        <f t="shared" si="114"/>
        <v>-26127.76000000001</v>
      </c>
      <c r="N295" s="103">
        <f t="shared" si="115"/>
        <v>-0.05749199938933995</v>
      </c>
      <c r="O295" s="104"/>
      <c r="P295" s="15">
        <v>-127389.35</v>
      </c>
      <c r="Q295" s="15">
        <v>-131679.34</v>
      </c>
      <c r="R295" s="90">
        <f t="shared" si="116"/>
        <v>4289.989999999991</v>
      </c>
      <c r="S295" s="103">
        <f t="shared" si="117"/>
        <v>0.03257906669337795</v>
      </c>
      <c r="T295" s="104"/>
      <c r="U295" s="15">
        <v>-525644.17</v>
      </c>
      <c r="V295" s="15">
        <v>-502588.95</v>
      </c>
      <c r="W295" s="90">
        <f t="shared" si="118"/>
        <v>-23055.22000000003</v>
      </c>
      <c r="X295" s="103">
        <f t="shared" si="119"/>
        <v>-0.04587291463530989</v>
      </c>
    </row>
    <row r="296" spans="1:24" s="14" customFormat="1" ht="12.75" hidden="1" outlineLevel="2">
      <c r="A296" s="14" t="s">
        <v>1032</v>
      </c>
      <c r="B296" s="14" t="s">
        <v>1033</v>
      </c>
      <c r="C296" s="54" t="s">
        <v>1</v>
      </c>
      <c r="D296" s="15"/>
      <c r="E296" s="15"/>
      <c r="F296" s="15">
        <v>0</v>
      </c>
      <c r="G296" s="15">
        <v>0</v>
      </c>
      <c r="H296" s="90">
        <f t="shared" si="112"/>
        <v>0</v>
      </c>
      <c r="I296" s="103">
        <f t="shared" si="113"/>
        <v>0</v>
      </c>
      <c r="J296" s="104"/>
      <c r="K296" s="15">
        <v>0</v>
      </c>
      <c r="L296" s="15">
        <v>-53</v>
      </c>
      <c r="M296" s="90">
        <f t="shared" si="114"/>
        <v>53</v>
      </c>
      <c r="N296" s="103" t="str">
        <f t="shared" si="115"/>
        <v>N.M.</v>
      </c>
      <c r="O296" s="104"/>
      <c r="P296" s="15">
        <v>0</v>
      </c>
      <c r="Q296" s="15">
        <v>0</v>
      </c>
      <c r="R296" s="90">
        <f t="shared" si="116"/>
        <v>0</v>
      </c>
      <c r="S296" s="103">
        <f t="shared" si="117"/>
        <v>0</v>
      </c>
      <c r="T296" s="104"/>
      <c r="U296" s="15">
        <v>0</v>
      </c>
      <c r="V296" s="15">
        <v>-53</v>
      </c>
      <c r="W296" s="90">
        <f t="shared" si="118"/>
        <v>53</v>
      </c>
      <c r="X296" s="103" t="str">
        <f t="shared" si="119"/>
        <v>N.M.</v>
      </c>
    </row>
    <row r="297" spans="1:24" s="14" customFormat="1" ht="12.75" hidden="1" outlineLevel="2">
      <c r="A297" s="14" t="s">
        <v>1034</v>
      </c>
      <c r="B297" s="14" t="s">
        <v>1035</v>
      </c>
      <c r="C297" s="54" t="s">
        <v>2</v>
      </c>
      <c r="D297" s="15"/>
      <c r="E297" s="15"/>
      <c r="F297" s="15">
        <v>36708.66</v>
      </c>
      <c r="G297" s="15">
        <v>49840.18</v>
      </c>
      <c r="H297" s="90">
        <f t="shared" si="112"/>
        <v>-13131.519999999997</v>
      </c>
      <c r="I297" s="103">
        <f t="shared" si="113"/>
        <v>-0.263472563702619</v>
      </c>
      <c r="J297" s="104"/>
      <c r="K297" s="15">
        <v>719427.02</v>
      </c>
      <c r="L297" s="15">
        <v>526736.35</v>
      </c>
      <c r="M297" s="90">
        <f t="shared" si="114"/>
        <v>192690.67000000004</v>
      </c>
      <c r="N297" s="103">
        <f t="shared" si="115"/>
        <v>0.3658199590744023</v>
      </c>
      <c r="O297" s="104"/>
      <c r="P297" s="15">
        <v>174237.9</v>
      </c>
      <c r="Q297" s="15">
        <v>135306.84</v>
      </c>
      <c r="R297" s="90">
        <f t="shared" si="116"/>
        <v>38931.06</v>
      </c>
      <c r="S297" s="103">
        <f t="shared" si="117"/>
        <v>0.28772425695552417</v>
      </c>
      <c r="T297" s="104"/>
      <c r="U297" s="15">
        <v>885800.37</v>
      </c>
      <c r="V297" s="15">
        <v>682844.61</v>
      </c>
      <c r="W297" s="90">
        <f t="shared" si="118"/>
        <v>202955.76</v>
      </c>
      <c r="X297" s="103">
        <f t="shared" si="119"/>
        <v>0.2972210031796253</v>
      </c>
    </row>
    <row r="298" spans="1:24" s="14" customFormat="1" ht="12.75" hidden="1" outlineLevel="2">
      <c r="A298" s="14" t="s">
        <v>1036</v>
      </c>
      <c r="B298" s="14" t="s">
        <v>1037</v>
      </c>
      <c r="C298" s="54" t="s">
        <v>3</v>
      </c>
      <c r="D298" s="15"/>
      <c r="E298" s="15"/>
      <c r="F298" s="15">
        <v>152807.51</v>
      </c>
      <c r="G298" s="15">
        <v>276217.684</v>
      </c>
      <c r="H298" s="90">
        <f t="shared" si="112"/>
        <v>-123410.174</v>
      </c>
      <c r="I298" s="103">
        <f t="shared" si="113"/>
        <v>-0.44678592700096637</v>
      </c>
      <c r="J298" s="104"/>
      <c r="K298" s="15">
        <v>3941164.768</v>
      </c>
      <c r="L298" s="15">
        <v>3281917.234</v>
      </c>
      <c r="M298" s="90">
        <f t="shared" si="114"/>
        <v>659247.534</v>
      </c>
      <c r="N298" s="103">
        <f t="shared" si="115"/>
        <v>0.20087268721170923</v>
      </c>
      <c r="O298" s="104"/>
      <c r="P298" s="15">
        <v>810072.14</v>
      </c>
      <c r="Q298" s="15">
        <v>921422.654</v>
      </c>
      <c r="R298" s="90">
        <f t="shared" si="116"/>
        <v>-111350.51399999997</v>
      </c>
      <c r="S298" s="103">
        <f t="shared" si="117"/>
        <v>-0.12084629514654842</v>
      </c>
      <c r="T298" s="104"/>
      <c r="U298" s="15">
        <v>4449953.17</v>
      </c>
      <c r="V298" s="15">
        <v>3578943.5300000003</v>
      </c>
      <c r="W298" s="90">
        <f t="shared" si="118"/>
        <v>871009.6399999997</v>
      </c>
      <c r="X298" s="103">
        <f t="shared" si="119"/>
        <v>0.2433706016032054</v>
      </c>
    </row>
    <row r="299" spans="1:24" s="14" customFormat="1" ht="12.75" hidden="1" outlineLevel="2">
      <c r="A299" s="14" t="s">
        <v>1038</v>
      </c>
      <c r="B299" s="14" t="s">
        <v>1039</v>
      </c>
      <c r="C299" s="54" t="s">
        <v>4</v>
      </c>
      <c r="D299" s="15"/>
      <c r="E299" s="15"/>
      <c r="F299" s="15">
        <v>48719.89</v>
      </c>
      <c r="G299" s="15">
        <v>35387.26</v>
      </c>
      <c r="H299" s="90">
        <f t="shared" si="112"/>
        <v>13332.629999999997</v>
      </c>
      <c r="I299" s="103">
        <f t="shared" si="113"/>
        <v>0.37676355841056913</v>
      </c>
      <c r="J299" s="104"/>
      <c r="K299" s="15">
        <v>457967.39</v>
      </c>
      <c r="L299" s="15">
        <v>369655.23</v>
      </c>
      <c r="M299" s="90">
        <f t="shared" si="114"/>
        <v>88312.16000000003</v>
      </c>
      <c r="N299" s="103">
        <f t="shared" si="115"/>
        <v>0.2389041269617639</v>
      </c>
      <c r="O299" s="104"/>
      <c r="P299" s="15">
        <v>146144.45</v>
      </c>
      <c r="Q299" s="15">
        <v>111161.65000000001</v>
      </c>
      <c r="R299" s="90">
        <f t="shared" si="116"/>
        <v>34982.8</v>
      </c>
      <c r="S299" s="103">
        <f t="shared" si="117"/>
        <v>0.31470205776902377</v>
      </c>
      <c r="T299" s="104"/>
      <c r="U299" s="15">
        <v>494710.87</v>
      </c>
      <c r="V299" s="15">
        <v>401086.36</v>
      </c>
      <c r="W299" s="90">
        <f t="shared" si="118"/>
        <v>93624.51000000001</v>
      </c>
      <c r="X299" s="103">
        <f t="shared" si="119"/>
        <v>0.23342730976939732</v>
      </c>
    </row>
    <row r="300" spans="1:24" s="14" customFormat="1" ht="12.75" hidden="1" outlineLevel="2">
      <c r="A300" s="14" t="s">
        <v>1040</v>
      </c>
      <c r="B300" s="14" t="s">
        <v>1041</v>
      </c>
      <c r="C300" s="54" t="s">
        <v>5</v>
      </c>
      <c r="D300" s="15"/>
      <c r="E300" s="15"/>
      <c r="F300" s="15">
        <v>89512.64</v>
      </c>
      <c r="G300" s="15">
        <v>94071.42</v>
      </c>
      <c r="H300" s="90">
        <f t="shared" si="112"/>
        <v>-4558.779999999999</v>
      </c>
      <c r="I300" s="103">
        <f t="shared" si="113"/>
        <v>-0.048460839647153184</v>
      </c>
      <c r="J300" s="104"/>
      <c r="K300" s="15">
        <v>1009776.46</v>
      </c>
      <c r="L300" s="15">
        <v>962774.883</v>
      </c>
      <c r="M300" s="90">
        <f t="shared" si="114"/>
        <v>47001.57699999993</v>
      </c>
      <c r="N300" s="103">
        <f t="shared" si="115"/>
        <v>0.04881886495994093</v>
      </c>
      <c r="O300" s="104"/>
      <c r="P300" s="15">
        <v>268549.48</v>
      </c>
      <c r="Q300" s="15">
        <v>284242.653</v>
      </c>
      <c r="R300" s="90">
        <f t="shared" si="116"/>
        <v>-15693.17300000001</v>
      </c>
      <c r="S300" s="103">
        <f t="shared" si="117"/>
        <v>-0.05521047891429584</v>
      </c>
      <c r="T300" s="104"/>
      <c r="U300" s="15">
        <v>1103936.47</v>
      </c>
      <c r="V300" s="15">
        <v>1045308.353</v>
      </c>
      <c r="W300" s="90">
        <f t="shared" si="118"/>
        <v>58628.11699999997</v>
      </c>
      <c r="X300" s="103">
        <f t="shared" si="119"/>
        <v>0.0560869114187591</v>
      </c>
    </row>
    <row r="301" spans="1:24" s="14" customFormat="1" ht="12.75" hidden="1" outlineLevel="2">
      <c r="A301" s="14" t="s">
        <v>1042</v>
      </c>
      <c r="B301" s="14" t="s">
        <v>1043</v>
      </c>
      <c r="C301" s="54" t="s">
        <v>6</v>
      </c>
      <c r="D301" s="15"/>
      <c r="E301" s="15"/>
      <c r="F301" s="15">
        <v>0</v>
      </c>
      <c r="G301" s="15">
        <v>11.74</v>
      </c>
      <c r="H301" s="90">
        <f t="shared" si="112"/>
        <v>-11.74</v>
      </c>
      <c r="I301" s="103" t="str">
        <f t="shared" si="113"/>
        <v>N.M.</v>
      </c>
      <c r="J301" s="104"/>
      <c r="K301" s="15">
        <v>0</v>
      </c>
      <c r="L301" s="15">
        <v>173.8</v>
      </c>
      <c r="M301" s="90">
        <f t="shared" si="114"/>
        <v>-173.8</v>
      </c>
      <c r="N301" s="103" t="str">
        <f t="shared" si="115"/>
        <v>N.M.</v>
      </c>
      <c r="O301" s="104"/>
      <c r="P301" s="15">
        <v>0</v>
      </c>
      <c r="Q301" s="15">
        <v>184.73</v>
      </c>
      <c r="R301" s="90">
        <f t="shared" si="116"/>
        <v>-184.73</v>
      </c>
      <c r="S301" s="103" t="str">
        <f t="shared" si="117"/>
        <v>N.M.</v>
      </c>
      <c r="T301" s="104"/>
      <c r="U301" s="15">
        <v>0</v>
      </c>
      <c r="V301" s="15">
        <v>2283.3100000000004</v>
      </c>
      <c r="W301" s="90">
        <f t="shared" si="118"/>
        <v>-2283.3100000000004</v>
      </c>
      <c r="X301" s="103" t="str">
        <f t="shared" si="119"/>
        <v>N.M.</v>
      </c>
    </row>
    <row r="302" spans="1:24" s="14" customFormat="1" ht="12.75" hidden="1" outlineLevel="2">
      <c r="A302" s="14" t="s">
        <v>1044</v>
      </c>
      <c r="B302" s="14" t="s">
        <v>1045</v>
      </c>
      <c r="C302" s="54" t="s">
        <v>7</v>
      </c>
      <c r="D302" s="15"/>
      <c r="E302" s="15"/>
      <c r="F302" s="15">
        <v>11973.300000000001</v>
      </c>
      <c r="G302" s="15">
        <v>7492.08</v>
      </c>
      <c r="H302" s="90">
        <f t="shared" si="112"/>
        <v>4481.220000000001</v>
      </c>
      <c r="I302" s="103">
        <f t="shared" si="113"/>
        <v>0.5981276227696449</v>
      </c>
      <c r="J302" s="104"/>
      <c r="K302" s="15">
        <v>120293.91</v>
      </c>
      <c r="L302" s="15">
        <v>113989.32</v>
      </c>
      <c r="M302" s="90">
        <f t="shared" si="114"/>
        <v>6304.5899999999965</v>
      </c>
      <c r="N302" s="103">
        <f t="shared" si="115"/>
        <v>0.05530860259540101</v>
      </c>
      <c r="O302" s="104"/>
      <c r="P302" s="15">
        <v>43795.61</v>
      </c>
      <c r="Q302" s="15">
        <v>27801.38</v>
      </c>
      <c r="R302" s="90">
        <f t="shared" si="116"/>
        <v>15994.23</v>
      </c>
      <c r="S302" s="103">
        <f t="shared" si="117"/>
        <v>0.5753034561593705</v>
      </c>
      <c r="T302" s="104"/>
      <c r="U302" s="15">
        <v>122811.84</v>
      </c>
      <c r="V302" s="15">
        <v>119949.72</v>
      </c>
      <c r="W302" s="90">
        <f t="shared" si="118"/>
        <v>2862.1199999999953</v>
      </c>
      <c r="X302" s="103">
        <f t="shared" si="119"/>
        <v>0.02386099775806059</v>
      </c>
    </row>
    <row r="303" spans="1:24" s="14" customFormat="1" ht="12.75" hidden="1" outlineLevel="2">
      <c r="A303" s="14" t="s">
        <v>1046</v>
      </c>
      <c r="B303" s="14" t="s">
        <v>1047</v>
      </c>
      <c r="C303" s="54" t="s">
        <v>8</v>
      </c>
      <c r="D303" s="15"/>
      <c r="E303" s="15"/>
      <c r="F303" s="15">
        <v>2122.2200000000003</v>
      </c>
      <c r="G303" s="15">
        <v>9.16</v>
      </c>
      <c r="H303" s="90">
        <f t="shared" si="112"/>
        <v>2113.0600000000004</v>
      </c>
      <c r="I303" s="103" t="str">
        <f t="shared" si="113"/>
        <v>N.M.</v>
      </c>
      <c r="J303" s="104"/>
      <c r="K303" s="15">
        <v>19874.45</v>
      </c>
      <c r="L303" s="15">
        <v>138.36</v>
      </c>
      <c r="M303" s="90">
        <f t="shared" si="114"/>
        <v>19736.09</v>
      </c>
      <c r="N303" s="103" t="str">
        <f t="shared" si="115"/>
        <v>N.M.</v>
      </c>
      <c r="O303" s="104"/>
      <c r="P303" s="15">
        <v>16840.45</v>
      </c>
      <c r="Q303" s="15">
        <v>20.59</v>
      </c>
      <c r="R303" s="90">
        <f t="shared" si="116"/>
        <v>16819.86</v>
      </c>
      <c r="S303" s="103" t="str">
        <f t="shared" si="117"/>
        <v>N.M.</v>
      </c>
      <c r="T303" s="104"/>
      <c r="U303" s="15">
        <v>20031.850000000002</v>
      </c>
      <c r="V303" s="15">
        <v>138.36</v>
      </c>
      <c r="W303" s="90">
        <f t="shared" si="118"/>
        <v>19893.49</v>
      </c>
      <c r="X303" s="103" t="str">
        <f t="shared" si="119"/>
        <v>N.M.</v>
      </c>
    </row>
    <row r="304" spans="1:24" s="14" customFormat="1" ht="12.75" hidden="1" outlineLevel="2">
      <c r="A304" s="14" t="s">
        <v>1048</v>
      </c>
      <c r="B304" s="14" t="s">
        <v>1049</v>
      </c>
      <c r="C304" s="54" t="s">
        <v>9</v>
      </c>
      <c r="D304" s="15"/>
      <c r="E304" s="15"/>
      <c r="F304" s="15">
        <v>-4786.07</v>
      </c>
      <c r="G304" s="15">
        <v>29429.25</v>
      </c>
      <c r="H304" s="90">
        <f t="shared" si="112"/>
        <v>-34215.32</v>
      </c>
      <c r="I304" s="103">
        <f t="shared" si="113"/>
        <v>-1.1626296966453444</v>
      </c>
      <c r="J304" s="104"/>
      <c r="K304" s="15">
        <v>251391</v>
      </c>
      <c r="L304" s="15">
        <v>308817.317</v>
      </c>
      <c r="M304" s="90">
        <f t="shared" si="114"/>
        <v>-57426.31699999998</v>
      </c>
      <c r="N304" s="103">
        <f t="shared" si="115"/>
        <v>-0.18595562437322768</v>
      </c>
      <c r="O304" s="104"/>
      <c r="P304" s="15">
        <v>115348.42</v>
      </c>
      <c r="Q304" s="15">
        <v>18521.93</v>
      </c>
      <c r="R304" s="90">
        <f t="shared" si="116"/>
        <v>96826.48999999999</v>
      </c>
      <c r="S304" s="103">
        <f t="shared" si="117"/>
        <v>5.227667419108052</v>
      </c>
      <c r="T304" s="104"/>
      <c r="U304" s="15">
        <v>520682.95</v>
      </c>
      <c r="V304" s="15">
        <v>360000.897</v>
      </c>
      <c r="W304" s="90">
        <f t="shared" si="118"/>
        <v>160682.053</v>
      </c>
      <c r="X304" s="103">
        <f t="shared" si="119"/>
        <v>0.44633792398578387</v>
      </c>
    </row>
    <row r="305" spans="1:24" s="14" customFormat="1" ht="12.75" hidden="1" outlineLevel="2">
      <c r="A305" s="14" t="s">
        <v>1050</v>
      </c>
      <c r="B305" s="14" t="s">
        <v>1051</v>
      </c>
      <c r="C305" s="54" t="s">
        <v>10</v>
      </c>
      <c r="D305" s="15"/>
      <c r="E305" s="15"/>
      <c r="F305" s="15">
        <v>765.52</v>
      </c>
      <c r="G305" s="15">
        <v>1517.81</v>
      </c>
      <c r="H305" s="90">
        <f t="shared" si="112"/>
        <v>-752.29</v>
      </c>
      <c r="I305" s="103">
        <f t="shared" si="113"/>
        <v>-0.49564174699073005</v>
      </c>
      <c r="J305" s="104"/>
      <c r="K305" s="15">
        <v>186512.80000000002</v>
      </c>
      <c r="L305" s="15">
        <v>284920.46</v>
      </c>
      <c r="M305" s="90">
        <f t="shared" si="114"/>
        <v>-98407.66</v>
      </c>
      <c r="N305" s="103">
        <f t="shared" si="115"/>
        <v>-0.3453864281982417</v>
      </c>
      <c r="O305" s="104"/>
      <c r="P305" s="15">
        <v>119729.16</v>
      </c>
      <c r="Q305" s="15">
        <v>3686.54</v>
      </c>
      <c r="R305" s="90">
        <f t="shared" si="116"/>
        <v>116042.62000000001</v>
      </c>
      <c r="S305" s="103" t="str">
        <f t="shared" si="117"/>
        <v>N.M.</v>
      </c>
      <c r="T305" s="104"/>
      <c r="U305" s="15">
        <v>187494.40000000002</v>
      </c>
      <c r="V305" s="15">
        <v>368591.17000000004</v>
      </c>
      <c r="W305" s="90">
        <f t="shared" si="118"/>
        <v>-181096.77000000002</v>
      </c>
      <c r="X305" s="103">
        <f t="shared" si="119"/>
        <v>-0.4913215094110909</v>
      </c>
    </row>
    <row r="306" spans="1:24" s="14" customFormat="1" ht="12.75" hidden="1" outlineLevel="2">
      <c r="A306" s="14" t="s">
        <v>1052</v>
      </c>
      <c r="B306" s="14" t="s">
        <v>1053</v>
      </c>
      <c r="C306" s="54" t="s">
        <v>11</v>
      </c>
      <c r="D306" s="15"/>
      <c r="E306" s="15"/>
      <c r="F306" s="15">
        <v>-12013.130000000001</v>
      </c>
      <c r="G306" s="15">
        <v>-14488.550000000001</v>
      </c>
      <c r="H306" s="90">
        <f t="shared" si="112"/>
        <v>2475.42</v>
      </c>
      <c r="I306" s="103">
        <f t="shared" si="113"/>
        <v>0.17085353606813655</v>
      </c>
      <c r="J306" s="104"/>
      <c r="K306" s="15">
        <v>-85082.87</v>
      </c>
      <c r="L306" s="15">
        <v>-100539.467</v>
      </c>
      <c r="M306" s="90">
        <f t="shared" si="114"/>
        <v>15456.597000000009</v>
      </c>
      <c r="N306" s="103">
        <f t="shared" si="115"/>
        <v>0.1537366117128909</v>
      </c>
      <c r="O306" s="104"/>
      <c r="P306" s="15">
        <v>-23312.59</v>
      </c>
      <c r="Q306" s="15">
        <v>-29498.350000000002</v>
      </c>
      <c r="R306" s="90">
        <f t="shared" si="116"/>
        <v>6185.760000000002</v>
      </c>
      <c r="S306" s="103">
        <f t="shared" si="117"/>
        <v>0.20969850856064837</v>
      </c>
      <c r="T306" s="104"/>
      <c r="U306" s="15">
        <v>-100270.87</v>
      </c>
      <c r="V306" s="15">
        <v>-113721.198</v>
      </c>
      <c r="W306" s="90">
        <f t="shared" si="118"/>
        <v>13450.328000000009</v>
      </c>
      <c r="X306" s="103">
        <f t="shared" si="119"/>
        <v>0.11827458940416727</v>
      </c>
    </row>
    <row r="307" spans="1:24" s="14" customFormat="1" ht="12.75" hidden="1" outlineLevel="2">
      <c r="A307" s="14" t="s">
        <v>1054</v>
      </c>
      <c r="B307" s="14" t="s">
        <v>1055</v>
      </c>
      <c r="C307" s="54" t="s">
        <v>12</v>
      </c>
      <c r="D307" s="15"/>
      <c r="E307" s="15"/>
      <c r="F307" s="15">
        <v>1120.3700000000001</v>
      </c>
      <c r="G307" s="15">
        <v>709.16</v>
      </c>
      <c r="H307" s="90">
        <f t="shared" si="112"/>
        <v>411.21000000000015</v>
      </c>
      <c r="I307" s="103">
        <f t="shared" si="113"/>
        <v>0.5798550397653565</v>
      </c>
      <c r="J307" s="104"/>
      <c r="K307" s="15">
        <v>8185.650000000001</v>
      </c>
      <c r="L307" s="15">
        <v>8962.630000000001</v>
      </c>
      <c r="M307" s="90">
        <f t="shared" si="114"/>
        <v>-776.9800000000005</v>
      </c>
      <c r="N307" s="103">
        <f t="shared" si="115"/>
        <v>-0.08669107170551506</v>
      </c>
      <c r="O307" s="104"/>
      <c r="P307" s="15">
        <v>2217.8</v>
      </c>
      <c r="Q307" s="15">
        <v>2136.4900000000002</v>
      </c>
      <c r="R307" s="90">
        <f t="shared" si="116"/>
        <v>81.30999999999995</v>
      </c>
      <c r="S307" s="103">
        <f t="shared" si="117"/>
        <v>0.03805774892463804</v>
      </c>
      <c r="T307" s="104"/>
      <c r="U307" s="15">
        <v>8895.77</v>
      </c>
      <c r="V307" s="15">
        <v>9718.500000000002</v>
      </c>
      <c r="W307" s="90">
        <f t="shared" si="118"/>
        <v>-822.7300000000014</v>
      </c>
      <c r="X307" s="103">
        <f t="shared" si="119"/>
        <v>-0.08465606832330105</v>
      </c>
    </row>
    <row r="308" spans="1:24" s="14" customFormat="1" ht="12.75" hidden="1" outlineLevel="2">
      <c r="A308" s="14" t="s">
        <v>1056</v>
      </c>
      <c r="B308" s="14" t="s">
        <v>1057</v>
      </c>
      <c r="C308" s="54" t="s">
        <v>13</v>
      </c>
      <c r="D308" s="15"/>
      <c r="E308" s="15"/>
      <c r="F308" s="15">
        <v>2873.15</v>
      </c>
      <c r="G308" s="15">
        <v>1576.47</v>
      </c>
      <c r="H308" s="90">
        <f t="shared" si="112"/>
        <v>1296.68</v>
      </c>
      <c r="I308" s="103">
        <f t="shared" si="113"/>
        <v>0.8225212024332845</v>
      </c>
      <c r="J308" s="104"/>
      <c r="K308" s="15">
        <v>22093.350000000002</v>
      </c>
      <c r="L308" s="15">
        <v>15079.17</v>
      </c>
      <c r="M308" s="90">
        <f t="shared" si="114"/>
        <v>7014.180000000002</v>
      </c>
      <c r="N308" s="103">
        <f t="shared" si="115"/>
        <v>0.46515690187192016</v>
      </c>
      <c r="O308" s="104"/>
      <c r="P308" s="15">
        <v>9352.6</v>
      </c>
      <c r="Q308" s="15">
        <v>5533.63</v>
      </c>
      <c r="R308" s="90">
        <f t="shared" si="116"/>
        <v>3818.9700000000003</v>
      </c>
      <c r="S308" s="103">
        <f t="shared" si="117"/>
        <v>0.6901382998140462</v>
      </c>
      <c r="T308" s="104"/>
      <c r="U308" s="15">
        <v>24756.13</v>
      </c>
      <c r="V308" s="15">
        <v>14757.1</v>
      </c>
      <c r="W308" s="90">
        <f t="shared" si="118"/>
        <v>9999.03</v>
      </c>
      <c r="X308" s="103">
        <f t="shared" si="119"/>
        <v>0.6775741846297715</v>
      </c>
    </row>
    <row r="309" spans="1:24" s="14" customFormat="1" ht="12.75" hidden="1" outlineLevel="2">
      <c r="A309" s="14" t="s">
        <v>1058</v>
      </c>
      <c r="B309" s="14" t="s">
        <v>1059</v>
      </c>
      <c r="C309" s="54" t="s">
        <v>14</v>
      </c>
      <c r="D309" s="15"/>
      <c r="E309" s="15"/>
      <c r="F309" s="15">
        <v>2241</v>
      </c>
      <c r="G309" s="15">
        <v>174</v>
      </c>
      <c r="H309" s="90">
        <f t="shared" si="112"/>
        <v>2067</v>
      </c>
      <c r="I309" s="103" t="str">
        <f t="shared" si="113"/>
        <v>N.M.</v>
      </c>
      <c r="J309" s="104"/>
      <c r="K309" s="15">
        <v>16014</v>
      </c>
      <c r="L309" s="15">
        <v>10820</v>
      </c>
      <c r="M309" s="90">
        <f t="shared" si="114"/>
        <v>5194</v>
      </c>
      <c r="N309" s="103">
        <f t="shared" si="115"/>
        <v>0.4800369685767098</v>
      </c>
      <c r="O309" s="104"/>
      <c r="P309" s="15">
        <v>3346</v>
      </c>
      <c r="Q309" s="15">
        <v>1557</v>
      </c>
      <c r="R309" s="90">
        <f t="shared" si="116"/>
        <v>1789</v>
      </c>
      <c r="S309" s="103">
        <f t="shared" si="117"/>
        <v>1.1490044958253052</v>
      </c>
      <c r="T309" s="104"/>
      <c r="U309" s="15">
        <v>17248</v>
      </c>
      <c r="V309" s="15">
        <v>11715</v>
      </c>
      <c r="W309" s="90">
        <f t="shared" si="118"/>
        <v>5533</v>
      </c>
      <c r="X309" s="103">
        <f t="shared" si="119"/>
        <v>0.4723004694835681</v>
      </c>
    </row>
    <row r="310" spans="1:24" s="14" customFormat="1" ht="12.75" hidden="1" outlineLevel="2">
      <c r="A310" s="14" t="s">
        <v>1060</v>
      </c>
      <c r="B310" s="14" t="s">
        <v>1061</v>
      </c>
      <c r="C310" s="54" t="s">
        <v>15</v>
      </c>
      <c r="D310" s="15"/>
      <c r="E310" s="15"/>
      <c r="F310" s="15">
        <v>249633.6</v>
      </c>
      <c r="G310" s="15">
        <v>184618.02</v>
      </c>
      <c r="H310" s="90">
        <f t="shared" si="112"/>
        <v>65015.580000000016</v>
      </c>
      <c r="I310" s="103">
        <f t="shared" si="113"/>
        <v>0.3521626978774879</v>
      </c>
      <c r="J310" s="104"/>
      <c r="K310" s="15">
        <v>2745969.6</v>
      </c>
      <c r="L310" s="15">
        <v>2030798.22</v>
      </c>
      <c r="M310" s="90">
        <f t="shared" si="114"/>
        <v>715171.3800000001</v>
      </c>
      <c r="N310" s="103">
        <f t="shared" si="115"/>
        <v>0.3521626978774879</v>
      </c>
      <c r="O310" s="104"/>
      <c r="P310" s="15">
        <v>748900.8</v>
      </c>
      <c r="Q310" s="15">
        <v>553854.06</v>
      </c>
      <c r="R310" s="90">
        <f t="shared" si="116"/>
        <v>195046.74</v>
      </c>
      <c r="S310" s="103">
        <f t="shared" si="117"/>
        <v>0.3521626978774878</v>
      </c>
      <c r="T310" s="104"/>
      <c r="U310" s="15">
        <v>2930587.62</v>
      </c>
      <c r="V310" s="15">
        <v>2113310.55</v>
      </c>
      <c r="W310" s="90">
        <f t="shared" si="118"/>
        <v>817277.0700000003</v>
      </c>
      <c r="X310" s="103">
        <f t="shared" si="119"/>
        <v>0.38672833483938285</v>
      </c>
    </row>
    <row r="311" spans="1:24" s="14" customFormat="1" ht="12.75" hidden="1" outlineLevel="2">
      <c r="A311" s="14" t="s">
        <v>1062</v>
      </c>
      <c r="B311" s="14" t="s">
        <v>1063</v>
      </c>
      <c r="C311" s="54" t="s">
        <v>16</v>
      </c>
      <c r="D311" s="15"/>
      <c r="E311" s="15"/>
      <c r="F311" s="15">
        <v>10743.31</v>
      </c>
      <c r="G311" s="15">
        <v>12868.74</v>
      </c>
      <c r="H311" s="90">
        <f t="shared" si="112"/>
        <v>-2125.4300000000003</v>
      </c>
      <c r="I311" s="103">
        <f t="shared" si="113"/>
        <v>-0.1651622458764417</v>
      </c>
      <c r="J311" s="104"/>
      <c r="K311" s="15">
        <v>131868.19</v>
      </c>
      <c r="L311" s="15">
        <v>141260.33000000002</v>
      </c>
      <c r="M311" s="90">
        <f t="shared" si="114"/>
        <v>-9392.140000000014</v>
      </c>
      <c r="N311" s="103">
        <f t="shared" si="115"/>
        <v>-0.06648816408683184</v>
      </c>
      <c r="O311" s="104"/>
      <c r="P311" s="15">
        <v>32387.09</v>
      </c>
      <c r="Q311" s="15">
        <v>38514.43</v>
      </c>
      <c r="R311" s="90">
        <f t="shared" si="116"/>
        <v>-6127.34</v>
      </c>
      <c r="S311" s="103">
        <f t="shared" si="117"/>
        <v>-0.15909205978123006</v>
      </c>
      <c r="T311" s="104"/>
      <c r="U311" s="15">
        <v>144916.24</v>
      </c>
      <c r="V311" s="15">
        <v>153864.85</v>
      </c>
      <c r="W311" s="90">
        <f t="shared" si="118"/>
        <v>-8948.610000000015</v>
      </c>
      <c r="X311" s="103">
        <f t="shared" si="119"/>
        <v>-0.058158897240013004</v>
      </c>
    </row>
    <row r="312" spans="1:24" s="14" customFormat="1" ht="12.75" hidden="1" outlineLevel="2">
      <c r="A312" s="14" t="s">
        <v>1064</v>
      </c>
      <c r="B312" s="14" t="s">
        <v>1065</v>
      </c>
      <c r="C312" s="54" t="s">
        <v>17</v>
      </c>
      <c r="D312" s="15"/>
      <c r="E312" s="15"/>
      <c r="F312" s="15">
        <v>360990.63</v>
      </c>
      <c r="G312" s="15">
        <v>381680.4</v>
      </c>
      <c r="H312" s="90">
        <f t="shared" si="112"/>
        <v>-20689.77000000002</v>
      </c>
      <c r="I312" s="103">
        <f t="shared" si="113"/>
        <v>-0.054207053859721424</v>
      </c>
      <c r="J312" s="104"/>
      <c r="K312" s="15">
        <v>4302729.92</v>
      </c>
      <c r="L312" s="15">
        <v>4573447.51</v>
      </c>
      <c r="M312" s="90">
        <f t="shared" si="114"/>
        <v>-270717.58999999985</v>
      </c>
      <c r="N312" s="103">
        <f t="shared" si="115"/>
        <v>-0.059193330503535146</v>
      </c>
      <c r="O312" s="104"/>
      <c r="P312" s="15">
        <v>1005552.2</v>
      </c>
      <c r="Q312" s="15">
        <v>1500261.35</v>
      </c>
      <c r="R312" s="90">
        <f t="shared" si="116"/>
        <v>-494709.15000000014</v>
      </c>
      <c r="S312" s="103">
        <f t="shared" si="117"/>
        <v>-0.329748646794107</v>
      </c>
      <c r="T312" s="104"/>
      <c r="U312" s="15">
        <v>4846111.34</v>
      </c>
      <c r="V312" s="15">
        <v>4924261.7</v>
      </c>
      <c r="W312" s="90">
        <f t="shared" si="118"/>
        <v>-78150.36000000034</v>
      </c>
      <c r="X312" s="103">
        <f t="shared" si="119"/>
        <v>-0.01587047252179963</v>
      </c>
    </row>
    <row r="313" spans="1:24" s="14" customFormat="1" ht="12.75" hidden="1" outlineLevel="2">
      <c r="A313" s="14" t="s">
        <v>1066</v>
      </c>
      <c r="B313" s="14" t="s">
        <v>1067</v>
      </c>
      <c r="C313" s="54" t="s">
        <v>18</v>
      </c>
      <c r="D313" s="15"/>
      <c r="E313" s="15"/>
      <c r="F313" s="15">
        <v>0</v>
      </c>
      <c r="G313" s="15">
        <v>0.59</v>
      </c>
      <c r="H313" s="90">
        <f t="shared" si="112"/>
        <v>-0.59</v>
      </c>
      <c r="I313" s="103" t="str">
        <f t="shared" si="113"/>
        <v>N.M.</v>
      </c>
      <c r="J313" s="104"/>
      <c r="K313" s="15">
        <v>0</v>
      </c>
      <c r="L313" s="15">
        <v>126.5</v>
      </c>
      <c r="M313" s="90">
        <f t="shared" si="114"/>
        <v>-126.5</v>
      </c>
      <c r="N313" s="103" t="str">
        <f t="shared" si="115"/>
        <v>N.M.</v>
      </c>
      <c r="O313" s="104"/>
      <c r="P313" s="15">
        <v>0</v>
      </c>
      <c r="Q313" s="15">
        <v>1.5</v>
      </c>
      <c r="R313" s="90">
        <f t="shared" si="116"/>
        <v>-1.5</v>
      </c>
      <c r="S313" s="103" t="str">
        <f t="shared" si="117"/>
        <v>N.M.</v>
      </c>
      <c r="T313" s="104"/>
      <c r="U313" s="15">
        <v>-1.5</v>
      </c>
      <c r="V313" s="15">
        <v>126.5</v>
      </c>
      <c r="W313" s="90">
        <f t="shared" si="118"/>
        <v>-128</v>
      </c>
      <c r="X313" s="103">
        <f t="shared" si="119"/>
        <v>-1.0118577075098814</v>
      </c>
    </row>
    <row r="314" spans="1:24" s="14" customFormat="1" ht="12.75" hidden="1" outlineLevel="2">
      <c r="A314" s="14" t="s">
        <v>1068</v>
      </c>
      <c r="B314" s="14" t="s">
        <v>1069</v>
      </c>
      <c r="C314" s="54" t="s">
        <v>19</v>
      </c>
      <c r="D314" s="15"/>
      <c r="E314" s="15"/>
      <c r="F314" s="15">
        <v>14736.06</v>
      </c>
      <c r="G314" s="15">
        <v>0</v>
      </c>
      <c r="H314" s="90">
        <f t="shared" si="112"/>
        <v>14736.06</v>
      </c>
      <c r="I314" s="103" t="str">
        <f t="shared" si="113"/>
        <v>N.M.</v>
      </c>
      <c r="J314" s="104"/>
      <c r="K314" s="15">
        <v>175353.03</v>
      </c>
      <c r="L314" s="15">
        <v>303.81</v>
      </c>
      <c r="M314" s="90">
        <f t="shared" si="114"/>
        <v>175049.22</v>
      </c>
      <c r="N314" s="103" t="str">
        <f t="shared" si="115"/>
        <v>N.M.</v>
      </c>
      <c r="O314" s="104"/>
      <c r="P314" s="15">
        <v>44715.43</v>
      </c>
      <c r="Q314" s="15">
        <v>0</v>
      </c>
      <c r="R314" s="90">
        <f t="shared" si="116"/>
        <v>44715.43</v>
      </c>
      <c r="S314" s="103" t="str">
        <f t="shared" si="117"/>
        <v>N.M.</v>
      </c>
      <c r="T314" s="104"/>
      <c r="U314" s="15">
        <v>172027.24</v>
      </c>
      <c r="V314" s="15">
        <v>3108.82</v>
      </c>
      <c r="W314" s="90">
        <f t="shared" si="118"/>
        <v>168918.41999999998</v>
      </c>
      <c r="X314" s="103" t="str">
        <f t="shared" si="119"/>
        <v>N.M.</v>
      </c>
    </row>
    <row r="315" spans="1:24" s="14" customFormat="1" ht="12.75" hidden="1" outlineLevel="2">
      <c r="A315" s="14" t="s">
        <v>1070</v>
      </c>
      <c r="B315" s="14" t="s">
        <v>1071</v>
      </c>
      <c r="C315" s="54" t="s">
        <v>20</v>
      </c>
      <c r="D315" s="15"/>
      <c r="E315" s="15"/>
      <c r="F315" s="15">
        <v>17945.47</v>
      </c>
      <c r="G315" s="15">
        <v>19197.82</v>
      </c>
      <c r="H315" s="90">
        <f t="shared" si="112"/>
        <v>-1252.3499999999985</v>
      </c>
      <c r="I315" s="103">
        <f t="shared" si="113"/>
        <v>-0.06523396927359452</v>
      </c>
      <c r="J315" s="104"/>
      <c r="K315" s="15">
        <v>229009.78</v>
      </c>
      <c r="L315" s="15">
        <v>153661</v>
      </c>
      <c r="M315" s="90">
        <f t="shared" si="114"/>
        <v>75348.78</v>
      </c>
      <c r="N315" s="103">
        <f t="shared" si="115"/>
        <v>0.49035721490814194</v>
      </c>
      <c r="O315" s="104"/>
      <c r="P315" s="15">
        <v>54423.1</v>
      </c>
      <c r="Q315" s="15">
        <v>57403.6</v>
      </c>
      <c r="R315" s="90">
        <f t="shared" si="116"/>
        <v>-2980.5</v>
      </c>
      <c r="S315" s="103">
        <f t="shared" si="117"/>
        <v>-0.05192183068657715</v>
      </c>
      <c r="T315" s="104"/>
      <c r="U315" s="15">
        <v>248248.28</v>
      </c>
      <c r="V315" s="15">
        <v>176213.63</v>
      </c>
      <c r="W315" s="90">
        <f t="shared" si="118"/>
        <v>72034.65</v>
      </c>
      <c r="X315" s="103">
        <f t="shared" si="119"/>
        <v>0.40879159007166466</v>
      </c>
    </row>
    <row r="316" spans="1:24" s="14" customFormat="1" ht="12.75" hidden="1" outlineLevel="2">
      <c r="A316" s="14" t="s">
        <v>1072</v>
      </c>
      <c r="B316" s="14" t="s">
        <v>1073</v>
      </c>
      <c r="C316" s="54" t="s">
        <v>21</v>
      </c>
      <c r="D316" s="15"/>
      <c r="E316" s="15"/>
      <c r="F316" s="15">
        <v>0</v>
      </c>
      <c r="G316" s="15">
        <v>609.33</v>
      </c>
      <c r="H316" s="90">
        <f t="shared" si="112"/>
        <v>-609.33</v>
      </c>
      <c r="I316" s="103" t="str">
        <f t="shared" si="113"/>
        <v>N.M.</v>
      </c>
      <c r="J316" s="104"/>
      <c r="K316" s="15">
        <v>3797.32</v>
      </c>
      <c r="L316" s="15">
        <v>9708.26</v>
      </c>
      <c r="M316" s="90">
        <f t="shared" si="114"/>
        <v>-5910.9400000000005</v>
      </c>
      <c r="N316" s="103">
        <f t="shared" si="115"/>
        <v>-0.608856787931102</v>
      </c>
      <c r="O316" s="104"/>
      <c r="P316" s="15">
        <v>0</v>
      </c>
      <c r="Q316" s="15">
        <v>668.1800000000001</v>
      </c>
      <c r="R316" s="90">
        <f t="shared" si="116"/>
        <v>-668.1800000000001</v>
      </c>
      <c r="S316" s="103" t="str">
        <f t="shared" si="117"/>
        <v>N.M.</v>
      </c>
      <c r="T316" s="104"/>
      <c r="U316" s="15">
        <v>4010.1800000000003</v>
      </c>
      <c r="V316" s="15">
        <v>9754.85</v>
      </c>
      <c r="W316" s="90">
        <f t="shared" si="118"/>
        <v>-5744.67</v>
      </c>
      <c r="X316" s="103">
        <f t="shared" si="119"/>
        <v>-0.5889039810965827</v>
      </c>
    </row>
    <row r="317" spans="1:24" s="14" customFormat="1" ht="12.75" hidden="1" outlineLevel="2">
      <c r="A317" s="14" t="s">
        <v>1074</v>
      </c>
      <c r="B317" s="14" t="s">
        <v>1075</v>
      </c>
      <c r="C317" s="54" t="s">
        <v>22</v>
      </c>
      <c r="D317" s="15"/>
      <c r="E317" s="15"/>
      <c r="F317" s="15">
        <v>150</v>
      </c>
      <c r="G317" s="15">
        <v>216.95000000000002</v>
      </c>
      <c r="H317" s="90">
        <f t="shared" si="112"/>
        <v>-66.95000000000002</v>
      </c>
      <c r="I317" s="103">
        <f t="shared" si="113"/>
        <v>-0.30859645079511416</v>
      </c>
      <c r="J317" s="104"/>
      <c r="K317" s="15">
        <v>1176.64</v>
      </c>
      <c r="L317" s="15">
        <v>950.82</v>
      </c>
      <c r="M317" s="90">
        <f t="shared" si="114"/>
        <v>225.82000000000005</v>
      </c>
      <c r="N317" s="103">
        <f t="shared" si="115"/>
        <v>0.23750026293094387</v>
      </c>
      <c r="O317" s="104"/>
      <c r="P317" s="15">
        <v>179.98</v>
      </c>
      <c r="Q317" s="15">
        <v>289.86</v>
      </c>
      <c r="R317" s="90">
        <f t="shared" si="116"/>
        <v>-109.88000000000002</v>
      </c>
      <c r="S317" s="103">
        <f t="shared" si="117"/>
        <v>-0.3790795556475541</v>
      </c>
      <c r="T317" s="104"/>
      <c r="U317" s="15">
        <v>1121.24</v>
      </c>
      <c r="V317" s="15">
        <v>1158.33</v>
      </c>
      <c r="W317" s="90">
        <f t="shared" si="118"/>
        <v>-37.08999999999992</v>
      </c>
      <c r="X317" s="103">
        <f t="shared" si="119"/>
        <v>-0.03202023602945613</v>
      </c>
    </row>
    <row r="318" spans="1:24" s="14" customFormat="1" ht="12.75" hidden="1" outlineLevel="2">
      <c r="A318" s="14" t="s">
        <v>1076</v>
      </c>
      <c r="B318" s="14" t="s">
        <v>1077</v>
      </c>
      <c r="C318" s="54" t="s">
        <v>23</v>
      </c>
      <c r="D318" s="15"/>
      <c r="E318" s="15"/>
      <c r="F318" s="15">
        <v>4349.49</v>
      </c>
      <c r="G318" s="15">
        <v>172.74</v>
      </c>
      <c r="H318" s="90">
        <f t="shared" si="112"/>
        <v>4176.75</v>
      </c>
      <c r="I318" s="103" t="str">
        <f t="shared" si="113"/>
        <v>N.M.</v>
      </c>
      <c r="J318" s="104"/>
      <c r="K318" s="15">
        <v>23344.34</v>
      </c>
      <c r="L318" s="15">
        <v>21483.68</v>
      </c>
      <c r="M318" s="90">
        <f t="shared" si="114"/>
        <v>1860.6599999999999</v>
      </c>
      <c r="N318" s="103">
        <f t="shared" si="115"/>
        <v>0.08660806714678304</v>
      </c>
      <c r="O318" s="104"/>
      <c r="P318" s="15">
        <v>10568.78</v>
      </c>
      <c r="Q318" s="15">
        <v>6765.6900000000005</v>
      </c>
      <c r="R318" s="90">
        <f t="shared" si="116"/>
        <v>3803.09</v>
      </c>
      <c r="S318" s="103">
        <f t="shared" si="117"/>
        <v>0.5621141376563218</v>
      </c>
      <c r="T318" s="104"/>
      <c r="U318" s="15">
        <v>25040.04</v>
      </c>
      <c r="V318" s="15">
        <v>21485.09</v>
      </c>
      <c r="W318" s="90">
        <f t="shared" si="118"/>
        <v>3554.9500000000007</v>
      </c>
      <c r="X318" s="103">
        <f t="shared" si="119"/>
        <v>0.16546125708572787</v>
      </c>
    </row>
    <row r="319" spans="1:24" s="14" customFormat="1" ht="12.75" hidden="1" outlineLevel="2">
      <c r="A319" s="14" t="s">
        <v>1078</v>
      </c>
      <c r="B319" s="14" t="s">
        <v>1079</v>
      </c>
      <c r="C319" s="54" t="s">
        <v>24</v>
      </c>
      <c r="D319" s="15"/>
      <c r="E319" s="15"/>
      <c r="F319" s="15">
        <v>278903.17</v>
      </c>
      <c r="G319" s="15">
        <v>341630.5</v>
      </c>
      <c r="H319" s="90">
        <f t="shared" si="112"/>
        <v>-62727.330000000016</v>
      </c>
      <c r="I319" s="103">
        <f t="shared" si="113"/>
        <v>-0.18361162132772108</v>
      </c>
      <c r="J319" s="104"/>
      <c r="K319" s="15">
        <v>3067934.86</v>
      </c>
      <c r="L319" s="15">
        <v>3757935.5</v>
      </c>
      <c r="M319" s="90">
        <f t="shared" si="114"/>
        <v>-690000.6400000001</v>
      </c>
      <c r="N319" s="103">
        <f t="shared" si="115"/>
        <v>-0.18361162398875663</v>
      </c>
      <c r="O319" s="104"/>
      <c r="P319" s="15">
        <v>836709.51</v>
      </c>
      <c r="Q319" s="15">
        <v>1024891.5</v>
      </c>
      <c r="R319" s="90">
        <f t="shared" si="116"/>
        <v>-188181.99</v>
      </c>
      <c r="S319" s="103">
        <f t="shared" si="117"/>
        <v>-0.18361162132772102</v>
      </c>
      <c r="T319" s="104"/>
      <c r="U319" s="15">
        <v>3409565.36</v>
      </c>
      <c r="V319" s="15">
        <v>3971848.91</v>
      </c>
      <c r="W319" s="90">
        <f t="shared" si="118"/>
        <v>-562283.5500000003</v>
      </c>
      <c r="X319" s="103">
        <f t="shared" si="119"/>
        <v>-0.14156720528425143</v>
      </c>
    </row>
    <row r="320" spans="1:24" s="14" customFormat="1" ht="12.75" hidden="1" outlineLevel="2">
      <c r="A320" s="14" t="s">
        <v>1080</v>
      </c>
      <c r="B320" s="14" t="s">
        <v>1081</v>
      </c>
      <c r="C320" s="54" t="s">
        <v>25</v>
      </c>
      <c r="D320" s="15"/>
      <c r="E320" s="15"/>
      <c r="F320" s="15">
        <v>110221.85</v>
      </c>
      <c r="G320" s="15">
        <v>105478.36</v>
      </c>
      <c r="H320" s="90">
        <f t="shared" si="112"/>
        <v>4743.490000000005</v>
      </c>
      <c r="I320" s="103">
        <f t="shared" si="113"/>
        <v>0.04497121494873456</v>
      </c>
      <c r="J320" s="104"/>
      <c r="K320" s="15">
        <v>1310492.7</v>
      </c>
      <c r="L320" s="15">
        <v>1408058.63</v>
      </c>
      <c r="M320" s="90">
        <f t="shared" si="114"/>
        <v>-97565.92999999993</v>
      </c>
      <c r="N320" s="103">
        <f t="shared" si="115"/>
        <v>-0.06929109905032857</v>
      </c>
      <c r="O320" s="104"/>
      <c r="P320" s="15">
        <v>398056.79000000004</v>
      </c>
      <c r="Q320" s="15">
        <v>348795.75</v>
      </c>
      <c r="R320" s="90">
        <f t="shared" si="116"/>
        <v>49261.04000000004</v>
      </c>
      <c r="S320" s="103">
        <f t="shared" si="117"/>
        <v>0.14123176672880916</v>
      </c>
      <c r="T320" s="104"/>
      <c r="U320" s="15">
        <v>1516190.53</v>
      </c>
      <c r="V320" s="15">
        <v>1529840.49</v>
      </c>
      <c r="W320" s="90">
        <f t="shared" si="118"/>
        <v>-13649.959999999963</v>
      </c>
      <c r="X320" s="103">
        <f t="shared" si="119"/>
        <v>-0.00892247269517619</v>
      </c>
    </row>
    <row r="321" spans="1:24" s="14" customFormat="1" ht="12.75" hidden="1" outlineLevel="2">
      <c r="A321" s="14" t="s">
        <v>1082</v>
      </c>
      <c r="B321" s="14" t="s">
        <v>1083</v>
      </c>
      <c r="C321" s="54" t="s">
        <v>26</v>
      </c>
      <c r="D321" s="15"/>
      <c r="E321" s="15"/>
      <c r="F321" s="15">
        <v>0</v>
      </c>
      <c r="G321" s="15">
        <v>0</v>
      </c>
      <c r="H321" s="90">
        <f t="shared" si="112"/>
        <v>0</v>
      </c>
      <c r="I321" s="103">
        <f t="shared" si="113"/>
        <v>0</v>
      </c>
      <c r="J321" s="104"/>
      <c r="K321" s="15">
        <v>16289.82</v>
      </c>
      <c r="L321" s="15">
        <v>13339.720000000001</v>
      </c>
      <c r="M321" s="90">
        <f t="shared" si="114"/>
        <v>2950.0999999999985</v>
      </c>
      <c r="N321" s="103">
        <f t="shared" si="115"/>
        <v>0.22115156839873687</v>
      </c>
      <c r="O321" s="104"/>
      <c r="P321" s="15">
        <v>6761.95</v>
      </c>
      <c r="Q321" s="15">
        <v>8076.39</v>
      </c>
      <c r="R321" s="90">
        <f t="shared" si="116"/>
        <v>-1314.4400000000005</v>
      </c>
      <c r="S321" s="103">
        <f t="shared" si="117"/>
        <v>-0.16275093203770502</v>
      </c>
      <c r="T321" s="104"/>
      <c r="U321" s="15">
        <v>23548.44</v>
      </c>
      <c r="V321" s="15">
        <v>46072.15</v>
      </c>
      <c r="W321" s="90">
        <f t="shared" si="118"/>
        <v>-22523.710000000003</v>
      </c>
      <c r="X321" s="103">
        <f t="shared" si="119"/>
        <v>-0.4888790733664481</v>
      </c>
    </row>
    <row r="322" spans="1:24" s="14" customFormat="1" ht="12.75" hidden="1" outlineLevel="2">
      <c r="A322" s="14" t="s">
        <v>1084</v>
      </c>
      <c r="B322" s="14" t="s">
        <v>1085</v>
      </c>
      <c r="C322" s="54" t="s">
        <v>27</v>
      </c>
      <c r="D322" s="15"/>
      <c r="E322" s="15"/>
      <c r="F322" s="15">
        <v>86.13</v>
      </c>
      <c r="G322" s="15">
        <v>233.32</v>
      </c>
      <c r="H322" s="90">
        <f t="shared" si="112"/>
        <v>-147.19</v>
      </c>
      <c r="I322" s="103">
        <f t="shared" si="113"/>
        <v>-0.6308503343048174</v>
      </c>
      <c r="J322" s="104"/>
      <c r="K322" s="15">
        <v>947.4300000000001</v>
      </c>
      <c r="L322" s="15">
        <v>2566.53</v>
      </c>
      <c r="M322" s="90">
        <f t="shared" si="114"/>
        <v>-1619.1000000000001</v>
      </c>
      <c r="N322" s="103">
        <f t="shared" si="115"/>
        <v>-0.6308517726268542</v>
      </c>
      <c r="O322" s="104"/>
      <c r="P322" s="15">
        <v>258.39</v>
      </c>
      <c r="Q322" s="15">
        <v>699.96</v>
      </c>
      <c r="R322" s="90">
        <f t="shared" si="116"/>
        <v>-441.57000000000005</v>
      </c>
      <c r="S322" s="103">
        <f t="shared" si="117"/>
        <v>-0.6308503343048174</v>
      </c>
      <c r="T322" s="104"/>
      <c r="U322" s="15">
        <v>1180.75</v>
      </c>
      <c r="V322" s="15">
        <v>3003.4500000000003</v>
      </c>
      <c r="W322" s="90">
        <f t="shared" si="118"/>
        <v>-1822.7000000000003</v>
      </c>
      <c r="X322" s="103">
        <f t="shared" si="119"/>
        <v>-0.6068687675839451</v>
      </c>
    </row>
    <row r="323" spans="1:24" s="14" customFormat="1" ht="12.75" hidden="1" outlineLevel="2">
      <c r="A323" s="14" t="s">
        <v>1086</v>
      </c>
      <c r="B323" s="14" t="s">
        <v>1087</v>
      </c>
      <c r="C323" s="54" t="s">
        <v>28</v>
      </c>
      <c r="D323" s="15"/>
      <c r="E323" s="15"/>
      <c r="F323" s="15">
        <v>-89820.21</v>
      </c>
      <c r="G323" s="15">
        <v>-63039.94</v>
      </c>
      <c r="H323" s="90">
        <f t="shared" si="112"/>
        <v>-26780.270000000004</v>
      </c>
      <c r="I323" s="103">
        <f t="shared" si="113"/>
        <v>-0.42481433199333635</v>
      </c>
      <c r="J323" s="104"/>
      <c r="K323" s="15">
        <v>-1038621.64</v>
      </c>
      <c r="L323" s="15">
        <v>-498269.97000000003</v>
      </c>
      <c r="M323" s="90">
        <f t="shared" si="114"/>
        <v>-540351.6699999999</v>
      </c>
      <c r="N323" s="103">
        <f t="shared" si="115"/>
        <v>-1.0844556215177885</v>
      </c>
      <c r="O323" s="104"/>
      <c r="P323" s="15">
        <v>-270870.64</v>
      </c>
      <c r="Q323" s="15">
        <v>-166649.82</v>
      </c>
      <c r="R323" s="90">
        <f t="shared" si="116"/>
        <v>-104220.82</v>
      </c>
      <c r="S323" s="103">
        <f t="shared" si="117"/>
        <v>-0.6253881342326082</v>
      </c>
      <c r="T323" s="104"/>
      <c r="U323" s="15">
        <v>-1107381.49</v>
      </c>
      <c r="V323" s="15">
        <v>-531213.415</v>
      </c>
      <c r="W323" s="90">
        <f t="shared" si="118"/>
        <v>-576168.075</v>
      </c>
      <c r="X323" s="103">
        <f t="shared" si="119"/>
        <v>-1.0846263643398386</v>
      </c>
    </row>
    <row r="324" spans="1:24" s="14" customFormat="1" ht="12.75" hidden="1" outlineLevel="2">
      <c r="A324" s="14" t="s">
        <v>1088</v>
      </c>
      <c r="B324" s="14" t="s">
        <v>1089</v>
      </c>
      <c r="C324" s="54" t="s">
        <v>29</v>
      </c>
      <c r="D324" s="15"/>
      <c r="E324" s="15"/>
      <c r="F324" s="15">
        <v>-158582.69</v>
      </c>
      <c r="G324" s="15">
        <v>-154960.22</v>
      </c>
      <c r="H324" s="90">
        <f t="shared" si="112"/>
        <v>-3622.470000000001</v>
      </c>
      <c r="I324" s="103">
        <f t="shared" si="113"/>
        <v>-0.023376773729412628</v>
      </c>
      <c r="J324" s="104"/>
      <c r="K324" s="15">
        <v>-1678071.19</v>
      </c>
      <c r="L324" s="15">
        <v>-1638889.085</v>
      </c>
      <c r="M324" s="90">
        <f t="shared" si="114"/>
        <v>-39182.10499999998</v>
      </c>
      <c r="N324" s="103">
        <f t="shared" si="115"/>
        <v>-0.023907722223923396</v>
      </c>
      <c r="O324" s="104"/>
      <c r="P324" s="15">
        <v>-475051.21</v>
      </c>
      <c r="Q324" s="15">
        <v>-436521.03</v>
      </c>
      <c r="R324" s="90">
        <f t="shared" si="116"/>
        <v>-38530.17999999999</v>
      </c>
      <c r="S324" s="103">
        <f t="shared" si="117"/>
        <v>-0.08826649199466974</v>
      </c>
      <c r="T324" s="104"/>
      <c r="U324" s="15">
        <v>-1846171.0999999999</v>
      </c>
      <c r="V324" s="15">
        <v>-1783927.926</v>
      </c>
      <c r="W324" s="90">
        <f t="shared" si="118"/>
        <v>-62243.17399999988</v>
      </c>
      <c r="X324" s="103">
        <f t="shared" si="119"/>
        <v>-0.034891081132164464</v>
      </c>
    </row>
    <row r="325" spans="1:24" s="14" customFormat="1" ht="12.75" hidden="1" outlineLevel="2">
      <c r="A325" s="14" t="s">
        <v>1090</v>
      </c>
      <c r="B325" s="14" t="s">
        <v>1091</v>
      </c>
      <c r="C325" s="54" t="s">
        <v>30</v>
      </c>
      <c r="D325" s="15"/>
      <c r="E325" s="15"/>
      <c r="F325" s="15">
        <v>-44115.67</v>
      </c>
      <c r="G325" s="15">
        <v>-45529.4</v>
      </c>
      <c r="H325" s="90">
        <f t="shared" si="112"/>
        <v>1413.7300000000032</v>
      </c>
      <c r="I325" s="103">
        <f t="shared" si="113"/>
        <v>0.031050925336156488</v>
      </c>
      <c r="J325" s="104"/>
      <c r="K325" s="15">
        <v>-466540.22000000003</v>
      </c>
      <c r="L325" s="15">
        <v>-495917.846</v>
      </c>
      <c r="M325" s="90">
        <f t="shared" si="114"/>
        <v>29377.62599999999</v>
      </c>
      <c r="N325" s="103">
        <f t="shared" si="115"/>
        <v>0.059238896597401315</v>
      </c>
      <c r="O325" s="104"/>
      <c r="P325" s="15">
        <v>-135833.5</v>
      </c>
      <c r="Q325" s="15">
        <v>-121513.73</v>
      </c>
      <c r="R325" s="90">
        <f t="shared" si="116"/>
        <v>-14319.770000000004</v>
      </c>
      <c r="S325" s="103">
        <f t="shared" si="117"/>
        <v>-0.11784487234487827</v>
      </c>
      <c r="T325" s="104"/>
      <c r="U325" s="15">
        <v>-524020.26</v>
      </c>
      <c r="V325" s="15">
        <v>-548524.31</v>
      </c>
      <c r="W325" s="90">
        <f t="shared" si="118"/>
        <v>24504.050000000047</v>
      </c>
      <c r="X325" s="103">
        <f t="shared" si="119"/>
        <v>0.044672678226421805</v>
      </c>
    </row>
    <row r="326" spans="1:24" s="14" customFormat="1" ht="12.75" hidden="1" outlineLevel="2">
      <c r="A326" s="14" t="s">
        <v>1092</v>
      </c>
      <c r="B326" s="14" t="s">
        <v>1093</v>
      </c>
      <c r="C326" s="54" t="s">
        <v>31</v>
      </c>
      <c r="D326" s="15"/>
      <c r="E326" s="15"/>
      <c r="F326" s="15">
        <v>-71837.51</v>
      </c>
      <c r="G326" s="15">
        <v>-91626.03</v>
      </c>
      <c r="H326" s="90">
        <f aca="true" t="shared" si="120" ref="H326:H352">+F326-G326</f>
        <v>19788.520000000004</v>
      </c>
      <c r="I326" s="103">
        <f aca="true" t="shared" si="121" ref="I326:I352">IF(G326&lt;0,IF(H326=0,0,IF(OR(G326=0,F326=0),"N.M.",IF(ABS(H326/G326)&gt;=10,"N.M.",H326/(-G326)))),IF(H326=0,0,IF(OR(G326=0,F326=0),"N.M.",IF(ABS(H326/G326)&gt;=10,"N.M.",H326/G326))))</f>
        <v>0.21597050532474238</v>
      </c>
      <c r="J326" s="104"/>
      <c r="K326" s="15">
        <v>-774227.14</v>
      </c>
      <c r="L326" s="15">
        <v>-838913.932</v>
      </c>
      <c r="M326" s="90">
        <f aca="true" t="shared" si="122" ref="M326:M352">+K326-L326</f>
        <v>64686.792000000016</v>
      </c>
      <c r="N326" s="103">
        <f aca="true" t="shared" si="123" ref="N326:N352">IF(L326&lt;0,IF(M326=0,0,IF(OR(L326=0,K326=0),"N.M.",IF(ABS(M326/L326)&gt;=10,"N.M.",M326/(-L326)))),IF(M326=0,0,IF(OR(L326=0,K326=0),"N.M.",IF(ABS(M326/L326)&gt;=10,"N.M.",M326/L326))))</f>
        <v>0.0771077813021706</v>
      </c>
      <c r="O326" s="104"/>
      <c r="P326" s="15">
        <v>-212559.55000000002</v>
      </c>
      <c r="Q326" s="15">
        <v>-244290.97</v>
      </c>
      <c r="R326" s="90">
        <f aca="true" t="shared" si="124" ref="R326:R352">+P326-Q326</f>
        <v>31731.419999999984</v>
      </c>
      <c r="S326" s="103">
        <f aca="true" t="shared" si="125" ref="S326:S352">IF(Q326&lt;0,IF(R326=0,0,IF(OR(Q326=0,P326=0),"N.M.",IF(ABS(R326/Q326)&gt;=10,"N.M.",R326/(-Q326)))),IF(R326=0,0,IF(OR(Q326=0,P326=0),"N.M.",IF(ABS(R326/Q326)&gt;=10,"N.M.",R326/Q326))))</f>
        <v>0.12989190717937704</v>
      </c>
      <c r="T326" s="104"/>
      <c r="U326" s="15">
        <v>-873057.24</v>
      </c>
      <c r="V326" s="15">
        <v>-892585.372</v>
      </c>
      <c r="W326" s="90">
        <f aca="true" t="shared" si="126" ref="W326:W352">+U326-V326</f>
        <v>19528.131999999983</v>
      </c>
      <c r="X326" s="103">
        <f aca="true" t="shared" si="127" ref="X326:X352">IF(V326&lt;0,IF(W326=0,0,IF(OR(V326=0,U326=0),"N.M.",IF(ABS(W326/V326)&gt;=10,"N.M.",W326/(-V326)))),IF(W326=0,0,IF(OR(V326=0,U326=0),"N.M.",IF(ABS(W326/V326)&gt;=10,"N.M.",W326/V326))))</f>
        <v>0.02187816719003993</v>
      </c>
    </row>
    <row r="327" spans="1:24" s="14" customFormat="1" ht="12.75" hidden="1" outlineLevel="2">
      <c r="A327" s="14" t="s">
        <v>1094</v>
      </c>
      <c r="B327" s="14" t="s">
        <v>1095</v>
      </c>
      <c r="C327" s="54" t="s">
        <v>32</v>
      </c>
      <c r="D327" s="15"/>
      <c r="E327" s="15"/>
      <c r="F327" s="15">
        <v>-86199.32</v>
      </c>
      <c r="G327" s="15">
        <v>-90566.79000000001</v>
      </c>
      <c r="H327" s="90">
        <f t="shared" si="120"/>
        <v>4367.470000000001</v>
      </c>
      <c r="I327" s="103">
        <f t="shared" si="121"/>
        <v>0.04822374735816518</v>
      </c>
      <c r="J327" s="104"/>
      <c r="K327" s="15">
        <v>-984133.92</v>
      </c>
      <c r="L327" s="15">
        <v>-891976.74</v>
      </c>
      <c r="M327" s="90">
        <f t="shared" si="122"/>
        <v>-92157.18000000005</v>
      </c>
      <c r="N327" s="103">
        <f t="shared" si="123"/>
        <v>-0.10331791835737786</v>
      </c>
      <c r="O327" s="104"/>
      <c r="P327" s="15">
        <v>-247928.23</v>
      </c>
      <c r="Q327" s="15">
        <v>-228862.02000000002</v>
      </c>
      <c r="R327" s="90">
        <f t="shared" si="124"/>
        <v>-19066.209999999992</v>
      </c>
      <c r="S327" s="103">
        <f t="shared" si="125"/>
        <v>-0.08330875520542898</v>
      </c>
      <c r="T327" s="104"/>
      <c r="U327" s="15">
        <v>-1081437.1300000001</v>
      </c>
      <c r="V327" s="15">
        <v>-949115.21</v>
      </c>
      <c r="W327" s="90">
        <f t="shared" si="126"/>
        <v>-132321.92000000016</v>
      </c>
      <c r="X327" s="103">
        <f t="shared" si="127"/>
        <v>-0.13941607784370053</v>
      </c>
    </row>
    <row r="328" spans="1:24" s="14" customFormat="1" ht="12.75" hidden="1" outlineLevel="2">
      <c r="A328" s="14" t="s">
        <v>1096</v>
      </c>
      <c r="B328" s="14" t="s">
        <v>1097</v>
      </c>
      <c r="C328" s="54" t="s">
        <v>33</v>
      </c>
      <c r="D328" s="15"/>
      <c r="E328" s="15"/>
      <c r="F328" s="15">
        <v>-79576.56</v>
      </c>
      <c r="G328" s="15">
        <v>-63834.810000000005</v>
      </c>
      <c r="H328" s="90">
        <f t="shared" si="120"/>
        <v>-15741.749999999993</v>
      </c>
      <c r="I328" s="103">
        <f t="shared" si="121"/>
        <v>-0.24660134494016653</v>
      </c>
      <c r="J328" s="104"/>
      <c r="K328" s="15">
        <v>-875342.17</v>
      </c>
      <c r="L328" s="15">
        <v>-795098.92</v>
      </c>
      <c r="M328" s="90">
        <f t="shared" si="122"/>
        <v>-80243.25</v>
      </c>
      <c r="N328" s="103">
        <f t="shared" si="123"/>
        <v>-0.1009223481274506</v>
      </c>
      <c r="O328" s="104"/>
      <c r="P328" s="15">
        <v>-238729.68</v>
      </c>
      <c r="Q328" s="15">
        <v>-208398.25</v>
      </c>
      <c r="R328" s="90">
        <f t="shared" si="124"/>
        <v>-30331.429999999993</v>
      </c>
      <c r="S328" s="103">
        <f t="shared" si="125"/>
        <v>-0.145545512018455</v>
      </c>
      <c r="T328" s="104"/>
      <c r="U328" s="15">
        <v>-947623.89</v>
      </c>
      <c r="V328" s="15">
        <v>-875466.8300000001</v>
      </c>
      <c r="W328" s="90">
        <f t="shared" si="126"/>
        <v>-72157.05999999994</v>
      </c>
      <c r="X328" s="103">
        <f t="shared" si="127"/>
        <v>-0.0824212380496471</v>
      </c>
    </row>
    <row r="329" spans="1:24" s="14" customFormat="1" ht="12.75" hidden="1" outlineLevel="2">
      <c r="A329" s="14" t="s">
        <v>1098</v>
      </c>
      <c r="B329" s="14" t="s">
        <v>1099</v>
      </c>
      <c r="C329" s="54" t="s">
        <v>34</v>
      </c>
      <c r="D329" s="15"/>
      <c r="E329" s="15"/>
      <c r="F329" s="15">
        <v>35999.99</v>
      </c>
      <c r="G329" s="15">
        <v>38607.08</v>
      </c>
      <c r="H329" s="90">
        <f t="shared" si="120"/>
        <v>-2607.090000000004</v>
      </c>
      <c r="I329" s="103">
        <f t="shared" si="121"/>
        <v>-0.0675288055973154</v>
      </c>
      <c r="J329" s="104"/>
      <c r="K329" s="15">
        <v>-123541.77</v>
      </c>
      <c r="L329" s="15">
        <v>2725.18</v>
      </c>
      <c r="M329" s="90">
        <f t="shared" si="122"/>
        <v>-126266.95</v>
      </c>
      <c r="N329" s="103" t="str">
        <f t="shared" si="123"/>
        <v>N.M.</v>
      </c>
      <c r="O329" s="104"/>
      <c r="P329" s="15">
        <v>-50351.62</v>
      </c>
      <c r="Q329" s="15">
        <v>-91509.81</v>
      </c>
      <c r="R329" s="90">
        <f t="shared" si="124"/>
        <v>41158.189999999995</v>
      </c>
      <c r="S329" s="103">
        <f t="shared" si="125"/>
        <v>0.4497680631180416</v>
      </c>
      <c r="T329" s="104"/>
      <c r="U329" s="15">
        <v>-2141.9300000000076</v>
      </c>
      <c r="V329" s="15">
        <v>53654.270000000004</v>
      </c>
      <c r="W329" s="90">
        <f t="shared" si="126"/>
        <v>-55796.20000000001</v>
      </c>
      <c r="X329" s="103">
        <f t="shared" si="127"/>
        <v>-1.0399209606243829</v>
      </c>
    </row>
    <row r="330" spans="1:24" s="14" customFormat="1" ht="12.75" hidden="1" outlineLevel="2">
      <c r="A330" s="14" t="s">
        <v>1100</v>
      </c>
      <c r="B330" s="14" t="s">
        <v>1101</v>
      </c>
      <c r="C330" s="54" t="s">
        <v>35</v>
      </c>
      <c r="D330" s="15"/>
      <c r="E330" s="15"/>
      <c r="F330" s="15">
        <v>19295.04</v>
      </c>
      <c r="G330" s="15">
        <v>14382.83</v>
      </c>
      <c r="H330" s="90">
        <f t="shared" si="120"/>
        <v>4912.210000000001</v>
      </c>
      <c r="I330" s="103">
        <f t="shared" si="121"/>
        <v>0.34153292502240523</v>
      </c>
      <c r="J330" s="104"/>
      <c r="K330" s="15">
        <v>182008.11000000002</v>
      </c>
      <c r="L330" s="15">
        <v>169095.76</v>
      </c>
      <c r="M330" s="90">
        <f t="shared" si="122"/>
        <v>12912.350000000006</v>
      </c>
      <c r="N330" s="103">
        <f t="shared" si="123"/>
        <v>0.07636116955268427</v>
      </c>
      <c r="O330" s="104"/>
      <c r="P330" s="15">
        <v>54728.55</v>
      </c>
      <c r="Q330" s="15">
        <v>49377.9</v>
      </c>
      <c r="R330" s="90">
        <f t="shared" si="124"/>
        <v>5350.6500000000015</v>
      </c>
      <c r="S330" s="103">
        <f t="shared" si="125"/>
        <v>0.10836123042899762</v>
      </c>
      <c r="T330" s="104"/>
      <c r="U330" s="15">
        <v>197457.2</v>
      </c>
      <c r="V330" s="15">
        <v>189293.13</v>
      </c>
      <c r="W330" s="90">
        <f t="shared" si="126"/>
        <v>8164.070000000007</v>
      </c>
      <c r="X330" s="103">
        <f t="shared" si="127"/>
        <v>0.04312924615911844</v>
      </c>
    </row>
    <row r="331" spans="1:24" s="14" customFormat="1" ht="12.75" hidden="1" outlineLevel="2">
      <c r="A331" s="14" t="s">
        <v>1102</v>
      </c>
      <c r="B331" s="14" t="s">
        <v>1103</v>
      </c>
      <c r="C331" s="54" t="s">
        <v>36</v>
      </c>
      <c r="D331" s="15"/>
      <c r="E331" s="15"/>
      <c r="F331" s="15">
        <v>0</v>
      </c>
      <c r="G331" s="15">
        <v>-39.1</v>
      </c>
      <c r="H331" s="90">
        <f t="shared" si="120"/>
        <v>39.1</v>
      </c>
      <c r="I331" s="103" t="str">
        <f t="shared" si="121"/>
        <v>N.M.</v>
      </c>
      <c r="J331" s="104"/>
      <c r="K331" s="15">
        <v>-8.34</v>
      </c>
      <c r="L331" s="15">
        <v>4.59</v>
      </c>
      <c r="M331" s="90">
        <f t="shared" si="122"/>
        <v>-12.93</v>
      </c>
      <c r="N331" s="103">
        <f t="shared" si="123"/>
        <v>-2.816993464052288</v>
      </c>
      <c r="O331" s="104"/>
      <c r="P331" s="15">
        <v>-0.17</v>
      </c>
      <c r="Q331" s="15">
        <v>-31.45</v>
      </c>
      <c r="R331" s="90">
        <f t="shared" si="124"/>
        <v>31.279999999999998</v>
      </c>
      <c r="S331" s="103">
        <f t="shared" si="125"/>
        <v>0.9945945945945945</v>
      </c>
      <c r="T331" s="104"/>
      <c r="U331" s="15">
        <v>-8.57</v>
      </c>
      <c r="V331" s="15">
        <v>7.699999999999999</v>
      </c>
      <c r="W331" s="90">
        <f t="shared" si="126"/>
        <v>-16.27</v>
      </c>
      <c r="X331" s="103">
        <f t="shared" si="127"/>
        <v>-2.112987012987013</v>
      </c>
    </row>
    <row r="332" spans="1:24" s="14" customFormat="1" ht="12.75" hidden="1" outlineLevel="2">
      <c r="A332" s="14" t="s">
        <v>1104</v>
      </c>
      <c r="B332" s="14" t="s">
        <v>1105</v>
      </c>
      <c r="C332" s="54" t="s">
        <v>37</v>
      </c>
      <c r="D332" s="15"/>
      <c r="E332" s="15"/>
      <c r="F332" s="15">
        <v>-19.64</v>
      </c>
      <c r="G332" s="15">
        <v>-21.740000000000002</v>
      </c>
      <c r="H332" s="90">
        <f t="shared" si="120"/>
        <v>2.1000000000000014</v>
      </c>
      <c r="I332" s="103">
        <f t="shared" si="121"/>
        <v>0.09659613615455387</v>
      </c>
      <c r="J332" s="104"/>
      <c r="K332" s="15">
        <v>-22.87</v>
      </c>
      <c r="L332" s="15">
        <v>247.04</v>
      </c>
      <c r="M332" s="90">
        <f t="shared" si="122"/>
        <v>-269.90999999999997</v>
      </c>
      <c r="N332" s="103">
        <f t="shared" si="123"/>
        <v>-1.0925761010362693</v>
      </c>
      <c r="O332" s="104"/>
      <c r="P332" s="15">
        <v>-2.9</v>
      </c>
      <c r="Q332" s="15">
        <v>57.28</v>
      </c>
      <c r="R332" s="90">
        <f t="shared" si="124"/>
        <v>-60.18</v>
      </c>
      <c r="S332" s="103">
        <f t="shared" si="125"/>
        <v>-1.0506284916201116</v>
      </c>
      <c r="T332" s="104"/>
      <c r="U332" s="15">
        <v>-212.86</v>
      </c>
      <c r="V332" s="15">
        <v>260.03</v>
      </c>
      <c r="W332" s="90">
        <f t="shared" si="126"/>
        <v>-472.89</v>
      </c>
      <c r="X332" s="103">
        <f t="shared" si="127"/>
        <v>-1.8185978540937586</v>
      </c>
    </row>
    <row r="333" spans="1:24" s="14" customFormat="1" ht="12.75" hidden="1" outlineLevel="2">
      <c r="A333" s="14" t="s">
        <v>1106</v>
      </c>
      <c r="B333" s="14" t="s">
        <v>1107</v>
      </c>
      <c r="C333" s="54" t="s">
        <v>38</v>
      </c>
      <c r="D333" s="15"/>
      <c r="E333" s="15"/>
      <c r="F333" s="15">
        <v>2818.2400000000002</v>
      </c>
      <c r="G333" s="15">
        <v>-933.59</v>
      </c>
      <c r="H333" s="90">
        <f t="shared" si="120"/>
        <v>3751.8300000000004</v>
      </c>
      <c r="I333" s="103">
        <f t="shared" si="121"/>
        <v>4.018712711147292</v>
      </c>
      <c r="J333" s="104"/>
      <c r="K333" s="15">
        <v>89444.33</v>
      </c>
      <c r="L333" s="15">
        <v>-947.51</v>
      </c>
      <c r="M333" s="90">
        <f t="shared" si="122"/>
        <v>90391.84</v>
      </c>
      <c r="N333" s="103" t="str">
        <f t="shared" si="123"/>
        <v>N.M.</v>
      </c>
      <c r="O333" s="104"/>
      <c r="P333" s="15">
        <v>4636.93</v>
      </c>
      <c r="Q333" s="15">
        <v>394.64</v>
      </c>
      <c r="R333" s="90">
        <f t="shared" si="124"/>
        <v>4242.29</v>
      </c>
      <c r="S333" s="103" t="str">
        <f t="shared" si="125"/>
        <v>N.M.</v>
      </c>
      <c r="T333" s="104"/>
      <c r="U333" s="15">
        <v>89834.05</v>
      </c>
      <c r="V333" s="15">
        <v>1033.72</v>
      </c>
      <c r="W333" s="90">
        <f t="shared" si="126"/>
        <v>88800.33</v>
      </c>
      <c r="X333" s="103" t="str">
        <f t="shared" si="127"/>
        <v>N.M.</v>
      </c>
    </row>
    <row r="334" spans="1:24" s="14" customFormat="1" ht="12.75" hidden="1" outlineLevel="2">
      <c r="A334" s="14" t="s">
        <v>1108</v>
      </c>
      <c r="B334" s="14" t="s">
        <v>1109</v>
      </c>
      <c r="C334" s="54" t="s">
        <v>39</v>
      </c>
      <c r="D334" s="15"/>
      <c r="E334" s="15"/>
      <c r="F334" s="15">
        <v>5050.01</v>
      </c>
      <c r="G334" s="15">
        <v>1500</v>
      </c>
      <c r="H334" s="90">
        <f t="shared" si="120"/>
        <v>3550.01</v>
      </c>
      <c r="I334" s="103">
        <f t="shared" si="121"/>
        <v>2.3666733333333334</v>
      </c>
      <c r="J334" s="104"/>
      <c r="K334" s="15">
        <v>-220142.36000000002</v>
      </c>
      <c r="L334" s="15">
        <v>20752.03</v>
      </c>
      <c r="M334" s="90">
        <f t="shared" si="122"/>
        <v>-240894.39</v>
      </c>
      <c r="N334" s="103" t="str">
        <f t="shared" si="123"/>
        <v>N.M.</v>
      </c>
      <c r="O334" s="104"/>
      <c r="P334" s="15">
        <v>10537.28</v>
      </c>
      <c r="Q334" s="15">
        <v>2910.41</v>
      </c>
      <c r="R334" s="90">
        <f t="shared" si="124"/>
        <v>7626.870000000001</v>
      </c>
      <c r="S334" s="103">
        <f t="shared" si="125"/>
        <v>2.620548307626761</v>
      </c>
      <c r="T334" s="104"/>
      <c r="U334" s="15">
        <v>31652.639999999985</v>
      </c>
      <c r="V334" s="15">
        <v>23752.03</v>
      </c>
      <c r="W334" s="90">
        <f t="shared" si="126"/>
        <v>7900.609999999986</v>
      </c>
      <c r="X334" s="103">
        <f t="shared" si="127"/>
        <v>0.332628832146136</v>
      </c>
    </row>
    <row r="335" spans="1:24" s="14" customFormat="1" ht="12.75" hidden="1" outlineLevel="2">
      <c r="A335" s="14" t="s">
        <v>1110</v>
      </c>
      <c r="B335" s="14" t="s">
        <v>1111</v>
      </c>
      <c r="C335" s="54" t="s">
        <v>40</v>
      </c>
      <c r="D335" s="15"/>
      <c r="E335" s="15"/>
      <c r="F335" s="15">
        <v>0</v>
      </c>
      <c r="G335" s="15">
        <v>0</v>
      </c>
      <c r="H335" s="90">
        <f t="shared" si="120"/>
        <v>0</v>
      </c>
      <c r="I335" s="103">
        <f t="shared" si="121"/>
        <v>0</v>
      </c>
      <c r="J335" s="104"/>
      <c r="K335" s="15">
        <v>0</v>
      </c>
      <c r="L335" s="15">
        <v>1500</v>
      </c>
      <c r="M335" s="90">
        <f t="shared" si="122"/>
        <v>-1500</v>
      </c>
      <c r="N335" s="103" t="str">
        <f t="shared" si="123"/>
        <v>N.M.</v>
      </c>
      <c r="O335" s="104"/>
      <c r="P335" s="15">
        <v>0</v>
      </c>
      <c r="Q335" s="15">
        <v>0</v>
      </c>
      <c r="R335" s="90">
        <f t="shared" si="124"/>
        <v>0</v>
      </c>
      <c r="S335" s="103">
        <f t="shared" si="125"/>
        <v>0</v>
      </c>
      <c r="T335" s="104"/>
      <c r="U335" s="15">
        <v>0</v>
      </c>
      <c r="V335" s="15">
        <v>1500</v>
      </c>
      <c r="W335" s="90">
        <f t="shared" si="126"/>
        <v>-1500</v>
      </c>
      <c r="X335" s="103" t="str">
        <f t="shared" si="127"/>
        <v>N.M.</v>
      </c>
    </row>
    <row r="336" spans="1:24" s="14" customFormat="1" ht="12.75" hidden="1" outlineLevel="2">
      <c r="A336" s="14" t="s">
        <v>1112</v>
      </c>
      <c r="B336" s="14" t="s">
        <v>1113</v>
      </c>
      <c r="C336" s="54" t="s">
        <v>41</v>
      </c>
      <c r="D336" s="15"/>
      <c r="E336" s="15"/>
      <c r="F336" s="15">
        <v>0</v>
      </c>
      <c r="G336" s="15">
        <v>0</v>
      </c>
      <c r="H336" s="90">
        <f t="shared" si="120"/>
        <v>0</v>
      </c>
      <c r="I336" s="103">
        <f t="shared" si="121"/>
        <v>0</v>
      </c>
      <c r="J336" s="104"/>
      <c r="K336" s="15">
        <v>0.08</v>
      </c>
      <c r="L336" s="15">
        <v>0</v>
      </c>
      <c r="M336" s="90">
        <f t="shared" si="122"/>
        <v>0.08</v>
      </c>
      <c r="N336" s="103" t="str">
        <f t="shared" si="123"/>
        <v>N.M.</v>
      </c>
      <c r="O336" s="104"/>
      <c r="P336" s="15">
        <v>0</v>
      </c>
      <c r="Q336" s="15">
        <v>0</v>
      </c>
      <c r="R336" s="90">
        <f t="shared" si="124"/>
        <v>0</v>
      </c>
      <c r="S336" s="103">
        <f t="shared" si="125"/>
        <v>0</v>
      </c>
      <c r="T336" s="104"/>
      <c r="U336" s="15">
        <v>0.08</v>
      </c>
      <c r="V336" s="15">
        <v>2.25</v>
      </c>
      <c r="W336" s="90">
        <f t="shared" si="126"/>
        <v>-2.17</v>
      </c>
      <c r="X336" s="103">
        <f t="shared" si="127"/>
        <v>-0.9644444444444444</v>
      </c>
    </row>
    <row r="337" spans="1:24" s="14" customFormat="1" ht="12.75" hidden="1" outlineLevel="2">
      <c r="A337" s="14" t="s">
        <v>1114</v>
      </c>
      <c r="B337" s="14" t="s">
        <v>1115</v>
      </c>
      <c r="C337" s="54" t="s">
        <v>42</v>
      </c>
      <c r="D337" s="15"/>
      <c r="E337" s="15"/>
      <c r="F337" s="15">
        <v>0</v>
      </c>
      <c r="G337" s="15">
        <v>0</v>
      </c>
      <c r="H337" s="90">
        <f t="shared" si="120"/>
        <v>0</v>
      </c>
      <c r="I337" s="103">
        <f t="shared" si="121"/>
        <v>0</v>
      </c>
      <c r="J337" s="104"/>
      <c r="K337" s="15">
        <v>0</v>
      </c>
      <c r="L337" s="15">
        <v>561.79</v>
      </c>
      <c r="M337" s="90">
        <f t="shared" si="122"/>
        <v>-561.79</v>
      </c>
      <c r="N337" s="103" t="str">
        <f t="shared" si="123"/>
        <v>N.M.</v>
      </c>
      <c r="O337" s="104"/>
      <c r="P337" s="15">
        <v>0</v>
      </c>
      <c r="Q337" s="15">
        <v>0</v>
      </c>
      <c r="R337" s="90">
        <f t="shared" si="124"/>
        <v>0</v>
      </c>
      <c r="S337" s="103">
        <f t="shared" si="125"/>
        <v>0</v>
      </c>
      <c r="T337" s="104"/>
      <c r="U337" s="15">
        <v>0</v>
      </c>
      <c r="V337" s="15">
        <v>561.79</v>
      </c>
      <c r="W337" s="90">
        <f t="shared" si="126"/>
        <v>-561.79</v>
      </c>
      <c r="X337" s="103" t="str">
        <f t="shared" si="127"/>
        <v>N.M.</v>
      </c>
    </row>
    <row r="338" spans="1:24" s="14" customFormat="1" ht="12.75" hidden="1" outlineLevel="2">
      <c r="A338" s="14" t="s">
        <v>1116</v>
      </c>
      <c r="B338" s="14" t="s">
        <v>1117</v>
      </c>
      <c r="C338" s="54" t="s">
        <v>43</v>
      </c>
      <c r="D338" s="15"/>
      <c r="E338" s="15"/>
      <c r="F338" s="15">
        <v>0</v>
      </c>
      <c r="G338" s="15">
        <v>0</v>
      </c>
      <c r="H338" s="90">
        <f t="shared" si="120"/>
        <v>0</v>
      </c>
      <c r="I338" s="103">
        <f t="shared" si="121"/>
        <v>0</v>
      </c>
      <c r="J338" s="104"/>
      <c r="K338" s="15">
        <v>415.88</v>
      </c>
      <c r="L338" s="15">
        <v>522.45</v>
      </c>
      <c r="M338" s="90">
        <f t="shared" si="122"/>
        <v>-106.57000000000005</v>
      </c>
      <c r="N338" s="103">
        <f t="shared" si="123"/>
        <v>-0.20398124222413636</v>
      </c>
      <c r="O338" s="104"/>
      <c r="P338" s="15">
        <v>0</v>
      </c>
      <c r="Q338" s="15">
        <v>4.99</v>
      </c>
      <c r="R338" s="90">
        <f t="shared" si="124"/>
        <v>-4.99</v>
      </c>
      <c r="S338" s="103" t="str">
        <f t="shared" si="125"/>
        <v>N.M.</v>
      </c>
      <c r="T338" s="104"/>
      <c r="U338" s="15">
        <v>415.88</v>
      </c>
      <c r="V338" s="15">
        <v>522.45</v>
      </c>
      <c r="W338" s="90">
        <f t="shared" si="126"/>
        <v>-106.57000000000005</v>
      </c>
      <c r="X338" s="103">
        <f t="shared" si="127"/>
        <v>-0.20398124222413636</v>
      </c>
    </row>
    <row r="339" spans="1:24" s="14" customFormat="1" ht="12.75" hidden="1" outlineLevel="2">
      <c r="A339" s="14" t="s">
        <v>1118</v>
      </c>
      <c r="B339" s="14" t="s">
        <v>1119</v>
      </c>
      <c r="C339" s="54" t="s">
        <v>44</v>
      </c>
      <c r="D339" s="15"/>
      <c r="E339" s="15"/>
      <c r="F339" s="15">
        <v>79.79</v>
      </c>
      <c r="G339" s="15">
        <v>78.81</v>
      </c>
      <c r="H339" s="90">
        <f t="shared" si="120"/>
        <v>0.980000000000004</v>
      </c>
      <c r="I339" s="103">
        <f t="shared" si="121"/>
        <v>0.012434970181449104</v>
      </c>
      <c r="J339" s="104"/>
      <c r="K339" s="15">
        <v>713.3000000000001</v>
      </c>
      <c r="L339" s="15">
        <v>981.11</v>
      </c>
      <c r="M339" s="90">
        <f t="shared" si="122"/>
        <v>-267.80999999999995</v>
      </c>
      <c r="N339" s="103">
        <f t="shared" si="123"/>
        <v>-0.27296633405020837</v>
      </c>
      <c r="O339" s="104"/>
      <c r="P339" s="15">
        <v>157.94</v>
      </c>
      <c r="Q339" s="15">
        <v>181.87</v>
      </c>
      <c r="R339" s="90">
        <f t="shared" si="124"/>
        <v>-23.930000000000007</v>
      </c>
      <c r="S339" s="103">
        <f t="shared" si="125"/>
        <v>-0.1315775004123825</v>
      </c>
      <c r="T339" s="104"/>
      <c r="U339" s="15">
        <v>857.7800000000001</v>
      </c>
      <c r="V339" s="15">
        <v>1045.53</v>
      </c>
      <c r="W339" s="90">
        <f t="shared" si="126"/>
        <v>-187.7499999999999</v>
      </c>
      <c r="X339" s="103">
        <f t="shared" si="127"/>
        <v>-0.17957399596376947</v>
      </c>
    </row>
    <row r="340" spans="1:24" s="14" customFormat="1" ht="12.75" hidden="1" outlineLevel="2">
      <c r="A340" s="14" t="s">
        <v>1120</v>
      </c>
      <c r="B340" s="14" t="s">
        <v>1121</v>
      </c>
      <c r="C340" s="54" t="s">
        <v>45</v>
      </c>
      <c r="D340" s="15"/>
      <c r="E340" s="15"/>
      <c r="F340" s="15">
        <v>0</v>
      </c>
      <c r="G340" s="15">
        <v>8.91</v>
      </c>
      <c r="H340" s="90">
        <f t="shared" si="120"/>
        <v>-8.91</v>
      </c>
      <c r="I340" s="103" t="str">
        <f t="shared" si="121"/>
        <v>N.M.</v>
      </c>
      <c r="J340" s="104"/>
      <c r="K340" s="15">
        <v>7.49</v>
      </c>
      <c r="L340" s="15">
        <v>10.88</v>
      </c>
      <c r="M340" s="90">
        <f t="shared" si="122"/>
        <v>-3.3900000000000006</v>
      </c>
      <c r="N340" s="103">
        <f t="shared" si="123"/>
        <v>-0.3115808823529412</v>
      </c>
      <c r="O340" s="104"/>
      <c r="P340" s="15">
        <v>0</v>
      </c>
      <c r="Q340" s="15">
        <v>8.91</v>
      </c>
      <c r="R340" s="90">
        <f t="shared" si="124"/>
        <v>-8.91</v>
      </c>
      <c r="S340" s="103" t="str">
        <f t="shared" si="125"/>
        <v>N.M.</v>
      </c>
      <c r="T340" s="104"/>
      <c r="U340" s="15">
        <v>7.49</v>
      </c>
      <c r="V340" s="15">
        <v>10.88</v>
      </c>
      <c r="W340" s="90">
        <f t="shared" si="126"/>
        <v>-3.3900000000000006</v>
      </c>
      <c r="X340" s="103">
        <f t="shared" si="127"/>
        <v>-0.3115808823529412</v>
      </c>
    </row>
    <row r="341" spans="1:24" s="14" customFormat="1" ht="12.75" hidden="1" outlineLevel="2">
      <c r="A341" s="14" t="s">
        <v>1122</v>
      </c>
      <c r="B341" s="14" t="s">
        <v>1123</v>
      </c>
      <c r="C341" s="54" t="s">
        <v>46</v>
      </c>
      <c r="D341" s="15"/>
      <c r="E341" s="15"/>
      <c r="F341" s="15">
        <v>448.7</v>
      </c>
      <c r="G341" s="15">
        <v>183.77</v>
      </c>
      <c r="H341" s="90">
        <f t="shared" si="120"/>
        <v>264.92999999999995</v>
      </c>
      <c r="I341" s="103">
        <f t="shared" si="121"/>
        <v>1.4416390052783368</v>
      </c>
      <c r="J341" s="104"/>
      <c r="K341" s="15">
        <v>18647.65</v>
      </c>
      <c r="L341" s="15">
        <v>22231.39</v>
      </c>
      <c r="M341" s="90">
        <f t="shared" si="122"/>
        <v>-3583.739999999998</v>
      </c>
      <c r="N341" s="103">
        <f t="shared" si="123"/>
        <v>-0.16120179619897804</v>
      </c>
      <c r="O341" s="104"/>
      <c r="P341" s="15">
        <v>5622.57</v>
      </c>
      <c r="Q341" s="15">
        <v>6234.72</v>
      </c>
      <c r="R341" s="90">
        <f t="shared" si="124"/>
        <v>-612.1500000000005</v>
      </c>
      <c r="S341" s="103">
        <f t="shared" si="125"/>
        <v>-0.09818404034182779</v>
      </c>
      <c r="T341" s="104"/>
      <c r="U341" s="15">
        <v>29221.57</v>
      </c>
      <c r="V341" s="15">
        <v>33688.88</v>
      </c>
      <c r="W341" s="90">
        <f t="shared" si="126"/>
        <v>-4467.309999999998</v>
      </c>
      <c r="X341" s="103">
        <f t="shared" si="127"/>
        <v>-0.13260488327305622</v>
      </c>
    </row>
    <row r="342" spans="1:24" s="14" customFormat="1" ht="12.75" hidden="1" outlineLevel="2">
      <c r="A342" s="14" t="s">
        <v>1124</v>
      </c>
      <c r="B342" s="14" t="s">
        <v>1125</v>
      </c>
      <c r="C342" s="54" t="s">
        <v>47</v>
      </c>
      <c r="D342" s="15"/>
      <c r="E342" s="15"/>
      <c r="F342" s="15">
        <v>0</v>
      </c>
      <c r="G342" s="15">
        <v>0</v>
      </c>
      <c r="H342" s="90">
        <f t="shared" si="120"/>
        <v>0</v>
      </c>
      <c r="I342" s="103">
        <f t="shared" si="121"/>
        <v>0</v>
      </c>
      <c r="J342" s="104"/>
      <c r="K342" s="15">
        <v>0</v>
      </c>
      <c r="L342" s="15">
        <v>23151.09</v>
      </c>
      <c r="M342" s="90">
        <f t="shared" si="122"/>
        <v>-23151.09</v>
      </c>
      <c r="N342" s="103" t="str">
        <f t="shared" si="123"/>
        <v>N.M.</v>
      </c>
      <c r="O342" s="104"/>
      <c r="P342" s="15">
        <v>0</v>
      </c>
      <c r="Q342" s="15">
        <v>0</v>
      </c>
      <c r="R342" s="90">
        <f t="shared" si="124"/>
        <v>0</v>
      </c>
      <c r="S342" s="103">
        <f t="shared" si="125"/>
        <v>0</v>
      </c>
      <c r="T342" s="104"/>
      <c r="U342" s="15">
        <v>0</v>
      </c>
      <c r="V342" s="15">
        <v>23151.09</v>
      </c>
      <c r="W342" s="90">
        <f t="shared" si="126"/>
        <v>-23151.09</v>
      </c>
      <c r="X342" s="103" t="str">
        <f t="shared" si="127"/>
        <v>N.M.</v>
      </c>
    </row>
    <row r="343" spans="1:24" s="14" customFormat="1" ht="12.75" hidden="1" outlineLevel="2">
      <c r="A343" s="14" t="s">
        <v>1126</v>
      </c>
      <c r="B343" s="14" t="s">
        <v>1127</v>
      </c>
      <c r="C343" s="54" t="s">
        <v>48</v>
      </c>
      <c r="D343" s="15"/>
      <c r="E343" s="15"/>
      <c r="F343" s="15">
        <v>0</v>
      </c>
      <c r="G343" s="15">
        <v>6.5</v>
      </c>
      <c r="H343" s="90">
        <f t="shared" si="120"/>
        <v>-6.5</v>
      </c>
      <c r="I343" s="103" t="str">
        <f t="shared" si="121"/>
        <v>N.M.</v>
      </c>
      <c r="J343" s="104"/>
      <c r="K343" s="15">
        <v>29.35</v>
      </c>
      <c r="L343" s="15">
        <v>50.29</v>
      </c>
      <c r="M343" s="90">
        <f t="shared" si="122"/>
        <v>-20.939999999999998</v>
      </c>
      <c r="N343" s="103">
        <f t="shared" si="123"/>
        <v>-0.4163849671902962</v>
      </c>
      <c r="O343" s="104"/>
      <c r="P343" s="15">
        <v>4.9</v>
      </c>
      <c r="Q343" s="15">
        <v>6.5</v>
      </c>
      <c r="R343" s="90">
        <f t="shared" si="124"/>
        <v>-1.5999999999999996</v>
      </c>
      <c r="S343" s="103">
        <f t="shared" si="125"/>
        <v>-0.2461538461538461</v>
      </c>
      <c r="T343" s="104"/>
      <c r="U343" s="15">
        <v>29.35</v>
      </c>
      <c r="V343" s="15">
        <v>50.29</v>
      </c>
      <c r="W343" s="90">
        <f t="shared" si="126"/>
        <v>-20.939999999999998</v>
      </c>
      <c r="X343" s="103">
        <f t="shared" si="127"/>
        <v>-0.4163849671902962</v>
      </c>
    </row>
    <row r="344" spans="1:24" s="14" customFormat="1" ht="12.75" hidden="1" outlineLevel="2">
      <c r="A344" s="14" t="s">
        <v>1128</v>
      </c>
      <c r="B344" s="14" t="s">
        <v>1129</v>
      </c>
      <c r="C344" s="54" t="s">
        <v>49</v>
      </c>
      <c r="D344" s="15"/>
      <c r="E344" s="15"/>
      <c r="F344" s="15">
        <v>1820.46</v>
      </c>
      <c r="G344" s="15">
        <v>2168.1</v>
      </c>
      <c r="H344" s="90">
        <f t="shared" si="120"/>
        <v>-347.6399999999999</v>
      </c>
      <c r="I344" s="103">
        <f t="shared" si="121"/>
        <v>-0.1603431576034315</v>
      </c>
      <c r="J344" s="104"/>
      <c r="K344" s="15">
        <v>44487.450000000004</v>
      </c>
      <c r="L344" s="15">
        <v>56213.48</v>
      </c>
      <c r="M344" s="90">
        <f t="shared" si="122"/>
        <v>-11726.029999999999</v>
      </c>
      <c r="N344" s="103">
        <f t="shared" si="123"/>
        <v>-0.20859818676943676</v>
      </c>
      <c r="O344" s="104"/>
      <c r="P344" s="15">
        <v>6425.07</v>
      </c>
      <c r="Q344" s="15">
        <v>6444.17</v>
      </c>
      <c r="R344" s="90">
        <f t="shared" si="124"/>
        <v>-19.100000000000364</v>
      </c>
      <c r="S344" s="103">
        <f t="shared" si="125"/>
        <v>-0.002963919325529954</v>
      </c>
      <c r="T344" s="104"/>
      <c r="U344" s="15">
        <v>54904.37</v>
      </c>
      <c r="V344" s="15">
        <v>69845.93000000001</v>
      </c>
      <c r="W344" s="90">
        <f t="shared" si="126"/>
        <v>-14941.560000000005</v>
      </c>
      <c r="X344" s="103">
        <f t="shared" si="127"/>
        <v>-0.21392169880192022</v>
      </c>
    </row>
    <row r="345" spans="1:24" s="14" customFormat="1" ht="12.75" hidden="1" outlineLevel="2">
      <c r="A345" s="14" t="s">
        <v>1130</v>
      </c>
      <c r="B345" s="14" t="s">
        <v>1131</v>
      </c>
      <c r="C345" s="54" t="s">
        <v>50</v>
      </c>
      <c r="D345" s="15"/>
      <c r="E345" s="15"/>
      <c r="F345" s="15">
        <v>-648.3000000000001</v>
      </c>
      <c r="G345" s="15">
        <v>1491.3700000000001</v>
      </c>
      <c r="H345" s="90">
        <f t="shared" si="120"/>
        <v>-2139.67</v>
      </c>
      <c r="I345" s="103">
        <f t="shared" si="121"/>
        <v>-1.4347009796361734</v>
      </c>
      <c r="J345" s="104"/>
      <c r="K345" s="15">
        <v>108383.87</v>
      </c>
      <c r="L345" s="15">
        <v>128469.96</v>
      </c>
      <c r="M345" s="90">
        <f t="shared" si="122"/>
        <v>-20086.09000000001</v>
      </c>
      <c r="N345" s="103">
        <f t="shared" si="123"/>
        <v>-0.1563485347080361</v>
      </c>
      <c r="O345" s="104"/>
      <c r="P345" s="15">
        <v>9153.54</v>
      </c>
      <c r="Q345" s="15">
        <v>11505.39</v>
      </c>
      <c r="R345" s="90">
        <f t="shared" si="124"/>
        <v>-2351.8499999999985</v>
      </c>
      <c r="S345" s="103">
        <f t="shared" si="125"/>
        <v>-0.20441288822021667</v>
      </c>
      <c r="T345" s="104"/>
      <c r="U345" s="15">
        <v>141392.7</v>
      </c>
      <c r="V345" s="15">
        <v>150191.64</v>
      </c>
      <c r="W345" s="90">
        <f t="shared" si="126"/>
        <v>-8798.940000000002</v>
      </c>
      <c r="X345" s="103">
        <f t="shared" si="127"/>
        <v>-0.058584752120690614</v>
      </c>
    </row>
    <row r="346" spans="1:24" s="14" customFormat="1" ht="12.75" hidden="1" outlineLevel="2">
      <c r="A346" s="14" t="s">
        <v>1132</v>
      </c>
      <c r="B346" s="14" t="s">
        <v>1133</v>
      </c>
      <c r="C346" s="54" t="s">
        <v>51</v>
      </c>
      <c r="D346" s="15"/>
      <c r="E346" s="15"/>
      <c r="F346" s="15">
        <v>1653.776</v>
      </c>
      <c r="G346" s="15">
        <v>6836.18</v>
      </c>
      <c r="H346" s="90">
        <f t="shared" si="120"/>
        <v>-5182.404</v>
      </c>
      <c r="I346" s="103">
        <f t="shared" si="121"/>
        <v>-0.7580847783411203</v>
      </c>
      <c r="J346" s="104"/>
      <c r="K346" s="15">
        <v>22287.378</v>
      </c>
      <c r="L346" s="15">
        <v>26298.953</v>
      </c>
      <c r="M346" s="90">
        <f t="shared" si="122"/>
        <v>-4011.5750000000007</v>
      </c>
      <c r="N346" s="103">
        <f t="shared" si="123"/>
        <v>-0.152537441319432</v>
      </c>
      <c r="O346" s="104"/>
      <c r="P346" s="15">
        <v>15007.949</v>
      </c>
      <c r="Q346" s="15">
        <v>16280.297</v>
      </c>
      <c r="R346" s="90">
        <f t="shared" si="124"/>
        <v>-1272.348</v>
      </c>
      <c r="S346" s="103">
        <f t="shared" si="125"/>
        <v>-0.07815262829664593</v>
      </c>
      <c r="T346" s="104"/>
      <c r="U346" s="15">
        <v>24079.608</v>
      </c>
      <c r="V346" s="15">
        <v>27114.743000000002</v>
      </c>
      <c r="W346" s="90">
        <f t="shared" si="126"/>
        <v>-3035.135000000002</v>
      </c>
      <c r="X346" s="103">
        <f t="shared" si="127"/>
        <v>-0.11193670542995748</v>
      </c>
    </row>
    <row r="347" spans="1:24" s="14" customFormat="1" ht="12.75" hidden="1" outlineLevel="2">
      <c r="A347" s="14" t="s">
        <v>1134</v>
      </c>
      <c r="B347" s="14" t="s">
        <v>1135</v>
      </c>
      <c r="C347" s="54" t="s">
        <v>52</v>
      </c>
      <c r="D347" s="15"/>
      <c r="E347" s="15"/>
      <c r="F347" s="15">
        <v>2800.29</v>
      </c>
      <c r="G347" s="15">
        <v>695.1800000000001</v>
      </c>
      <c r="H347" s="90">
        <f t="shared" si="120"/>
        <v>2105.1099999999997</v>
      </c>
      <c r="I347" s="103">
        <f t="shared" si="121"/>
        <v>3.028150982479357</v>
      </c>
      <c r="J347" s="104"/>
      <c r="K347" s="15">
        <v>14878.51</v>
      </c>
      <c r="L347" s="15">
        <v>4539.67</v>
      </c>
      <c r="M347" s="90">
        <f t="shared" si="122"/>
        <v>10338.84</v>
      </c>
      <c r="N347" s="103">
        <f t="shared" si="123"/>
        <v>2.277443074056044</v>
      </c>
      <c r="O347" s="104"/>
      <c r="P347" s="15">
        <v>4436.03</v>
      </c>
      <c r="Q347" s="15">
        <v>2640.71</v>
      </c>
      <c r="R347" s="90">
        <f t="shared" si="124"/>
        <v>1795.3199999999997</v>
      </c>
      <c r="S347" s="103">
        <f t="shared" si="125"/>
        <v>0.6798626127064311</v>
      </c>
      <c r="T347" s="104"/>
      <c r="U347" s="15">
        <v>15284.66</v>
      </c>
      <c r="V347" s="15">
        <v>4969.31</v>
      </c>
      <c r="W347" s="90">
        <f t="shared" si="126"/>
        <v>10315.349999999999</v>
      </c>
      <c r="X347" s="103">
        <f t="shared" si="127"/>
        <v>2.075811329943191</v>
      </c>
    </row>
    <row r="348" spans="1:24" s="14" customFormat="1" ht="12.75" hidden="1" outlineLevel="2">
      <c r="A348" s="14" t="s">
        <v>1136</v>
      </c>
      <c r="B348" s="14" t="s">
        <v>1137</v>
      </c>
      <c r="C348" s="54" t="s">
        <v>53</v>
      </c>
      <c r="D348" s="15"/>
      <c r="E348" s="15"/>
      <c r="F348" s="15">
        <v>4992.54</v>
      </c>
      <c r="G348" s="15">
        <v>10261.85</v>
      </c>
      <c r="H348" s="90">
        <f t="shared" si="120"/>
        <v>-5269.31</v>
      </c>
      <c r="I348" s="103">
        <f t="shared" si="121"/>
        <v>-0.5134853851888305</v>
      </c>
      <c r="J348" s="104"/>
      <c r="K348" s="15">
        <v>174738.98</v>
      </c>
      <c r="L348" s="15">
        <v>308037.224</v>
      </c>
      <c r="M348" s="90">
        <f t="shared" si="122"/>
        <v>-133298.24399999998</v>
      </c>
      <c r="N348" s="103">
        <f t="shared" si="123"/>
        <v>-0.4327342074735746</v>
      </c>
      <c r="O348" s="104"/>
      <c r="P348" s="15">
        <v>34760.08</v>
      </c>
      <c r="Q348" s="15">
        <v>17375.91</v>
      </c>
      <c r="R348" s="90">
        <f t="shared" si="124"/>
        <v>17384.170000000002</v>
      </c>
      <c r="S348" s="103">
        <f t="shared" si="125"/>
        <v>1.0004753707863359</v>
      </c>
      <c r="T348" s="104"/>
      <c r="U348" s="15">
        <v>179803.59</v>
      </c>
      <c r="V348" s="15">
        <v>316528.174</v>
      </c>
      <c r="W348" s="90">
        <f t="shared" si="126"/>
        <v>-136724.584</v>
      </c>
      <c r="X348" s="103">
        <f t="shared" si="127"/>
        <v>-0.431950755827505</v>
      </c>
    </row>
    <row r="349" spans="1:24" s="14" customFormat="1" ht="12.75" hidden="1" outlineLevel="2">
      <c r="A349" s="14" t="s">
        <v>1138</v>
      </c>
      <c r="B349" s="14" t="s">
        <v>1139</v>
      </c>
      <c r="C349" s="54" t="s">
        <v>54</v>
      </c>
      <c r="D349" s="15"/>
      <c r="E349" s="15"/>
      <c r="F349" s="15">
        <v>2980</v>
      </c>
      <c r="G349" s="15">
        <v>0</v>
      </c>
      <c r="H349" s="90">
        <f t="shared" si="120"/>
        <v>2980</v>
      </c>
      <c r="I349" s="103" t="str">
        <f t="shared" si="121"/>
        <v>N.M.</v>
      </c>
      <c r="J349" s="104"/>
      <c r="K349" s="15">
        <v>6280</v>
      </c>
      <c r="L349" s="15">
        <v>1679.25</v>
      </c>
      <c r="M349" s="90">
        <f t="shared" si="122"/>
        <v>4600.75</v>
      </c>
      <c r="N349" s="103">
        <f t="shared" si="123"/>
        <v>2.739764775941641</v>
      </c>
      <c r="O349" s="104"/>
      <c r="P349" s="15">
        <v>3880</v>
      </c>
      <c r="Q349" s="15">
        <v>0</v>
      </c>
      <c r="R349" s="90">
        <f t="shared" si="124"/>
        <v>3880</v>
      </c>
      <c r="S349" s="103" t="str">
        <f t="shared" si="125"/>
        <v>N.M.</v>
      </c>
      <c r="T349" s="104"/>
      <c r="U349" s="15">
        <v>6280</v>
      </c>
      <c r="V349" s="15">
        <v>1679.25</v>
      </c>
      <c r="W349" s="90">
        <f t="shared" si="126"/>
        <v>4600.75</v>
      </c>
      <c r="X349" s="103">
        <f t="shared" si="127"/>
        <v>2.739764775941641</v>
      </c>
    </row>
    <row r="350" spans="1:24" s="14" customFormat="1" ht="12.75" hidden="1" outlineLevel="2">
      <c r="A350" s="14" t="s">
        <v>1140</v>
      </c>
      <c r="B350" s="14" t="s">
        <v>1141</v>
      </c>
      <c r="C350" s="54" t="s">
        <v>55</v>
      </c>
      <c r="D350" s="15"/>
      <c r="E350" s="15"/>
      <c r="F350" s="15">
        <v>13448.12</v>
      </c>
      <c r="G350" s="15">
        <v>7748.12</v>
      </c>
      <c r="H350" s="90">
        <f t="shared" si="120"/>
        <v>5700.000000000001</v>
      </c>
      <c r="I350" s="103">
        <f t="shared" si="121"/>
        <v>0.7356623284099886</v>
      </c>
      <c r="J350" s="104"/>
      <c r="K350" s="15">
        <v>82636.16</v>
      </c>
      <c r="L350" s="15">
        <v>85229.29000000001</v>
      </c>
      <c r="M350" s="90">
        <f t="shared" si="122"/>
        <v>-2593.1300000000047</v>
      </c>
      <c r="N350" s="103">
        <f t="shared" si="123"/>
        <v>-0.03042533851918753</v>
      </c>
      <c r="O350" s="104"/>
      <c r="P350" s="15">
        <v>28944.350000000002</v>
      </c>
      <c r="Q350" s="15">
        <v>23244.350000000002</v>
      </c>
      <c r="R350" s="90">
        <f t="shared" si="124"/>
        <v>5700</v>
      </c>
      <c r="S350" s="103">
        <f t="shared" si="125"/>
        <v>0.24522088163360126</v>
      </c>
      <c r="T350" s="104"/>
      <c r="U350" s="15">
        <v>90384.27</v>
      </c>
      <c r="V350" s="15">
        <v>92977.40000000001</v>
      </c>
      <c r="W350" s="90">
        <f t="shared" si="126"/>
        <v>-2593.1300000000047</v>
      </c>
      <c r="X350" s="103">
        <f t="shared" si="127"/>
        <v>-0.02788989582414656</v>
      </c>
    </row>
    <row r="351" spans="1:24" s="14" customFormat="1" ht="12.75" hidden="1" outlineLevel="2">
      <c r="A351" s="14" t="s">
        <v>1142</v>
      </c>
      <c r="B351" s="14" t="s">
        <v>1143</v>
      </c>
      <c r="C351" s="54" t="s">
        <v>56</v>
      </c>
      <c r="D351" s="15"/>
      <c r="E351" s="15"/>
      <c r="F351" s="15">
        <v>5603.82</v>
      </c>
      <c r="G351" s="15">
        <v>19311.52</v>
      </c>
      <c r="H351" s="90">
        <f t="shared" si="120"/>
        <v>-13707.7</v>
      </c>
      <c r="I351" s="103">
        <f t="shared" si="121"/>
        <v>-0.7098198381069952</v>
      </c>
      <c r="J351" s="104"/>
      <c r="K351" s="15">
        <v>136653.1</v>
      </c>
      <c r="L351" s="15">
        <v>231754.11000000002</v>
      </c>
      <c r="M351" s="90">
        <f t="shared" si="122"/>
        <v>-95101.01000000001</v>
      </c>
      <c r="N351" s="103">
        <f t="shared" si="123"/>
        <v>-0.4103530677406325</v>
      </c>
      <c r="O351" s="104"/>
      <c r="P351" s="15">
        <v>18126.38</v>
      </c>
      <c r="Q351" s="15">
        <v>58189.96</v>
      </c>
      <c r="R351" s="90">
        <f t="shared" si="124"/>
        <v>-40063.58</v>
      </c>
      <c r="S351" s="103">
        <f t="shared" si="125"/>
        <v>-0.688496434780158</v>
      </c>
      <c r="T351" s="104"/>
      <c r="U351" s="15">
        <v>155357.28</v>
      </c>
      <c r="V351" s="15">
        <v>254567.93000000002</v>
      </c>
      <c r="W351" s="90">
        <f t="shared" si="126"/>
        <v>-99210.65000000002</v>
      </c>
      <c r="X351" s="103">
        <f t="shared" si="127"/>
        <v>-0.38972171396452027</v>
      </c>
    </row>
    <row r="352" spans="1:24" s="14" customFormat="1" ht="12.75" hidden="1" outlineLevel="2">
      <c r="A352" s="14" t="s">
        <v>1144</v>
      </c>
      <c r="B352" s="14" t="s">
        <v>1145</v>
      </c>
      <c r="C352" s="54" t="s">
        <v>57</v>
      </c>
      <c r="D352" s="15"/>
      <c r="E352" s="15"/>
      <c r="F352" s="15">
        <v>0</v>
      </c>
      <c r="G352" s="15">
        <v>0</v>
      </c>
      <c r="H352" s="90">
        <f t="shared" si="120"/>
        <v>0</v>
      </c>
      <c r="I352" s="103">
        <f t="shared" si="121"/>
        <v>0</v>
      </c>
      <c r="J352" s="104"/>
      <c r="K352" s="15">
        <v>0</v>
      </c>
      <c r="L352" s="15">
        <v>0</v>
      </c>
      <c r="M352" s="90">
        <f t="shared" si="122"/>
        <v>0</v>
      </c>
      <c r="N352" s="103">
        <f t="shared" si="123"/>
        <v>0</v>
      </c>
      <c r="O352" s="104"/>
      <c r="P352" s="15">
        <v>0</v>
      </c>
      <c r="Q352" s="15">
        <v>0</v>
      </c>
      <c r="R352" s="90">
        <f t="shared" si="124"/>
        <v>0</v>
      </c>
      <c r="S352" s="103">
        <f t="shared" si="125"/>
        <v>0</v>
      </c>
      <c r="T352" s="104"/>
      <c r="U352" s="15">
        <v>0</v>
      </c>
      <c r="V352" s="15">
        <v>23046.18</v>
      </c>
      <c r="W352" s="90">
        <f t="shared" si="126"/>
        <v>-23046.18</v>
      </c>
      <c r="X352" s="103" t="str">
        <f t="shared" si="127"/>
        <v>N.M.</v>
      </c>
    </row>
    <row r="353" spans="1:24" s="13" customFormat="1" ht="12.75" collapsed="1">
      <c r="A353" s="13" t="s">
        <v>247</v>
      </c>
      <c r="B353" s="11"/>
      <c r="C353" s="56" t="s">
        <v>315</v>
      </c>
      <c r="D353" s="29"/>
      <c r="E353" s="29"/>
      <c r="F353" s="29">
        <v>6206393.709999999</v>
      </c>
      <c r="G353" s="29">
        <v>4630046.484999999</v>
      </c>
      <c r="H353" s="29">
        <f>+F353-G353</f>
        <v>1576347.2249999996</v>
      </c>
      <c r="I353" s="98">
        <f>IF(G353&lt;0,IF(H353=0,0,IF(OR(G353=0,F353=0),"N.M.",IF(ABS(H353/G353)&gt;=10,"N.M.",H353/(-G353)))),IF(H353=0,0,IF(OR(G353=0,F353=0),"N.M.",IF(ABS(H353/G353)&gt;=10,"N.M.",H353/G353))))</f>
        <v>0.34046034529176006</v>
      </c>
      <c r="J353" s="115"/>
      <c r="K353" s="29">
        <v>71042242.98399998</v>
      </c>
      <c r="L353" s="29">
        <v>49236633.12000001</v>
      </c>
      <c r="M353" s="29">
        <f>+K353-L353</f>
        <v>21805609.86399997</v>
      </c>
      <c r="N353" s="98">
        <f>IF(L353&lt;0,IF(M353=0,0,IF(OR(L353=0,K353=0),"N.M.",IF(ABS(M353/L353)&gt;=10,"N.M.",M353/(-L353)))),IF(M353=0,0,IF(OR(L353=0,K353=0),"N.M.",IF(ABS(M353/L353)&gt;=10,"N.M.",M353/L353))))</f>
        <v>0.4428736995654256</v>
      </c>
      <c r="O353" s="115"/>
      <c r="P353" s="29">
        <v>17090569.983000007</v>
      </c>
      <c r="Q353" s="29">
        <v>13574616.153000003</v>
      </c>
      <c r="R353" s="29">
        <f>+P353-Q353</f>
        <v>3515953.830000004</v>
      </c>
      <c r="S353" s="98">
        <f>IF(Q353&lt;0,IF(R353=0,0,IF(OR(Q353=0,P353=0),"N.M.",IF(ABS(R353/Q353)&gt;=10,"N.M.",R353/(-Q353)))),IF(R353=0,0,IF(OR(Q353=0,P353=0),"N.M.",IF(ABS(R353/Q353)&gt;=10,"N.M.",R353/Q353))))</f>
        <v>0.25900944751376814</v>
      </c>
      <c r="T353" s="115"/>
      <c r="U353" s="29">
        <v>78466065.51599997</v>
      </c>
      <c r="V353" s="29">
        <v>55712195.746000014</v>
      </c>
      <c r="W353" s="29">
        <f>+U353-V353</f>
        <v>22753869.76999996</v>
      </c>
      <c r="X353" s="98">
        <f>IF(V353&lt;0,IF(W353=0,0,IF(OR(V353=0,U353=0),"N.M.",IF(ABS(W353/V353)&gt;=10,"N.M.",W353/(-V353)))),IF(W353=0,0,IF(OR(V353=0,U353=0),"N.M.",IF(ABS(W353/V353)&gt;=10,"N.M.",W353/V353))))</f>
        <v>0.4084181114264129</v>
      </c>
    </row>
    <row r="354" spans="2:24" s="13" customFormat="1" ht="0.75" customHeight="1" hidden="1" outlineLevel="1">
      <c r="B354" s="11"/>
      <c r="C354" s="56"/>
      <c r="D354" s="29"/>
      <c r="E354" s="29"/>
      <c r="F354" s="29"/>
      <c r="G354" s="29"/>
      <c r="H354" s="29"/>
      <c r="I354" s="98"/>
      <c r="J354" s="115"/>
      <c r="K354" s="29"/>
      <c r="L354" s="29"/>
      <c r="M354" s="29"/>
      <c r="N354" s="98"/>
      <c r="O354" s="115"/>
      <c r="P354" s="29"/>
      <c r="Q354" s="29"/>
      <c r="R354" s="29"/>
      <c r="S354" s="98"/>
      <c r="T354" s="115"/>
      <c r="U354" s="29"/>
      <c r="V354" s="29"/>
      <c r="W354" s="29"/>
      <c r="X354" s="98"/>
    </row>
    <row r="355" spans="1:24" s="14" customFormat="1" ht="12.75" hidden="1" outlineLevel="2">
      <c r="A355" s="14" t="s">
        <v>1146</v>
      </c>
      <c r="B355" s="14" t="s">
        <v>1147</v>
      </c>
      <c r="C355" s="54" t="s">
        <v>58</v>
      </c>
      <c r="D355" s="15"/>
      <c r="E355" s="15"/>
      <c r="F355" s="15">
        <v>26462.175</v>
      </c>
      <c r="G355" s="15">
        <v>29588.28</v>
      </c>
      <c r="H355" s="90">
        <f aca="true" t="shared" si="128" ref="H355:H389">+F355-G355</f>
        <v>-3126.1049999999996</v>
      </c>
      <c r="I355" s="103">
        <f aca="true" t="shared" si="129" ref="I355:I389">IF(G355&lt;0,IF(H355=0,0,IF(OR(G355=0,F355=0),"N.M.",IF(ABS(H355/G355)&gt;=10,"N.M.",H355/(-G355)))),IF(H355=0,0,IF(OR(G355=0,F355=0),"N.M.",IF(ABS(H355/G355)&gt;=10,"N.M.",H355/G355))))</f>
        <v>-0.10565348847584245</v>
      </c>
      <c r="J355" s="104"/>
      <c r="K355" s="15">
        <v>410824.695</v>
      </c>
      <c r="L355" s="15">
        <v>420796.86</v>
      </c>
      <c r="M355" s="90">
        <f aca="true" t="shared" si="130" ref="M355:M389">+K355-L355</f>
        <v>-9972.164999999979</v>
      </c>
      <c r="N355" s="103">
        <f aca="true" t="shared" si="131" ref="N355:N389">IF(L355&lt;0,IF(M355=0,0,IF(OR(L355=0,K355=0),"N.M.",IF(ABS(M355/L355)&gt;=10,"N.M.",M355/(-L355)))),IF(M355=0,0,IF(OR(L355=0,K355=0),"N.M.",IF(ABS(M355/L355)&gt;=10,"N.M.",M355/L355))))</f>
        <v>-0.023698287577526077</v>
      </c>
      <c r="O355" s="104"/>
      <c r="P355" s="15">
        <v>104275.595</v>
      </c>
      <c r="Q355" s="15">
        <v>120422.34</v>
      </c>
      <c r="R355" s="90">
        <f aca="true" t="shared" si="132" ref="R355:R389">+P355-Q355</f>
        <v>-16146.744999999995</v>
      </c>
      <c r="S355" s="103">
        <f aca="true" t="shared" si="133" ref="S355:S389">IF(Q355&lt;0,IF(R355=0,0,IF(OR(Q355=0,P355=0),"N.M.",IF(ABS(R355/Q355)&gt;=10,"N.M.",R355/(-Q355)))),IF(R355=0,0,IF(OR(Q355=0,P355=0),"N.M.",IF(ABS(R355/Q355)&gt;=10,"N.M.",R355/Q355))))</f>
        <v>-0.13408429864425483</v>
      </c>
      <c r="T355" s="104"/>
      <c r="U355" s="15">
        <v>445779.265</v>
      </c>
      <c r="V355" s="15">
        <v>464801.89</v>
      </c>
      <c r="W355" s="90">
        <f aca="true" t="shared" si="134" ref="W355:W389">+U355-V355</f>
        <v>-19022.625</v>
      </c>
      <c r="X355" s="103">
        <f aca="true" t="shared" si="135" ref="X355:X389">IF(V355&lt;0,IF(W355=0,0,IF(OR(V355=0,U355=0),"N.M.",IF(ABS(W355/V355)&gt;=10,"N.M.",W355/(-V355)))),IF(W355=0,0,IF(OR(V355=0,U355=0),"N.M.",IF(ABS(W355/V355)&gt;=10,"N.M.",W355/V355))))</f>
        <v>-0.0409263073349379</v>
      </c>
    </row>
    <row r="356" spans="1:24" s="14" customFormat="1" ht="12.75" hidden="1" outlineLevel="2">
      <c r="A356" s="14" t="s">
        <v>1148</v>
      </c>
      <c r="B356" s="14" t="s">
        <v>1149</v>
      </c>
      <c r="C356" s="54" t="s">
        <v>59</v>
      </c>
      <c r="D356" s="15"/>
      <c r="E356" s="15"/>
      <c r="F356" s="15">
        <v>70798.831</v>
      </c>
      <c r="G356" s="15">
        <v>155550.37</v>
      </c>
      <c r="H356" s="90">
        <f t="shared" si="128"/>
        <v>-84751.53899999999</v>
      </c>
      <c r="I356" s="103">
        <f t="shared" si="129"/>
        <v>-0.5448494850896207</v>
      </c>
      <c r="J356" s="104"/>
      <c r="K356" s="15">
        <v>601878.121</v>
      </c>
      <c r="L356" s="15">
        <v>608262.33</v>
      </c>
      <c r="M356" s="90">
        <f t="shared" si="130"/>
        <v>-6384.208999999915</v>
      </c>
      <c r="N356" s="103">
        <f t="shared" si="131"/>
        <v>-0.010495815185530092</v>
      </c>
      <c r="O356" s="104"/>
      <c r="P356" s="15">
        <v>197138.321</v>
      </c>
      <c r="Q356" s="15">
        <v>292843.79</v>
      </c>
      <c r="R356" s="90">
        <f t="shared" si="132"/>
        <v>-95705.46899999998</v>
      </c>
      <c r="S356" s="103">
        <f t="shared" si="133"/>
        <v>-0.32681406356610804</v>
      </c>
      <c r="T356" s="104"/>
      <c r="U356" s="15">
        <v>905546.251</v>
      </c>
      <c r="V356" s="15">
        <v>649158.61</v>
      </c>
      <c r="W356" s="90">
        <f t="shared" si="134"/>
        <v>256387.64100000006</v>
      </c>
      <c r="X356" s="103">
        <f t="shared" si="135"/>
        <v>0.39495377100520945</v>
      </c>
    </row>
    <row r="357" spans="1:24" s="14" customFormat="1" ht="12.75" hidden="1" outlineLevel="2">
      <c r="A357" s="14" t="s">
        <v>1150</v>
      </c>
      <c r="B357" s="14" t="s">
        <v>1151</v>
      </c>
      <c r="C357" s="54" t="s">
        <v>60</v>
      </c>
      <c r="D357" s="15"/>
      <c r="E357" s="15"/>
      <c r="F357" s="15">
        <v>444019.123</v>
      </c>
      <c r="G357" s="15">
        <v>997553.85</v>
      </c>
      <c r="H357" s="90">
        <f t="shared" si="128"/>
        <v>-553534.727</v>
      </c>
      <c r="I357" s="103">
        <f t="shared" si="129"/>
        <v>-0.5548920762523246</v>
      </c>
      <c r="J357" s="104"/>
      <c r="K357" s="15">
        <v>8771589.493</v>
      </c>
      <c r="L357" s="15">
        <v>6676153.93</v>
      </c>
      <c r="M357" s="90">
        <f t="shared" si="130"/>
        <v>2095435.563000001</v>
      </c>
      <c r="N357" s="103">
        <f t="shared" si="131"/>
        <v>0.3138686712395802</v>
      </c>
      <c r="O357" s="104"/>
      <c r="P357" s="15">
        <v>1844778.413</v>
      </c>
      <c r="Q357" s="15">
        <v>2245173.75</v>
      </c>
      <c r="R357" s="90">
        <f t="shared" si="132"/>
        <v>-400395.33700000006</v>
      </c>
      <c r="S357" s="103">
        <f t="shared" si="133"/>
        <v>-0.17833601386084263</v>
      </c>
      <c r="T357" s="104"/>
      <c r="U357" s="15">
        <v>10152994.343</v>
      </c>
      <c r="V357" s="15">
        <v>7389434.17</v>
      </c>
      <c r="W357" s="90">
        <f t="shared" si="134"/>
        <v>2763560.1730000004</v>
      </c>
      <c r="X357" s="103">
        <f t="shared" si="135"/>
        <v>0.37398806314827765</v>
      </c>
    </row>
    <row r="358" spans="1:24" s="14" customFormat="1" ht="12.75" hidden="1" outlineLevel="2">
      <c r="A358" s="14" t="s">
        <v>1152</v>
      </c>
      <c r="B358" s="14" t="s">
        <v>1153</v>
      </c>
      <c r="C358" s="54" t="s">
        <v>61</v>
      </c>
      <c r="D358" s="15"/>
      <c r="E358" s="15"/>
      <c r="F358" s="15">
        <v>199842.475</v>
      </c>
      <c r="G358" s="15">
        <v>133187.04</v>
      </c>
      <c r="H358" s="90">
        <f t="shared" si="128"/>
        <v>66655.435</v>
      </c>
      <c r="I358" s="103">
        <f t="shared" si="129"/>
        <v>0.5004648725581707</v>
      </c>
      <c r="J358" s="104"/>
      <c r="K358" s="15">
        <v>4866332.135</v>
      </c>
      <c r="L358" s="15">
        <v>1738214</v>
      </c>
      <c r="M358" s="90">
        <f t="shared" si="130"/>
        <v>3128118.135</v>
      </c>
      <c r="N358" s="103">
        <f t="shared" si="131"/>
        <v>1.799616235400244</v>
      </c>
      <c r="O358" s="104"/>
      <c r="P358" s="15">
        <v>1055670.095</v>
      </c>
      <c r="Q358" s="15">
        <v>330844.89</v>
      </c>
      <c r="R358" s="90">
        <f t="shared" si="132"/>
        <v>724825.205</v>
      </c>
      <c r="S358" s="103">
        <f t="shared" si="133"/>
        <v>2.190830890572316</v>
      </c>
      <c r="T358" s="104"/>
      <c r="U358" s="15">
        <v>5018932.335</v>
      </c>
      <c r="V358" s="15">
        <v>2877579.25</v>
      </c>
      <c r="W358" s="90">
        <f t="shared" si="134"/>
        <v>2141353.085</v>
      </c>
      <c r="X358" s="103">
        <f t="shared" si="135"/>
        <v>0.7441508639596981</v>
      </c>
    </row>
    <row r="359" spans="1:24" s="14" customFormat="1" ht="12.75" hidden="1" outlineLevel="2">
      <c r="A359" s="14" t="s">
        <v>1154</v>
      </c>
      <c r="B359" s="14" t="s">
        <v>1155</v>
      </c>
      <c r="C359" s="54" t="s">
        <v>62</v>
      </c>
      <c r="D359" s="15"/>
      <c r="E359" s="15"/>
      <c r="F359" s="15">
        <v>57960.887</v>
      </c>
      <c r="G359" s="15">
        <v>37902.85</v>
      </c>
      <c r="H359" s="90">
        <f t="shared" si="128"/>
        <v>20058.037000000004</v>
      </c>
      <c r="I359" s="103">
        <f t="shared" si="129"/>
        <v>0.5291960103264004</v>
      </c>
      <c r="J359" s="104"/>
      <c r="K359" s="15">
        <v>597785.997</v>
      </c>
      <c r="L359" s="15">
        <v>567538.54</v>
      </c>
      <c r="M359" s="90">
        <f t="shared" si="130"/>
        <v>30247.456999999937</v>
      </c>
      <c r="N359" s="103">
        <f t="shared" si="131"/>
        <v>0.05329586427734041</v>
      </c>
      <c r="O359" s="104"/>
      <c r="P359" s="15">
        <v>213560.347</v>
      </c>
      <c r="Q359" s="15">
        <v>112990.19</v>
      </c>
      <c r="R359" s="90">
        <f t="shared" si="132"/>
        <v>100570.157</v>
      </c>
      <c r="S359" s="103">
        <f t="shared" si="133"/>
        <v>0.8900786608111732</v>
      </c>
      <c r="T359" s="104"/>
      <c r="U359" s="15">
        <v>647512.047</v>
      </c>
      <c r="V359" s="15">
        <v>595457.87</v>
      </c>
      <c r="W359" s="90">
        <f t="shared" si="134"/>
        <v>52054.177000000025</v>
      </c>
      <c r="X359" s="103">
        <f t="shared" si="135"/>
        <v>0.0874187404727727</v>
      </c>
    </row>
    <row r="360" spans="1:24" s="14" customFormat="1" ht="12.75" hidden="1" outlineLevel="2">
      <c r="A360" s="14" t="s">
        <v>1156</v>
      </c>
      <c r="B360" s="14" t="s">
        <v>1157</v>
      </c>
      <c r="C360" s="54" t="s">
        <v>58</v>
      </c>
      <c r="D360" s="15"/>
      <c r="E360" s="15"/>
      <c r="F360" s="15">
        <v>8963.48</v>
      </c>
      <c r="G360" s="15">
        <v>8004.26</v>
      </c>
      <c r="H360" s="90">
        <f t="shared" si="128"/>
        <v>959.2199999999993</v>
      </c>
      <c r="I360" s="103">
        <f t="shared" si="129"/>
        <v>0.1198386858997583</v>
      </c>
      <c r="J360" s="104"/>
      <c r="K360" s="15">
        <v>115514.46</v>
      </c>
      <c r="L360" s="15">
        <v>101444.92</v>
      </c>
      <c r="M360" s="90">
        <f t="shared" si="130"/>
        <v>14069.540000000008</v>
      </c>
      <c r="N360" s="103">
        <f t="shared" si="131"/>
        <v>0.13869141993507422</v>
      </c>
      <c r="O360" s="104"/>
      <c r="P360" s="15">
        <v>35208.15</v>
      </c>
      <c r="Q360" s="15">
        <v>24892.27</v>
      </c>
      <c r="R360" s="90">
        <f t="shared" si="132"/>
        <v>10315.880000000001</v>
      </c>
      <c r="S360" s="103">
        <f t="shared" si="133"/>
        <v>0.4144210230726246</v>
      </c>
      <c r="T360" s="104"/>
      <c r="U360" s="15">
        <v>125587.27</v>
      </c>
      <c r="V360" s="15">
        <v>109312.27</v>
      </c>
      <c r="W360" s="90">
        <f t="shared" si="134"/>
        <v>16275</v>
      </c>
      <c r="X360" s="103">
        <f t="shared" si="135"/>
        <v>0.14888539045067858</v>
      </c>
    </row>
    <row r="361" spans="1:24" s="14" customFormat="1" ht="12.75" hidden="1" outlineLevel="2">
      <c r="A361" s="14" t="s">
        <v>1158</v>
      </c>
      <c r="B361" s="14" t="s">
        <v>1159</v>
      </c>
      <c r="C361" s="54" t="s">
        <v>59</v>
      </c>
      <c r="D361" s="15"/>
      <c r="E361" s="15"/>
      <c r="F361" s="15">
        <v>8336.210000000001</v>
      </c>
      <c r="G361" s="15">
        <v>350.65000000000003</v>
      </c>
      <c r="H361" s="90">
        <f t="shared" si="128"/>
        <v>7985.560000000001</v>
      </c>
      <c r="I361" s="103" t="str">
        <f t="shared" si="129"/>
        <v>N.M.</v>
      </c>
      <c r="J361" s="104"/>
      <c r="K361" s="15">
        <v>32056.66</v>
      </c>
      <c r="L361" s="15">
        <v>10952.58</v>
      </c>
      <c r="M361" s="90">
        <f t="shared" si="130"/>
        <v>21104.08</v>
      </c>
      <c r="N361" s="103">
        <f t="shared" si="131"/>
        <v>1.9268592422972488</v>
      </c>
      <c r="O361" s="104"/>
      <c r="P361" s="15">
        <v>13671.73</v>
      </c>
      <c r="Q361" s="15">
        <v>3572.79</v>
      </c>
      <c r="R361" s="90">
        <f t="shared" si="132"/>
        <v>10098.939999999999</v>
      </c>
      <c r="S361" s="103">
        <f t="shared" si="133"/>
        <v>2.8266256902868623</v>
      </c>
      <c r="T361" s="104"/>
      <c r="U361" s="15">
        <v>34660.12</v>
      </c>
      <c r="V361" s="15">
        <v>10952.58</v>
      </c>
      <c r="W361" s="90">
        <f t="shared" si="134"/>
        <v>23707.54</v>
      </c>
      <c r="X361" s="103">
        <f t="shared" si="135"/>
        <v>2.164562139696766</v>
      </c>
    </row>
    <row r="362" spans="1:24" s="14" customFormat="1" ht="12.75" hidden="1" outlineLevel="2">
      <c r="A362" s="14" t="s">
        <v>1160</v>
      </c>
      <c r="B362" s="14" t="s">
        <v>1161</v>
      </c>
      <c r="C362" s="54" t="s">
        <v>63</v>
      </c>
      <c r="D362" s="15"/>
      <c r="E362" s="15"/>
      <c r="F362" s="15">
        <v>3517.5</v>
      </c>
      <c r="G362" s="15">
        <v>3206.2000000000003</v>
      </c>
      <c r="H362" s="90">
        <f t="shared" si="128"/>
        <v>311.2999999999997</v>
      </c>
      <c r="I362" s="103">
        <f t="shared" si="129"/>
        <v>0.09709313205664016</v>
      </c>
      <c r="J362" s="104"/>
      <c r="K362" s="15">
        <v>39584.64</v>
      </c>
      <c r="L362" s="15">
        <v>43221.74</v>
      </c>
      <c r="M362" s="90">
        <f t="shared" si="130"/>
        <v>-3637.0999999999985</v>
      </c>
      <c r="N362" s="103">
        <f t="shared" si="131"/>
        <v>-0.08414978203098715</v>
      </c>
      <c r="O362" s="104"/>
      <c r="P362" s="15">
        <v>10533.73</v>
      </c>
      <c r="Q362" s="15">
        <v>10195.66</v>
      </c>
      <c r="R362" s="90">
        <f t="shared" si="132"/>
        <v>338.0699999999997</v>
      </c>
      <c r="S362" s="103">
        <f t="shared" si="133"/>
        <v>0.03315822614720378</v>
      </c>
      <c r="T362" s="104"/>
      <c r="U362" s="15">
        <v>42491.1</v>
      </c>
      <c r="V362" s="15">
        <v>45839.74</v>
      </c>
      <c r="W362" s="90">
        <f t="shared" si="134"/>
        <v>-3348.6399999999994</v>
      </c>
      <c r="X362" s="103">
        <f t="shared" si="135"/>
        <v>-0.07305102515851965</v>
      </c>
    </row>
    <row r="363" spans="1:24" s="14" customFormat="1" ht="12.75" hidden="1" outlineLevel="2">
      <c r="A363" s="14" t="s">
        <v>1162</v>
      </c>
      <c r="B363" s="14" t="s">
        <v>1163</v>
      </c>
      <c r="C363" s="54" t="s">
        <v>64</v>
      </c>
      <c r="D363" s="15"/>
      <c r="E363" s="15"/>
      <c r="F363" s="15">
        <v>21990.9</v>
      </c>
      <c r="G363" s="15">
        <v>16268.91</v>
      </c>
      <c r="H363" s="90">
        <f t="shared" si="128"/>
        <v>5721.990000000002</v>
      </c>
      <c r="I363" s="103">
        <f t="shared" si="129"/>
        <v>0.3517131756214769</v>
      </c>
      <c r="J363" s="104"/>
      <c r="K363" s="15">
        <v>216433.51</v>
      </c>
      <c r="L363" s="15">
        <v>227460.15</v>
      </c>
      <c r="M363" s="90">
        <f t="shared" si="130"/>
        <v>-11026.639999999985</v>
      </c>
      <c r="N363" s="103">
        <f t="shared" si="131"/>
        <v>-0.048477238760283876</v>
      </c>
      <c r="O363" s="104"/>
      <c r="P363" s="15">
        <v>75741.37</v>
      </c>
      <c r="Q363" s="15">
        <v>50644.55</v>
      </c>
      <c r="R363" s="90">
        <f t="shared" si="132"/>
        <v>25096.819999999992</v>
      </c>
      <c r="S363" s="103">
        <f t="shared" si="133"/>
        <v>0.495548287031872</v>
      </c>
      <c r="T363" s="104"/>
      <c r="U363" s="15">
        <v>249080.08000000002</v>
      </c>
      <c r="V363" s="15">
        <v>248912.81</v>
      </c>
      <c r="W363" s="90">
        <f t="shared" si="134"/>
        <v>167.27000000001863</v>
      </c>
      <c r="X363" s="103">
        <f t="shared" si="135"/>
        <v>0.0006720023770573263</v>
      </c>
    </row>
    <row r="364" spans="1:24" s="14" customFormat="1" ht="12.75" hidden="1" outlineLevel="2">
      <c r="A364" s="14" t="s">
        <v>1164</v>
      </c>
      <c r="B364" s="14" t="s">
        <v>1165</v>
      </c>
      <c r="C364" s="54" t="s">
        <v>65</v>
      </c>
      <c r="D364" s="15"/>
      <c r="E364" s="15"/>
      <c r="F364" s="15">
        <v>20336.54</v>
      </c>
      <c r="G364" s="15">
        <v>18045.010000000002</v>
      </c>
      <c r="H364" s="90">
        <f t="shared" si="128"/>
        <v>2291.529999999999</v>
      </c>
      <c r="I364" s="103">
        <f t="shared" si="129"/>
        <v>0.12698967747870457</v>
      </c>
      <c r="J364" s="104"/>
      <c r="K364" s="15">
        <v>182931.34</v>
      </c>
      <c r="L364" s="15">
        <v>192650.28</v>
      </c>
      <c r="M364" s="90">
        <f t="shared" si="130"/>
        <v>-9718.940000000002</v>
      </c>
      <c r="N364" s="103">
        <f t="shared" si="131"/>
        <v>-0.050448616010316735</v>
      </c>
      <c r="O364" s="104"/>
      <c r="P364" s="15">
        <v>47541.38</v>
      </c>
      <c r="Q364" s="15">
        <v>50818.82</v>
      </c>
      <c r="R364" s="90">
        <f t="shared" si="132"/>
        <v>-3277.4400000000023</v>
      </c>
      <c r="S364" s="103">
        <f t="shared" si="133"/>
        <v>-0.06449264268631193</v>
      </c>
      <c r="T364" s="104"/>
      <c r="U364" s="15">
        <v>201727.77</v>
      </c>
      <c r="V364" s="15">
        <v>205552.31</v>
      </c>
      <c r="W364" s="90">
        <f t="shared" si="134"/>
        <v>-3824.540000000008</v>
      </c>
      <c r="X364" s="103">
        <f t="shared" si="135"/>
        <v>-0.018606164046514526</v>
      </c>
    </row>
    <row r="365" spans="1:24" s="14" customFormat="1" ht="12.75" hidden="1" outlineLevel="2">
      <c r="A365" s="14" t="s">
        <v>1166</v>
      </c>
      <c r="B365" s="14" t="s">
        <v>1167</v>
      </c>
      <c r="C365" s="54" t="s">
        <v>66</v>
      </c>
      <c r="D365" s="15"/>
      <c r="E365" s="15"/>
      <c r="F365" s="15">
        <v>37884.554000000004</v>
      </c>
      <c r="G365" s="15">
        <v>98435.04000000001</v>
      </c>
      <c r="H365" s="90">
        <f t="shared" si="128"/>
        <v>-60550.486000000004</v>
      </c>
      <c r="I365" s="103">
        <f t="shared" si="129"/>
        <v>-0.6151314206810908</v>
      </c>
      <c r="J365" s="104"/>
      <c r="K365" s="15">
        <v>521004.484</v>
      </c>
      <c r="L365" s="15">
        <v>708896.91</v>
      </c>
      <c r="M365" s="90">
        <f t="shared" si="130"/>
        <v>-187892.42600000004</v>
      </c>
      <c r="N365" s="103">
        <f t="shared" si="131"/>
        <v>-0.26504901255670593</v>
      </c>
      <c r="O365" s="104"/>
      <c r="P365" s="15">
        <v>135598.744</v>
      </c>
      <c r="Q365" s="15">
        <v>193761.52</v>
      </c>
      <c r="R365" s="90">
        <f t="shared" si="132"/>
        <v>-58162.77599999998</v>
      </c>
      <c r="S365" s="103">
        <f t="shared" si="133"/>
        <v>-0.30017712495236404</v>
      </c>
      <c r="T365" s="104"/>
      <c r="U365" s="15">
        <v>601094.584</v>
      </c>
      <c r="V365" s="15">
        <v>764844.1900000001</v>
      </c>
      <c r="W365" s="90">
        <f t="shared" si="134"/>
        <v>-163749.60600000003</v>
      </c>
      <c r="X365" s="103">
        <f t="shared" si="135"/>
        <v>-0.21409537804033005</v>
      </c>
    </row>
    <row r="366" spans="1:24" s="14" customFormat="1" ht="12.75" hidden="1" outlineLevel="2">
      <c r="A366" s="14" t="s">
        <v>1168</v>
      </c>
      <c r="B366" s="14" t="s">
        <v>1169</v>
      </c>
      <c r="C366" s="54" t="s">
        <v>67</v>
      </c>
      <c r="D366" s="15"/>
      <c r="E366" s="15"/>
      <c r="F366" s="15">
        <v>143332.08000000002</v>
      </c>
      <c r="G366" s="15">
        <v>158674.91</v>
      </c>
      <c r="H366" s="90">
        <f t="shared" si="128"/>
        <v>-15342.829999999987</v>
      </c>
      <c r="I366" s="103">
        <f t="shared" si="129"/>
        <v>-0.09669348481117769</v>
      </c>
      <c r="J366" s="104"/>
      <c r="K366" s="15">
        <v>1268246.09</v>
      </c>
      <c r="L366" s="15">
        <v>1626259.3</v>
      </c>
      <c r="M366" s="90">
        <f t="shared" si="130"/>
        <v>-358013.20999999996</v>
      </c>
      <c r="N366" s="103">
        <f t="shared" si="131"/>
        <v>-0.2201452191541656</v>
      </c>
      <c r="O366" s="104"/>
      <c r="P366" s="15">
        <v>265561.53</v>
      </c>
      <c r="Q366" s="15">
        <v>437624.44</v>
      </c>
      <c r="R366" s="90">
        <f t="shared" si="132"/>
        <v>-172062.90999999997</v>
      </c>
      <c r="S366" s="103">
        <f t="shared" si="133"/>
        <v>-0.3931748190297598</v>
      </c>
      <c r="T366" s="104"/>
      <c r="U366" s="15">
        <v>1510937.75</v>
      </c>
      <c r="V366" s="15">
        <v>1717249.26</v>
      </c>
      <c r="W366" s="90">
        <f t="shared" si="134"/>
        <v>-206311.51</v>
      </c>
      <c r="X366" s="103">
        <f t="shared" si="135"/>
        <v>-0.12014068941861125</v>
      </c>
    </row>
    <row r="367" spans="1:24" s="14" customFormat="1" ht="12.75" hidden="1" outlineLevel="2">
      <c r="A367" s="14" t="s">
        <v>1170</v>
      </c>
      <c r="B367" s="14" t="s">
        <v>1171</v>
      </c>
      <c r="C367" s="54" t="s">
        <v>68</v>
      </c>
      <c r="D367" s="15"/>
      <c r="E367" s="15"/>
      <c r="F367" s="15">
        <v>0</v>
      </c>
      <c r="G367" s="15">
        <v>0</v>
      </c>
      <c r="H367" s="90">
        <f t="shared" si="128"/>
        <v>0</v>
      </c>
      <c r="I367" s="103">
        <f t="shared" si="129"/>
        <v>0</v>
      </c>
      <c r="J367" s="104"/>
      <c r="K367" s="15">
        <v>-1.86</v>
      </c>
      <c r="L367" s="15">
        <v>103.08</v>
      </c>
      <c r="M367" s="90">
        <f t="shared" si="130"/>
        <v>-104.94</v>
      </c>
      <c r="N367" s="103">
        <f t="shared" si="131"/>
        <v>-1.0180442374854481</v>
      </c>
      <c r="O367" s="104"/>
      <c r="P367" s="15">
        <v>0</v>
      </c>
      <c r="Q367" s="15">
        <v>0</v>
      </c>
      <c r="R367" s="90">
        <f t="shared" si="132"/>
        <v>0</v>
      </c>
      <c r="S367" s="103">
        <f t="shared" si="133"/>
        <v>0</v>
      </c>
      <c r="T367" s="104"/>
      <c r="U367" s="15">
        <v>0</v>
      </c>
      <c r="V367" s="15">
        <v>109.91</v>
      </c>
      <c r="W367" s="90">
        <f t="shared" si="134"/>
        <v>-109.91</v>
      </c>
      <c r="X367" s="103" t="str">
        <f t="shared" si="135"/>
        <v>N.M.</v>
      </c>
    </row>
    <row r="368" spans="1:24" s="14" customFormat="1" ht="12.75" hidden="1" outlineLevel="2">
      <c r="A368" s="14" t="s">
        <v>1172</v>
      </c>
      <c r="B368" s="14" t="s">
        <v>1173</v>
      </c>
      <c r="C368" s="54" t="s">
        <v>69</v>
      </c>
      <c r="D368" s="15"/>
      <c r="E368" s="15"/>
      <c r="F368" s="15">
        <v>-596.88</v>
      </c>
      <c r="G368" s="15">
        <v>327.12</v>
      </c>
      <c r="H368" s="90">
        <f t="shared" si="128"/>
        <v>-924</v>
      </c>
      <c r="I368" s="103">
        <f t="shared" si="129"/>
        <v>-2.8246515040352165</v>
      </c>
      <c r="J368" s="104"/>
      <c r="K368" s="15">
        <v>3790.19</v>
      </c>
      <c r="L368" s="15">
        <v>992.316</v>
      </c>
      <c r="M368" s="90">
        <f t="shared" si="130"/>
        <v>2797.874</v>
      </c>
      <c r="N368" s="103">
        <f t="shared" si="131"/>
        <v>2.819539340290794</v>
      </c>
      <c r="O368" s="104"/>
      <c r="P368" s="15">
        <v>3546.9500000000003</v>
      </c>
      <c r="Q368" s="15">
        <v>324.1</v>
      </c>
      <c r="R368" s="90">
        <f t="shared" si="132"/>
        <v>3222.8500000000004</v>
      </c>
      <c r="S368" s="103">
        <f t="shared" si="133"/>
        <v>9.94399876581302</v>
      </c>
      <c r="T368" s="104"/>
      <c r="U368" s="15">
        <v>3790.19</v>
      </c>
      <c r="V368" s="15">
        <v>987.116</v>
      </c>
      <c r="W368" s="90">
        <f t="shared" si="134"/>
        <v>2803.074</v>
      </c>
      <c r="X368" s="103">
        <f t="shared" si="135"/>
        <v>2.8396601817820804</v>
      </c>
    </row>
    <row r="369" spans="1:24" s="14" customFormat="1" ht="12.75" hidden="1" outlineLevel="2">
      <c r="A369" s="14" t="s">
        <v>1174</v>
      </c>
      <c r="B369" s="14" t="s">
        <v>1175</v>
      </c>
      <c r="C369" s="54" t="s">
        <v>58</v>
      </c>
      <c r="D369" s="15"/>
      <c r="E369" s="15"/>
      <c r="F369" s="15">
        <v>-159.86</v>
      </c>
      <c r="G369" s="15">
        <v>92.2</v>
      </c>
      <c r="H369" s="90">
        <f t="shared" si="128"/>
        <v>-252.06</v>
      </c>
      <c r="I369" s="103">
        <f t="shared" si="129"/>
        <v>-2.733839479392625</v>
      </c>
      <c r="J369" s="104"/>
      <c r="K369" s="15">
        <v>2522.52</v>
      </c>
      <c r="L369" s="15">
        <v>7535.6900000000005</v>
      </c>
      <c r="M369" s="90">
        <f t="shared" si="130"/>
        <v>-5013.17</v>
      </c>
      <c r="N369" s="103">
        <f t="shared" si="131"/>
        <v>-0.6652569306858429</v>
      </c>
      <c r="O369" s="104"/>
      <c r="P369" s="15">
        <v>-63</v>
      </c>
      <c r="Q369" s="15">
        <v>387.5</v>
      </c>
      <c r="R369" s="90">
        <f t="shared" si="132"/>
        <v>-450.5</v>
      </c>
      <c r="S369" s="103">
        <f t="shared" si="133"/>
        <v>-1.1625806451612903</v>
      </c>
      <c r="T369" s="104"/>
      <c r="U369" s="15">
        <v>2483.13</v>
      </c>
      <c r="V369" s="15">
        <v>8221.380000000001</v>
      </c>
      <c r="W369" s="90">
        <f t="shared" si="134"/>
        <v>-5738.250000000001</v>
      </c>
      <c r="X369" s="103">
        <f t="shared" si="135"/>
        <v>-0.6979667647037359</v>
      </c>
    </row>
    <row r="370" spans="1:24" s="14" customFormat="1" ht="12.75" hidden="1" outlineLevel="2">
      <c r="A370" s="14" t="s">
        <v>1176</v>
      </c>
      <c r="B370" s="14" t="s">
        <v>1177</v>
      </c>
      <c r="C370" s="54" t="s">
        <v>59</v>
      </c>
      <c r="D370" s="15"/>
      <c r="E370" s="15"/>
      <c r="F370" s="15">
        <v>27.53</v>
      </c>
      <c r="G370" s="15">
        <v>108.11</v>
      </c>
      <c r="H370" s="90">
        <f t="shared" si="128"/>
        <v>-80.58</v>
      </c>
      <c r="I370" s="103">
        <f t="shared" si="129"/>
        <v>-0.745351956340764</v>
      </c>
      <c r="J370" s="104"/>
      <c r="K370" s="15">
        <v>11386.02</v>
      </c>
      <c r="L370" s="15">
        <v>6255.17</v>
      </c>
      <c r="M370" s="90">
        <f t="shared" si="130"/>
        <v>5130.85</v>
      </c>
      <c r="N370" s="103">
        <f t="shared" si="131"/>
        <v>0.8202574830100541</v>
      </c>
      <c r="O370" s="104"/>
      <c r="P370" s="15">
        <v>3293.25</v>
      </c>
      <c r="Q370" s="15">
        <v>1755.81</v>
      </c>
      <c r="R370" s="90">
        <f t="shared" si="132"/>
        <v>1537.44</v>
      </c>
      <c r="S370" s="103">
        <f t="shared" si="133"/>
        <v>0.8756300510875323</v>
      </c>
      <c r="T370" s="104"/>
      <c r="U370" s="15">
        <v>19501.46</v>
      </c>
      <c r="V370" s="15">
        <v>6532.6</v>
      </c>
      <c r="W370" s="90">
        <f t="shared" si="134"/>
        <v>12968.859999999999</v>
      </c>
      <c r="X370" s="103">
        <f t="shared" si="135"/>
        <v>1.985252426292747</v>
      </c>
    </row>
    <row r="371" spans="1:24" s="14" customFormat="1" ht="12.75" hidden="1" outlineLevel="2">
      <c r="A371" s="14" t="s">
        <v>1178</v>
      </c>
      <c r="B371" s="14" t="s">
        <v>1179</v>
      </c>
      <c r="C371" s="54" t="s">
        <v>66</v>
      </c>
      <c r="D371" s="15"/>
      <c r="E371" s="15"/>
      <c r="F371" s="15">
        <v>30173.81</v>
      </c>
      <c r="G371" s="15">
        <v>215050.06</v>
      </c>
      <c r="H371" s="90">
        <f t="shared" si="128"/>
        <v>-184876.25</v>
      </c>
      <c r="I371" s="103">
        <f t="shared" si="129"/>
        <v>-0.8596893672105927</v>
      </c>
      <c r="J371" s="104"/>
      <c r="K371" s="15">
        <v>516753.28</v>
      </c>
      <c r="L371" s="15">
        <v>816244.38</v>
      </c>
      <c r="M371" s="90">
        <f t="shared" si="130"/>
        <v>-299491.1</v>
      </c>
      <c r="N371" s="103">
        <f t="shared" si="131"/>
        <v>-0.3669135216587953</v>
      </c>
      <c r="O371" s="104"/>
      <c r="P371" s="15">
        <v>98664.84</v>
      </c>
      <c r="Q371" s="15">
        <v>397188.10000000003</v>
      </c>
      <c r="R371" s="90">
        <f t="shared" si="132"/>
        <v>-298523.26</v>
      </c>
      <c r="S371" s="103">
        <f t="shared" si="133"/>
        <v>-0.7515916514115101</v>
      </c>
      <c r="T371" s="104"/>
      <c r="U371" s="15">
        <v>617217.9</v>
      </c>
      <c r="V371" s="15">
        <v>873936.97</v>
      </c>
      <c r="W371" s="90">
        <f t="shared" si="134"/>
        <v>-256719.06999999995</v>
      </c>
      <c r="X371" s="103">
        <f t="shared" si="135"/>
        <v>-0.2937500973325341</v>
      </c>
    </row>
    <row r="372" spans="1:24" s="14" customFormat="1" ht="12.75" hidden="1" outlineLevel="2">
      <c r="A372" s="14" t="s">
        <v>1180</v>
      </c>
      <c r="B372" s="14" t="s">
        <v>1181</v>
      </c>
      <c r="C372" s="54" t="s">
        <v>67</v>
      </c>
      <c r="D372" s="15"/>
      <c r="E372" s="15"/>
      <c r="F372" s="15">
        <v>1961380.8599999999</v>
      </c>
      <c r="G372" s="15">
        <v>977790.783</v>
      </c>
      <c r="H372" s="90">
        <f t="shared" si="128"/>
        <v>983590.0769999998</v>
      </c>
      <c r="I372" s="103">
        <f t="shared" si="129"/>
        <v>1.005931017249116</v>
      </c>
      <c r="J372" s="104"/>
      <c r="K372" s="15">
        <v>17587221.8</v>
      </c>
      <c r="L372" s="15">
        <v>27934672.919</v>
      </c>
      <c r="M372" s="90">
        <f t="shared" si="130"/>
        <v>-10347451.118999999</v>
      </c>
      <c r="N372" s="103">
        <f t="shared" si="131"/>
        <v>-0.3704160470753926</v>
      </c>
      <c r="O372" s="104"/>
      <c r="P372" s="15">
        <v>5832392.25</v>
      </c>
      <c r="Q372" s="15">
        <v>4280471.421</v>
      </c>
      <c r="R372" s="90">
        <f t="shared" si="132"/>
        <v>1551920.829</v>
      </c>
      <c r="S372" s="103">
        <f t="shared" si="133"/>
        <v>0.3625583905049041</v>
      </c>
      <c r="T372" s="104"/>
      <c r="U372" s="15">
        <v>9804680.190000001</v>
      </c>
      <c r="V372" s="15">
        <v>29074128.369</v>
      </c>
      <c r="W372" s="90">
        <f t="shared" si="134"/>
        <v>-19269448.178999998</v>
      </c>
      <c r="X372" s="103">
        <f t="shared" si="135"/>
        <v>-0.6627695913850974</v>
      </c>
    </row>
    <row r="373" spans="1:24" s="14" customFormat="1" ht="12.75" hidden="1" outlineLevel="2">
      <c r="A373" s="14" t="s">
        <v>1182</v>
      </c>
      <c r="B373" s="14" t="s">
        <v>1183</v>
      </c>
      <c r="C373" s="54" t="s">
        <v>70</v>
      </c>
      <c r="D373" s="15"/>
      <c r="E373" s="15"/>
      <c r="F373" s="15">
        <v>21082.79</v>
      </c>
      <c r="G373" s="15">
        <v>14347.06</v>
      </c>
      <c r="H373" s="90">
        <f t="shared" si="128"/>
        <v>6735.730000000001</v>
      </c>
      <c r="I373" s="103">
        <f t="shared" si="129"/>
        <v>0.46948503735260055</v>
      </c>
      <c r="J373" s="104"/>
      <c r="K373" s="15">
        <v>210032.75</v>
      </c>
      <c r="L373" s="15">
        <v>152503.84</v>
      </c>
      <c r="M373" s="90">
        <f t="shared" si="130"/>
        <v>57528.91</v>
      </c>
      <c r="N373" s="103">
        <f t="shared" si="131"/>
        <v>0.37722925534202945</v>
      </c>
      <c r="O373" s="104"/>
      <c r="P373" s="15">
        <v>65632.48</v>
      </c>
      <c r="Q373" s="15">
        <v>41576.9</v>
      </c>
      <c r="R373" s="90">
        <f t="shared" si="132"/>
        <v>24055.579999999994</v>
      </c>
      <c r="S373" s="103">
        <f t="shared" si="133"/>
        <v>0.5785804136431526</v>
      </c>
      <c r="T373" s="104"/>
      <c r="U373" s="15">
        <v>217735.13</v>
      </c>
      <c r="V373" s="15">
        <v>169604.71</v>
      </c>
      <c r="W373" s="90">
        <f t="shared" si="134"/>
        <v>48130.42000000001</v>
      </c>
      <c r="X373" s="103">
        <f t="shared" si="135"/>
        <v>0.2837799728557068</v>
      </c>
    </row>
    <row r="374" spans="1:24" s="14" customFormat="1" ht="12.75" hidden="1" outlineLevel="2">
      <c r="A374" s="14" t="s">
        <v>1184</v>
      </c>
      <c r="B374" s="14" t="s">
        <v>1185</v>
      </c>
      <c r="C374" s="54" t="s">
        <v>71</v>
      </c>
      <c r="D374" s="15"/>
      <c r="E374" s="15"/>
      <c r="F374" s="15">
        <v>391537</v>
      </c>
      <c r="G374" s="15">
        <v>0</v>
      </c>
      <c r="H374" s="90">
        <f t="shared" si="128"/>
        <v>391537</v>
      </c>
      <c r="I374" s="103" t="str">
        <f t="shared" si="129"/>
        <v>N.M.</v>
      </c>
      <c r="J374" s="104"/>
      <c r="K374" s="15">
        <v>1957671</v>
      </c>
      <c r="L374" s="15">
        <v>0</v>
      </c>
      <c r="M374" s="90">
        <f t="shared" si="130"/>
        <v>1957671</v>
      </c>
      <c r="N374" s="103" t="str">
        <f t="shared" si="131"/>
        <v>N.M.</v>
      </c>
      <c r="O374" s="104"/>
      <c r="P374" s="15">
        <v>1174611</v>
      </c>
      <c r="Q374" s="15">
        <v>0</v>
      </c>
      <c r="R374" s="90">
        <f t="shared" si="132"/>
        <v>1174611</v>
      </c>
      <c r="S374" s="103" t="str">
        <f t="shared" si="133"/>
        <v>N.M.</v>
      </c>
      <c r="T374" s="104"/>
      <c r="U374" s="15">
        <v>1957671</v>
      </c>
      <c r="V374" s="15">
        <v>0</v>
      </c>
      <c r="W374" s="90">
        <f t="shared" si="134"/>
        <v>1957671</v>
      </c>
      <c r="X374" s="103" t="str">
        <f t="shared" si="135"/>
        <v>N.M.</v>
      </c>
    </row>
    <row r="375" spans="1:24" s="14" customFormat="1" ht="12.75" hidden="1" outlineLevel="2">
      <c r="A375" s="14" t="s">
        <v>1186</v>
      </c>
      <c r="B375" s="14" t="s">
        <v>1187</v>
      </c>
      <c r="C375" s="54" t="s">
        <v>72</v>
      </c>
      <c r="D375" s="15"/>
      <c r="E375" s="15"/>
      <c r="F375" s="15">
        <v>0</v>
      </c>
      <c r="G375" s="15">
        <v>0</v>
      </c>
      <c r="H375" s="90">
        <f t="shared" si="128"/>
        <v>0</v>
      </c>
      <c r="I375" s="103">
        <f t="shared" si="129"/>
        <v>0</v>
      </c>
      <c r="J375" s="104"/>
      <c r="K375" s="15">
        <v>13301.09</v>
      </c>
      <c r="L375" s="15">
        <v>0</v>
      </c>
      <c r="M375" s="90">
        <f t="shared" si="130"/>
        <v>13301.09</v>
      </c>
      <c r="N375" s="103" t="str">
        <f t="shared" si="131"/>
        <v>N.M.</v>
      </c>
      <c r="O375" s="104"/>
      <c r="P375" s="15">
        <v>13301.09</v>
      </c>
      <c r="Q375" s="15">
        <v>0</v>
      </c>
      <c r="R375" s="90">
        <f t="shared" si="132"/>
        <v>13301.09</v>
      </c>
      <c r="S375" s="103" t="str">
        <f t="shared" si="133"/>
        <v>N.M.</v>
      </c>
      <c r="T375" s="104"/>
      <c r="U375" s="15">
        <v>13301.09</v>
      </c>
      <c r="V375" s="15">
        <v>0</v>
      </c>
      <c r="W375" s="90">
        <f t="shared" si="134"/>
        <v>13301.09</v>
      </c>
      <c r="X375" s="103" t="str">
        <f t="shared" si="135"/>
        <v>N.M.</v>
      </c>
    </row>
    <row r="376" spans="1:24" s="14" customFormat="1" ht="12.75" hidden="1" outlineLevel="2">
      <c r="A376" s="14" t="s">
        <v>1188</v>
      </c>
      <c r="B376" s="14" t="s">
        <v>1189</v>
      </c>
      <c r="C376" s="54" t="s">
        <v>68</v>
      </c>
      <c r="D376" s="15"/>
      <c r="E376" s="15"/>
      <c r="F376" s="15">
        <v>8489.74</v>
      </c>
      <c r="G376" s="15">
        <v>5818.83</v>
      </c>
      <c r="H376" s="90">
        <f t="shared" si="128"/>
        <v>2670.91</v>
      </c>
      <c r="I376" s="103">
        <f t="shared" si="129"/>
        <v>0.4590115194979059</v>
      </c>
      <c r="J376" s="104"/>
      <c r="K376" s="15">
        <v>111499.79000000001</v>
      </c>
      <c r="L376" s="15">
        <v>162583.47</v>
      </c>
      <c r="M376" s="90">
        <f t="shared" si="130"/>
        <v>-51083.67999999999</v>
      </c>
      <c r="N376" s="103">
        <f t="shared" si="131"/>
        <v>-0.31419971538311975</v>
      </c>
      <c r="O376" s="104"/>
      <c r="P376" s="15">
        <v>17658.8</v>
      </c>
      <c r="Q376" s="15">
        <v>34856.99</v>
      </c>
      <c r="R376" s="90">
        <f t="shared" si="132"/>
        <v>-17198.19</v>
      </c>
      <c r="S376" s="103">
        <f t="shared" si="133"/>
        <v>-0.4933928603703303</v>
      </c>
      <c r="T376" s="104"/>
      <c r="U376" s="15">
        <v>128829.15000000001</v>
      </c>
      <c r="V376" s="15">
        <v>177904.78</v>
      </c>
      <c r="W376" s="90">
        <f t="shared" si="134"/>
        <v>-49075.62999999999</v>
      </c>
      <c r="X376" s="103">
        <f t="shared" si="135"/>
        <v>-0.2758533525630958</v>
      </c>
    </row>
    <row r="377" spans="1:24" s="14" customFormat="1" ht="12.75" hidden="1" outlineLevel="2">
      <c r="A377" s="14" t="s">
        <v>1190</v>
      </c>
      <c r="B377" s="14" t="s">
        <v>1191</v>
      </c>
      <c r="C377" s="54" t="s">
        <v>73</v>
      </c>
      <c r="D377" s="15"/>
      <c r="E377" s="15"/>
      <c r="F377" s="15">
        <v>4369.4400000000005</v>
      </c>
      <c r="G377" s="15">
        <v>-18550.600000000002</v>
      </c>
      <c r="H377" s="90">
        <f t="shared" si="128"/>
        <v>22920.04</v>
      </c>
      <c r="I377" s="103">
        <f t="shared" si="129"/>
        <v>1.2355417075458475</v>
      </c>
      <c r="J377" s="104"/>
      <c r="K377" s="15">
        <v>97985.66</v>
      </c>
      <c r="L377" s="15">
        <v>67773.48</v>
      </c>
      <c r="M377" s="90">
        <f t="shared" si="130"/>
        <v>30212.180000000008</v>
      </c>
      <c r="N377" s="103">
        <f t="shared" si="131"/>
        <v>0.4457817423570401</v>
      </c>
      <c r="O377" s="104"/>
      <c r="P377" s="15">
        <v>13670.9</v>
      </c>
      <c r="Q377" s="15">
        <v>-20436.4</v>
      </c>
      <c r="R377" s="90">
        <f t="shared" si="132"/>
        <v>34107.3</v>
      </c>
      <c r="S377" s="103">
        <f t="shared" si="133"/>
        <v>1.6689485427961872</v>
      </c>
      <c r="T377" s="104"/>
      <c r="U377" s="15">
        <v>108474.05</v>
      </c>
      <c r="V377" s="15">
        <v>132915.18</v>
      </c>
      <c r="W377" s="90">
        <f t="shared" si="134"/>
        <v>-24441.12999999999</v>
      </c>
      <c r="X377" s="103">
        <f t="shared" si="135"/>
        <v>-0.18388516646480854</v>
      </c>
    </row>
    <row r="378" spans="1:24" s="14" customFormat="1" ht="12.75" hidden="1" outlineLevel="2">
      <c r="A378" s="14" t="s">
        <v>1192</v>
      </c>
      <c r="B378" s="14" t="s">
        <v>1193</v>
      </c>
      <c r="C378" s="54" t="s">
        <v>74</v>
      </c>
      <c r="D378" s="15"/>
      <c r="E378" s="15"/>
      <c r="F378" s="15">
        <v>7893.22</v>
      </c>
      <c r="G378" s="15">
        <v>5003.2</v>
      </c>
      <c r="H378" s="90">
        <f t="shared" si="128"/>
        <v>2890.0200000000004</v>
      </c>
      <c r="I378" s="103">
        <f t="shared" si="129"/>
        <v>0.5776343140390151</v>
      </c>
      <c r="J378" s="104"/>
      <c r="K378" s="15">
        <v>47653.25</v>
      </c>
      <c r="L378" s="15">
        <v>41634.68</v>
      </c>
      <c r="M378" s="90">
        <f t="shared" si="130"/>
        <v>6018.57</v>
      </c>
      <c r="N378" s="103">
        <f t="shared" si="131"/>
        <v>0.14455665325156816</v>
      </c>
      <c r="O378" s="104"/>
      <c r="P378" s="15">
        <v>18859.43</v>
      </c>
      <c r="Q378" s="15">
        <v>14379.58</v>
      </c>
      <c r="R378" s="90">
        <f t="shared" si="132"/>
        <v>4479.85</v>
      </c>
      <c r="S378" s="103">
        <f t="shared" si="133"/>
        <v>0.3115424789875643</v>
      </c>
      <c r="T378" s="104"/>
      <c r="U378" s="15">
        <v>51956.41</v>
      </c>
      <c r="V378" s="15">
        <v>47928.2</v>
      </c>
      <c r="W378" s="90">
        <f t="shared" si="134"/>
        <v>4028.2100000000064</v>
      </c>
      <c r="X378" s="103">
        <f t="shared" si="135"/>
        <v>0.08404676161424812</v>
      </c>
    </row>
    <row r="379" spans="1:24" s="14" customFormat="1" ht="12.75" hidden="1" outlineLevel="2">
      <c r="A379" s="14" t="s">
        <v>1194</v>
      </c>
      <c r="B379" s="14" t="s">
        <v>1195</v>
      </c>
      <c r="C379" s="54" t="s">
        <v>75</v>
      </c>
      <c r="D379" s="15"/>
      <c r="E379" s="15"/>
      <c r="F379" s="15">
        <v>5545.34</v>
      </c>
      <c r="G379" s="15">
        <v>3908.11</v>
      </c>
      <c r="H379" s="90">
        <f t="shared" si="128"/>
        <v>1637.23</v>
      </c>
      <c r="I379" s="103">
        <f t="shared" si="129"/>
        <v>0.4189314016238028</v>
      </c>
      <c r="J379" s="104"/>
      <c r="K379" s="15">
        <v>64278.87</v>
      </c>
      <c r="L379" s="15">
        <v>43621.91</v>
      </c>
      <c r="M379" s="90">
        <f t="shared" si="130"/>
        <v>20656.96</v>
      </c>
      <c r="N379" s="103">
        <f t="shared" si="131"/>
        <v>0.4735455187542223</v>
      </c>
      <c r="O379" s="104"/>
      <c r="P379" s="15">
        <v>17634.24</v>
      </c>
      <c r="Q379" s="15">
        <v>12085.460000000001</v>
      </c>
      <c r="R379" s="90">
        <f t="shared" si="132"/>
        <v>5548.780000000001</v>
      </c>
      <c r="S379" s="103">
        <f t="shared" si="133"/>
        <v>0.4591285726815529</v>
      </c>
      <c r="T379" s="104"/>
      <c r="U379" s="15">
        <v>71163.44</v>
      </c>
      <c r="V379" s="15">
        <v>49039.66</v>
      </c>
      <c r="W379" s="90">
        <f t="shared" si="134"/>
        <v>22123.78</v>
      </c>
      <c r="X379" s="103">
        <f t="shared" si="135"/>
        <v>0.4511405666352499</v>
      </c>
    </row>
    <row r="380" spans="1:24" s="14" customFormat="1" ht="12.75" hidden="1" outlineLevel="2">
      <c r="A380" s="14" t="s">
        <v>1196</v>
      </c>
      <c r="B380" s="14" t="s">
        <v>1197</v>
      </c>
      <c r="C380" s="54" t="s">
        <v>76</v>
      </c>
      <c r="D380" s="15"/>
      <c r="E380" s="15"/>
      <c r="F380" s="15">
        <v>6952.25</v>
      </c>
      <c r="G380" s="15">
        <v>28810.88</v>
      </c>
      <c r="H380" s="90">
        <f t="shared" si="128"/>
        <v>-21858.63</v>
      </c>
      <c r="I380" s="103">
        <f t="shared" si="129"/>
        <v>-0.7586935907546039</v>
      </c>
      <c r="J380" s="104"/>
      <c r="K380" s="15">
        <v>328898.8</v>
      </c>
      <c r="L380" s="15">
        <v>468427.87</v>
      </c>
      <c r="M380" s="90">
        <f t="shared" si="130"/>
        <v>-139529.07</v>
      </c>
      <c r="N380" s="103">
        <f t="shared" si="131"/>
        <v>-0.297866713182544</v>
      </c>
      <c r="O380" s="104"/>
      <c r="P380" s="15">
        <v>36892.9</v>
      </c>
      <c r="Q380" s="15">
        <v>102208.47</v>
      </c>
      <c r="R380" s="90">
        <f t="shared" si="132"/>
        <v>-65315.57</v>
      </c>
      <c r="S380" s="103">
        <f t="shared" si="133"/>
        <v>-0.6390426351162481</v>
      </c>
      <c r="T380" s="104"/>
      <c r="U380" s="15">
        <v>362573.72</v>
      </c>
      <c r="V380" s="15">
        <v>548819.19</v>
      </c>
      <c r="W380" s="90">
        <f t="shared" si="134"/>
        <v>-186245.46999999997</v>
      </c>
      <c r="X380" s="103">
        <f t="shared" si="135"/>
        <v>-0.3393567014302105</v>
      </c>
    </row>
    <row r="381" spans="1:24" s="14" customFormat="1" ht="12.75" hidden="1" outlineLevel="2">
      <c r="A381" s="14" t="s">
        <v>1198</v>
      </c>
      <c r="B381" s="14" t="s">
        <v>1199</v>
      </c>
      <c r="C381" s="54" t="s">
        <v>77</v>
      </c>
      <c r="D381" s="15"/>
      <c r="E381" s="15"/>
      <c r="F381" s="15">
        <v>0</v>
      </c>
      <c r="G381" s="15">
        <v>23.41</v>
      </c>
      <c r="H381" s="90">
        <f t="shared" si="128"/>
        <v>-23.41</v>
      </c>
      <c r="I381" s="103" t="str">
        <f t="shared" si="129"/>
        <v>N.M.</v>
      </c>
      <c r="J381" s="104"/>
      <c r="K381" s="15">
        <v>439.02</v>
      </c>
      <c r="L381" s="15">
        <v>383.38</v>
      </c>
      <c r="M381" s="90">
        <f t="shared" si="130"/>
        <v>55.639999999999986</v>
      </c>
      <c r="N381" s="103">
        <f t="shared" si="131"/>
        <v>0.14513015806771346</v>
      </c>
      <c r="O381" s="104"/>
      <c r="P381" s="15">
        <v>0</v>
      </c>
      <c r="Q381" s="15">
        <v>342.36</v>
      </c>
      <c r="R381" s="90">
        <f t="shared" si="132"/>
        <v>-342.36</v>
      </c>
      <c r="S381" s="103" t="str">
        <f t="shared" si="133"/>
        <v>N.M.</v>
      </c>
      <c r="T381" s="104"/>
      <c r="U381" s="15">
        <v>823.13</v>
      </c>
      <c r="V381" s="15">
        <v>574.64</v>
      </c>
      <c r="W381" s="90">
        <f t="shared" si="134"/>
        <v>248.49</v>
      </c>
      <c r="X381" s="103">
        <f t="shared" si="135"/>
        <v>0.432427258805513</v>
      </c>
    </row>
    <row r="382" spans="1:24" s="14" customFormat="1" ht="12.75" hidden="1" outlineLevel="2">
      <c r="A382" s="14" t="s">
        <v>1200</v>
      </c>
      <c r="B382" s="14" t="s">
        <v>1201</v>
      </c>
      <c r="C382" s="54" t="s">
        <v>78</v>
      </c>
      <c r="D382" s="15"/>
      <c r="E382" s="15"/>
      <c r="F382" s="15">
        <v>17625.670000000002</v>
      </c>
      <c r="G382" s="15">
        <v>51051.520000000004</v>
      </c>
      <c r="H382" s="90">
        <f t="shared" si="128"/>
        <v>-33425.850000000006</v>
      </c>
      <c r="I382" s="103">
        <f t="shared" si="129"/>
        <v>-0.6547474002732926</v>
      </c>
      <c r="J382" s="104"/>
      <c r="K382" s="15">
        <v>306447.2</v>
      </c>
      <c r="L382" s="15">
        <v>317475.28</v>
      </c>
      <c r="M382" s="90">
        <f t="shared" si="130"/>
        <v>-11028.080000000016</v>
      </c>
      <c r="N382" s="103">
        <f t="shared" si="131"/>
        <v>-0.03473681478444563</v>
      </c>
      <c r="O382" s="104"/>
      <c r="P382" s="15">
        <v>65046.55</v>
      </c>
      <c r="Q382" s="15">
        <v>139237.49</v>
      </c>
      <c r="R382" s="90">
        <f t="shared" si="132"/>
        <v>-74190.93999999999</v>
      </c>
      <c r="S382" s="103">
        <f t="shared" si="133"/>
        <v>-0.5328373845291235</v>
      </c>
      <c r="T382" s="104"/>
      <c r="U382" s="15">
        <v>380467.53</v>
      </c>
      <c r="V382" s="15">
        <v>364253.41000000003</v>
      </c>
      <c r="W382" s="90">
        <f t="shared" si="134"/>
        <v>16214.119999999995</v>
      </c>
      <c r="X382" s="103">
        <f t="shared" si="135"/>
        <v>0.04451329638890682</v>
      </c>
    </row>
    <row r="383" spans="1:24" s="14" customFormat="1" ht="12.75" hidden="1" outlineLevel="2">
      <c r="A383" s="14" t="s">
        <v>1202</v>
      </c>
      <c r="B383" s="14" t="s">
        <v>1203</v>
      </c>
      <c r="C383" s="54" t="s">
        <v>79</v>
      </c>
      <c r="D383" s="15"/>
      <c r="E383" s="15"/>
      <c r="F383" s="15">
        <v>4304.93</v>
      </c>
      <c r="G383" s="15">
        <v>2467.4</v>
      </c>
      <c r="H383" s="90">
        <f t="shared" si="128"/>
        <v>1837.5300000000002</v>
      </c>
      <c r="I383" s="103">
        <f t="shared" si="129"/>
        <v>0.7447231904028533</v>
      </c>
      <c r="J383" s="104"/>
      <c r="K383" s="15">
        <v>47741.66</v>
      </c>
      <c r="L383" s="15">
        <v>44356.520000000004</v>
      </c>
      <c r="M383" s="90">
        <f t="shared" si="130"/>
        <v>3385.1399999999994</v>
      </c>
      <c r="N383" s="103">
        <f t="shared" si="131"/>
        <v>0.07631662718355721</v>
      </c>
      <c r="O383" s="104"/>
      <c r="P383" s="15">
        <v>7635.49</v>
      </c>
      <c r="Q383" s="15">
        <v>9757.210000000001</v>
      </c>
      <c r="R383" s="90">
        <f t="shared" si="132"/>
        <v>-2121.720000000001</v>
      </c>
      <c r="S383" s="103">
        <f t="shared" si="133"/>
        <v>-0.21745150509213196</v>
      </c>
      <c r="T383" s="104"/>
      <c r="U383" s="15">
        <v>73246.19</v>
      </c>
      <c r="V383" s="15">
        <v>54102.65000000001</v>
      </c>
      <c r="W383" s="90">
        <f t="shared" si="134"/>
        <v>19143.539999999994</v>
      </c>
      <c r="X383" s="103">
        <f t="shared" si="135"/>
        <v>0.3538373813482332</v>
      </c>
    </row>
    <row r="384" spans="1:24" s="14" customFormat="1" ht="12.75" hidden="1" outlineLevel="2">
      <c r="A384" s="14" t="s">
        <v>1204</v>
      </c>
      <c r="B384" s="14" t="s">
        <v>1205</v>
      </c>
      <c r="C384" s="54" t="s">
        <v>80</v>
      </c>
      <c r="D384" s="15"/>
      <c r="E384" s="15"/>
      <c r="F384" s="15">
        <v>0</v>
      </c>
      <c r="G384" s="15">
        <v>0</v>
      </c>
      <c r="H384" s="90">
        <f t="shared" si="128"/>
        <v>0</v>
      </c>
      <c r="I384" s="103">
        <f t="shared" si="129"/>
        <v>0</v>
      </c>
      <c r="J384" s="104"/>
      <c r="K384" s="15">
        <v>0</v>
      </c>
      <c r="L384" s="15">
        <v>867.1800000000001</v>
      </c>
      <c r="M384" s="90">
        <f t="shared" si="130"/>
        <v>-867.1800000000001</v>
      </c>
      <c r="N384" s="103" t="str">
        <f t="shared" si="131"/>
        <v>N.M.</v>
      </c>
      <c r="O384" s="104"/>
      <c r="P384" s="15">
        <v>0</v>
      </c>
      <c r="Q384" s="15">
        <v>0</v>
      </c>
      <c r="R384" s="90">
        <f t="shared" si="132"/>
        <v>0</v>
      </c>
      <c r="S384" s="103">
        <f t="shared" si="133"/>
        <v>0</v>
      </c>
      <c r="T384" s="104"/>
      <c r="U384" s="15">
        <v>0</v>
      </c>
      <c r="V384" s="15">
        <v>867.1800000000001</v>
      </c>
      <c r="W384" s="90">
        <f t="shared" si="134"/>
        <v>-867.1800000000001</v>
      </c>
      <c r="X384" s="103" t="str">
        <f t="shared" si="135"/>
        <v>N.M.</v>
      </c>
    </row>
    <row r="385" spans="1:24" s="14" customFormat="1" ht="12.75" hidden="1" outlineLevel="2">
      <c r="A385" s="14" t="s">
        <v>1206</v>
      </c>
      <c r="B385" s="14" t="s">
        <v>1207</v>
      </c>
      <c r="C385" s="54" t="s">
        <v>81</v>
      </c>
      <c r="D385" s="15"/>
      <c r="E385" s="15"/>
      <c r="F385" s="15">
        <v>0</v>
      </c>
      <c r="G385" s="15">
        <v>0</v>
      </c>
      <c r="H385" s="90">
        <f t="shared" si="128"/>
        <v>0</v>
      </c>
      <c r="I385" s="103">
        <f t="shared" si="129"/>
        <v>0</v>
      </c>
      <c r="J385" s="104"/>
      <c r="K385" s="15">
        <v>0</v>
      </c>
      <c r="L385" s="15">
        <v>55562.53</v>
      </c>
      <c r="M385" s="90">
        <f t="shared" si="130"/>
        <v>-55562.53</v>
      </c>
      <c r="N385" s="103" t="str">
        <f t="shared" si="131"/>
        <v>N.M.</v>
      </c>
      <c r="O385" s="104"/>
      <c r="P385" s="15">
        <v>0</v>
      </c>
      <c r="Q385" s="15">
        <v>176.77</v>
      </c>
      <c r="R385" s="90">
        <f t="shared" si="132"/>
        <v>-176.77</v>
      </c>
      <c r="S385" s="103" t="str">
        <f t="shared" si="133"/>
        <v>N.M.</v>
      </c>
      <c r="T385" s="104"/>
      <c r="U385" s="15">
        <v>0</v>
      </c>
      <c r="V385" s="15">
        <v>55562.53</v>
      </c>
      <c r="W385" s="90">
        <f t="shared" si="134"/>
        <v>-55562.53</v>
      </c>
      <c r="X385" s="103" t="str">
        <f t="shared" si="135"/>
        <v>N.M.</v>
      </c>
    </row>
    <row r="386" spans="1:24" s="14" customFormat="1" ht="12.75" hidden="1" outlineLevel="2">
      <c r="A386" s="14" t="s">
        <v>1208</v>
      </c>
      <c r="B386" s="14" t="s">
        <v>1209</v>
      </c>
      <c r="C386" s="54" t="s">
        <v>82</v>
      </c>
      <c r="D386" s="15"/>
      <c r="E386" s="15"/>
      <c r="F386" s="15">
        <v>0</v>
      </c>
      <c r="G386" s="15">
        <v>0</v>
      </c>
      <c r="H386" s="90">
        <f t="shared" si="128"/>
        <v>0</v>
      </c>
      <c r="I386" s="103">
        <f t="shared" si="129"/>
        <v>0</v>
      </c>
      <c r="J386" s="104"/>
      <c r="K386" s="15">
        <v>0</v>
      </c>
      <c r="L386" s="15">
        <v>128.17000000000002</v>
      </c>
      <c r="M386" s="90">
        <f t="shared" si="130"/>
        <v>-128.17000000000002</v>
      </c>
      <c r="N386" s="103" t="str">
        <f t="shared" si="131"/>
        <v>N.M.</v>
      </c>
      <c r="O386" s="104"/>
      <c r="P386" s="15">
        <v>0</v>
      </c>
      <c r="Q386" s="15">
        <v>0</v>
      </c>
      <c r="R386" s="90">
        <f t="shared" si="132"/>
        <v>0</v>
      </c>
      <c r="S386" s="103">
        <f t="shared" si="133"/>
        <v>0</v>
      </c>
      <c r="T386" s="104"/>
      <c r="U386" s="15">
        <v>111.7</v>
      </c>
      <c r="V386" s="15">
        <v>137.76000000000002</v>
      </c>
      <c r="W386" s="90">
        <f t="shared" si="134"/>
        <v>-26.060000000000016</v>
      </c>
      <c r="X386" s="103">
        <f t="shared" si="135"/>
        <v>-0.18916957026713133</v>
      </c>
    </row>
    <row r="387" spans="1:24" s="14" customFormat="1" ht="12.75" hidden="1" outlineLevel="2">
      <c r="A387" s="14" t="s">
        <v>1210</v>
      </c>
      <c r="B387" s="14" t="s">
        <v>1211</v>
      </c>
      <c r="C387" s="54" t="s">
        <v>83</v>
      </c>
      <c r="D387" s="15"/>
      <c r="E387" s="15"/>
      <c r="F387" s="15">
        <v>104654.93000000001</v>
      </c>
      <c r="G387" s="15">
        <v>79598.03</v>
      </c>
      <c r="H387" s="90">
        <f t="shared" si="128"/>
        <v>25056.90000000001</v>
      </c>
      <c r="I387" s="103">
        <f t="shared" si="129"/>
        <v>0.3147929666098521</v>
      </c>
      <c r="J387" s="104"/>
      <c r="K387" s="15">
        <v>947462.27</v>
      </c>
      <c r="L387" s="15">
        <v>914733.48</v>
      </c>
      <c r="M387" s="90">
        <f t="shared" si="130"/>
        <v>32728.790000000037</v>
      </c>
      <c r="N387" s="103">
        <f t="shared" si="131"/>
        <v>0.03577959123131695</v>
      </c>
      <c r="O387" s="104"/>
      <c r="P387" s="15">
        <v>261791.99000000002</v>
      </c>
      <c r="Q387" s="15">
        <v>230069.55000000002</v>
      </c>
      <c r="R387" s="90">
        <f t="shared" si="132"/>
        <v>31722.440000000002</v>
      </c>
      <c r="S387" s="103">
        <f t="shared" si="133"/>
        <v>0.13788195786882707</v>
      </c>
      <c r="T387" s="104"/>
      <c r="U387" s="15">
        <v>1059408.04</v>
      </c>
      <c r="V387" s="15">
        <v>1024835.57</v>
      </c>
      <c r="W387" s="90">
        <f t="shared" si="134"/>
        <v>34572.47000000009</v>
      </c>
      <c r="X387" s="103">
        <f t="shared" si="135"/>
        <v>0.033734650720603006</v>
      </c>
    </row>
    <row r="388" spans="1:24" s="14" customFormat="1" ht="12.75" hidden="1" outlineLevel="2">
      <c r="A388" s="14" t="s">
        <v>1212</v>
      </c>
      <c r="B388" s="14" t="s">
        <v>1213</v>
      </c>
      <c r="C388" s="54" t="s">
        <v>84</v>
      </c>
      <c r="D388" s="15"/>
      <c r="E388" s="15"/>
      <c r="F388" s="15">
        <v>0</v>
      </c>
      <c r="G388" s="15">
        <v>0</v>
      </c>
      <c r="H388" s="90">
        <f t="shared" si="128"/>
        <v>0</v>
      </c>
      <c r="I388" s="103">
        <f t="shared" si="129"/>
        <v>0</v>
      </c>
      <c r="J388" s="104"/>
      <c r="K388" s="15">
        <v>0</v>
      </c>
      <c r="L388" s="15">
        <v>32.5</v>
      </c>
      <c r="M388" s="90">
        <f t="shared" si="130"/>
        <v>-32.5</v>
      </c>
      <c r="N388" s="103" t="str">
        <f t="shared" si="131"/>
        <v>N.M.</v>
      </c>
      <c r="O388" s="104"/>
      <c r="P388" s="15">
        <v>0</v>
      </c>
      <c r="Q388" s="15">
        <v>0</v>
      </c>
      <c r="R388" s="90">
        <f t="shared" si="132"/>
        <v>0</v>
      </c>
      <c r="S388" s="103">
        <f t="shared" si="133"/>
        <v>0</v>
      </c>
      <c r="T388" s="104"/>
      <c r="U388" s="15">
        <v>0</v>
      </c>
      <c r="V388" s="15">
        <v>2882.44</v>
      </c>
      <c r="W388" s="90">
        <f t="shared" si="134"/>
        <v>-2882.44</v>
      </c>
      <c r="X388" s="103" t="str">
        <f t="shared" si="135"/>
        <v>N.M.</v>
      </c>
    </row>
    <row r="389" spans="1:24" s="14" customFormat="1" ht="12.75" hidden="1" outlineLevel="2">
      <c r="A389" s="14" t="s">
        <v>1214</v>
      </c>
      <c r="B389" s="14" t="s">
        <v>1215</v>
      </c>
      <c r="C389" s="54" t="s">
        <v>85</v>
      </c>
      <c r="D389" s="15"/>
      <c r="E389" s="15"/>
      <c r="F389" s="15">
        <v>0</v>
      </c>
      <c r="G389" s="15">
        <v>0</v>
      </c>
      <c r="H389" s="90">
        <f t="shared" si="128"/>
        <v>0</v>
      </c>
      <c r="I389" s="103">
        <f t="shared" si="129"/>
        <v>0</v>
      </c>
      <c r="J389" s="104"/>
      <c r="K389" s="15">
        <v>0</v>
      </c>
      <c r="L389" s="15">
        <v>62.35</v>
      </c>
      <c r="M389" s="90">
        <f t="shared" si="130"/>
        <v>-62.35</v>
      </c>
      <c r="N389" s="103" t="str">
        <f t="shared" si="131"/>
        <v>N.M.</v>
      </c>
      <c r="O389" s="104"/>
      <c r="P389" s="15">
        <v>0</v>
      </c>
      <c r="Q389" s="15">
        <v>0</v>
      </c>
      <c r="R389" s="90">
        <f t="shared" si="132"/>
        <v>0</v>
      </c>
      <c r="S389" s="103">
        <f t="shared" si="133"/>
        <v>0</v>
      </c>
      <c r="T389" s="104"/>
      <c r="U389" s="15">
        <v>0</v>
      </c>
      <c r="V389" s="15">
        <v>62.35</v>
      </c>
      <c r="W389" s="90">
        <f t="shared" si="134"/>
        <v>-62.35</v>
      </c>
      <c r="X389" s="103" t="str">
        <f t="shared" si="135"/>
        <v>N.M.</v>
      </c>
    </row>
    <row r="390" spans="1:24" s="13" customFormat="1" ht="12.75" collapsed="1">
      <c r="A390" s="13" t="s">
        <v>248</v>
      </c>
      <c r="B390" s="11"/>
      <c r="C390" s="56" t="s">
        <v>290</v>
      </c>
      <c r="D390" s="29"/>
      <c r="E390" s="29"/>
      <c r="F390" s="129">
        <v>3606725.5250000004</v>
      </c>
      <c r="G390" s="129">
        <v>3022613.483</v>
      </c>
      <c r="H390" s="129">
        <f>+F390-G390</f>
        <v>584112.0420000004</v>
      </c>
      <c r="I390" s="99">
        <f>IF(G390&lt;0,IF(H390=0,0,IF(OR(G390=0,F390=0),"N.M.",IF(ABS(H390/G390)&gt;=10,"N.M.",H390/(-G390)))),IF(H390=0,0,IF(OR(G390=0,F390=0),"N.M.",IF(ABS(H390/G390)&gt;=10,"N.M.",H390/G390))))</f>
        <v>0.19324734878779748</v>
      </c>
      <c r="J390" s="115"/>
      <c r="K390" s="129">
        <v>39879264.935</v>
      </c>
      <c r="L390" s="129">
        <v>43957801.735</v>
      </c>
      <c r="M390" s="129">
        <f>+K390-L390</f>
        <v>-4078536.799999997</v>
      </c>
      <c r="N390" s="99">
        <f>IF(L390&lt;0,IF(M390=0,0,IF(OR(L390=0,K390=0),"N.M.",IF(ABS(M390/L390)&gt;=10,"N.M.",M390/(-L390)))),IF(M390=0,0,IF(OR(L390=0,K390=0),"N.M.",IF(ABS(M390/L390)&gt;=10,"N.M.",M390/L390))))</f>
        <v>-0.09278300185681469</v>
      </c>
      <c r="O390" s="115"/>
      <c r="P390" s="129">
        <v>11629848.565000003</v>
      </c>
      <c r="Q390" s="129">
        <v>9118166.321000002</v>
      </c>
      <c r="R390" s="129">
        <f>+P390-Q390</f>
        <v>2511682.244000001</v>
      </c>
      <c r="S390" s="99">
        <f>IF(Q390&lt;0,IF(R390=0,0,IF(OR(Q390=0,P390=0),"N.M.",IF(ABS(R390/Q390)&gt;=10,"N.M.",R390/(-Q390)))),IF(R390=0,0,IF(OR(Q390=0,P390=0),"N.M.",IF(ABS(R390/Q390)&gt;=10,"N.M.",R390/Q390))))</f>
        <v>0.2754591389954533</v>
      </c>
      <c r="T390" s="115"/>
      <c r="U390" s="129">
        <v>34809776.365</v>
      </c>
      <c r="V390" s="129">
        <v>47672501.545</v>
      </c>
      <c r="W390" s="129">
        <f>+U390-V390</f>
        <v>-12862725.18</v>
      </c>
      <c r="X390" s="99">
        <f>IF(V390&lt;0,IF(W390=0,0,IF(OR(V390=0,U390=0),"N.M.",IF(ABS(W390/V390)&gt;=10,"N.M.",W390/(-V390)))),IF(W390=0,0,IF(OR(V390=0,U390=0),"N.M.",IF(ABS(W390/V390)&gt;=10,"N.M.",W390/V390))))</f>
        <v>-0.2698143534141659</v>
      </c>
    </row>
    <row r="391" spans="1:24" s="13" customFormat="1" ht="12.75">
      <c r="A391" s="13" t="s">
        <v>249</v>
      </c>
      <c r="B391" s="11"/>
      <c r="C391" s="52" t="s">
        <v>307</v>
      </c>
      <c r="D391" s="29"/>
      <c r="E391" s="29"/>
      <c r="F391" s="29">
        <v>42377245.696</v>
      </c>
      <c r="G391" s="29">
        <v>40146066.88800003</v>
      </c>
      <c r="H391" s="29">
        <f>+F391-G391</f>
        <v>2231178.807999976</v>
      </c>
      <c r="I391" s="98">
        <f>IF(G391&lt;0,IF(H391=0,0,IF(OR(G391=0,F391=0),"N.M.",IF(ABS(H391/G391)&gt;=10,"N.M.",H391/(-G391)))),IF(H391=0,0,IF(OR(G391=0,F391=0),"N.M.",IF(ABS(H391/G391)&gt;=10,"N.M.",H391/G391))))</f>
        <v>0.055576522956147734</v>
      </c>
      <c r="J391" s="115"/>
      <c r="K391" s="29">
        <v>503625790.8019998</v>
      </c>
      <c r="L391" s="29">
        <v>483642237.9939999</v>
      </c>
      <c r="M391" s="29">
        <f>+K391-L391</f>
        <v>19983552.80799991</v>
      </c>
      <c r="N391" s="98">
        <f>IF(L391&lt;0,IF(M391=0,0,IF(OR(L391=0,K391=0),"N.M.",IF(ABS(M391/L391)&gt;=10,"N.M.",M391/(-L391)))),IF(M391=0,0,IF(OR(L391=0,K391=0),"N.M.",IF(ABS(M391/L391)&gt;=10,"N.M.",M391/L391))))</f>
        <v>0.04131887423829146</v>
      </c>
      <c r="O391" s="115"/>
      <c r="P391" s="29">
        <v>124296689.8190001</v>
      </c>
      <c r="Q391" s="29">
        <v>117374620.73999996</v>
      </c>
      <c r="R391" s="29">
        <f>+P391-Q391</f>
        <v>6922069.07900013</v>
      </c>
      <c r="S391" s="98">
        <f>IF(Q391&lt;0,IF(R391=0,0,IF(OR(Q391=0,P391=0),"N.M.",IF(ABS(R391/Q391)&gt;=10,"N.M.",R391/(-Q391)))),IF(R391=0,0,IF(OR(Q391=0,P391=0),"N.M.",IF(ABS(R391/Q391)&gt;=10,"N.M.",R391/Q391))))</f>
        <v>0.05897415502055945</v>
      </c>
      <c r="T391" s="115"/>
      <c r="U391" s="29">
        <v>542991575.5639998</v>
      </c>
      <c r="V391" s="29">
        <v>536148934.0799999</v>
      </c>
      <c r="W391" s="29">
        <f>+U391-V391</f>
        <v>6842641.483999848</v>
      </c>
      <c r="X391" s="98">
        <f>IF(V391&lt;0,IF(W391=0,0,IF(OR(V391=0,U391=0),"N.M.",IF(ABS(W391/V391)&gt;=10,"N.M.",W391/(-V391)))),IF(W391=0,0,IF(OR(V391=0,U391=0),"N.M.",IF(ABS(W391/V391)&gt;=10,"N.M.",W391/V391))))</f>
        <v>0.012762575935623969</v>
      </c>
    </row>
    <row r="392" spans="2:24" s="30" customFormat="1" ht="4.5" customHeight="1" hidden="1" outlineLevel="1">
      <c r="B392" s="31"/>
      <c r="C392" s="58"/>
      <c r="D392" s="33"/>
      <c r="E392" s="33"/>
      <c r="F392" s="36"/>
      <c r="G392" s="36"/>
      <c r="H392" s="36"/>
      <c r="I392" s="100"/>
      <c r="J392" s="116"/>
      <c r="K392" s="36"/>
      <c r="L392" s="36"/>
      <c r="M392" s="36"/>
      <c r="N392" s="100"/>
      <c r="O392" s="116"/>
      <c r="P392" s="36"/>
      <c r="Q392" s="36"/>
      <c r="R392" s="36"/>
      <c r="S392" s="100"/>
      <c r="T392" s="116"/>
      <c r="U392" s="36"/>
      <c r="V392" s="36"/>
      <c r="W392" s="36"/>
      <c r="X392" s="100"/>
    </row>
    <row r="393" spans="1:24" s="14" customFormat="1" ht="12.75" hidden="1" outlineLevel="2">
      <c r="A393" s="14" t="s">
        <v>1216</v>
      </c>
      <c r="B393" s="14" t="s">
        <v>1217</v>
      </c>
      <c r="C393" s="54" t="s">
        <v>86</v>
      </c>
      <c r="D393" s="15"/>
      <c r="E393" s="15"/>
      <c r="F393" s="15">
        <v>4088882.52</v>
      </c>
      <c r="G393" s="15">
        <v>3988883.42</v>
      </c>
      <c r="H393" s="90">
        <f>+F393-G393</f>
        <v>99999.1000000001</v>
      </c>
      <c r="I393" s="103">
        <f aca="true" t="shared" si="136" ref="I393:I404">IF(G393&lt;0,IF(H393=0,0,IF(OR(G393=0,F393=0),"N.M.",IF(ABS(H393/G393)&gt;=10,"N.M.",H393/(-G393)))),IF(H393=0,0,IF(OR(G393=0,F393=0),"N.M.",IF(ABS(H393/G393)&gt;=10,"N.M.",H393/G393))))</f>
        <v>0.025069446627246902</v>
      </c>
      <c r="J393" s="104"/>
      <c r="K393" s="15">
        <v>44621372.7</v>
      </c>
      <c r="L393" s="15">
        <v>43340678.51</v>
      </c>
      <c r="M393" s="90">
        <f>+K393-L393</f>
        <v>1280694.190000005</v>
      </c>
      <c r="N393" s="103">
        <f aca="true" t="shared" si="137" ref="N393:N404">IF(L393&lt;0,IF(M393=0,0,IF(OR(L393=0,K393=0),"N.M.",IF(ABS(M393/L393)&gt;=10,"N.M.",M393/(-L393)))),IF(M393=0,0,IF(OR(L393=0,K393=0),"N.M.",IF(ABS(M393/L393)&gt;=10,"N.M.",M393/L393))))</f>
        <v>0.029549472551624</v>
      </c>
      <c r="O393" s="104"/>
      <c r="P393" s="15">
        <v>12248862.41</v>
      </c>
      <c r="Q393" s="15">
        <v>11988202.93</v>
      </c>
      <c r="R393" s="90">
        <f>+P393-Q393</f>
        <v>260659.48000000045</v>
      </c>
      <c r="S393" s="103">
        <f aca="true" t="shared" si="138" ref="S393:S404">IF(Q393&lt;0,IF(R393=0,0,IF(OR(Q393=0,P393=0),"N.M.",IF(ABS(R393/Q393)&gt;=10,"N.M.",R393/(-Q393)))),IF(R393=0,0,IF(OR(Q393=0,P393=0),"N.M.",IF(ABS(R393/Q393)&gt;=10,"N.M.",R393/Q393))))</f>
        <v>0.021742998639746953</v>
      </c>
      <c r="T393" s="104"/>
      <c r="U393" s="15">
        <v>48662146.96</v>
      </c>
      <c r="V393" s="15">
        <v>47048021.66</v>
      </c>
      <c r="W393" s="90">
        <f>+U393-V393</f>
        <v>1614125.3000000045</v>
      </c>
      <c r="X393" s="103">
        <f aca="true" t="shared" si="139" ref="X393:X404">IF(V393&lt;0,IF(W393=0,0,IF(OR(V393=0,U393=0),"N.M.",IF(ABS(W393/V393)&gt;=10,"N.M.",W393/(-V393)))),IF(W393=0,0,IF(OR(V393=0,U393=0),"N.M.",IF(ABS(W393/V393)&gt;=10,"N.M.",W393/V393))))</f>
        <v>0.034308037682535035</v>
      </c>
    </row>
    <row r="394" spans="1:24" ht="12.75" hidden="1" outlineLevel="1">
      <c r="A394" s="9" t="s">
        <v>422</v>
      </c>
      <c r="C394" s="66" t="s">
        <v>365</v>
      </c>
      <c r="D394" s="28"/>
      <c r="E394" s="28"/>
      <c r="F394" s="17">
        <v>4088882.52</v>
      </c>
      <c r="G394" s="17">
        <v>3988883.42</v>
      </c>
      <c r="H394" s="35">
        <f aca="true" t="shared" si="140" ref="H394:H404">+F394-G394</f>
        <v>99999.1000000001</v>
      </c>
      <c r="I394" s="95">
        <f t="shared" si="136"/>
        <v>0.025069446627246902</v>
      </c>
      <c r="K394" s="17">
        <v>44621372.7</v>
      </c>
      <c r="L394" s="17">
        <v>43340678.51</v>
      </c>
      <c r="M394" s="35">
        <f aca="true" t="shared" si="141" ref="M394:M404">+K394-L394</f>
        <v>1280694.190000005</v>
      </c>
      <c r="N394" s="95">
        <f t="shared" si="137"/>
        <v>0.029549472551624</v>
      </c>
      <c r="P394" s="17">
        <v>12248862.41</v>
      </c>
      <c r="Q394" s="17">
        <v>11988202.93</v>
      </c>
      <c r="R394" s="35">
        <f aca="true" t="shared" si="142" ref="R394:R404">+P394-Q394</f>
        <v>260659.48000000045</v>
      </c>
      <c r="S394" s="95">
        <f t="shared" si="138"/>
        <v>0.021742998639746953</v>
      </c>
      <c r="U394" s="17">
        <v>48662146.96</v>
      </c>
      <c r="V394" s="17">
        <v>47048021.66</v>
      </c>
      <c r="W394" s="35">
        <f aca="true" t="shared" si="143" ref="W394:W404">+U394-V394</f>
        <v>1614125.3000000045</v>
      </c>
      <c r="X394" s="95">
        <f t="shared" si="139"/>
        <v>0.034308037682535035</v>
      </c>
    </row>
    <row r="395" spans="1:24" s="14" customFormat="1" ht="12.75" hidden="1" outlineLevel="2">
      <c r="A395" s="14" t="s">
        <v>1218</v>
      </c>
      <c r="B395" s="14" t="s">
        <v>1219</v>
      </c>
      <c r="C395" s="54" t="s">
        <v>87</v>
      </c>
      <c r="D395" s="15"/>
      <c r="E395" s="15"/>
      <c r="F395" s="15">
        <v>334913.94</v>
      </c>
      <c r="G395" s="15">
        <v>371398.60000000003</v>
      </c>
      <c r="H395" s="90">
        <f>+F395-G395</f>
        <v>-36484.66000000003</v>
      </c>
      <c r="I395" s="103">
        <f t="shared" si="136"/>
        <v>-0.09823585764728254</v>
      </c>
      <c r="J395" s="104"/>
      <c r="K395" s="15">
        <v>3483998.11</v>
      </c>
      <c r="L395" s="15">
        <v>3981940.04</v>
      </c>
      <c r="M395" s="90">
        <f>+K395-L395</f>
        <v>-497941.93000000017</v>
      </c>
      <c r="N395" s="103">
        <f t="shared" si="137"/>
        <v>-0.1250500823714061</v>
      </c>
      <c r="O395" s="104"/>
      <c r="P395" s="15">
        <v>999887.87</v>
      </c>
      <c r="Q395" s="15">
        <v>1109798.1</v>
      </c>
      <c r="R395" s="90">
        <f>+P395-Q395</f>
        <v>-109910.2300000001</v>
      </c>
      <c r="S395" s="103">
        <f t="shared" si="138"/>
        <v>-0.09903623911412363</v>
      </c>
      <c r="T395" s="104"/>
      <c r="U395" s="15">
        <v>3780384.81</v>
      </c>
      <c r="V395" s="15">
        <v>4295237.28</v>
      </c>
      <c r="W395" s="90">
        <f>+U395-V395</f>
        <v>-514852.4700000002</v>
      </c>
      <c r="X395" s="103">
        <f t="shared" si="139"/>
        <v>-0.11986589714084438</v>
      </c>
    </row>
    <row r="396" spans="1:24" ht="12.75" hidden="1" outlineLevel="1">
      <c r="A396" s="74" t="s">
        <v>377</v>
      </c>
      <c r="C396" s="75" t="s">
        <v>383</v>
      </c>
      <c r="D396" s="28"/>
      <c r="E396" s="28"/>
      <c r="F396" s="17">
        <v>334913.94</v>
      </c>
      <c r="G396" s="17">
        <v>371398.60000000003</v>
      </c>
      <c r="H396" s="35">
        <f t="shared" si="140"/>
        <v>-36484.66000000003</v>
      </c>
      <c r="I396" s="95">
        <f t="shared" si="136"/>
        <v>-0.09823585764728254</v>
      </c>
      <c r="K396" s="17">
        <v>3483998.11</v>
      </c>
      <c r="L396" s="17">
        <v>3981940.04</v>
      </c>
      <c r="M396" s="35">
        <f t="shared" si="141"/>
        <v>-497941.93000000017</v>
      </c>
      <c r="N396" s="95">
        <f t="shared" si="137"/>
        <v>-0.1250500823714061</v>
      </c>
      <c r="P396" s="17">
        <v>999887.87</v>
      </c>
      <c r="Q396" s="17">
        <v>1109798.1</v>
      </c>
      <c r="R396" s="35">
        <f t="shared" si="142"/>
        <v>-109910.2300000001</v>
      </c>
      <c r="S396" s="95">
        <f t="shared" si="138"/>
        <v>-0.09903623911412363</v>
      </c>
      <c r="U396" s="17">
        <v>3780384.81</v>
      </c>
      <c r="V396" s="17">
        <v>4295237.28</v>
      </c>
      <c r="W396" s="35">
        <f t="shared" si="143"/>
        <v>-514852.4700000002</v>
      </c>
      <c r="X396" s="95">
        <f t="shared" si="139"/>
        <v>-0.11986589714084438</v>
      </c>
    </row>
    <row r="397" spans="1:24" ht="12.75" hidden="1" outlineLevel="1">
      <c r="A397" s="74" t="s">
        <v>378</v>
      </c>
      <c r="C397" s="75" t="s">
        <v>382</v>
      </c>
      <c r="D397" s="28"/>
      <c r="E397" s="28"/>
      <c r="F397" s="17">
        <v>0</v>
      </c>
      <c r="G397" s="17">
        <v>0</v>
      </c>
      <c r="H397" s="35">
        <f t="shared" si="140"/>
        <v>0</v>
      </c>
      <c r="I397" s="95">
        <f t="shared" si="136"/>
        <v>0</v>
      </c>
      <c r="K397" s="17">
        <v>0</v>
      </c>
      <c r="L397" s="17">
        <v>0</v>
      </c>
      <c r="M397" s="35">
        <f t="shared" si="141"/>
        <v>0</v>
      </c>
      <c r="N397" s="95">
        <f t="shared" si="137"/>
        <v>0</v>
      </c>
      <c r="P397" s="17">
        <v>0</v>
      </c>
      <c r="Q397" s="17">
        <v>0</v>
      </c>
      <c r="R397" s="35">
        <f t="shared" si="142"/>
        <v>0</v>
      </c>
      <c r="S397" s="95">
        <f t="shared" si="138"/>
        <v>0</v>
      </c>
      <c r="U397" s="17">
        <v>0</v>
      </c>
      <c r="V397" s="17">
        <v>0</v>
      </c>
      <c r="W397" s="35">
        <f t="shared" si="143"/>
        <v>0</v>
      </c>
      <c r="X397" s="95">
        <f t="shared" si="139"/>
        <v>0</v>
      </c>
    </row>
    <row r="398" spans="1:24" s="14" customFormat="1" ht="12.75" hidden="1" outlineLevel="2">
      <c r="A398" s="14" t="s">
        <v>1220</v>
      </c>
      <c r="B398" s="14" t="s">
        <v>1221</v>
      </c>
      <c r="C398" s="54" t="s">
        <v>88</v>
      </c>
      <c r="D398" s="15"/>
      <c r="E398" s="15"/>
      <c r="F398" s="15">
        <v>3218</v>
      </c>
      <c r="G398" s="15">
        <v>3218</v>
      </c>
      <c r="H398" s="90">
        <f>+F398-G398</f>
        <v>0</v>
      </c>
      <c r="I398" s="103">
        <f t="shared" si="136"/>
        <v>0</v>
      </c>
      <c r="J398" s="104"/>
      <c r="K398" s="15">
        <v>35398</v>
      </c>
      <c r="L398" s="15">
        <v>35398</v>
      </c>
      <c r="M398" s="90">
        <f>+K398-L398</f>
        <v>0</v>
      </c>
      <c r="N398" s="103">
        <f t="shared" si="137"/>
        <v>0</v>
      </c>
      <c r="O398" s="104"/>
      <c r="P398" s="15">
        <v>9654</v>
      </c>
      <c r="Q398" s="15">
        <v>9654</v>
      </c>
      <c r="R398" s="90">
        <f>+P398-Q398</f>
        <v>0</v>
      </c>
      <c r="S398" s="103">
        <f t="shared" si="138"/>
        <v>0</v>
      </c>
      <c r="T398" s="104"/>
      <c r="U398" s="15">
        <v>38616</v>
      </c>
      <c r="V398" s="15">
        <v>38616</v>
      </c>
      <c r="W398" s="90">
        <f>+U398-V398</f>
        <v>0</v>
      </c>
      <c r="X398" s="103">
        <f t="shared" si="139"/>
        <v>0</v>
      </c>
    </row>
    <row r="399" spans="1:24" ht="12.75" hidden="1" outlineLevel="1">
      <c r="A399" s="74" t="s">
        <v>379</v>
      </c>
      <c r="C399" s="75" t="s">
        <v>384</v>
      </c>
      <c r="D399" s="28"/>
      <c r="E399" s="28"/>
      <c r="F399" s="17">
        <v>3218</v>
      </c>
      <c r="G399" s="17">
        <v>3218</v>
      </c>
      <c r="H399" s="35">
        <f t="shared" si="140"/>
        <v>0</v>
      </c>
      <c r="I399" s="95">
        <f t="shared" si="136"/>
        <v>0</v>
      </c>
      <c r="K399" s="17">
        <v>35398</v>
      </c>
      <c r="L399" s="17">
        <v>35398</v>
      </c>
      <c r="M399" s="35">
        <f t="shared" si="141"/>
        <v>0</v>
      </c>
      <c r="N399" s="95">
        <f t="shared" si="137"/>
        <v>0</v>
      </c>
      <c r="P399" s="17">
        <v>9654</v>
      </c>
      <c r="Q399" s="17">
        <v>9654</v>
      </c>
      <c r="R399" s="35">
        <f t="shared" si="142"/>
        <v>0</v>
      </c>
      <c r="S399" s="95">
        <f t="shared" si="138"/>
        <v>0</v>
      </c>
      <c r="U399" s="17">
        <v>38616</v>
      </c>
      <c r="V399" s="17">
        <v>38616</v>
      </c>
      <c r="W399" s="35">
        <f t="shared" si="143"/>
        <v>0</v>
      </c>
      <c r="X399" s="95">
        <f t="shared" si="139"/>
        <v>0</v>
      </c>
    </row>
    <row r="400" spans="1:24" ht="12.75" hidden="1" outlineLevel="1">
      <c r="A400" s="74" t="s">
        <v>380</v>
      </c>
      <c r="C400" s="75" t="s">
        <v>385</v>
      </c>
      <c r="D400" s="28"/>
      <c r="E400" s="28"/>
      <c r="F400" s="17">
        <v>0</v>
      </c>
      <c r="G400" s="17">
        <v>0</v>
      </c>
      <c r="H400" s="35">
        <f t="shared" si="140"/>
        <v>0</v>
      </c>
      <c r="I400" s="95">
        <f t="shared" si="136"/>
        <v>0</v>
      </c>
      <c r="K400" s="17">
        <v>0</v>
      </c>
      <c r="L400" s="17">
        <v>0</v>
      </c>
      <c r="M400" s="35">
        <f t="shared" si="141"/>
        <v>0</v>
      </c>
      <c r="N400" s="95">
        <f t="shared" si="137"/>
        <v>0</v>
      </c>
      <c r="P400" s="17">
        <v>0</v>
      </c>
      <c r="Q400" s="17">
        <v>0</v>
      </c>
      <c r="R400" s="35">
        <f t="shared" si="142"/>
        <v>0</v>
      </c>
      <c r="S400" s="95">
        <f t="shared" si="138"/>
        <v>0</v>
      </c>
      <c r="U400" s="17">
        <v>0</v>
      </c>
      <c r="V400" s="17">
        <v>0</v>
      </c>
      <c r="W400" s="35">
        <f t="shared" si="143"/>
        <v>0</v>
      </c>
      <c r="X400" s="95">
        <f t="shared" si="139"/>
        <v>0</v>
      </c>
    </row>
    <row r="401" spans="1:24" s="14" customFormat="1" ht="12.75" hidden="1" outlineLevel="2">
      <c r="A401" s="14" t="s">
        <v>1222</v>
      </c>
      <c r="B401" s="14" t="s">
        <v>1223</v>
      </c>
      <c r="C401" s="54" t="s">
        <v>89</v>
      </c>
      <c r="D401" s="15"/>
      <c r="E401" s="15"/>
      <c r="F401" s="15">
        <v>25959.56</v>
      </c>
      <c r="G401" s="15">
        <v>25959.56</v>
      </c>
      <c r="H401" s="90">
        <f>+F401-G401</f>
        <v>0</v>
      </c>
      <c r="I401" s="103">
        <f t="shared" si="136"/>
        <v>0</v>
      </c>
      <c r="J401" s="104"/>
      <c r="K401" s="15">
        <v>285555.16000000003</v>
      </c>
      <c r="L401" s="15">
        <v>285555.16000000003</v>
      </c>
      <c r="M401" s="90">
        <f>+K401-L401</f>
        <v>0</v>
      </c>
      <c r="N401" s="103">
        <f t="shared" si="137"/>
        <v>0</v>
      </c>
      <c r="O401" s="104"/>
      <c r="P401" s="15">
        <v>77878.68000000001</v>
      </c>
      <c r="Q401" s="15">
        <v>77878.68000000001</v>
      </c>
      <c r="R401" s="90">
        <f>+P401-Q401</f>
        <v>0</v>
      </c>
      <c r="S401" s="103">
        <f t="shared" si="138"/>
        <v>0</v>
      </c>
      <c r="T401" s="104"/>
      <c r="U401" s="15">
        <v>311514.72000000003</v>
      </c>
      <c r="V401" s="15">
        <v>311514.72000000003</v>
      </c>
      <c r="W401" s="90">
        <f>+U401-V401</f>
        <v>0</v>
      </c>
      <c r="X401" s="103">
        <f t="shared" si="139"/>
        <v>0</v>
      </c>
    </row>
    <row r="402" spans="1:24" ht="12.75" hidden="1" outlineLevel="1">
      <c r="A402" s="74" t="s">
        <v>381</v>
      </c>
      <c r="C402" s="75" t="s">
        <v>386</v>
      </c>
      <c r="D402" s="28"/>
      <c r="E402" s="28"/>
      <c r="F402" s="17">
        <v>25959.56</v>
      </c>
      <c r="G402" s="17">
        <v>25959.56</v>
      </c>
      <c r="H402" s="35">
        <f t="shared" si="140"/>
        <v>0</v>
      </c>
      <c r="I402" s="95">
        <f t="shared" si="136"/>
        <v>0</v>
      </c>
      <c r="K402" s="17">
        <v>285555.16000000003</v>
      </c>
      <c r="L402" s="17">
        <v>285555.16000000003</v>
      </c>
      <c r="M402" s="35">
        <f t="shared" si="141"/>
        <v>0</v>
      </c>
      <c r="N402" s="95">
        <f t="shared" si="137"/>
        <v>0</v>
      </c>
      <c r="P402" s="17">
        <v>77878.68000000001</v>
      </c>
      <c r="Q402" s="17">
        <v>77878.68000000001</v>
      </c>
      <c r="R402" s="35">
        <f t="shared" si="142"/>
        <v>0</v>
      </c>
      <c r="S402" s="95">
        <f t="shared" si="138"/>
        <v>0</v>
      </c>
      <c r="U402" s="17">
        <v>311514.72000000003</v>
      </c>
      <c r="V402" s="17">
        <v>311514.72000000003</v>
      </c>
      <c r="W402" s="35">
        <f t="shared" si="143"/>
        <v>0</v>
      </c>
      <c r="X402" s="95">
        <f t="shared" si="139"/>
        <v>0</v>
      </c>
    </row>
    <row r="403" spans="1:24" ht="12.75" hidden="1" outlineLevel="1">
      <c r="A403" s="9" t="s">
        <v>423</v>
      </c>
      <c r="C403" s="66" t="s">
        <v>366</v>
      </c>
      <c r="D403" s="28"/>
      <c r="E403" s="28"/>
      <c r="F403" s="17">
        <v>364091.5</v>
      </c>
      <c r="G403" s="17">
        <v>400576.16000000003</v>
      </c>
      <c r="H403" s="35">
        <f t="shared" si="140"/>
        <v>-36484.66000000003</v>
      </c>
      <c r="I403" s="95">
        <f t="shared" si="136"/>
        <v>-0.09108045770871644</v>
      </c>
      <c r="K403" s="17">
        <v>3804951.27</v>
      </c>
      <c r="L403" s="17">
        <v>4302893.2</v>
      </c>
      <c r="M403" s="35">
        <f t="shared" si="141"/>
        <v>-497941.93000000017</v>
      </c>
      <c r="N403" s="95">
        <f t="shared" si="137"/>
        <v>-0.11572258637513944</v>
      </c>
      <c r="P403" s="17">
        <v>1087420.55</v>
      </c>
      <c r="Q403" s="17">
        <v>1197330.78</v>
      </c>
      <c r="R403" s="35">
        <f t="shared" si="142"/>
        <v>-109910.22999999998</v>
      </c>
      <c r="S403" s="95">
        <f t="shared" si="138"/>
        <v>-0.0917960448657304</v>
      </c>
      <c r="U403" s="17">
        <v>4130515.5300000003</v>
      </c>
      <c r="V403" s="17">
        <v>4645368</v>
      </c>
      <c r="W403" s="35">
        <f t="shared" si="143"/>
        <v>-514852.46999999974</v>
      </c>
      <c r="X403" s="95">
        <f t="shared" si="139"/>
        <v>-0.11083136362931843</v>
      </c>
    </row>
    <row r="404" spans="1:24" s="13" customFormat="1" ht="12.75" collapsed="1">
      <c r="A404" s="13" t="s">
        <v>375</v>
      </c>
      <c r="B404" s="11"/>
      <c r="C404" s="52" t="s">
        <v>291</v>
      </c>
      <c r="D404" s="29"/>
      <c r="E404" s="29"/>
      <c r="F404" s="29">
        <v>4452974.02</v>
      </c>
      <c r="G404" s="29">
        <v>4389459.579999999</v>
      </c>
      <c r="H404" s="29">
        <f t="shared" si="140"/>
        <v>63514.44000000041</v>
      </c>
      <c r="I404" s="98">
        <f t="shared" si="136"/>
        <v>0.01446976304085261</v>
      </c>
      <c r="J404" s="115"/>
      <c r="K404" s="29">
        <v>48426323.97</v>
      </c>
      <c r="L404" s="29">
        <v>47643571.70999999</v>
      </c>
      <c r="M404" s="29">
        <f t="shared" si="141"/>
        <v>782752.2600000054</v>
      </c>
      <c r="N404" s="98">
        <f t="shared" si="137"/>
        <v>0.01642933625473155</v>
      </c>
      <c r="O404" s="115"/>
      <c r="P404" s="29">
        <v>13336282.959999999</v>
      </c>
      <c r="Q404" s="29">
        <v>13185533.709999999</v>
      </c>
      <c r="R404" s="29">
        <f t="shared" si="142"/>
        <v>150749.25</v>
      </c>
      <c r="S404" s="98">
        <f t="shared" si="138"/>
        <v>0.01143292742755424</v>
      </c>
      <c r="T404" s="115"/>
      <c r="U404" s="29">
        <v>52792662.489999995</v>
      </c>
      <c r="V404" s="29">
        <v>51693389.66</v>
      </c>
      <c r="W404" s="29">
        <f t="shared" si="143"/>
        <v>1099272.8299999982</v>
      </c>
      <c r="X404" s="98">
        <f t="shared" si="139"/>
        <v>0.02126524952668384</v>
      </c>
    </row>
    <row r="405" spans="2:24" s="30" customFormat="1" ht="4.5" customHeight="1" hidden="1" outlineLevel="1">
      <c r="B405" s="31"/>
      <c r="C405" s="58"/>
      <c r="D405" s="33"/>
      <c r="E405" s="33"/>
      <c r="F405" s="36"/>
      <c r="G405" s="36"/>
      <c r="H405" s="36"/>
      <c r="I405" s="100"/>
      <c r="J405" s="116"/>
      <c r="K405" s="36"/>
      <c r="L405" s="36"/>
      <c r="M405" s="36"/>
      <c r="N405" s="100"/>
      <c r="O405" s="116"/>
      <c r="P405" s="36"/>
      <c r="Q405" s="36"/>
      <c r="R405" s="36"/>
      <c r="S405" s="100"/>
      <c r="T405" s="116"/>
      <c r="U405" s="36"/>
      <c r="V405" s="36"/>
      <c r="W405" s="36"/>
      <c r="X405" s="100"/>
    </row>
    <row r="406" spans="1:24" s="14" customFormat="1" ht="12.75" hidden="1" outlineLevel="2">
      <c r="A406" s="14" t="s">
        <v>1224</v>
      </c>
      <c r="B406" s="14" t="s">
        <v>1225</v>
      </c>
      <c r="C406" s="54" t="s">
        <v>90</v>
      </c>
      <c r="D406" s="15"/>
      <c r="E406" s="15"/>
      <c r="F406" s="15">
        <v>222157.71</v>
      </c>
      <c r="G406" s="15">
        <v>197588.2</v>
      </c>
      <c r="H406" s="90">
        <f aca="true" t="shared" si="144" ref="H406:H446">+F406-G406</f>
        <v>24569.50999999998</v>
      </c>
      <c r="I406" s="103">
        <f aca="true" t="shared" si="145" ref="I406:I446">IF(G406&lt;0,IF(H406=0,0,IF(OR(G406=0,F406=0),"N.M.",IF(ABS(H406/G406)&gt;=10,"N.M.",H406/(-G406)))),IF(H406=0,0,IF(OR(G406=0,F406=0),"N.M.",IF(ABS(H406/G406)&gt;=10,"N.M.",H406/G406))))</f>
        <v>0.12434705108908314</v>
      </c>
      <c r="J406" s="104"/>
      <c r="K406" s="15">
        <v>2851032.165</v>
      </c>
      <c r="L406" s="15">
        <v>2446739.069</v>
      </c>
      <c r="M406" s="90">
        <f aca="true" t="shared" si="146" ref="M406:M446">+K406-L406</f>
        <v>404293.0959999999</v>
      </c>
      <c r="N406" s="103">
        <f aca="true" t="shared" si="147" ref="N406:N446">IF(L406&lt;0,IF(M406=0,0,IF(OR(L406=0,K406=0),"N.M.",IF(ABS(M406/L406)&gt;=10,"N.M.",M406/(-L406)))),IF(M406=0,0,IF(OR(L406=0,K406=0),"N.M.",IF(ABS(M406/L406)&gt;=10,"N.M.",M406/L406))))</f>
        <v>0.16523752006185008</v>
      </c>
      <c r="O406" s="104"/>
      <c r="P406" s="15">
        <v>622815.457</v>
      </c>
      <c r="Q406" s="15">
        <v>583279.22</v>
      </c>
      <c r="R406" s="90">
        <f aca="true" t="shared" si="148" ref="R406:R446">+P406-Q406</f>
        <v>39536.23700000008</v>
      </c>
      <c r="S406" s="103">
        <f aca="true" t="shared" si="149" ref="S406:S446">IF(Q406&lt;0,IF(R406=0,0,IF(OR(Q406=0,P406=0),"N.M.",IF(ABS(R406/Q406)&gt;=10,"N.M.",R406/(-Q406)))),IF(R406=0,0,IF(OR(Q406=0,P406=0),"N.M.",IF(ABS(R406/Q406)&gt;=10,"N.M.",R406/Q406))))</f>
        <v>0.0677826941957577</v>
      </c>
      <c r="T406" s="104"/>
      <c r="U406" s="15">
        <v>3093134.075</v>
      </c>
      <c r="V406" s="15">
        <v>2843224.9990000003</v>
      </c>
      <c r="W406" s="90">
        <f aca="true" t="shared" si="150" ref="W406:W446">+U406-V406</f>
        <v>249909.07599999988</v>
      </c>
      <c r="X406" s="103">
        <f aca="true" t="shared" si="151" ref="X406:X446">IF(V406&lt;0,IF(W406=0,0,IF(OR(V406=0,U406=0),"N.M.",IF(ABS(W406/V406)&gt;=10,"N.M.",W406/(-V406)))),IF(W406=0,0,IF(OR(V406=0,U406=0),"N.M.",IF(ABS(W406/V406)&gt;=10,"N.M.",W406/V406))))</f>
        <v>0.0878963416851977</v>
      </c>
    </row>
    <row r="407" spans="1:24" s="14" customFormat="1" ht="12.75" hidden="1" outlineLevel="2">
      <c r="A407" s="14" t="s">
        <v>1226</v>
      </c>
      <c r="B407" s="14" t="s">
        <v>1227</v>
      </c>
      <c r="C407" s="54" t="s">
        <v>91</v>
      </c>
      <c r="D407" s="15"/>
      <c r="E407" s="15"/>
      <c r="F407" s="15">
        <v>172.70000000000002</v>
      </c>
      <c r="G407" s="15">
        <v>157.78</v>
      </c>
      <c r="H407" s="90">
        <f t="shared" si="144"/>
        <v>14.920000000000016</v>
      </c>
      <c r="I407" s="103">
        <f t="shared" si="145"/>
        <v>0.09456204842185331</v>
      </c>
      <c r="J407" s="104"/>
      <c r="K407" s="15">
        <v>24235.65</v>
      </c>
      <c r="L407" s="15">
        <v>12352.56</v>
      </c>
      <c r="M407" s="90">
        <f t="shared" si="146"/>
        <v>11883.090000000002</v>
      </c>
      <c r="N407" s="103">
        <f t="shared" si="147"/>
        <v>0.9619941129612002</v>
      </c>
      <c r="O407" s="104"/>
      <c r="P407" s="15">
        <v>428.76</v>
      </c>
      <c r="Q407" s="15">
        <v>247.73000000000002</v>
      </c>
      <c r="R407" s="90">
        <f t="shared" si="148"/>
        <v>181.02999999999997</v>
      </c>
      <c r="S407" s="103">
        <f t="shared" si="149"/>
        <v>0.7307552577402816</v>
      </c>
      <c r="T407" s="104"/>
      <c r="U407" s="15">
        <v>29064.550000000003</v>
      </c>
      <c r="V407" s="15">
        <v>27772.03</v>
      </c>
      <c r="W407" s="90">
        <f t="shared" si="150"/>
        <v>1292.520000000004</v>
      </c>
      <c r="X407" s="103">
        <f t="shared" si="151"/>
        <v>0.04654035012924889</v>
      </c>
    </row>
    <row r="408" spans="1:24" s="14" customFormat="1" ht="12.75" hidden="1" outlineLevel="2">
      <c r="A408" s="14" t="s">
        <v>1228</v>
      </c>
      <c r="B408" s="14" t="s">
        <v>1229</v>
      </c>
      <c r="C408" s="54" t="s">
        <v>92</v>
      </c>
      <c r="D408" s="15"/>
      <c r="E408" s="15"/>
      <c r="F408" s="15">
        <v>0</v>
      </c>
      <c r="G408" s="15">
        <v>0</v>
      </c>
      <c r="H408" s="90">
        <f t="shared" si="144"/>
        <v>0</v>
      </c>
      <c r="I408" s="103">
        <f t="shared" si="145"/>
        <v>0</v>
      </c>
      <c r="J408" s="104"/>
      <c r="K408" s="15">
        <v>0</v>
      </c>
      <c r="L408" s="15">
        <v>0</v>
      </c>
      <c r="M408" s="90">
        <f t="shared" si="146"/>
        <v>0</v>
      </c>
      <c r="N408" s="103">
        <f t="shared" si="147"/>
        <v>0</v>
      </c>
      <c r="O408" s="104"/>
      <c r="P408" s="15">
        <v>0</v>
      </c>
      <c r="Q408" s="15">
        <v>0</v>
      </c>
      <c r="R408" s="90">
        <f t="shared" si="148"/>
        <v>0</v>
      </c>
      <c r="S408" s="103">
        <f t="shared" si="149"/>
        <v>0</v>
      </c>
      <c r="T408" s="104"/>
      <c r="U408" s="15">
        <v>0</v>
      </c>
      <c r="V408" s="15">
        <v>31.220000000000002</v>
      </c>
      <c r="W408" s="90">
        <f t="shared" si="150"/>
        <v>-31.220000000000002</v>
      </c>
      <c r="X408" s="103" t="str">
        <f t="shared" si="151"/>
        <v>N.M.</v>
      </c>
    </row>
    <row r="409" spans="1:24" s="14" customFormat="1" ht="12.75" hidden="1" outlineLevel="2">
      <c r="A409" s="14" t="s">
        <v>1230</v>
      </c>
      <c r="B409" s="14" t="s">
        <v>1231</v>
      </c>
      <c r="C409" s="54" t="s">
        <v>92</v>
      </c>
      <c r="D409" s="15"/>
      <c r="E409" s="15"/>
      <c r="F409" s="15">
        <v>0</v>
      </c>
      <c r="G409" s="15">
        <v>0</v>
      </c>
      <c r="H409" s="90">
        <f t="shared" si="144"/>
        <v>0</v>
      </c>
      <c r="I409" s="103">
        <f t="shared" si="145"/>
        <v>0</v>
      </c>
      <c r="J409" s="104"/>
      <c r="K409" s="15">
        <v>0</v>
      </c>
      <c r="L409" s="15">
        <v>1815.3700000000001</v>
      </c>
      <c r="M409" s="90">
        <f t="shared" si="146"/>
        <v>-1815.3700000000001</v>
      </c>
      <c r="N409" s="103" t="str">
        <f t="shared" si="147"/>
        <v>N.M.</v>
      </c>
      <c r="O409" s="104"/>
      <c r="P409" s="15">
        <v>0</v>
      </c>
      <c r="Q409" s="15">
        <v>0</v>
      </c>
      <c r="R409" s="90">
        <f t="shared" si="148"/>
        <v>0</v>
      </c>
      <c r="S409" s="103">
        <f t="shared" si="149"/>
        <v>0</v>
      </c>
      <c r="T409" s="104"/>
      <c r="U409" s="15">
        <v>0</v>
      </c>
      <c r="V409" s="15">
        <v>11649.61</v>
      </c>
      <c r="W409" s="90">
        <f t="shared" si="150"/>
        <v>-11649.61</v>
      </c>
      <c r="X409" s="103" t="str">
        <f t="shared" si="151"/>
        <v>N.M.</v>
      </c>
    </row>
    <row r="410" spans="1:24" s="14" customFormat="1" ht="12.75" hidden="1" outlineLevel="2">
      <c r="A410" s="14" t="s">
        <v>1232</v>
      </c>
      <c r="B410" s="14" t="s">
        <v>1233</v>
      </c>
      <c r="C410" s="54" t="s">
        <v>92</v>
      </c>
      <c r="D410" s="15"/>
      <c r="E410" s="15"/>
      <c r="F410" s="15">
        <v>0</v>
      </c>
      <c r="G410" s="15">
        <v>0</v>
      </c>
      <c r="H410" s="90">
        <f t="shared" si="144"/>
        <v>0</v>
      </c>
      <c r="I410" s="103">
        <f t="shared" si="145"/>
        <v>0</v>
      </c>
      <c r="J410" s="104"/>
      <c r="K410" s="15">
        <v>0</v>
      </c>
      <c r="L410" s="15">
        <v>-11197.35</v>
      </c>
      <c r="M410" s="90">
        <f t="shared" si="146"/>
        <v>11197.35</v>
      </c>
      <c r="N410" s="103" t="str">
        <f t="shared" si="147"/>
        <v>N.M.</v>
      </c>
      <c r="O410" s="104"/>
      <c r="P410" s="15">
        <v>0</v>
      </c>
      <c r="Q410" s="15">
        <v>0</v>
      </c>
      <c r="R410" s="90">
        <f t="shared" si="148"/>
        <v>0</v>
      </c>
      <c r="S410" s="103">
        <f t="shared" si="149"/>
        <v>0</v>
      </c>
      <c r="T410" s="104"/>
      <c r="U410" s="15">
        <v>0</v>
      </c>
      <c r="V410" s="15">
        <v>60935.32</v>
      </c>
      <c r="W410" s="90">
        <f t="shared" si="150"/>
        <v>-60935.32</v>
      </c>
      <c r="X410" s="103" t="str">
        <f t="shared" si="151"/>
        <v>N.M.</v>
      </c>
    </row>
    <row r="411" spans="1:24" s="14" customFormat="1" ht="12.75" hidden="1" outlineLevel="2">
      <c r="A411" s="14" t="s">
        <v>1234</v>
      </c>
      <c r="B411" s="14" t="s">
        <v>1235</v>
      </c>
      <c r="C411" s="54" t="s">
        <v>92</v>
      </c>
      <c r="D411" s="15"/>
      <c r="E411" s="15"/>
      <c r="F411" s="15">
        <v>0</v>
      </c>
      <c r="G411" s="15">
        <v>0</v>
      </c>
      <c r="H411" s="90">
        <f t="shared" si="144"/>
        <v>0</v>
      </c>
      <c r="I411" s="103">
        <f t="shared" si="145"/>
        <v>0</v>
      </c>
      <c r="J411" s="104"/>
      <c r="K411" s="15">
        <v>0</v>
      </c>
      <c r="L411" s="15">
        <v>856472.0700000001</v>
      </c>
      <c r="M411" s="90">
        <f t="shared" si="146"/>
        <v>-856472.0700000001</v>
      </c>
      <c r="N411" s="103" t="str">
        <f t="shared" si="147"/>
        <v>N.M.</v>
      </c>
      <c r="O411" s="104"/>
      <c r="P411" s="15">
        <v>0</v>
      </c>
      <c r="Q411" s="15">
        <v>1797.57</v>
      </c>
      <c r="R411" s="90">
        <f t="shared" si="148"/>
        <v>-1797.57</v>
      </c>
      <c r="S411" s="103" t="str">
        <f t="shared" si="149"/>
        <v>N.M.</v>
      </c>
      <c r="T411" s="104"/>
      <c r="U411" s="15">
        <v>0</v>
      </c>
      <c r="V411" s="15">
        <v>1516646.07</v>
      </c>
      <c r="W411" s="90">
        <f t="shared" si="150"/>
        <v>-1516646.07</v>
      </c>
      <c r="X411" s="103" t="str">
        <f t="shared" si="151"/>
        <v>N.M.</v>
      </c>
    </row>
    <row r="412" spans="1:24" s="14" customFormat="1" ht="12.75" hidden="1" outlineLevel="2">
      <c r="A412" s="14" t="s">
        <v>1236</v>
      </c>
      <c r="B412" s="14" t="s">
        <v>1237</v>
      </c>
      <c r="C412" s="54" t="s">
        <v>92</v>
      </c>
      <c r="D412" s="15"/>
      <c r="E412" s="15"/>
      <c r="F412" s="15">
        <v>0</v>
      </c>
      <c r="G412" s="15">
        <v>750094</v>
      </c>
      <c r="H412" s="90">
        <f t="shared" si="144"/>
        <v>-750094</v>
      </c>
      <c r="I412" s="103" t="str">
        <f t="shared" si="145"/>
        <v>N.M.</v>
      </c>
      <c r="J412" s="104"/>
      <c r="K412" s="15">
        <v>-1478036.68</v>
      </c>
      <c r="L412" s="15">
        <v>7965846.34</v>
      </c>
      <c r="M412" s="90">
        <f t="shared" si="146"/>
        <v>-9443883.02</v>
      </c>
      <c r="N412" s="103">
        <f t="shared" si="147"/>
        <v>-1.185546722459123</v>
      </c>
      <c r="O412" s="104"/>
      <c r="P412" s="15">
        <v>-1479052.95</v>
      </c>
      <c r="Q412" s="15">
        <v>2251324.34</v>
      </c>
      <c r="R412" s="90">
        <f t="shared" si="148"/>
        <v>-3730377.29</v>
      </c>
      <c r="S412" s="103">
        <f t="shared" si="149"/>
        <v>-1.656970176940387</v>
      </c>
      <c r="T412" s="104"/>
      <c r="U412" s="15">
        <v>-727966.6799999999</v>
      </c>
      <c r="V412" s="15">
        <v>7966047.16</v>
      </c>
      <c r="W412" s="90">
        <f t="shared" si="150"/>
        <v>-8694013.84</v>
      </c>
      <c r="X412" s="103">
        <f t="shared" si="151"/>
        <v>-1.091383676920135</v>
      </c>
    </row>
    <row r="413" spans="1:24" s="14" customFormat="1" ht="12.75" hidden="1" outlineLevel="2">
      <c r="A413" s="14" t="s">
        <v>1238</v>
      </c>
      <c r="B413" s="14" t="s">
        <v>1239</v>
      </c>
      <c r="C413" s="54" t="s">
        <v>92</v>
      </c>
      <c r="D413" s="15"/>
      <c r="E413" s="15"/>
      <c r="F413" s="15">
        <v>748818</v>
      </c>
      <c r="G413" s="15">
        <v>197.45000000000002</v>
      </c>
      <c r="H413" s="90">
        <f t="shared" si="144"/>
        <v>748620.55</v>
      </c>
      <c r="I413" s="103" t="str">
        <f t="shared" si="145"/>
        <v>N.M.</v>
      </c>
      <c r="J413" s="104"/>
      <c r="K413" s="15">
        <v>8236998</v>
      </c>
      <c r="L413" s="15">
        <v>198.37</v>
      </c>
      <c r="M413" s="90">
        <f t="shared" si="146"/>
        <v>8236799.63</v>
      </c>
      <c r="N413" s="103" t="str">
        <f t="shared" si="147"/>
        <v>N.M.</v>
      </c>
      <c r="O413" s="104"/>
      <c r="P413" s="15">
        <v>2246454</v>
      </c>
      <c r="Q413" s="15">
        <v>198.37</v>
      </c>
      <c r="R413" s="90">
        <f t="shared" si="148"/>
        <v>2246255.63</v>
      </c>
      <c r="S413" s="103" t="str">
        <f t="shared" si="149"/>
        <v>N.M.</v>
      </c>
      <c r="T413" s="104"/>
      <c r="U413" s="15">
        <v>8236998</v>
      </c>
      <c r="V413" s="15">
        <v>198.37</v>
      </c>
      <c r="W413" s="90">
        <f t="shared" si="150"/>
        <v>8236799.63</v>
      </c>
      <c r="X413" s="103" t="str">
        <f t="shared" si="151"/>
        <v>N.M.</v>
      </c>
    </row>
    <row r="414" spans="1:24" s="14" customFormat="1" ht="12.75" hidden="1" outlineLevel="2">
      <c r="A414" s="14" t="s">
        <v>1240</v>
      </c>
      <c r="B414" s="14" t="s">
        <v>1241</v>
      </c>
      <c r="C414" s="54" t="s">
        <v>93</v>
      </c>
      <c r="D414" s="15"/>
      <c r="E414" s="15"/>
      <c r="F414" s="15">
        <v>198.39000000000001</v>
      </c>
      <c r="G414" s="15">
        <v>0</v>
      </c>
      <c r="H414" s="90">
        <f t="shared" si="144"/>
        <v>198.39000000000001</v>
      </c>
      <c r="I414" s="103" t="str">
        <f t="shared" si="145"/>
        <v>N.M.</v>
      </c>
      <c r="J414" s="104"/>
      <c r="K414" s="15">
        <v>198.39000000000001</v>
      </c>
      <c r="L414" s="15">
        <v>0</v>
      </c>
      <c r="M414" s="90">
        <f t="shared" si="146"/>
        <v>198.39000000000001</v>
      </c>
      <c r="N414" s="103" t="str">
        <f t="shared" si="147"/>
        <v>N.M.</v>
      </c>
      <c r="O414" s="104"/>
      <c r="P414" s="15">
        <v>198.39000000000001</v>
      </c>
      <c r="Q414" s="15">
        <v>0</v>
      </c>
      <c r="R414" s="90">
        <f t="shared" si="148"/>
        <v>198.39000000000001</v>
      </c>
      <c r="S414" s="103" t="str">
        <f t="shared" si="149"/>
        <v>N.M.</v>
      </c>
      <c r="T414" s="104"/>
      <c r="U414" s="15">
        <v>198.39000000000001</v>
      </c>
      <c r="V414" s="15">
        <v>0</v>
      </c>
      <c r="W414" s="90">
        <f t="shared" si="150"/>
        <v>198.39000000000001</v>
      </c>
      <c r="X414" s="103" t="str">
        <f t="shared" si="151"/>
        <v>N.M.</v>
      </c>
    </row>
    <row r="415" spans="1:24" s="14" customFormat="1" ht="12.75" hidden="1" outlineLevel="2">
      <c r="A415" s="14" t="s">
        <v>1242</v>
      </c>
      <c r="B415" s="14" t="s">
        <v>1243</v>
      </c>
      <c r="C415" s="54" t="s">
        <v>94</v>
      </c>
      <c r="D415" s="15"/>
      <c r="E415" s="15"/>
      <c r="F415" s="15">
        <v>0</v>
      </c>
      <c r="G415" s="15">
        <v>0</v>
      </c>
      <c r="H415" s="90">
        <f t="shared" si="144"/>
        <v>0</v>
      </c>
      <c r="I415" s="103">
        <f t="shared" si="145"/>
        <v>0</v>
      </c>
      <c r="J415" s="104"/>
      <c r="K415" s="15">
        <v>0</v>
      </c>
      <c r="L415" s="15">
        <v>-16746</v>
      </c>
      <c r="M415" s="90">
        <f t="shared" si="146"/>
        <v>16746</v>
      </c>
      <c r="N415" s="103" t="str">
        <f t="shared" si="147"/>
        <v>N.M.</v>
      </c>
      <c r="O415" s="104"/>
      <c r="P415" s="15">
        <v>0</v>
      </c>
      <c r="Q415" s="15">
        <v>0</v>
      </c>
      <c r="R415" s="90">
        <f t="shared" si="148"/>
        <v>0</v>
      </c>
      <c r="S415" s="103">
        <f t="shared" si="149"/>
        <v>0</v>
      </c>
      <c r="T415" s="104"/>
      <c r="U415" s="15">
        <v>0</v>
      </c>
      <c r="V415" s="15">
        <v>-6746</v>
      </c>
      <c r="W415" s="90">
        <f t="shared" si="150"/>
        <v>6746</v>
      </c>
      <c r="X415" s="103" t="str">
        <f t="shared" si="151"/>
        <v>N.M.</v>
      </c>
    </row>
    <row r="416" spans="1:24" s="14" customFormat="1" ht="12.75" hidden="1" outlineLevel="2">
      <c r="A416" s="14" t="s">
        <v>1244</v>
      </c>
      <c r="B416" s="14" t="s">
        <v>1245</v>
      </c>
      <c r="C416" s="54" t="s">
        <v>94</v>
      </c>
      <c r="D416" s="15"/>
      <c r="E416" s="15"/>
      <c r="F416" s="15">
        <v>0</v>
      </c>
      <c r="G416" s="15">
        <v>38006</v>
      </c>
      <c r="H416" s="90">
        <f t="shared" si="144"/>
        <v>-38006</v>
      </c>
      <c r="I416" s="103" t="str">
        <f t="shared" si="145"/>
        <v>N.M.</v>
      </c>
      <c r="J416" s="104"/>
      <c r="K416" s="15">
        <v>-54754</v>
      </c>
      <c r="L416" s="15">
        <v>209238</v>
      </c>
      <c r="M416" s="90">
        <f t="shared" si="146"/>
        <v>-263992</v>
      </c>
      <c r="N416" s="103">
        <f t="shared" si="147"/>
        <v>-1.261682868312639</v>
      </c>
      <c r="O416" s="104"/>
      <c r="P416" s="15">
        <v>0</v>
      </c>
      <c r="Q416" s="15">
        <v>65840</v>
      </c>
      <c r="R416" s="90">
        <f t="shared" si="148"/>
        <v>-65840</v>
      </c>
      <c r="S416" s="103" t="str">
        <f t="shared" si="149"/>
        <v>N.M.</v>
      </c>
      <c r="T416" s="104"/>
      <c r="U416" s="15">
        <v>-40841</v>
      </c>
      <c r="V416" s="15">
        <v>209238</v>
      </c>
      <c r="W416" s="90">
        <f t="shared" si="150"/>
        <v>-250079</v>
      </c>
      <c r="X416" s="103">
        <f t="shared" si="151"/>
        <v>-1.1951892103728767</v>
      </c>
    </row>
    <row r="417" spans="1:24" s="14" customFormat="1" ht="12.75" hidden="1" outlineLevel="2">
      <c r="A417" s="14" t="s">
        <v>1246</v>
      </c>
      <c r="B417" s="14" t="s">
        <v>1247</v>
      </c>
      <c r="C417" s="54" t="s">
        <v>94</v>
      </c>
      <c r="D417" s="15"/>
      <c r="E417" s="15"/>
      <c r="F417" s="15">
        <v>30017</v>
      </c>
      <c r="G417" s="15">
        <v>0</v>
      </c>
      <c r="H417" s="90">
        <f t="shared" si="144"/>
        <v>30017</v>
      </c>
      <c r="I417" s="103" t="str">
        <f t="shared" si="145"/>
        <v>N.M.</v>
      </c>
      <c r="J417" s="104"/>
      <c r="K417" s="15">
        <v>246586</v>
      </c>
      <c r="L417" s="15">
        <v>0</v>
      </c>
      <c r="M417" s="90">
        <f t="shared" si="146"/>
        <v>246586</v>
      </c>
      <c r="N417" s="103" t="str">
        <f t="shared" si="147"/>
        <v>N.M.</v>
      </c>
      <c r="O417" s="104"/>
      <c r="P417" s="15">
        <v>73161</v>
      </c>
      <c r="Q417" s="15">
        <v>0</v>
      </c>
      <c r="R417" s="90">
        <f t="shared" si="148"/>
        <v>73161</v>
      </c>
      <c r="S417" s="103" t="str">
        <f t="shared" si="149"/>
        <v>N.M.</v>
      </c>
      <c r="T417" s="104"/>
      <c r="U417" s="15">
        <v>246586</v>
      </c>
      <c r="V417" s="15">
        <v>0</v>
      </c>
      <c r="W417" s="90">
        <f t="shared" si="150"/>
        <v>246586</v>
      </c>
      <c r="X417" s="103" t="str">
        <f t="shared" si="151"/>
        <v>N.M.</v>
      </c>
    </row>
    <row r="418" spans="1:24" s="14" customFormat="1" ht="12.75" hidden="1" outlineLevel="2">
      <c r="A418" s="14" t="s">
        <v>1248</v>
      </c>
      <c r="B418" s="14" t="s">
        <v>1249</v>
      </c>
      <c r="C418" s="54" t="s">
        <v>95</v>
      </c>
      <c r="D418" s="15"/>
      <c r="E418" s="15"/>
      <c r="F418" s="15">
        <v>260.07</v>
      </c>
      <c r="G418" s="15">
        <v>216.52</v>
      </c>
      <c r="H418" s="90">
        <f t="shared" si="144"/>
        <v>43.54999999999998</v>
      </c>
      <c r="I418" s="103">
        <f t="shared" si="145"/>
        <v>0.20113615370404572</v>
      </c>
      <c r="J418" s="104"/>
      <c r="K418" s="15">
        <v>37893.94</v>
      </c>
      <c r="L418" s="15">
        <v>26273.39</v>
      </c>
      <c r="M418" s="90">
        <f t="shared" si="146"/>
        <v>11620.550000000003</v>
      </c>
      <c r="N418" s="103">
        <f t="shared" si="147"/>
        <v>0.4422935144646353</v>
      </c>
      <c r="O418" s="104"/>
      <c r="P418" s="15">
        <v>644.66</v>
      </c>
      <c r="Q418" s="15">
        <v>340.84000000000003</v>
      </c>
      <c r="R418" s="90">
        <f t="shared" si="148"/>
        <v>303.81999999999994</v>
      </c>
      <c r="S418" s="103">
        <f t="shared" si="149"/>
        <v>0.8913859875601452</v>
      </c>
      <c r="T418" s="104"/>
      <c r="U418" s="15">
        <v>42386.58</v>
      </c>
      <c r="V418" s="15">
        <v>40499.520000000004</v>
      </c>
      <c r="W418" s="90">
        <f t="shared" si="150"/>
        <v>1887.0599999999977</v>
      </c>
      <c r="X418" s="103">
        <f t="shared" si="151"/>
        <v>0.04659462630668209</v>
      </c>
    </row>
    <row r="419" spans="1:24" s="14" customFormat="1" ht="12.75" hidden="1" outlineLevel="2">
      <c r="A419" s="14" t="s">
        <v>1250</v>
      </c>
      <c r="B419" s="14" t="s">
        <v>1251</v>
      </c>
      <c r="C419" s="54" t="s">
        <v>96</v>
      </c>
      <c r="D419" s="15"/>
      <c r="E419" s="15"/>
      <c r="F419" s="15">
        <v>0</v>
      </c>
      <c r="G419" s="15">
        <v>0</v>
      </c>
      <c r="H419" s="90">
        <f t="shared" si="144"/>
        <v>0</v>
      </c>
      <c r="I419" s="103">
        <f t="shared" si="145"/>
        <v>0</v>
      </c>
      <c r="J419" s="104"/>
      <c r="K419" s="15">
        <v>-43982</v>
      </c>
      <c r="L419" s="15">
        <v>0</v>
      </c>
      <c r="M419" s="90">
        <f t="shared" si="146"/>
        <v>-43982</v>
      </c>
      <c r="N419" s="103" t="str">
        <f t="shared" si="147"/>
        <v>N.M.</v>
      </c>
      <c r="O419" s="104"/>
      <c r="P419" s="15">
        <v>0</v>
      </c>
      <c r="Q419" s="15">
        <v>0</v>
      </c>
      <c r="R419" s="90">
        <f t="shared" si="148"/>
        <v>0</v>
      </c>
      <c r="S419" s="103">
        <f t="shared" si="149"/>
        <v>0</v>
      </c>
      <c r="T419" s="104"/>
      <c r="U419" s="15">
        <v>-43982</v>
      </c>
      <c r="V419" s="15">
        <v>0</v>
      </c>
      <c r="W419" s="90">
        <f t="shared" si="150"/>
        <v>-43982</v>
      </c>
      <c r="X419" s="103" t="str">
        <f t="shared" si="151"/>
        <v>N.M.</v>
      </c>
    </row>
    <row r="420" spans="1:24" s="14" customFormat="1" ht="12.75" hidden="1" outlineLevel="2">
      <c r="A420" s="14" t="s">
        <v>1252</v>
      </c>
      <c r="B420" s="14" t="s">
        <v>1253</v>
      </c>
      <c r="C420" s="54" t="s">
        <v>96</v>
      </c>
      <c r="D420" s="15"/>
      <c r="E420" s="15"/>
      <c r="F420" s="15">
        <v>0</v>
      </c>
      <c r="G420" s="15">
        <v>-5069</v>
      </c>
      <c r="H420" s="90">
        <f t="shared" si="144"/>
        <v>5069</v>
      </c>
      <c r="I420" s="103" t="str">
        <f t="shared" si="145"/>
        <v>N.M.</v>
      </c>
      <c r="J420" s="104"/>
      <c r="K420" s="15">
        <v>0</v>
      </c>
      <c r="L420" s="15">
        <v>-5069</v>
      </c>
      <c r="M420" s="90">
        <f t="shared" si="146"/>
        <v>5069</v>
      </c>
      <c r="N420" s="103" t="str">
        <f t="shared" si="147"/>
        <v>N.M.</v>
      </c>
      <c r="O420" s="104"/>
      <c r="P420" s="15">
        <v>0</v>
      </c>
      <c r="Q420" s="15">
        <v>-5069</v>
      </c>
      <c r="R420" s="90">
        <f t="shared" si="148"/>
        <v>5069</v>
      </c>
      <c r="S420" s="103" t="str">
        <f t="shared" si="149"/>
        <v>N.M.</v>
      </c>
      <c r="T420" s="104"/>
      <c r="U420" s="15">
        <v>-16</v>
      </c>
      <c r="V420" s="15">
        <v>-53069</v>
      </c>
      <c r="W420" s="90">
        <f t="shared" si="150"/>
        <v>53053</v>
      </c>
      <c r="X420" s="103">
        <f t="shared" si="151"/>
        <v>0.9996985057189697</v>
      </c>
    </row>
    <row r="421" spans="1:24" s="14" customFormat="1" ht="12.75" hidden="1" outlineLevel="2">
      <c r="A421" s="14" t="s">
        <v>1254</v>
      </c>
      <c r="B421" s="14" t="s">
        <v>1255</v>
      </c>
      <c r="C421" s="54" t="s">
        <v>96</v>
      </c>
      <c r="D421" s="15"/>
      <c r="E421" s="15"/>
      <c r="F421" s="15">
        <v>-16547</v>
      </c>
      <c r="G421" s="15">
        <v>0</v>
      </c>
      <c r="H421" s="90">
        <f t="shared" si="144"/>
        <v>-16547</v>
      </c>
      <c r="I421" s="103" t="str">
        <f t="shared" si="145"/>
        <v>N.M.</v>
      </c>
      <c r="J421" s="104"/>
      <c r="K421" s="15">
        <v>-16547</v>
      </c>
      <c r="L421" s="15">
        <v>71500</v>
      </c>
      <c r="M421" s="90">
        <f t="shared" si="146"/>
        <v>-88047</v>
      </c>
      <c r="N421" s="103">
        <f t="shared" si="147"/>
        <v>-1.2314265734265735</v>
      </c>
      <c r="O421" s="104"/>
      <c r="P421" s="15">
        <v>-16547</v>
      </c>
      <c r="Q421" s="15">
        <v>8700</v>
      </c>
      <c r="R421" s="90">
        <f t="shared" si="148"/>
        <v>-25247</v>
      </c>
      <c r="S421" s="103">
        <f t="shared" si="149"/>
        <v>-2.9019540229885057</v>
      </c>
      <c r="T421" s="104"/>
      <c r="U421" s="15">
        <v>-14497</v>
      </c>
      <c r="V421" s="15">
        <v>71500</v>
      </c>
      <c r="W421" s="90">
        <f t="shared" si="150"/>
        <v>-85997</v>
      </c>
      <c r="X421" s="103">
        <f t="shared" si="151"/>
        <v>-1.2027552447552448</v>
      </c>
    </row>
    <row r="422" spans="1:24" s="14" customFormat="1" ht="12.75" hidden="1" outlineLevel="2">
      <c r="A422" s="14" t="s">
        <v>1256</v>
      </c>
      <c r="B422" s="14" t="s">
        <v>1257</v>
      </c>
      <c r="C422" s="54" t="s">
        <v>96</v>
      </c>
      <c r="D422" s="15"/>
      <c r="E422" s="15"/>
      <c r="F422" s="15">
        <v>0</v>
      </c>
      <c r="G422" s="15">
        <v>0</v>
      </c>
      <c r="H422" s="90">
        <f t="shared" si="144"/>
        <v>0</v>
      </c>
      <c r="I422" s="103">
        <f t="shared" si="145"/>
        <v>0</v>
      </c>
      <c r="J422" s="104"/>
      <c r="K422" s="15">
        <v>80100</v>
      </c>
      <c r="L422" s="15">
        <v>0</v>
      </c>
      <c r="M422" s="90">
        <f t="shared" si="146"/>
        <v>80100</v>
      </c>
      <c r="N422" s="103" t="str">
        <f t="shared" si="147"/>
        <v>N.M.</v>
      </c>
      <c r="O422" s="104"/>
      <c r="P422" s="15">
        <v>0</v>
      </c>
      <c r="Q422" s="15">
        <v>0</v>
      </c>
      <c r="R422" s="90">
        <f t="shared" si="148"/>
        <v>0</v>
      </c>
      <c r="S422" s="103">
        <f t="shared" si="149"/>
        <v>0</v>
      </c>
      <c r="T422" s="104"/>
      <c r="U422" s="15">
        <v>80100</v>
      </c>
      <c r="V422" s="15">
        <v>0</v>
      </c>
      <c r="W422" s="90">
        <f t="shared" si="150"/>
        <v>80100</v>
      </c>
      <c r="X422" s="103" t="str">
        <f t="shared" si="151"/>
        <v>N.M.</v>
      </c>
    </row>
    <row r="423" spans="1:24" s="14" customFormat="1" ht="12.75" hidden="1" outlineLevel="2">
      <c r="A423" s="14" t="s">
        <v>1258</v>
      </c>
      <c r="B423" s="14" t="s">
        <v>1259</v>
      </c>
      <c r="C423" s="54" t="s">
        <v>97</v>
      </c>
      <c r="D423" s="15"/>
      <c r="E423" s="15"/>
      <c r="F423" s="15">
        <v>0</v>
      </c>
      <c r="G423" s="15">
        <v>0</v>
      </c>
      <c r="H423" s="90">
        <f t="shared" si="144"/>
        <v>0</v>
      </c>
      <c r="I423" s="103">
        <f t="shared" si="145"/>
        <v>0</v>
      </c>
      <c r="J423" s="104"/>
      <c r="K423" s="15">
        <v>0</v>
      </c>
      <c r="L423" s="15">
        <v>4262.08</v>
      </c>
      <c r="M423" s="90">
        <f t="shared" si="146"/>
        <v>-4262.08</v>
      </c>
      <c r="N423" s="103" t="str">
        <f t="shared" si="147"/>
        <v>N.M.</v>
      </c>
      <c r="O423" s="104"/>
      <c r="P423" s="15">
        <v>0</v>
      </c>
      <c r="Q423" s="15">
        <v>3686.08</v>
      </c>
      <c r="R423" s="90">
        <f t="shared" si="148"/>
        <v>-3686.08</v>
      </c>
      <c r="S423" s="103" t="str">
        <f t="shared" si="149"/>
        <v>N.M.</v>
      </c>
      <c r="T423" s="104"/>
      <c r="U423" s="15">
        <v>0</v>
      </c>
      <c r="V423" s="15">
        <v>4262.08</v>
      </c>
      <c r="W423" s="90">
        <f t="shared" si="150"/>
        <v>-4262.08</v>
      </c>
      <c r="X423" s="103" t="str">
        <f t="shared" si="151"/>
        <v>N.M.</v>
      </c>
    </row>
    <row r="424" spans="1:24" s="14" customFormat="1" ht="12.75" hidden="1" outlineLevel="2">
      <c r="A424" s="14" t="s">
        <v>1260</v>
      </c>
      <c r="B424" s="14" t="s">
        <v>1261</v>
      </c>
      <c r="C424" s="54" t="s">
        <v>97</v>
      </c>
      <c r="D424" s="15"/>
      <c r="E424" s="15"/>
      <c r="F424" s="15">
        <v>0</v>
      </c>
      <c r="G424" s="15">
        <v>0</v>
      </c>
      <c r="H424" s="90">
        <f t="shared" si="144"/>
        <v>0</v>
      </c>
      <c r="I424" s="103">
        <f t="shared" si="145"/>
        <v>0</v>
      </c>
      <c r="J424" s="104"/>
      <c r="K424" s="15">
        <v>2098.4</v>
      </c>
      <c r="L424" s="15">
        <v>0</v>
      </c>
      <c r="M424" s="90">
        <f t="shared" si="146"/>
        <v>2098.4</v>
      </c>
      <c r="N424" s="103" t="str">
        <f t="shared" si="147"/>
        <v>N.M.</v>
      </c>
      <c r="O424" s="104"/>
      <c r="P424" s="15">
        <v>1312</v>
      </c>
      <c r="Q424" s="15">
        <v>0</v>
      </c>
      <c r="R424" s="90">
        <f t="shared" si="148"/>
        <v>1312</v>
      </c>
      <c r="S424" s="103" t="str">
        <f t="shared" si="149"/>
        <v>N.M.</v>
      </c>
      <c r="T424" s="104"/>
      <c r="U424" s="15">
        <v>2098.4</v>
      </c>
      <c r="V424" s="15">
        <v>0</v>
      </c>
      <c r="W424" s="90">
        <f t="shared" si="150"/>
        <v>2098.4</v>
      </c>
      <c r="X424" s="103" t="str">
        <f t="shared" si="151"/>
        <v>N.M.</v>
      </c>
    </row>
    <row r="425" spans="1:24" s="14" customFormat="1" ht="12.75" hidden="1" outlineLevel="2">
      <c r="A425" s="14" t="s">
        <v>1262</v>
      </c>
      <c r="B425" s="14" t="s">
        <v>1263</v>
      </c>
      <c r="C425" s="54" t="s">
        <v>98</v>
      </c>
      <c r="D425" s="15"/>
      <c r="E425" s="15"/>
      <c r="F425" s="15">
        <v>0</v>
      </c>
      <c r="G425" s="15">
        <v>0</v>
      </c>
      <c r="H425" s="90">
        <f t="shared" si="144"/>
        <v>0</v>
      </c>
      <c r="I425" s="103">
        <f t="shared" si="145"/>
        <v>0</v>
      </c>
      <c r="J425" s="104"/>
      <c r="K425" s="15">
        <v>0</v>
      </c>
      <c r="L425" s="15">
        <v>210</v>
      </c>
      <c r="M425" s="90">
        <f t="shared" si="146"/>
        <v>-210</v>
      </c>
      <c r="N425" s="103" t="str">
        <f t="shared" si="147"/>
        <v>N.M.</v>
      </c>
      <c r="O425" s="104"/>
      <c r="P425" s="15">
        <v>0</v>
      </c>
      <c r="Q425" s="15">
        <v>55</v>
      </c>
      <c r="R425" s="90">
        <f t="shared" si="148"/>
        <v>-55</v>
      </c>
      <c r="S425" s="103" t="str">
        <f t="shared" si="149"/>
        <v>N.M.</v>
      </c>
      <c r="T425" s="104"/>
      <c r="U425" s="15">
        <v>15</v>
      </c>
      <c r="V425" s="15">
        <v>210</v>
      </c>
      <c r="W425" s="90">
        <f t="shared" si="150"/>
        <v>-195</v>
      </c>
      <c r="X425" s="103">
        <f t="shared" si="151"/>
        <v>-0.9285714285714286</v>
      </c>
    </row>
    <row r="426" spans="1:24" s="14" customFormat="1" ht="12.75" hidden="1" outlineLevel="2">
      <c r="A426" s="14" t="s">
        <v>1264</v>
      </c>
      <c r="B426" s="14" t="s">
        <v>1265</v>
      </c>
      <c r="C426" s="54" t="s">
        <v>99</v>
      </c>
      <c r="D426" s="15"/>
      <c r="E426" s="15"/>
      <c r="F426" s="15">
        <v>0</v>
      </c>
      <c r="G426" s="15">
        <v>0</v>
      </c>
      <c r="H426" s="90">
        <f t="shared" si="144"/>
        <v>0</v>
      </c>
      <c r="I426" s="103">
        <f t="shared" si="145"/>
        <v>0</v>
      </c>
      <c r="J426" s="104"/>
      <c r="K426" s="15">
        <v>255.25</v>
      </c>
      <c r="L426" s="15">
        <v>0</v>
      </c>
      <c r="M426" s="90">
        <f t="shared" si="146"/>
        <v>255.25</v>
      </c>
      <c r="N426" s="103" t="str">
        <f t="shared" si="147"/>
        <v>N.M.</v>
      </c>
      <c r="O426" s="104"/>
      <c r="P426" s="15">
        <v>0</v>
      </c>
      <c r="Q426" s="15">
        <v>0</v>
      </c>
      <c r="R426" s="90">
        <f t="shared" si="148"/>
        <v>0</v>
      </c>
      <c r="S426" s="103">
        <f t="shared" si="149"/>
        <v>0</v>
      </c>
      <c r="T426" s="104"/>
      <c r="U426" s="15">
        <v>255.25</v>
      </c>
      <c r="V426" s="15">
        <v>0</v>
      </c>
      <c r="W426" s="90">
        <f t="shared" si="150"/>
        <v>255.25</v>
      </c>
      <c r="X426" s="103" t="str">
        <f t="shared" si="151"/>
        <v>N.M.</v>
      </c>
    </row>
    <row r="427" spans="1:24" s="14" customFormat="1" ht="12.75" hidden="1" outlineLevel="2">
      <c r="A427" s="14" t="s">
        <v>1266</v>
      </c>
      <c r="B427" s="14" t="s">
        <v>1267</v>
      </c>
      <c r="C427" s="54" t="s">
        <v>100</v>
      </c>
      <c r="D427" s="15"/>
      <c r="E427" s="15"/>
      <c r="F427" s="15">
        <v>0</v>
      </c>
      <c r="G427" s="15">
        <v>0</v>
      </c>
      <c r="H427" s="90">
        <f t="shared" si="144"/>
        <v>0</v>
      </c>
      <c r="I427" s="103">
        <f t="shared" si="145"/>
        <v>0</v>
      </c>
      <c r="J427" s="104"/>
      <c r="K427" s="15">
        <v>0</v>
      </c>
      <c r="L427" s="15">
        <v>335182.84</v>
      </c>
      <c r="M427" s="90">
        <f t="shared" si="146"/>
        <v>-335182.84</v>
      </c>
      <c r="N427" s="103" t="str">
        <f t="shared" si="147"/>
        <v>N.M.</v>
      </c>
      <c r="O427" s="104"/>
      <c r="P427" s="15">
        <v>0</v>
      </c>
      <c r="Q427" s="15">
        <v>0</v>
      </c>
      <c r="R427" s="90">
        <f t="shared" si="148"/>
        <v>0</v>
      </c>
      <c r="S427" s="103">
        <f t="shared" si="149"/>
        <v>0</v>
      </c>
      <c r="T427" s="104"/>
      <c r="U427" s="15">
        <v>0</v>
      </c>
      <c r="V427" s="15">
        <v>391046.64</v>
      </c>
      <c r="W427" s="90">
        <f t="shared" si="150"/>
        <v>-391046.64</v>
      </c>
      <c r="X427" s="103" t="str">
        <f t="shared" si="151"/>
        <v>N.M.</v>
      </c>
    </row>
    <row r="428" spans="1:24" s="14" customFormat="1" ht="12.75" hidden="1" outlineLevel="2">
      <c r="A428" s="14" t="s">
        <v>1268</v>
      </c>
      <c r="B428" s="14" t="s">
        <v>1269</v>
      </c>
      <c r="C428" s="54" t="s">
        <v>100</v>
      </c>
      <c r="D428" s="15"/>
      <c r="E428" s="15"/>
      <c r="F428" s="15">
        <v>0</v>
      </c>
      <c r="G428" s="15">
        <v>62479.56</v>
      </c>
      <c r="H428" s="90">
        <f t="shared" si="144"/>
        <v>-62479.56</v>
      </c>
      <c r="I428" s="103" t="str">
        <f t="shared" si="145"/>
        <v>N.M.</v>
      </c>
      <c r="J428" s="104"/>
      <c r="K428" s="15">
        <v>374877.41000000003</v>
      </c>
      <c r="L428" s="15">
        <v>312397.8</v>
      </c>
      <c r="M428" s="90">
        <f t="shared" si="146"/>
        <v>62479.610000000044</v>
      </c>
      <c r="N428" s="103">
        <f t="shared" si="147"/>
        <v>0.20000016005234367</v>
      </c>
      <c r="O428" s="104"/>
      <c r="P428" s="15">
        <v>0</v>
      </c>
      <c r="Q428" s="15">
        <v>187438.68</v>
      </c>
      <c r="R428" s="90">
        <f t="shared" si="148"/>
        <v>-187438.68</v>
      </c>
      <c r="S428" s="103" t="str">
        <f t="shared" si="149"/>
        <v>N.M.</v>
      </c>
      <c r="T428" s="104"/>
      <c r="U428" s="15">
        <v>437356.97000000003</v>
      </c>
      <c r="V428" s="15">
        <v>312397.8</v>
      </c>
      <c r="W428" s="90">
        <f t="shared" si="150"/>
        <v>124959.17000000004</v>
      </c>
      <c r="X428" s="103">
        <f t="shared" si="151"/>
        <v>0.4000001600523437</v>
      </c>
    </row>
    <row r="429" spans="1:24" s="14" customFormat="1" ht="12.75" hidden="1" outlineLevel="2">
      <c r="A429" s="14" t="s">
        <v>1270</v>
      </c>
      <c r="B429" s="14" t="s">
        <v>1271</v>
      </c>
      <c r="C429" s="54" t="s">
        <v>101</v>
      </c>
      <c r="D429" s="15"/>
      <c r="E429" s="15"/>
      <c r="F429" s="15">
        <v>66612.46</v>
      </c>
      <c r="G429" s="15">
        <v>0</v>
      </c>
      <c r="H429" s="90">
        <f t="shared" si="144"/>
        <v>66612.46</v>
      </c>
      <c r="I429" s="103" t="str">
        <f t="shared" si="145"/>
        <v>N.M.</v>
      </c>
      <c r="J429" s="104"/>
      <c r="K429" s="15">
        <v>333062.3</v>
      </c>
      <c r="L429" s="15">
        <v>0</v>
      </c>
      <c r="M429" s="90">
        <f t="shared" si="146"/>
        <v>333062.3</v>
      </c>
      <c r="N429" s="103" t="str">
        <f t="shared" si="147"/>
        <v>N.M.</v>
      </c>
      <c r="O429" s="104"/>
      <c r="P429" s="15">
        <v>199837.38</v>
      </c>
      <c r="Q429" s="15">
        <v>0</v>
      </c>
      <c r="R429" s="90">
        <f t="shared" si="148"/>
        <v>199837.38</v>
      </c>
      <c r="S429" s="103" t="str">
        <f t="shared" si="149"/>
        <v>N.M.</v>
      </c>
      <c r="T429" s="104"/>
      <c r="U429" s="15">
        <v>333062.3</v>
      </c>
      <c r="V429" s="15">
        <v>0</v>
      </c>
      <c r="W429" s="90">
        <f t="shared" si="150"/>
        <v>333062.3</v>
      </c>
      <c r="X429" s="103" t="str">
        <f t="shared" si="151"/>
        <v>N.M.</v>
      </c>
    </row>
    <row r="430" spans="1:24" s="14" customFormat="1" ht="12.75" hidden="1" outlineLevel="2">
      <c r="A430" s="14" t="s">
        <v>1272</v>
      </c>
      <c r="B430" s="14" t="s">
        <v>1273</v>
      </c>
      <c r="C430" s="54" t="s">
        <v>102</v>
      </c>
      <c r="D430" s="15"/>
      <c r="E430" s="15"/>
      <c r="F430" s="15">
        <v>0</v>
      </c>
      <c r="G430" s="15">
        <v>0</v>
      </c>
      <c r="H430" s="90">
        <f t="shared" si="144"/>
        <v>0</v>
      </c>
      <c r="I430" s="103">
        <f t="shared" si="145"/>
        <v>0</v>
      </c>
      <c r="J430" s="104"/>
      <c r="K430" s="15">
        <v>0</v>
      </c>
      <c r="L430" s="15">
        <v>-840600</v>
      </c>
      <c r="M430" s="90">
        <f t="shared" si="146"/>
        <v>840600</v>
      </c>
      <c r="N430" s="103" t="str">
        <f t="shared" si="147"/>
        <v>N.M.</v>
      </c>
      <c r="O430" s="104"/>
      <c r="P430" s="15">
        <v>0</v>
      </c>
      <c r="Q430" s="15">
        <v>0</v>
      </c>
      <c r="R430" s="90">
        <f t="shared" si="148"/>
        <v>0</v>
      </c>
      <c r="S430" s="103">
        <f t="shared" si="149"/>
        <v>0</v>
      </c>
      <c r="T430" s="104"/>
      <c r="U430" s="15">
        <v>0</v>
      </c>
      <c r="V430" s="15">
        <v>-840600</v>
      </c>
      <c r="W430" s="90">
        <f t="shared" si="150"/>
        <v>840600</v>
      </c>
      <c r="X430" s="103" t="str">
        <f t="shared" si="151"/>
        <v>N.M.</v>
      </c>
    </row>
    <row r="431" spans="1:24" s="14" customFormat="1" ht="12.75" hidden="1" outlineLevel="2">
      <c r="A431" s="14" t="s">
        <v>1274</v>
      </c>
      <c r="B431" s="14" t="s">
        <v>1275</v>
      </c>
      <c r="C431" s="54" t="s">
        <v>102</v>
      </c>
      <c r="D431" s="15"/>
      <c r="E431" s="15"/>
      <c r="F431" s="15">
        <v>0</v>
      </c>
      <c r="G431" s="15">
        <v>0</v>
      </c>
      <c r="H431" s="90">
        <f t="shared" si="144"/>
        <v>0</v>
      </c>
      <c r="I431" s="103">
        <f t="shared" si="145"/>
        <v>0</v>
      </c>
      <c r="J431" s="104"/>
      <c r="K431" s="15">
        <v>0</v>
      </c>
      <c r="L431" s="15">
        <v>243282.02000000002</v>
      </c>
      <c r="M431" s="90">
        <f t="shared" si="146"/>
        <v>-243282.02000000002</v>
      </c>
      <c r="N431" s="103" t="str">
        <f t="shared" si="147"/>
        <v>N.M.</v>
      </c>
      <c r="O431" s="104"/>
      <c r="P431" s="15">
        <v>0</v>
      </c>
      <c r="Q431" s="15">
        <v>0</v>
      </c>
      <c r="R431" s="90">
        <f t="shared" si="148"/>
        <v>0</v>
      </c>
      <c r="S431" s="103">
        <f t="shared" si="149"/>
        <v>0</v>
      </c>
      <c r="T431" s="104"/>
      <c r="U431" s="15">
        <v>0</v>
      </c>
      <c r="V431" s="15">
        <v>244964.2</v>
      </c>
      <c r="W431" s="90">
        <f t="shared" si="150"/>
        <v>-244964.2</v>
      </c>
      <c r="X431" s="103" t="str">
        <f t="shared" si="151"/>
        <v>N.M.</v>
      </c>
    </row>
    <row r="432" spans="1:24" s="14" customFormat="1" ht="12.75" hidden="1" outlineLevel="2">
      <c r="A432" s="14" t="s">
        <v>1276</v>
      </c>
      <c r="B432" s="14" t="s">
        <v>1277</v>
      </c>
      <c r="C432" s="54" t="s">
        <v>102</v>
      </c>
      <c r="D432" s="15"/>
      <c r="E432" s="15"/>
      <c r="F432" s="15">
        <v>0</v>
      </c>
      <c r="G432" s="15">
        <v>924.65</v>
      </c>
      <c r="H432" s="90">
        <f t="shared" si="144"/>
        <v>-924.65</v>
      </c>
      <c r="I432" s="103" t="str">
        <f t="shared" si="145"/>
        <v>N.M.</v>
      </c>
      <c r="J432" s="104"/>
      <c r="K432" s="15">
        <v>1513.34</v>
      </c>
      <c r="L432" s="15">
        <v>13978.48</v>
      </c>
      <c r="M432" s="90">
        <f t="shared" si="146"/>
        <v>-12465.14</v>
      </c>
      <c r="N432" s="103">
        <f t="shared" si="147"/>
        <v>-0.8917378713565424</v>
      </c>
      <c r="O432" s="104"/>
      <c r="P432" s="15">
        <v>0</v>
      </c>
      <c r="Q432" s="15">
        <v>3216.21</v>
      </c>
      <c r="R432" s="90">
        <f t="shared" si="148"/>
        <v>-3216.21</v>
      </c>
      <c r="S432" s="103" t="str">
        <f t="shared" si="149"/>
        <v>N.M.</v>
      </c>
      <c r="T432" s="104"/>
      <c r="U432" s="15">
        <v>2579.84</v>
      </c>
      <c r="V432" s="15">
        <v>13978.48</v>
      </c>
      <c r="W432" s="90">
        <f t="shared" si="150"/>
        <v>-11398.64</v>
      </c>
      <c r="X432" s="103">
        <f t="shared" si="151"/>
        <v>-0.8154420223085772</v>
      </c>
    </row>
    <row r="433" spans="1:24" s="14" customFormat="1" ht="12.75" hidden="1" outlineLevel="2">
      <c r="A433" s="14" t="s">
        <v>1278</v>
      </c>
      <c r="B433" s="14" t="s">
        <v>1279</v>
      </c>
      <c r="C433" s="54" t="s">
        <v>102</v>
      </c>
      <c r="D433" s="15"/>
      <c r="E433" s="15"/>
      <c r="F433" s="15">
        <v>954.9200000000001</v>
      </c>
      <c r="G433" s="15">
        <v>0</v>
      </c>
      <c r="H433" s="90">
        <f t="shared" si="144"/>
        <v>954.9200000000001</v>
      </c>
      <c r="I433" s="103" t="str">
        <f t="shared" si="145"/>
        <v>N.M.</v>
      </c>
      <c r="J433" s="104"/>
      <c r="K433" s="15">
        <v>13088.49</v>
      </c>
      <c r="L433" s="15">
        <v>0</v>
      </c>
      <c r="M433" s="90">
        <f t="shared" si="146"/>
        <v>13088.49</v>
      </c>
      <c r="N433" s="103" t="str">
        <f t="shared" si="147"/>
        <v>N.M.</v>
      </c>
      <c r="O433" s="104"/>
      <c r="P433" s="15">
        <v>3445.37</v>
      </c>
      <c r="Q433" s="15">
        <v>0</v>
      </c>
      <c r="R433" s="90">
        <f t="shared" si="148"/>
        <v>3445.37</v>
      </c>
      <c r="S433" s="103" t="str">
        <f t="shared" si="149"/>
        <v>N.M.</v>
      </c>
      <c r="T433" s="104"/>
      <c r="U433" s="15">
        <v>13088.49</v>
      </c>
      <c r="V433" s="15">
        <v>0</v>
      </c>
      <c r="W433" s="90">
        <f t="shared" si="150"/>
        <v>13088.49</v>
      </c>
      <c r="X433" s="103" t="str">
        <f t="shared" si="151"/>
        <v>N.M.</v>
      </c>
    </row>
    <row r="434" spans="1:24" s="14" customFormat="1" ht="12.75" hidden="1" outlineLevel="2">
      <c r="A434" s="14" t="s">
        <v>1280</v>
      </c>
      <c r="B434" s="14" t="s">
        <v>1281</v>
      </c>
      <c r="C434" s="54" t="s">
        <v>103</v>
      </c>
      <c r="D434" s="15"/>
      <c r="E434" s="15"/>
      <c r="F434" s="15">
        <v>0</v>
      </c>
      <c r="G434" s="15">
        <v>0</v>
      </c>
      <c r="H434" s="90">
        <f t="shared" si="144"/>
        <v>0</v>
      </c>
      <c r="I434" s="103">
        <f t="shared" si="145"/>
        <v>0</v>
      </c>
      <c r="J434" s="104"/>
      <c r="K434" s="15">
        <v>0</v>
      </c>
      <c r="L434" s="15">
        <v>100</v>
      </c>
      <c r="M434" s="90">
        <f t="shared" si="146"/>
        <v>-100</v>
      </c>
      <c r="N434" s="103" t="str">
        <f t="shared" si="147"/>
        <v>N.M.</v>
      </c>
      <c r="O434" s="104"/>
      <c r="P434" s="15">
        <v>0</v>
      </c>
      <c r="Q434" s="15">
        <v>0</v>
      </c>
      <c r="R434" s="90">
        <f t="shared" si="148"/>
        <v>0</v>
      </c>
      <c r="S434" s="103">
        <f t="shared" si="149"/>
        <v>0</v>
      </c>
      <c r="T434" s="104"/>
      <c r="U434" s="15">
        <v>0</v>
      </c>
      <c r="V434" s="15">
        <v>100</v>
      </c>
      <c r="W434" s="90">
        <f t="shared" si="150"/>
        <v>-100</v>
      </c>
      <c r="X434" s="103" t="str">
        <f t="shared" si="151"/>
        <v>N.M.</v>
      </c>
    </row>
    <row r="435" spans="1:24" s="14" customFormat="1" ht="12.75" hidden="1" outlineLevel="2">
      <c r="A435" s="14" t="s">
        <v>1282</v>
      </c>
      <c r="B435" s="14" t="s">
        <v>1283</v>
      </c>
      <c r="C435" s="54" t="s">
        <v>103</v>
      </c>
      <c r="D435" s="15"/>
      <c r="E435" s="15"/>
      <c r="F435" s="15">
        <v>0</v>
      </c>
      <c r="G435" s="15">
        <v>0</v>
      </c>
      <c r="H435" s="90">
        <f t="shared" si="144"/>
        <v>0</v>
      </c>
      <c r="I435" s="103">
        <f t="shared" si="145"/>
        <v>0</v>
      </c>
      <c r="J435" s="104"/>
      <c r="K435" s="15">
        <v>100</v>
      </c>
      <c r="L435" s="15">
        <v>0</v>
      </c>
      <c r="M435" s="90">
        <f t="shared" si="146"/>
        <v>100</v>
      </c>
      <c r="N435" s="103" t="str">
        <f t="shared" si="147"/>
        <v>N.M.</v>
      </c>
      <c r="O435" s="104"/>
      <c r="P435" s="15">
        <v>0</v>
      </c>
      <c r="Q435" s="15">
        <v>0</v>
      </c>
      <c r="R435" s="90">
        <f t="shared" si="148"/>
        <v>0</v>
      </c>
      <c r="S435" s="103">
        <f t="shared" si="149"/>
        <v>0</v>
      </c>
      <c r="T435" s="104"/>
      <c r="U435" s="15">
        <v>100</v>
      </c>
      <c r="V435" s="15">
        <v>0</v>
      </c>
      <c r="W435" s="90">
        <f t="shared" si="150"/>
        <v>100</v>
      </c>
      <c r="X435" s="103" t="str">
        <f t="shared" si="151"/>
        <v>N.M.</v>
      </c>
    </row>
    <row r="436" spans="1:24" s="14" customFormat="1" ht="12.75" hidden="1" outlineLevel="2">
      <c r="A436" s="14" t="s">
        <v>1284</v>
      </c>
      <c r="B436" s="14" t="s">
        <v>1285</v>
      </c>
      <c r="C436" s="54" t="s">
        <v>104</v>
      </c>
      <c r="D436" s="15"/>
      <c r="E436" s="15"/>
      <c r="F436" s="15">
        <v>0</v>
      </c>
      <c r="G436" s="15">
        <v>0</v>
      </c>
      <c r="H436" s="90">
        <f t="shared" si="144"/>
        <v>0</v>
      </c>
      <c r="I436" s="103">
        <f t="shared" si="145"/>
        <v>0</v>
      </c>
      <c r="J436" s="104"/>
      <c r="K436" s="15">
        <v>0</v>
      </c>
      <c r="L436" s="15">
        <v>0</v>
      </c>
      <c r="M436" s="90">
        <f t="shared" si="146"/>
        <v>0</v>
      </c>
      <c r="N436" s="103">
        <f t="shared" si="147"/>
        <v>0</v>
      </c>
      <c r="O436" s="104"/>
      <c r="P436" s="15">
        <v>0</v>
      </c>
      <c r="Q436" s="15">
        <v>0</v>
      </c>
      <c r="R436" s="90">
        <f t="shared" si="148"/>
        <v>0</v>
      </c>
      <c r="S436" s="103">
        <f t="shared" si="149"/>
        <v>0</v>
      </c>
      <c r="T436" s="104"/>
      <c r="U436" s="15">
        <v>0</v>
      </c>
      <c r="V436" s="15">
        <v>134.82</v>
      </c>
      <c r="W436" s="90">
        <f t="shared" si="150"/>
        <v>-134.82</v>
      </c>
      <c r="X436" s="103" t="str">
        <f t="shared" si="151"/>
        <v>N.M.</v>
      </c>
    </row>
    <row r="437" spans="1:24" s="14" customFormat="1" ht="12.75" hidden="1" outlineLevel="2">
      <c r="A437" s="14" t="s">
        <v>1286</v>
      </c>
      <c r="B437" s="14" t="s">
        <v>1287</v>
      </c>
      <c r="C437" s="54" t="s">
        <v>104</v>
      </c>
      <c r="D437" s="15"/>
      <c r="E437" s="15"/>
      <c r="F437" s="15">
        <v>0</v>
      </c>
      <c r="G437" s="15">
        <v>0</v>
      </c>
      <c r="H437" s="90">
        <f t="shared" si="144"/>
        <v>0</v>
      </c>
      <c r="I437" s="103">
        <f t="shared" si="145"/>
        <v>0</v>
      </c>
      <c r="J437" s="104"/>
      <c r="K437" s="15">
        <v>0</v>
      </c>
      <c r="L437" s="15">
        <v>103.72</v>
      </c>
      <c r="M437" s="90">
        <f t="shared" si="146"/>
        <v>-103.72</v>
      </c>
      <c r="N437" s="103" t="str">
        <f t="shared" si="147"/>
        <v>N.M.</v>
      </c>
      <c r="O437" s="104"/>
      <c r="P437" s="15">
        <v>0</v>
      </c>
      <c r="Q437" s="15">
        <v>0</v>
      </c>
      <c r="R437" s="90">
        <f t="shared" si="148"/>
        <v>0</v>
      </c>
      <c r="S437" s="103">
        <f t="shared" si="149"/>
        <v>0</v>
      </c>
      <c r="T437" s="104"/>
      <c r="U437" s="15">
        <v>0</v>
      </c>
      <c r="V437" s="15">
        <v>2146.81</v>
      </c>
      <c r="W437" s="90">
        <f t="shared" si="150"/>
        <v>-2146.81</v>
      </c>
      <c r="X437" s="103" t="str">
        <f t="shared" si="151"/>
        <v>N.M.</v>
      </c>
    </row>
    <row r="438" spans="1:24" s="14" customFormat="1" ht="12.75" hidden="1" outlineLevel="2">
      <c r="A438" s="14" t="s">
        <v>1288</v>
      </c>
      <c r="B438" s="14" t="s">
        <v>1289</v>
      </c>
      <c r="C438" s="54" t="s">
        <v>104</v>
      </c>
      <c r="D438" s="15"/>
      <c r="E438" s="15"/>
      <c r="F438" s="15">
        <v>0</v>
      </c>
      <c r="G438" s="15">
        <v>0</v>
      </c>
      <c r="H438" s="90">
        <f t="shared" si="144"/>
        <v>0</v>
      </c>
      <c r="I438" s="103">
        <f t="shared" si="145"/>
        <v>0</v>
      </c>
      <c r="J438" s="104"/>
      <c r="K438" s="15">
        <v>871.26</v>
      </c>
      <c r="L438" s="15">
        <v>81.13</v>
      </c>
      <c r="M438" s="90">
        <f t="shared" si="146"/>
        <v>790.13</v>
      </c>
      <c r="N438" s="103">
        <f t="shared" si="147"/>
        <v>9.739060766670775</v>
      </c>
      <c r="O438" s="104"/>
      <c r="P438" s="15">
        <v>0</v>
      </c>
      <c r="Q438" s="15">
        <v>871.26</v>
      </c>
      <c r="R438" s="90">
        <f t="shared" si="148"/>
        <v>-871.26</v>
      </c>
      <c r="S438" s="103" t="str">
        <f t="shared" si="149"/>
        <v>N.M.</v>
      </c>
      <c r="T438" s="104"/>
      <c r="U438" s="15">
        <v>871.26</v>
      </c>
      <c r="V438" s="15">
        <v>3024.13</v>
      </c>
      <c r="W438" s="90">
        <f t="shared" si="150"/>
        <v>-2152.87</v>
      </c>
      <c r="X438" s="103">
        <f t="shared" si="151"/>
        <v>-0.7118973060020567</v>
      </c>
    </row>
    <row r="439" spans="1:24" s="14" customFormat="1" ht="12.75" hidden="1" outlineLevel="2">
      <c r="A439" s="14" t="s">
        <v>1290</v>
      </c>
      <c r="B439" s="14" t="s">
        <v>1291</v>
      </c>
      <c r="C439" s="54" t="s">
        <v>104</v>
      </c>
      <c r="D439" s="15"/>
      <c r="E439" s="15"/>
      <c r="F439" s="15">
        <v>0</v>
      </c>
      <c r="G439" s="15">
        <v>2750</v>
      </c>
      <c r="H439" s="90">
        <f t="shared" si="144"/>
        <v>-2750</v>
      </c>
      <c r="I439" s="103" t="str">
        <f t="shared" si="145"/>
        <v>N.M.</v>
      </c>
      <c r="J439" s="104"/>
      <c r="K439" s="15">
        <v>320.91</v>
      </c>
      <c r="L439" s="15">
        <v>42379.43</v>
      </c>
      <c r="M439" s="90">
        <f t="shared" si="146"/>
        <v>-42058.52</v>
      </c>
      <c r="N439" s="103">
        <f t="shared" si="147"/>
        <v>-0.9924276942847036</v>
      </c>
      <c r="O439" s="104"/>
      <c r="P439" s="15">
        <v>293.46</v>
      </c>
      <c r="Q439" s="15">
        <v>20379.43</v>
      </c>
      <c r="R439" s="90">
        <f t="shared" si="148"/>
        <v>-20085.97</v>
      </c>
      <c r="S439" s="103">
        <f t="shared" si="149"/>
        <v>-0.9856001860699736</v>
      </c>
      <c r="T439" s="104"/>
      <c r="U439" s="15">
        <v>3108.17</v>
      </c>
      <c r="V439" s="15">
        <v>42379.43</v>
      </c>
      <c r="W439" s="90">
        <f t="shared" si="150"/>
        <v>-39271.26</v>
      </c>
      <c r="X439" s="103">
        <f t="shared" si="151"/>
        <v>-0.9266585227786216</v>
      </c>
    </row>
    <row r="440" spans="1:24" s="14" customFormat="1" ht="12.75" hidden="1" outlineLevel="2">
      <c r="A440" s="14" t="s">
        <v>1292</v>
      </c>
      <c r="B440" s="14" t="s">
        <v>1293</v>
      </c>
      <c r="C440" s="54" t="s">
        <v>105</v>
      </c>
      <c r="D440" s="15"/>
      <c r="E440" s="15"/>
      <c r="F440" s="15">
        <v>8859</v>
      </c>
      <c r="G440" s="15">
        <v>0</v>
      </c>
      <c r="H440" s="90">
        <f t="shared" si="144"/>
        <v>8859</v>
      </c>
      <c r="I440" s="103" t="str">
        <f t="shared" si="145"/>
        <v>N.M.</v>
      </c>
      <c r="J440" s="104"/>
      <c r="K440" s="15">
        <v>97449</v>
      </c>
      <c r="L440" s="15">
        <v>0</v>
      </c>
      <c r="M440" s="90">
        <f t="shared" si="146"/>
        <v>97449</v>
      </c>
      <c r="N440" s="103" t="str">
        <f t="shared" si="147"/>
        <v>N.M.</v>
      </c>
      <c r="O440" s="104"/>
      <c r="P440" s="15">
        <v>26577</v>
      </c>
      <c r="Q440" s="15">
        <v>0</v>
      </c>
      <c r="R440" s="90">
        <f t="shared" si="148"/>
        <v>26577</v>
      </c>
      <c r="S440" s="103" t="str">
        <f t="shared" si="149"/>
        <v>N.M.</v>
      </c>
      <c r="T440" s="104"/>
      <c r="U440" s="15">
        <v>97449</v>
      </c>
      <c r="V440" s="15">
        <v>0</v>
      </c>
      <c r="W440" s="90">
        <f t="shared" si="150"/>
        <v>97449</v>
      </c>
      <c r="X440" s="103" t="str">
        <f t="shared" si="151"/>
        <v>N.M.</v>
      </c>
    </row>
    <row r="441" spans="1:24" s="14" customFormat="1" ht="12.75" hidden="1" outlineLevel="2">
      <c r="A441" s="14" t="s">
        <v>1294</v>
      </c>
      <c r="B441" s="14" t="s">
        <v>1295</v>
      </c>
      <c r="C441" s="54" t="s">
        <v>106</v>
      </c>
      <c r="D441" s="15"/>
      <c r="E441" s="15"/>
      <c r="F441" s="15">
        <v>-81696.58</v>
      </c>
      <c r="G441" s="15">
        <v>-85604.13</v>
      </c>
      <c r="H441" s="90">
        <f t="shared" si="144"/>
        <v>3907.550000000003</v>
      </c>
      <c r="I441" s="103">
        <f t="shared" si="145"/>
        <v>0.04564674624927562</v>
      </c>
      <c r="J441" s="104"/>
      <c r="K441" s="15">
        <v>-846377.39</v>
      </c>
      <c r="L441" s="15">
        <v>-948962.093</v>
      </c>
      <c r="M441" s="90">
        <f t="shared" si="146"/>
        <v>102584.70299999998</v>
      </c>
      <c r="N441" s="103">
        <f t="shared" si="147"/>
        <v>0.1081020029743169</v>
      </c>
      <c r="O441" s="104"/>
      <c r="P441" s="15">
        <v>-256098.77000000002</v>
      </c>
      <c r="Q441" s="15">
        <v>-233303.07</v>
      </c>
      <c r="R441" s="90">
        <f t="shared" si="148"/>
        <v>-22795.70000000001</v>
      </c>
      <c r="S441" s="103">
        <f t="shared" si="149"/>
        <v>-0.0977085299391903</v>
      </c>
      <c r="T441" s="104"/>
      <c r="U441" s="15">
        <v>-954890.56</v>
      </c>
      <c r="V441" s="15">
        <v>-1049560.929</v>
      </c>
      <c r="W441" s="90">
        <f t="shared" si="150"/>
        <v>94670.36899999995</v>
      </c>
      <c r="X441" s="103">
        <f t="shared" si="151"/>
        <v>0.09019997446951453</v>
      </c>
    </row>
    <row r="442" spans="1:24" s="14" customFormat="1" ht="12.75" hidden="1" outlineLevel="2">
      <c r="A442" s="14" t="s">
        <v>1296</v>
      </c>
      <c r="B442" s="14" t="s">
        <v>1297</v>
      </c>
      <c r="C442" s="54" t="s">
        <v>107</v>
      </c>
      <c r="D442" s="15"/>
      <c r="E442" s="15"/>
      <c r="F442" s="15">
        <v>-894.03</v>
      </c>
      <c r="G442" s="15">
        <v>-963.34</v>
      </c>
      <c r="H442" s="90">
        <f t="shared" si="144"/>
        <v>69.31000000000006</v>
      </c>
      <c r="I442" s="103">
        <f t="shared" si="145"/>
        <v>0.07194759897855384</v>
      </c>
      <c r="J442" s="104"/>
      <c r="K442" s="15">
        <v>-9403.69</v>
      </c>
      <c r="L442" s="15">
        <v>-10420.424</v>
      </c>
      <c r="M442" s="90">
        <f t="shared" si="146"/>
        <v>1016.7340000000004</v>
      </c>
      <c r="N442" s="103">
        <f t="shared" si="147"/>
        <v>0.0975712696527512</v>
      </c>
      <c r="O442" s="104"/>
      <c r="P442" s="15">
        <v>-2468.2000000000003</v>
      </c>
      <c r="Q442" s="15">
        <v>-2772.11</v>
      </c>
      <c r="R442" s="90">
        <f t="shared" si="148"/>
        <v>303.90999999999985</v>
      </c>
      <c r="S442" s="103">
        <f t="shared" si="149"/>
        <v>0.10963129168755924</v>
      </c>
      <c r="T442" s="104"/>
      <c r="U442" s="15">
        <v>-10447.84</v>
      </c>
      <c r="V442" s="15">
        <v>-11377.249000000002</v>
      </c>
      <c r="W442" s="90">
        <f t="shared" si="150"/>
        <v>929.4090000000015</v>
      </c>
      <c r="X442" s="103">
        <f t="shared" si="151"/>
        <v>0.0816901344077115</v>
      </c>
    </row>
    <row r="443" spans="1:24" s="14" customFormat="1" ht="12.75" hidden="1" outlineLevel="2">
      <c r="A443" s="14" t="s">
        <v>1298</v>
      </c>
      <c r="B443" s="14" t="s">
        <v>1299</v>
      </c>
      <c r="C443" s="54" t="s">
        <v>108</v>
      </c>
      <c r="D443" s="15"/>
      <c r="E443" s="15"/>
      <c r="F443" s="15">
        <v>-1318.7</v>
      </c>
      <c r="G443" s="15">
        <v>-963.34</v>
      </c>
      <c r="H443" s="90">
        <f t="shared" si="144"/>
        <v>-355.36</v>
      </c>
      <c r="I443" s="103">
        <f t="shared" si="145"/>
        <v>-0.368883260323458</v>
      </c>
      <c r="J443" s="104"/>
      <c r="K443" s="15">
        <v>-13144.85</v>
      </c>
      <c r="L443" s="15">
        <v>-11198.572</v>
      </c>
      <c r="M443" s="90">
        <f t="shared" si="146"/>
        <v>-1946.2780000000002</v>
      </c>
      <c r="N443" s="103">
        <f t="shared" si="147"/>
        <v>-0.17379698054359075</v>
      </c>
      <c r="O443" s="104"/>
      <c r="P443" s="15">
        <v>-4492.46</v>
      </c>
      <c r="Q443" s="15">
        <v>-2772.11</v>
      </c>
      <c r="R443" s="90">
        <f t="shared" si="148"/>
        <v>-1720.35</v>
      </c>
      <c r="S443" s="103">
        <f t="shared" si="149"/>
        <v>-0.6205922564400402</v>
      </c>
      <c r="T443" s="104"/>
      <c r="U443" s="15">
        <v>-14189</v>
      </c>
      <c r="V443" s="15">
        <v>-12155.366</v>
      </c>
      <c r="W443" s="90">
        <f t="shared" si="150"/>
        <v>-2033.634</v>
      </c>
      <c r="X443" s="103">
        <f t="shared" si="151"/>
        <v>-0.16730339506025568</v>
      </c>
    </row>
    <row r="444" spans="1:24" s="14" customFormat="1" ht="12.75" hidden="1" outlineLevel="2">
      <c r="A444" s="14" t="s">
        <v>1300</v>
      </c>
      <c r="B444" s="14" t="s">
        <v>1301</v>
      </c>
      <c r="C444" s="54" t="s">
        <v>109</v>
      </c>
      <c r="D444" s="15"/>
      <c r="E444" s="15"/>
      <c r="F444" s="15">
        <v>0</v>
      </c>
      <c r="G444" s="15">
        <v>0</v>
      </c>
      <c r="H444" s="90">
        <f t="shared" si="144"/>
        <v>0</v>
      </c>
      <c r="I444" s="103">
        <f t="shared" si="145"/>
        <v>0</v>
      </c>
      <c r="J444" s="104"/>
      <c r="K444" s="15">
        <v>0</v>
      </c>
      <c r="L444" s="15">
        <v>-864.4300000000001</v>
      </c>
      <c r="M444" s="90">
        <f t="shared" si="146"/>
        <v>864.4300000000001</v>
      </c>
      <c r="N444" s="103" t="str">
        <f t="shared" si="147"/>
        <v>N.M.</v>
      </c>
      <c r="O444" s="104"/>
      <c r="P444" s="15">
        <v>0</v>
      </c>
      <c r="Q444" s="15">
        <v>0</v>
      </c>
      <c r="R444" s="90">
        <f t="shared" si="148"/>
        <v>0</v>
      </c>
      <c r="S444" s="103">
        <f t="shared" si="149"/>
        <v>0</v>
      </c>
      <c r="T444" s="104"/>
      <c r="U444" s="15">
        <v>0</v>
      </c>
      <c r="V444" s="15">
        <v>133.56999999999994</v>
      </c>
      <c r="W444" s="90">
        <f t="shared" si="150"/>
        <v>-133.56999999999994</v>
      </c>
      <c r="X444" s="103" t="str">
        <f t="shared" si="151"/>
        <v>N.M.</v>
      </c>
    </row>
    <row r="445" spans="1:24" s="14" customFormat="1" ht="12.75" hidden="1" outlineLevel="2">
      <c r="A445" s="14" t="s">
        <v>1302</v>
      </c>
      <c r="B445" s="14" t="s">
        <v>1303</v>
      </c>
      <c r="C445" s="54" t="s">
        <v>109</v>
      </c>
      <c r="D445" s="15"/>
      <c r="E445" s="15"/>
      <c r="F445" s="15">
        <v>0</v>
      </c>
      <c r="G445" s="15">
        <v>1002</v>
      </c>
      <c r="H445" s="90">
        <f t="shared" si="144"/>
        <v>-1002</v>
      </c>
      <c r="I445" s="103" t="str">
        <f t="shared" si="145"/>
        <v>N.M.</v>
      </c>
      <c r="J445" s="104"/>
      <c r="K445" s="15">
        <v>0</v>
      </c>
      <c r="L445" s="15">
        <v>11022</v>
      </c>
      <c r="M445" s="90">
        <f t="shared" si="146"/>
        <v>-11022</v>
      </c>
      <c r="N445" s="103" t="str">
        <f t="shared" si="147"/>
        <v>N.M.</v>
      </c>
      <c r="O445" s="104"/>
      <c r="P445" s="15">
        <v>0</v>
      </c>
      <c r="Q445" s="15">
        <v>3006</v>
      </c>
      <c r="R445" s="90">
        <f t="shared" si="148"/>
        <v>-3006</v>
      </c>
      <c r="S445" s="103" t="str">
        <f t="shared" si="149"/>
        <v>N.M.</v>
      </c>
      <c r="T445" s="104"/>
      <c r="U445" s="15">
        <v>998</v>
      </c>
      <c r="V445" s="15">
        <v>11022</v>
      </c>
      <c r="W445" s="90">
        <f t="shared" si="150"/>
        <v>-10024</v>
      </c>
      <c r="X445" s="103">
        <f t="shared" si="151"/>
        <v>-0.9094538196334604</v>
      </c>
    </row>
    <row r="446" spans="1:24" s="14" customFormat="1" ht="12.75" hidden="1" outlineLevel="2">
      <c r="A446" s="14" t="s">
        <v>1304</v>
      </c>
      <c r="B446" s="14" t="s">
        <v>1305</v>
      </c>
      <c r="C446" s="54" t="s">
        <v>109</v>
      </c>
      <c r="D446" s="15"/>
      <c r="E446" s="15"/>
      <c r="F446" s="15">
        <v>2225</v>
      </c>
      <c r="G446" s="15">
        <v>0</v>
      </c>
      <c r="H446" s="90">
        <f t="shared" si="144"/>
        <v>2225</v>
      </c>
      <c r="I446" s="103" t="str">
        <f t="shared" si="145"/>
        <v>N.M.</v>
      </c>
      <c r="J446" s="104"/>
      <c r="K446" s="15">
        <v>24475</v>
      </c>
      <c r="L446" s="15">
        <v>0</v>
      </c>
      <c r="M446" s="90">
        <f t="shared" si="146"/>
        <v>24475</v>
      </c>
      <c r="N446" s="103" t="str">
        <f t="shared" si="147"/>
        <v>N.M.</v>
      </c>
      <c r="O446" s="104"/>
      <c r="P446" s="15">
        <v>6675</v>
      </c>
      <c r="Q446" s="15">
        <v>0</v>
      </c>
      <c r="R446" s="90">
        <f t="shared" si="148"/>
        <v>6675</v>
      </c>
      <c r="S446" s="103" t="str">
        <f t="shared" si="149"/>
        <v>N.M.</v>
      </c>
      <c r="T446" s="104"/>
      <c r="U446" s="15">
        <v>24475</v>
      </c>
      <c r="V446" s="15">
        <v>0</v>
      </c>
      <c r="W446" s="90">
        <f t="shared" si="150"/>
        <v>24475</v>
      </c>
      <c r="X446" s="103" t="str">
        <f t="shared" si="151"/>
        <v>N.M.</v>
      </c>
    </row>
    <row r="447" spans="1:24" s="13" customFormat="1" ht="12.75" collapsed="1">
      <c r="A447" s="13" t="s">
        <v>250</v>
      </c>
      <c r="B447" s="11"/>
      <c r="C447" s="52" t="s">
        <v>292</v>
      </c>
      <c r="D447" s="29"/>
      <c r="E447" s="29"/>
      <c r="F447" s="29">
        <v>979818.9400000001</v>
      </c>
      <c r="G447" s="29">
        <v>960816.3500000001</v>
      </c>
      <c r="H447" s="29">
        <f>+F447-G447</f>
        <v>19002.589999999967</v>
      </c>
      <c r="I447" s="98">
        <f>IF(G447&lt;0,IF(H447=0,0,IF(OR(G447=0,F447=0),"N.M.",IF(ABS(H447/G447)&gt;=10,"N.M.",H447/(-G447)))),IF(H447=0,0,IF(OR(G447=0,F447=0),"N.M.",IF(ABS(H447/G447)&gt;=10,"N.M.",H447/G447))))</f>
        <v>0.019777546458279945</v>
      </c>
      <c r="J447" s="115"/>
      <c r="K447" s="29">
        <v>9862909.895000001</v>
      </c>
      <c r="L447" s="29">
        <v>10708376.8</v>
      </c>
      <c r="M447" s="29">
        <f>+K447-L447</f>
        <v>-845466.9049999993</v>
      </c>
      <c r="N447" s="98">
        <f>IF(L447&lt;0,IF(M447=0,0,IF(OR(L447=0,K447=0),"N.M.",IF(ABS(M447/L447)&gt;=10,"N.M.",M447/(-L447)))),IF(M447=0,0,IF(OR(L447=0,K447=0),"N.M.",IF(ABS(M447/L447)&gt;=10,"N.M.",M447/L447))))</f>
        <v>-0.07895378737513227</v>
      </c>
      <c r="O447" s="115"/>
      <c r="P447" s="29">
        <v>1423183.0969999998</v>
      </c>
      <c r="Q447" s="29">
        <v>2886464.4400000004</v>
      </c>
      <c r="R447" s="29">
        <f>+P447-Q447</f>
        <v>-1463281.3430000006</v>
      </c>
      <c r="S447" s="98">
        <f>IF(Q447&lt;0,IF(R447=0,0,IF(OR(Q447=0,P447=0),"N.M.",IF(ABS(R447/Q447)&gt;=10,"N.M.",R447/(-Q447)))),IF(R447=0,0,IF(OR(Q447=0,P447=0),"N.M.",IF(ABS(R447/Q447)&gt;=10,"N.M.",R447/Q447))))</f>
        <v>-0.5069459102707672</v>
      </c>
      <c r="T447" s="115"/>
      <c r="U447" s="29">
        <v>10837095.195</v>
      </c>
      <c r="V447" s="29">
        <v>11800033.715</v>
      </c>
      <c r="W447" s="29">
        <f>+U447-V447</f>
        <v>-962938.5199999996</v>
      </c>
      <c r="X447" s="98">
        <f>IF(V447&lt;0,IF(W447=0,0,IF(OR(V447=0,U447=0),"N.M.",IF(ABS(W447/V447)&gt;=10,"N.M.",W447/(-V447)))),IF(W447=0,0,IF(OR(V447=0,U447=0),"N.M.",IF(ABS(W447/V447)&gt;=10,"N.M.",W447/V447))))</f>
        <v>-0.08160472616073365</v>
      </c>
    </row>
    <row r="448" spans="2:24" s="30" customFormat="1" ht="4.5" customHeight="1" hidden="1" outlineLevel="1">
      <c r="B448" s="31"/>
      <c r="C448" s="58"/>
      <c r="D448" s="33"/>
      <c r="E448" s="33"/>
      <c r="F448" s="36"/>
      <c r="G448" s="36"/>
      <c r="H448" s="36"/>
      <c r="I448" s="100"/>
      <c r="J448" s="116"/>
      <c r="K448" s="36"/>
      <c r="L448" s="36"/>
      <c r="M448" s="36"/>
      <c r="N448" s="100"/>
      <c r="O448" s="116"/>
      <c r="P448" s="36"/>
      <c r="Q448" s="36"/>
      <c r="R448" s="36"/>
      <c r="S448" s="100"/>
      <c r="T448" s="116"/>
      <c r="U448" s="36"/>
      <c r="V448" s="36"/>
      <c r="W448" s="36"/>
      <c r="X448" s="100"/>
    </row>
    <row r="449" spans="1:24" s="14" customFormat="1" ht="12.75" hidden="1" outlineLevel="2">
      <c r="A449" s="14" t="s">
        <v>1306</v>
      </c>
      <c r="B449" s="14" t="s">
        <v>1307</v>
      </c>
      <c r="C449" s="54" t="s">
        <v>110</v>
      </c>
      <c r="D449" s="15"/>
      <c r="E449" s="15"/>
      <c r="F449" s="15">
        <v>0</v>
      </c>
      <c r="G449" s="15">
        <v>0</v>
      </c>
      <c r="H449" s="90">
        <f>+F449-G449</f>
        <v>0</v>
      </c>
      <c r="I449" s="103">
        <f>IF(G449&lt;0,IF(H449=0,0,IF(OR(G449=0,F449=0),"N.M.",IF(ABS(H449/G449)&gt;=10,"N.M.",H449/(-G449)))),IF(H449=0,0,IF(OR(G449=0,F449=0),"N.M.",IF(ABS(H449/G449)&gt;=10,"N.M.",H449/G449))))</f>
        <v>0</v>
      </c>
      <c r="J449" s="104"/>
      <c r="K449" s="15">
        <v>0</v>
      </c>
      <c r="L449" s="15">
        <v>0</v>
      </c>
      <c r="M449" s="90">
        <f>+K449-L449</f>
        <v>0</v>
      </c>
      <c r="N449" s="103">
        <f>IF(L449&lt;0,IF(M449=0,0,IF(OR(L449=0,K449=0),"N.M.",IF(ABS(M449/L449)&gt;=10,"N.M.",M449/(-L449)))),IF(M449=0,0,IF(OR(L449=0,K449=0),"N.M.",IF(ABS(M449/L449)&gt;=10,"N.M.",M449/L449))))</f>
        <v>0</v>
      </c>
      <c r="O449" s="104"/>
      <c r="P449" s="15">
        <v>0</v>
      </c>
      <c r="Q449" s="15">
        <v>0</v>
      </c>
      <c r="R449" s="90">
        <f>+P449-Q449</f>
        <v>0</v>
      </c>
      <c r="S449" s="103">
        <f>IF(Q449&lt;0,IF(R449=0,0,IF(OR(Q449=0,P449=0),"N.M.",IF(ABS(R449/Q449)&gt;=10,"N.M.",R449/(-Q449)))),IF(R449=0,0,IF(OR(Q449=0,P449=0),"N.M.",IF(ABS(R449/Q449)&gt;=10,"N.M.",R449/Q449))))</f>
        <v>0</v>
      </c>
      <c r="T449" s="104"/>
      <c r="U449" s="15">
        <v>0</v>
      </c>
      <c r="V449" s="15">
        <v>37246</v>
      </c>
      <c r="W449" s="90">
        <f>+U449-V449</f>
        <v>-37246</v>
      </c>
      <c r="X449" s="103" t="str">
        <f>IF(V449&lt;0,IF(W449=0,0,IF(OR(V449=0,U449=0),"N.M.",IF(ABS(W449/V449)&gt;=10,"N.M.",W449/(-V449)))),IF(W449=0,0,IF(OR(V449=0,U449=0),"N.M.",IF(ABS(W449/V449)&gt;=10,"N.M.",W449/V449))))</f>
        <v>N.M.</v>
      </c>
    </row>
    <row r="450" spans="1:24" s="14" customFormat="1" ht="12.75" hidden="1" outlineLevel="2">
      <c r="A450" s="14" t="s">
        <v>1308</v>
      </c>
      <c r="B450" s="14" t="s">
        <v>1309</v>
      </c>
      <c r="C450" s="54" t="s">
        <v>110</v>
      </c>
      <c r="D450" s="15"/>
      <c r="E450" s="15"/>
      <c r="F450" s="15">
        <v>0</v>
      </c>
      <c r="G450" s="15">
        <v>-546981.1</v>
      </c>
      <c r="H450" s="90">
        <f>+F450-G450</f>
        <v>546981.1</v>
      </c>
      <c r="I450" s="103" t="str">
        <f>IF(G450&lt;0,IF(H450=0,0,IF(OR(G450=0,F450=0),"N.M.",IF(ABS(H450/G450)&gt;=10,"N.M.",H450/(-G450)))),IF(H450=0,0,IF(OR(G450=0,F450=0),"N.M.",IF(ABS(H450/G450)&gt;=10,"N.M.",H450/G450))))</f>
        <v>N.M.</v>
      </c>
      <c r="J450" s="104"/>
      <c r="K450" s="15">
        <v>0</v>
      </c>
      <c r="L450" s="15">
        <v>-546981.1</v>
      </c>
      <c r="M450" s="90">
        <f>+K450-L450</f>
        <v>546981.1</v>
      </c>
      <c r="N450" s="103" t="str">
        <f>IF(L450&lt;0,IF(M450=0,0,IF(OR(L450=0,K450=0),"N.M.",IF(ABS(M450/L450)&gt;=10,"N.M.",M450/(-L450)))),IF(M450=0,0,IF(OR(L450=0,K450=0),"N.M.",IF(ABS(M450/L450)&gt;=10,"N.M.",M450/L450))))</f>
        <v>N.M.</v>
      </c>
      <c r="O450" s="104"/>
      <c r="P450" s="15">
        <v>0</v>
      </c>
      <c r="Q450" s="15">
        <v>-546981.1</v>
      </c>
      <c r="R450" s="90">
        <f>+P450-Q450</f>
        <v>546981.1</v>
      </c>
      <c r="S450" s="103" t="str">
        <f>IF(Q450&lt;0,IF(R450=0,0,IF(OR(Q450=0,P450=0),"N.M.",IF(ABS(R450/Q450)&gt;=10,"N.M.",R450/(-Q450)))),IF(R450=0,0,IF(OR(Q450=0,P450=0),"N.M.",IF(ABS(R450/Q450)&gt;=10,"N.M.",R450/Q450))))</f>
        <v>N.M.</v>
      </c>
      <c r="T450" s="104"/>
      <c r="U450" s="15">
        <v>0</v>
      </c>
      <c r="V450" s="15">
        <v>-140587.46999999997</v>
      </c>
      <c r="W450" s="90">
        <f>+U450-V450</f>
        <v>140587.46999999997</v>
      </c>
      <c r="X450" s="103" t="str">
        <f>IF(V450&lt;0,IF(W450=0,0,IF(OR(V450=0,U450=0),"N.M.",IF(ABS(W450/V450)&gt;=10,"N.M.",W450/(-V450)))),IF(W450=0,0,IF(OR(V450=0,U450=0),"N.M.",IF(ABS(W450/V450)&gt;=10,"N.M.",W450/V450))))</f>
        <v>N.M.</v>
      </c>
    </row>
    <row r="451" spans="1:24" s="14" customFormat="1" ht="12.75" hidden="1" outlineLevel="2">
      <c r="A451" s="14" t="s">
        <v>1310</v>
      </c>
      <c r="B451" s="14" t="s">
        <v>1311</v>
      </c>
      <c r="C451" s="54" t="s">
        <v>110</v>
      </c>
      <c r="D451" s="15"/>
      <c r="E451" s="15"/>
      <c r="F451" s="15">
        <v>294606.96</v>
      </c>
      <c r="G451" s="15">
        <v>-850878.9500000001</v>
      </c>
      <c r="H451" s="90">
        <f>+F451-G451</f>
        <v>1145485.9100000001</v>
      </c>
      <c r="I451" s="103">
        <f>IF(G451&lt;0,IF(H451=0,0,IF(OR(G451=0,F451=0),"N.M.",IF(ABS(H451/G451)&gt;=10,"N.M.",H451/(-G451)))),IF(H451=0,0,IF(OR(G451=0,F451=0),"N.M.",IF(ABS(H451/G451)&gt;=10,"N.M.",H451/G451))))</f>
        <v>1.3462383926644326</v>
      </c>
      <c r="J451" s="104"/>
      <c r="K451" s="15">
        <v>294606.96</v>
      </c>
      <c r="L451" s="15">
        <v>-2264496.43</v>
      </c>
      <c r="M451" s="90">
        <f>+K451-L451</f>
        <v>2559103.39</v>
      </c>
      <c r="N451" s="103">
        <f>IF(L451&lt;0,IF(M451=0,0,IF(OR(L451=0,K451=0),"N.M.",IF(ABS(M451/L451)&gt;=10,"N.M.",M451/(-L451)))),IF(M451=0,0,IF(OR(L451=0,K451=0),"N.M.",IF(ABS(M451/L451)&gt;=10,"N.M.",M451/L451))))</f>
        <v>1.1300982223230973</v>
      </c>
      <c r="O451" s="104"/>
      <c r="P451" s="15">
        <v>294606.96</v>
      </c>
      <c r="Q451" s="15">
        <v>-2646625.1</v>
      </c>
      <c r="R451" s="90">
        <f>+P451-Q451</f>
        <v>2941232.06</v>
      </c>
      <c r="S451" s="103">
        <f>IF(Q451&lt;0,IF(R451=0,0,IF(OR(Q451=0,P451=0),"N.M.",IF(ABS(R451/Q451)&gt;=10,"N.M.",R451/(-Q451)))),IF(R451=0,0,IF(OR(Q451=0,P451=0),"N.M.",IF(ABS(R451/Q451)&gt;=10,"N.M.",R451/Q451))))</f>
        <v>1.111314201622285</v>
      </c>
      <c r="T451" s="104"/>
      <c r="U451" s="15">
        <v>-1457339.71</v>
      </c>
      <c r="V451" s="15">
        <v>-2264496.43</v>
      </c>
      <c r="W451" s="90">
        <f>+U451-V451</f>
        <v>807156.7200000002</v>
      </c>
      <c r="X451" s="103">
        <f>IF(V451&lt;0,IF(W451=0,0,IF(OR(V451=0,U451=0),"N.M.",IF(ABS(W451/V451)&gt;=10,"N.M.",W451/(-V451)))),IF(W451=0,0,IF(OR(V451=0,U451=0),"N.M.",IF(ABS(W451/V451)&gt;=10,"N.M.",W451/V451))))</f>
        <v>0.35643982887621517</v>
      </c>
    </row>
    <row r="452" spans="1:24" s="14" customFormat="1" ht="12.75" hidden="1" outlineLevel="2">
      <c r="A452" s="14" t="s">
        <v>1312</v>
      </c>
      <c r="B452" s="14" t="s">
        <v>1313</v>
      </c>
      <c r="C452" s="54" t="s">
        <v>111</v>
      </c>
      <c r="D452" s="15"/>
      <c r="E452" s="15"/>
      <c r="F452" s="15">
        <v>791109.96</v>
      </c>
      <c r="G452" s="15">
        <v>0</v>
      </c>
      <c r="H452" s="90">
        <f>+F452-G452</f>
        <v>791109.96</v>
      </c>
      <c r="I452" s="103" t="str">
        <f>IF(G452&lt;0,IF(H452=0,0,IF(OR(G452=0,F452=0),"N.M.",IF(ABS(H452/G452)&gt;=10,"N.M.",H452/(-G452)))),IF(H452=0,0,IF(OR(G452=0,F452=0),"N.M.",IF(ABS(H452/G452)&gt;=10,"N.M.",H452/G452))))</f>
        <v>N.M.</v>
      </c>
      <c r="J452" s="104"/>
      <c r="K452" s="15">
        <v>1859420.9500000002</v>
      </c>
      <c r="L452" s="15">
        <v>0</v>
      </c>
      <c r="M452" s="90">
        <f>+K452-L452</f>
        <v>1859420.9500000002</v>
      </c>
      <c r="N452" s="103" t="str">
        <f>IF(L452&lt;0,IF(M452=0,0,IF(OR(L452=0,K452=0),"N.M.",IF(ABS(M452/L452)&gt;=10,"N.M.",M452/(-L452)))),IF(M452=0,0,IF(OR(L452=0,K452=0),"N.M.",IF(ABS(M452/L452)&gt;=10,"N.M.",M452/L452))))</f>
        <v>N.M.</v>
      </c>
      <c r="O452" s="104"/>
      <c r="P452" s="15">
        <v>837895.09</v>
      </c>
      <c r="Q452" s="15">
        <v>0</v>
      </c>
      <c r="R452" s="90">
        <f>+P452-Q452</f>
        <v>837895.09</v>
      </c>
      <c r="S452" s="103" t="str">
        <f>IF(Q452&lt;0,IF(R452=0,0,IF(OR(Q452=0,P452=0),"N.M.",IF(ABS(R452/Q452)&gt;=10,"N.M.",R452/(-Q452)))),IF(R452=0,0,IF(OR(Q452=0,P452=0),"N.M.",IF(ABS(R452/Q452)&gt;=10,"N.M.",R452/Q452))))</f>
        <v>N.M.</v>
      </c>
      <c r="T452" s="104"/>
      <c r="U452" s="15">
        <v>1859420.9500000002</v>
      </c>
      <c r="V452" s="15">
        <v>0</v>
      </c>
      <c r="W452" s="90">
        <f>+U452-V452</f>
        <v>1859420.9500000002</v>
      </c>
      <c r="X452" s="103" t="str">
        <f>IF(V452&lt;0,IF(W452=0,0,IF(OR(V452=0,U452=0),"N.M.",IF(ABS(W452/V452)&gt;=10,"N.M.",W452/(-V452)))),IF(W452=0,0,IF(OR(V452=0,U452=0),"N.M.",IF(ABS(W452/V452)&gt;=10,"N.M.",W452/V452))))</f>
        <v>N.M.</v>
      </c>
    </row>
    <row r="453" spans="1:24" s="13" customFormat="1" ht="12.75" collapsed="1">
      <c r="A453" s="13" t="s">
        <v>429</v>
      </c>
      <c r="B453" s="11"/>
      <c r="C453" s="52" t="s">
        <v>294</v>
      </c>
      <c r="D453" s="29"/>
      <c r="E453" s="29"/>
      <c r="F453" s="29">
        <v>1085716.92</v>
      </c>
      <c r="G453" s="29">
        <v>-1397860.05</v>
      </c>
      <c r="H453" s="29">
        <f>+F453-G453</f>
        <v>2483576.9699999997</v>
      </c>
      <c r="I453" s="98">
        <f>IF(G453&lt;0,IF(H453=0,0,IF(OR(G453=0,F453=0),"N.M.",IF(ABS(H453/G453)&gt;=10,"N.M.",H453/(-G453)))),IF(H453=0,0,IF(OR(G453=0,F453=0),"N.M.",IF(ABS(H453/G453)&gt;=10,"N.M.",H453/G453))))</f>
        <v>1.7766992983310452</v>
      </c>
      <c r="J453" s="115"/>
      <c r="K453" s="29">
        <v>2154027.91</v>
      </c>
      <c r="L453" s="29">
        <v>-2811477.5300000003</v>
      </c>
      <c r="M453" s="29">
        <f>+K453-L453</f>
        <v>4965505.44</v>
      </c>
      <c r="N453" s="98">
        <f>IF(L453&lt;0,IF(M453=0,0,IF(OR(L453=0,K453=0),"N.M.",IF(ABS(M453/L453)&gt;=10,"N.M.",M453/(-L453)))),IF(M453=0,0,IF(OR(L453=0,K453=0),"N.M.",IF(ABS(M453/L453)&gt;=10,"N.M.",M453/L453))))</f>
        <v>1.7661551220009217</v>
      </c>
      <c r="O453" s="115"/>
      <c r="P453" s="29">
        <v>1132502.05</v>
      </c>
      <c r="Q453" s="29">
        <v>-3193606.2</v>
      </c>
      <c r="R453" s="29">
        <f>+P453-Q453</f>
        <v>4326108.25</v>
      </c>
      <c r="S453" s="98">
        <f>IF(Q453&lt;0,IF(R453=0,0,IF(OR(Q453=0,P453=0),"N.M.",IF(ABS(R453/Q453)&gt;=10,"N.M.",R453/(-Q453)))),IF(R453=0,0,IF(OR(Q453=0,P453=0),"N.M.",IF(ABS(R453/Q453)&gt;=10,"N.M.",R453/Q453))))</f>
        <v>1.3546154344264487</v>
      </c>
      <c r="T453" s="115"/>
      <c r="U453" s="29">
        <v>402081.2400000002</v>
      </c>
      <c r="V453" s="29">
        <v>-2367837.9000000004</v>
      </c>
      <c r="W453" s="29">
        <f>+U453-V453</f>
        <v>2769919.1400000006</v>
      </c>
      <c r="X453" s="98">
        <f>IF(V453&lt;0,IF(W453=0,0,IF(OR(V453=0,U453=0),"N.M.",IF(ABS(W453/V453)&gt;=10,"N.M.",W453/(-V453)))),IF(W453=0,0,IF(OR(V453=0,U453=0),"N.M.",IF(ABS(W453/V453)&gt;=10,"N.M.",W453/V453))))</f>
        <v>1.169809445148251</v>
      </c>
    </row>
    <row r="454" spans="2:24" s="30" customFormat="1" ht="4.5" customHeight="1" hidden="1" outlineLevel="1">
      <c r="B454" s="31"/>
      <c r="C454" s="58"/>
      <c r="D454" s="33"/>
      <c r="E454" s="33"/>
      <c r="F454" s="36"/>
      <c r="G454" s="36"/>
      <c r="H454" s="36"/>
      <c r="I454" s="100"/>
      <c r="J454" s="116"/>
      <c r="K454" s="36"/>
      <c r="L454" s="36"/>
      <c r="M454" s="36"/>
      <c r="N454" s="100"/>
      <c r="O454" s="116"/>
      <c r="P454" s="36"/>
      <c r="Q454" s="36"/>
      <c r="R454" s="36"/>
      <c r="S454" s="100"/>
      <c r="T454" s="116"/>
      <c r="U454" s="36"/>
      <c r="V454" s="36"/>
      <c r="W454" s="36"/>
      <c r="X454" s="100"/>
    </row>
    <row r="455" spans="1:24" s="14" customFormat="1" ht="12.75" hidden="1" outlineLevel="2">
      <c r="A455" s="14" t="s">
        <v>1314</v>
      </c>
      <c r="B455" s="14" t="s">
        <v>1315</v>
      </c>
      <c r="C455" s="54" t="s">
        <v>112</v>
      </c>
      <c r="D455" s="15"/>
      <c r="E455" s="15"/>
      <c r="F455" s="15">
        <v>3885498.13</v>
      </c>
      <c r="G455" s="15">
        <v>-8303588.04</v>
      </c>
      <c r="H455" s="90">
        <f aca="true" t="shared" si="152" ref="H455:H460">+F455-G455</f>
        <v>12189086.17</v>
      </c>
      <c r="I455" s="103">
        <f aca="true" t="shared" si="153" ref="I455:I460">IF(G455&lt;0,IF(H455=0,0,IF(OR(G455=0,F455=0),"N.M.",IF(ABS(H455/G455)&gt;=10,"N.M.",H455/(-G455)))),IF(H455=0,0,IF(OR(G455=0,F455=0),"N.M.",IF(ABS(H455/G455)&gt;=10,"N.M.",H455/G455))))</f>
        <v>1.4679300214898425</v>
      </c>
      <c r="J455" s="104"/>
      <c r="K455" s="15">
        <v>11416594.93</v>
      </c>
      <c r="L455" s="15">
        <v>-23794706.33</v>
      </c>
      <c r="M455" s="90">
        <f aca="true" t="shared" si="154" ref="M455:M460">+K455-L455</f>
        <v>35211301.26</v>
      </c>
      <c r="N455" s="103">
        <f aca="true" t="shared" si="155" ref="N455:N460">IF(L455&lt;0,IF(M455=0,0,IF(OR(L455=0,K455=0),"N.M.",IF(ABS(M455/L455)&gt;=10,"N.M.",M455/(-L455)))),IF(M455=0,0,IF(OR(L455=0,K455=0),"N.M.",IF(ABS(M455/L455)&gt;=10,"N.M.",M455/L455))))</f>
        <v>1.4797955802297982</v>
      </c>
      <c r="O455" s="104"/>
      <c r="P455" s="15">
        <v>3198128.35</v>
      </c>
      <c r="Q455" s="15">
        <v>-21302571.15</v>
      </c>
      <c r="R455" s="90">
        <f aca="true" t="shared" si="156" ref="R455:R460">+P455-Q455</f>
        <v>24500699.5</v>
      </c>
      <c r="S455" s="103">
        <f aca="true" t="shared" si="157" ref="S455:S460">IF(Q455&lt;0,IF(R455=0,0,IF(OR(Q455=0,P455=0),"N.M.",IF(ABS(R455/Q455)&gt;=10,"N.M.",R455/(-Q455)))),IF(R455=0,0,IF(OR(Q455=0,P455=0),"N.M.",IF(ABS(R455/Q455)&gt;=10,"N.M.",R455/Q455))))</f>
        <v>1.150128748660464</v>
      </c>
      <c r="T455" s="104"/>
      <c r="U455" s="15">
        <v>-700865.9500000011</v>
      </c>
      <c r="V455" s="15">
        <v>-21685459.56</v>
      </c>
      <c r="W455" s="90">
        <f aca="true" t="shared" si="158" ref="W455:W460">+U455-V455</f>
        <v>20984593.61</v>
      </c>
      <c r="X455" s="103">
        <f aca="true" t="shared" si="159" ref="X455:X460">IF(V455&lt;0,IF(W455=0,0,IF(OR(V455=0,U455=0),"N.M.",IF(ABS(W455/V455)&gt;=10,"N.M.",W455/(-V455)))),IF(W455=0,0,IF(OR(V455=0,U455=0),"N.M.",IF(ABS(W455/V455)&gt;=10,"N.M.",W455/V455))))</f>
        <v>0.9676803736595565</v>
      </c>
    </row>
    <row r="456" spans="1:24" s="14" customFormat="1" ht="12.75" hidden="1" outlineLevel="2">
      <c r="A456" s="14" t="s">
        <v>1316</v>
      </c>
      <c r="B456" s="14" t="s">
        <v>1317</v>
      </c>
      <c r="C456" s="54" t="s">
        <v>113</v>
      </c>
      <c r="D456" s="15"/>
      <c r="E456" s="15"/>
      <c r="F456" s="15">
        <v>29020748.16</v>
      </c>
      <c r="G456" s="15">
        <v>32803393.06</v>
      </c>
      <c r="H456" s="90">
        <f t="shared" si="152"/>
        <v>-3782644.8999999985</v>
      </c>
      <c r="I456" s="103">
        <f t="shared" si="153"/>
        <v>-0.11531261089611193</v>
      </c>
      <c r="J456" s="104"/>
      <c r="K456" s="15">
        <v>56594029.84</v>
      </c>
      <c r="L456" s="15">
        <v>88206934.7</v>
      </c>
      <c r="M456" s="90">
        <f t="shared" si="154"/>
        <v>-31612904.86</v>
      </c>
      <c r="N456" s="103">
        <f t="shared" si="155"/>
        <v>-0.358394778908466</v>
      </c>
      <c r="O456" s="104"/>
      <c r="P456" s="15">
        <v>35418618.72</v>
      </c>
      <c r="Q456" s="15">
        <v>51868514.49</v>
      </c>
      <c r="R456" s="90">
        <f t="shared" si="156"/>
        <v>-16449895.770000003</v>
      </c>
      <c r="S456" s="103">
        <f t="shared" si="157"/>
        <v>-0.31714607468026607</v>
      </c>
      <c r="T456" s="104"/>
      <c r="U456" s="15">
        <v>81514658.48</v>
      </c>
      <c r="V456" s="15">
        <v>93606940.87</v>
      </c>
      <c r="W456" s="90">
        <f t="shared" si="158"/>
        <v>-12092282.39</v>
      </c>
      <c r="X456" s="103">
        <f t="shared" si="159"/>
        <v>-0.12918147177561962</v>
      </c>
    </row>
    <row r="457" spans="1:24" s="14" customFormat="1" ht="12.75" hidden="1" outlineLevel="2">
      <c r="A457" s="14" t="s">
        <v>1318</v>
      </c>
      <c r="B457" s="14" t="s">
        <v>1319</v>
      </c>
      <c r="C457" s="54" t="s">
        <v>114</v>
      </c>
      <c r="D457" s="15"/>
      <c r="E457" s="15"/>
      <c r="F457" s="15">
        <v>-32347781.49</v>
      </c>
      <c r="G457" s="15">
        <v>-22456575.75</v>
      </c>
      <c r="H457" s="90">
        <f t="shared" si="152"/>
        <v>-9891205.739999998</v>
      </c>
      <c r="I457" s="103">
        <f t="shared" si="153"/>
        <v>-0.4404592156041421</v>
      </c>
      <c r="J457" s="104"/>
      <c r="K457" s="15">
        <v>-56278083.83</v>
      </c>
      <c r="L457" s="15">
        <v>-52948957.74</v>
      </c>
      <c r="M457" s="90">
        <f t="shared" si="154"/>
        <v>-3329126.089999996</v>
      </c>
      <c r="N457" s="103">
        <f t="shared" si="155"/>
        <v>-0.06287425158295469</v>
      </c>
      <c r="O457" s="104"/>
      <c r="P457" s="15">
        <v>-36272093.71</v>
      </c>
      <c r="Q457" s="15">
        <v>-28978847.17</v>
      </c>
      <c r="R457" s="90">
        <f t="shared" si="156"/>
        <v>-7293246.539999999</v>
      </c>
      <c r="S457" s="103">
        <f t="shared" si="157"/>
        <v>-0.25167483361968396</v>
      </c>
      <c r="T457" s="104"/>
      <c r="U457" s="15">
        <v>-64816353.099999994</v>
      </c>
      <c r="V457" s="15">
        <v>-65740490.480000004</v>
      </c>
      <c r="W457" s="90">
        <f t="shared" si="158"/>
        <v>924137.3800000101</v>
      </c>
      <c r="X457" s="103">
        <f t="shared" si="159"/>
        <v>0.014057354504848988</v>
      </c>
    </row>
    <row r="458" spans="1:24" s="14" customFormat="1" ht="12.75" hidden="1" outlineLevel="2">
      <c r="A458" s="14" t="s">
        <v>1320</v>
      </c>
      <c r="B458" s="14" t="s">
        <v>1321</v>
      </c>
      <c r="C458" s="54" t="s">
        <v>115</v>
      </c>
      <c r="D458" s="15"/>
      <c r="E458" s="15"/>
      <c r="F458" s="15">
        <v>-58687</v>
      </c>
      <c r="G458" s="15">
        <v>-68496</v>
      </c>
      <c r="H458" s="90">
        <f t="shared" si="152"/>
        <v>9809</v>
      </c>
      <c r="I458" s="103">
        <f t="shared" si="153"/>
        <v>0.14320544265358562</v>
      </c>
      <c r="J458" s="104"/>
      <c r="K458" s="15">
        <v>-645557</v>
      </c>
      <c r="L458" s="15">
        <v>-753456</v>
      </c>
      <c r="M458" s="90">
        <f t="shared" si="154"/>
        <v>107899</v>
      </c>
      <c r="N458" s="103">
        <f t="shared" si="155"/>
        <v>0.14320544265358562</v>
      </c>
      <c r="O458" s="104"/>
      <c r="P458" s="15">
        <v>-176061</v>
      </c>
      <c r="Q458" s="15">
        <v>-205488</v>
      </c>
      <c r="R458" s="90">
        <f t="shared" si="156"/>
        <v>29427</v>
      </c>
      <c r="S458" s="103">
        <f t="shared" si="157"/>
        <v>0.14320544265358562</v>
      </c>
      <c r="T458" s="104"/>
      <c r="U458" s="15">
        <v>-714057</v>
      </c>
      <c r="V458" s="15">
        <v>-815588</v>
      </c>
      <c r="W458" s="90">
        <f t="shared" si="158"/>
        <v>101531</v>
      </c>
      <c r="X458" s="103">
        <f t="shared" si="159"/>
        <v>0.12448809938351227</v>
      </c>
    </row>
    <row r="459" spans="1:24" s="13" customFormat="1" ht="12.75" collapsed="1">
      <c r="A459" s="13" t="s">
        <v>251</v>
      </c>
      <c r="B459" s="11"/>
      <c r="C459" s="52" t="s">
        <v>293</v>
      </c>
      <c r="D459" s="29"/>
      <c r="E459" s="29"/>
      <c r="F459" s="129">
        <v>499777.80000000075</v>
      </c>
      <c r="G459" s="129">
        <v>1974733.2699999996</v>
      </c>
      <c r="H459" s="129">
        <f t="shared" si="152"/>
        <v>-1474955.4699999988</v>
      </c>
      <c r="I459" s="99">
        <f t="shared" si="153"/>
        <v>-0.7469137692707224</v>
      </c>
      <c r="J459" s="115"/>
      <c r="K459" s="129">
        <v>11086983.940000013</v>
      </c>
      <c r="L459" s="129">
        <v>10709814.630000003</v>
      </c>
      <c r="M459" s="129">
        <f t="shared" si="154"/>
        <v>377169.31000000983</v>
      </c>
      <c r="N459" s="99">
        <f t="shared" si="155"/>
        <v>0.035217165098590485</v>
      </c>
      <c r="O459" s="115"/>
      <c r="P459" s="129">
        <v>2168592.3599999994</v>
      </c>
      <c r="Q459" s="129">
        <v>1381608.1700000018</v>
      </c>
      <c r="R459" s="129">
        <f t="shared" si="156"/>
        <v>786984.1899999976</v>
      </c>
      <c r="S459" s="99">
        <f t="shared" si="157"/>
        <v>0.5696146035384233</v>
      </c>
      <c r="T459" s="115"/>
      <c r="U459" s="129">
        <v>15283382.430000007</v>
      </c>
      <c r="V459" s="129">
        <v>5365402.830000006</v>
      </c>
      <c r="W459" s="129">
        <f t="shared" si="158"/>
        <v>9917979.600000001</v>
      </c>
      <c r="X459" s="99">
        <f t="shared" si="159"/>
        <v>1.8485060515018201</v>
      </c>
    </row>
    <row r="460" spans="1:24" s="13" customFormat="1" ht="12.75">
      <c r="A460" s="13" t="s">
        <v>252</v>
      </c>
      <c r="B460" s="11"/>
      <c r="C460" s="51" t="s">
        <v>309</v>
      </c>
      <c r="D460" s="29"/>
      <c r="E460" s="29"/>
      <c r="F460" s="29">
        <v>49395533.37600001</v>
      </c>
      <c r="G460" s="29">
        <v>46073216.03800004</v>
      </c>
      <c r="H460" s="29">
        <f t="shared" si="152"/>
        <v>3322317.3379999697</v>
      </c>
      <c r="I460" s="98">
        <f t="shared" si="153"/>
        <v>0.07210951662805143</v>
      </c>
      <c r="J460" s="115"/>
      <c r="K460" s="29">
        <v>575156036.517</v>
      </c>
      <c r="L460" s="29">
        <v>549892523.604</v>
      </c>
      <c r="M460" s="29">
        <f t="shared" si="154"/>
        <v>25263512.912999988</v>
      </c>
      <c r="N460" s="98">
        <f t="shared" si="155"/>
        <v>0.045942637567469954</v>
      </c>
      <c r="O460" s="115"/>
      <c r="P460" s="29">
        <v>142357250.28600013</v>
      </c>
      <c r="Q460" s="29">
        <v>131634620.85999995</v>
      </c>
      <c r="R460" s="29">
        <f t="shared" si="156"/>
        <v>10722629.426000178</v>
      </c>
      <c r="S460" s="98">
        <f t="shared" si="157"/>
        <v>0.08145751745207086</v>
      </c>
      <c r="T460" s="115"/>
      <c r="U460" s="29">
        <v>622306796.9189999</v>
      </c>
      <c r="V460" s="29">
        <v>602639922.3849999</v>
      </c>
      <c r="W460" s="29">
        <f t="shared" si="158"/>
        <v>19666874.53400004</v>
      </c>
      <c r="X460" s="98">
        <f t="shared" si="159"/>
        <v>0.03263453648435151</v>
      </c>
    </row>
    <row r="461" spans="6:24" ht="5.25" customHeight="1">
      <c r="F461" s="36" t="str">
        <f>IF(ABS(F160+F189+F196+F353+F390+F404+F447+F453+F459-F460)&gt;$C$575,$C$576," ")</f>
        <v> </v>
      </c>
      <c r="G461" s="36" t="str">
        <f>IF(ABS(G160+G189+G196+G353+G390+G404+G447+G453+G459-G460)&gt;$C$575,$C$576," ")</f>
        <v> </v>
      </c>
      <c r="H461" s="36" t="str">
        <f>IF(ABS(H160+H189+H196+H353+H390+H404+H447+H453+H459-H460)&gt;$C$575,$C$576," ")</f>
        <v> </v>
      </c>
      <c r="I461" s="100"/>
      <c r="K461" s="36" t="str">
        <f>IF(ABS(K160+K189+K196+K353+K390+K404+K447+K453+K459-K460)&gt;$C$575,$C$576," ")</f>
        <v> </v>
      </c>
      <c r="L461" s="36" t="str">
        <f>IF(ABS(L160+L189+L196+L353+L390+L404+L447+L453+L459-L460)&gt;$C$575,$C$576," ")</f>
        <v> </v>
      </c>
      <c r="M461" s="36" t="str">
        <f>IF(ABS(M160+M189+M196+M353+M390+M404+M447+M453+M459-M460)&gt;$C$575,$C$576," ")</f>
        <v> </v>
      </c>
      <c r="N461" s="100"/>
      <c r="P461" s="36" t="str">
        <f>IF(ABS(P160+P189+P196+P353+P390+P404+P447+P453+P459-P460)&gt;$C$575,$C$576," ")</f>
        <v> </v>
      </c>
      <c r="Q461" s="36" t="str">
        <f>IF(ABS(Q160+Q189+Q196+Q353+Q390+Q404+Q447+Q453+Q459-Q460)&gt;$C$575,$C$576," ")</f>
        <v> </v>
      </c>
      <c r="R461" s="36" t="str">
        <f>IF(ABS(R160+R189+R196+R353+R390+R404+R447+R453+R459-R460)&gt;$C$575,$C$576," ")</f>
        <v> </v>
      </c>
      <c r="S461" s="100"/>
      <c r="U461" s="36" t="str">
        <f>IF(ABS(U160+U189+U196+U353+U390+U404+U447+U453+U459-U460)&gt;$C$575,$C$576," ")</f>
        <v> </v>
      </c>
      <c r="V461" s="36" t="str">
        <f>IF(ABS(V160+V189+V196+V353+V390+V404+V447+V453+V459-V460)&gt;$C$575,$C$576," ")</f>
        <v> </v>
      </c>
      <c r="W461" s="36" t="str">
        <f>IF(ABS(W160+W189+W196+W353+W390+W404+W447+W453+W459-W460)&gt;$C$575,$C$576," ")</f>
        <v> </v>
      </c>
      <c r="X461" s="100"/>
    </row>
    <row r="462" spans="1:24" ht="12.75">
      <c r="A462" s="37" t="s">
        <v>253</v>
      </c>
      <c r="C462" s="12" t="s">
        <v>254</v>
      </c>
      <c r="D462" s="34"/>
      <c r="E462" s="34"/>
      <c r="F462" s="34">
        <v>6404205.772999965</v>
      </c>
      <c r="G462" s="34">
        <v>3222216.332000011</v>
      </c>
      <c r="H462" s="29">
        <f>(+F462-G462)</f>
        <v>3181989.4409999535</v>
      </c>
      <c r="I462" s="98">
        <f>IF(G462&lt;0,IF(H462=0,0,IF(OR(G462=0,F462=0),"N.M.",IF(ABS(H462/G462)&gt;=10,"N.M.",H462/(-G462)))),IF(H462=0,0,IF(OR(G462=0,F462=0),"N.M.",IF(ABS(H462/G462)&gt;=10,"N.M.",H462/G462))))</f>
        <v>0.9875157696270849</v>
      </c>
      <c r="J462" s="115"/>
      <c r="K462" s="34">
        <v>58161138.054000035</v>
      </c>
      <c r="L462" s="34">
        <v>45998246.51100013</v>
      </c>
      <c r="M462" s="29">
        <f>(+K462-L462)</f>
        <v>12162891.542999908</v>
      </c>
      <c r="N462" s="98">
        <f>IF(L462&lt;0,IF(M462=0,0,IF(OR(L462=0,K462=0),"N.M.",IF(ABS(M462/L462)&gt;=10,"N.M.",M462/(-L462)))),IF(M462=0,0,IF(OR(L462=0,K462=0),"N.M.",IF(ABS(M462/L462)&gt;=10,"N.M.",M462/L462))))</f>
        <v>0.2644207652587636</v>
      </c>
      <c r="O462" s="115"/>
      <c r="P462" s="34">
        <v>18909853.970999934</v>
      </c>
      <c r="Q462" s="34">
        <v>5946907.630000038</v>
      </c>
      <c r="R462" s="29">
        <f>(+P462-Q462)</f>
        <v>12962946.340999896</v>
      </c>
      <c r="S462" s="98">
        <f>IF(Q462&lt;0,IF(R462=0,0,IF(OR(Q462=0,P462=0),"N.M.",IF(ABS(R462/Q462)&gt;=10,"N.M.",R462/(-Q462)))),IF(R462=0,0,IF(OR(Q462=0,P462=0),"N.M.",IF(ABS(R462/Q462)&gt;=10,"N.M.",R462/Q462))))</f>
        <v>2.1797793319685064</v>
      </c>
      <c r="T462" s="115"/>
      <c r="U462" s="34">
        <v>68458101.492</v>
      </c>
      <c r="V462" s="34">
        <v>44622727.07500014</v>
      </c>
      <c r="W462" s="29">
        <f>(+U462-V462)</f>
        <v>23835374.41699986</v>
      </c>
      <c r="X462" s="98">
        <f>IF(V462&lt;0,IF(W462=0,0,IF(OR(V462=0,U462=0),"N.M.",IF(ABS(W462/V462)&gt;=10,"N.M.",W462/(-V462)))),IF(W462=0,0,IF(OR(V462=0,U462=0),"N.M.",IF(ABS(W462/V462)&gt;=10,"N.M.",W462/V462))))</f>
        <v>0.5341532438602037</v>
      </c>
    </row>
    <row r="463" spans="1:24" ht="12.75">
      <c r="A463" s="37"/>
      <c r="C463" s="12"/>
      <c r="D463" s="34"/>
      <c r="E463" s="34"/>
      <c r="F463" s="34"/>
      <c r="G463" s="34"/>
      <c r="H463" s="29"/>
      <c r="I463" s="98">
        <f>IF(G463&lt;0,IF(H463=0,0,IF(OR(G463=0,F463=0),"N.M.",IF(ABS(H463/G463)&gt;=10,"N.M.",H463/(-G463)))),IF(H463=0,0,IF(OR(G463=0,F463=0),"N.M.",IF(ABS(H463/G463)&gt;=10,"N.M.",H463/G463))))</f>
        <v>0</v>
      </c>
      <c r="J463" s="115"/>
      <c r="K463" s="34"/>
      <c r="L463" s="34"/>
      <c r="M463" s="29"/>
      <c r="N463" s="98">
        <f>IF(L463&lt;0,IF(M463=0,0,IF(OR(L463=0,K463=0),"N.M.",IF(ABS(M463/L463)&gt;=10,"N.M.",M463/(-L463)))),IF(M463=0,0,IF(OR(L463=0,K463=0),"N.M.",IF(ABS(M463/L463)&gt;=10,"N.M.",M463/L463))))</f>
        <v>0</v>
      </c>
      <c r="O463" s="115"/>
      <c r="P463" s="34"/>
      <c r="Q463" s="34"/>
      <c r="R463" s="29"/>
      <c r="S463" s="98">
        <f>IF(Q463&lt;0,IF(R463=0,0,IF(OR(Q463=0,P463=0),"N.M.",IF(ABS(R463/Q463)&gt;=10,"N.M.",R463/(-Q463)))),IF(R463=0,0,IF(OR(Q463=0,P463=0),"N.M.",IF(ABS(R463/Q463)&gt;=10,"N.M.",R463/Q463))))</f>
        <v>0</v>
      </c>
      <c r="T463" s="115"/>
      <c r="U463" s="34"/>
      <c r="V463" s="34"/>
      <c r="W463" s="29"/>
      <c r="X463" s="98">
        <f>IF(V463&lt;0,IF(W463=0,0,IF(OR(V463=0,U463=0),"N.M.",IF(ABS(W463/V463)&gt;=10,"N.M.",W463/(-V463)))),IF(W463=0,0,IF(OR(V463=0,U463=0),"N.M.",IF(ABS(W463/V463)&gt;=10,"N.M.",W463/V463))))</f>
        <v>0</v>
      </c>
    </row>
    <row r="464" spans="2:24" s="30" customFormat="1" ht="4.5" customHeight="1" hidden="1" outlineLevel="1">
      <c r="B464" s="31"/>
      <c r="C464" s="58"/>
      <c r="D464" s="33"/>
      <c r="E464" s="33"/>
      <c r="F464" s="36"/>
      <c r="G464" s="36"/>
      <c r="H464" s="36"/>
      <c r="I464" s="100"/>
      <c r="J464" s="116"/>
      <c r="K464" s="36"/>
      <c r="L464" s="36"/>
      <c r="M464" s="36"/>
      <c r="N464" s="100"/>
      <c r="O464" s="116"/>
      <c r="P464" s="36"/>
      <c r="Q464" s="36"/>
      <c r="R464" s="36"/>
      <c r="S464" s="100"/>
      <c r="T464" s="116"/>
      <c r="U464" s="36"/>
      <c r="V464" s="36"/>
      <c r="W464" s="36"/>
      <c r="X464" s="100"/>
    </row>
    <row r="465" spans="1:24" s="14" customFormat="1" ht="12.75" hidden="1" outlineLevel="2">
      <c r="A465" s="14" t="s">
        <v>1322</v>
      </c>
      <c r="B465" s="14" t="s">
        <v>1323</v>
      </c>
      <c r="C465" s="54" t="s">
        <v>116</v>
      </c>
      <c r="D465" s="15"/>
      <c r="E465" s="15"/>
      <c r="F465" s="15">
        <v>71256.09</v>
      </c>
      <c r="G465" s="15">
        <v>80000.44</v>
      </c>
      <c r="H465" s="90">
        <f aca="true" t="shared" si="160" ref="H465:H477">+F465-G465</f>
        <v>-8744.350000000006</v>
      </c>
      <c r="I465" s="103">
        <f aca="true" t="shared" si="161" ref="I465:I477">IF(G465&lt;0,IF(H465=0,0,IF(OR(G465=0,F465=0),"N.M.",IF(ABS(H465/G465)&gt;=10,"N.M.",H465/(-G465)))),IF(H465=0,0,IF(OR(G465=0,F465=0),"N.M.",IF(ABS(H465/G465)&gt;=10,"N.M.",H465/G465))))</f>
        <v>-0.10930377382924401</v>
      </c>
      <c r="J465" s="104"/>
      <c r="K465" s="15">
        <v>685750.05</v>
      </c>
      <c r="L465" s="15">
        <v>307631.18</v>
      </c>
      <c r="M465" s="90">
        <f aca="true" t="shared" si="162" ref="M465:M477">+K465-L465</f>
        <v>378118.87000000005</v>
      </c>
      <c r="N465" s="103">
        <f aca="true" t="shared" si="163" ref="N465:N477">IF(L465&lt;0,IF(M465=0,0,IF(OR(L465=0,K465=0),"N.M.",IF(ABS(M465/L465)&gt;=10,"N.M.",M465/(-L465)))),IF(M465=0,0,IF(OR(L465=0,K465=0),"N.M.",IF(ABS(M465/L465)&gt;=10,"N.M.",M465/L465))))</f>
        <v>1.2291305127133083</v>
      </c>
      <c r="O465" s="104"/>
      <c r="P465" s="15">
        <v>194189.12</v>
      </c>
      <c r="Q465" s="15">
        <v>249679.04</v>
      </c>
      <c r="R465" s="90">
        <f aca="true" t="shared" si="164" ref="R465:R477">+P465-Q465</f>
        <v>-55489.92000000001</v>
      </c>
      <c r="S465" s="103">
        <f aca="true" t="shared" si="165" ref="S465:S477">IF(Q465&lt;0,IF(R465=0,0,IF(OR(Q465=0,P465=0),"N.M.",IF(ABS(R465/Q465)&gt;=10,"N.M.",R465/(-Q465)))),IF(R465=0,0,IF(OR(Q465=0,P465=0),"N.M.",IF(ABS(R465/Q465)&gt;=10,"N.M.",R465/Q465))))</f>
        <v>-0.22224500702982522</v>
      </c>
      <c r="T465" s="104"/>
      <c r="U465" s="15">
        <v>768928.8300000001</v>
      </c>
      <c r="V465" s="15">
        <v>306208.11</v>
      </c>
      <c r="W465" s="90">
        <f aca="true" t="shared" si="166" ref="W465:W477">+U465-V465</f>
        <v>462720.7200000001</v>
      </c>
      <c r="X465" s="103">
        <f aca="true" t="shared" si="167" ref="X465:X477">IF(V465&lt;0,IF(W465=0,0,IF(OR(V465=0,U465=0),"N.M.",IF(ABS(W465/V465)&gt;=10,"N.M.",W465/(-V465)))),IF(W465=0,0,IF(OR(V465=0,U465=0),"N.M.",IF(ABS(W465/V465)&gt;=10,"N.M.",W465/V465))))</f>
        <v>1.5111314981174082</v>
      </c>
    </row>
    <row r="466" spans="1:24" ht="12.75" hidden="1" outlineLevel="1">
      <c r="A466" s="9" t="s">
        <v>371</v>
      </c>
      <c r="C466" s="66" t="s">
        <v>367</v>
      </c>
      <c r="D466" s="28"/>
      <c r="E466" s="28"/>
      <c r="F466" s="17">
        <v>71256.09</v>
      </c>
      <c r="G466" s="17">
        <v>80000.44</v>
      </c>
      <c r="H466" s="35">
        <f t="shared" si="160"/>
        <v>-8744.350000000006</v>
      </c>
      <c r="I466" s="95">
        <f t="shared" si="161"/>
        <v>-0.10930377382924401</v>
      </c>
      <c r="K466" s="17">
        <v>685750.05</v>
      </c>
      <c r="L466" s="17">
        <v>307631.18</v>
      </c>
      <c r="M466" s="35">
        <f t="shared" si="162"/>
        <v>378118.87000000005</v>
      </c>
      <c r="N466" s="95">
        <f t="shared" si="163"/>
        <v>1.2291305127133083</v>
      </c>
      <c r="P466" s="17">
        <v>194189.12</v>
      </c>
      <c r="Q466" s="17">
        <v>249679.04</v>
      </c>
      <c r="R466" s="35">
        <f t="shared" si="164"/>
        <v>-55489.92000000001</v>
      </c>
      <c r="S466" s="95">
        <f t="shared" si="165"/>
        <v>-0.22224500702982522</v>
      </c>
      <c r="U466" s="17">
        <v>768928.8300000001</v>
      </c>
      <c r="V466" s="17">
        <v>306208.11</v>
      </c>
      <c r="W466" s="35">
        <f t="shared" si="166"/>
        <v>462720.7200000001</v>
      </c>
      <c r="X466" s="95">
        <f t="shared" si="167"/>
        <v>1.5111314981174082</v>
      </c>
    </row>
    <row r="467" spans="1:24" ht="12.75" hidden="1" outlineLevel="1">
      <c r="A467" s="9" t="s">
        <v>372</v>
      </c>
      <c r="C467" s="66" t="s">
        <v>368</v>
      </c>
      <c r="D467" s="28"/>
      <c r="E467" s="28"/>
      <c r="F467" s="17">
        <v>0</v>
      </c>
      <c r="G467" s="17">
        <v>0</v>
      </c>
      <c r="H467" s="35">
        <f t="shared" si="160"/>
        <v>0</v>
      </c>
      <c r="I467" s="95">
        <f t="shared" si="161"/>
        <v>0</v>
      </c>
      <c r="K467" s="17">
        <v>0</v>
      </c>
      <c r="L467" s="17">
        <v>0</v>
      </c>
      <c r="M467" s="35">
        <f t="shared" si="162"/>
        <v>0</v>
      </c>
      <c r="N467" s="95">
        <f t="shared" si="163"/>
        <v>0</v>
      </c>
      <c r="P467" s="17">
        <v>0</v>
      </c>
      <c r="Q467" s="17">
        <v>0</v>
      </c>
      <c r="R467" s="35">
        <f t="shared" si="164"/>
        <v>0</v>
      </c>
      <c r="S467" s="95">
        <f t="shared" si="165"/>
        <v>0</v>
      </c>
      <c r="U467" s="17">
        <v>0</v>
      </c>
      <c r="V467" s="17">
        <v>0</v>
      </c>
      <c r="W467" s="35">
        <f t="shared" si="166"/>
        <v>0</v>
      </c>
      <c r="X467" s="95">
        <f t="shared" si="167"/>
        <v>0</v>
      </c>
    </row>
    <row r="468" spans="1:24" s="14" customFormat="1" ht="12.75" hidden="1" outlineLevel="2">
      <c r="A468" s="14" t="s">
        <v>1324</v>
      </c>
      <c r="B468" s="14" t="s">
        <v>1325</v>
      </c>
      <c r="C468" s="54" t="s">
        <v>117</v>
      </c>
      <c r="D468" s="15"/>
      <c r="E468" s="15"/>
      <c r="F468" s="15">
        <v>2459.53</v>
      </c>
      <c r="G468" s="15">
        <v>6751.74</v>
      </c>
      <c r="H468" s="90">
        <f t="shared" si="160"/>
        <v>-4292.209999999999</v>
      </c>
      <c r="I468" s="103">
        <f t="shared" si="161"/>
        <v>-0.6357190887089845</v>
      </c>
      <c r="J468" s="104"/>
      <c r="K468" s="15">
        <v>39822.83</v>
      </c>
      <c r="L468" s="15">
        <v>32265.260000000002</v>
      </c>
      <c r="M468" s="90">
        <f t="shared" si="162"/>
        <v>7557.57</v>
      </c>
      <c r="N468" s="103">
        <f t="shared" si="163"/>
        <v>0.2342324221159228</v>
      </c>
      <c r="O468" s="104"/>
      <c r="P468" s="15">
        <v>-177193.59</v>
      </c>
      <c r="Q468" s="15">
        <v>11168.08</v>
      </c>
      <c r="R468" s="90">
        <f t="shared" si="164"/>
        <v>-188361.66999999998</v>
      </c>
      <c r="S468" s="103" t="str">
        <f t="shared" si="165"/>
        <v>N.M.</v>
      </c>
      <c r="T468" s="104"/>
      <c r="U468" s="15">
        <v>42019.03</v>
      </c>
      <c r="V468" s="15">
        <v>32657.190000000002</v>
      </c>
      <c r="W468" s="90">
        <f t="shared" si="166"/>
        <v>9361.839999999997</v>
      </c>
      <c r="X468" s="103">
        <f t="shared" si="167"/>
        <v>0.28667010235724494</v>
      </c>
    </row>
    <row r="469" spans="1:24" s="14" customFormat="1" ht="12.75" hidden="1" outlineLevel="2">
      <c r="A469" s="14" t="s">
        <v>1326</v>
      </c>
      <c r="B469" s="14" t="s">
        <v>1327</v>
      </c>
      <c r="C469" s="54" t="s">
        <v>118</v>
      </c>
      <c r="D469" s="15"/>
      <c r="E469" s="15"/>
      <c r="F469" s="15">
        <v>8514.84</v>
      </c>
      <c r="G469" s="15">
        <v>1294.8600000000001</v>
      </c>
      <c r="H469" s="90">
        <f t="shared" si="160"/>
        <v>7219.98</v>
      </c>
      <c r="I469" s="103">
        <f t="shared" si="161"/>
        <v>5.575876928779945</v>
      </c>
      <c r="J469" s="104"/>
      <c r="K469" s="15">
        <v>27131.98</v>
      </c>
      <c r="L469" s="15">
        <v>23201.010000000002</v>
      </c>
      <c r="M469" s="90">
        <f t="shared" si="162"/>
        <v>3930.9699999999975</v>
      </c>
      <c r="N469" s="103">
        <f t="shared" si="163"/>
        <v>0.16943098597862755</v>
      </c>
      <c r="O469" s="104"/>
      <c r="P469" s="15">
        <v>20787.12</v>
      </c>
      <c r="Q469" s="15">
        <v>5600.400000000001</v>
      </c>
      <c r="R469" s="90">
        <f t="shared" si="164"/>
        <v>15186.719999999998</v>
      </c>
      <c r="S469" s="103">
        <f t="shared" si="165"/>
        <v>2.711720591386329</v>
      </c>
      <c r="T469" s="104"/>
      <c r="U469" s="15">
        <v>27643.17</v>
      </c>
      <c r="V469" s="15">
        <v>23201.010000000002</v>
      </c>
      <c r="W469" s="90">
        <f t="shared" si="166"/>
        <v>4442.159999999996</v>
      </c>
      <c r="X469" s="103">
        <f t="shared" si="167"/>
        <v>0.19146407850347877</v>
      </c>
    </row>
    <row r="470" spans="1:24" s="14" customFormat="1" ht="12.75" hidden="1" outlineLevel="2">
      <c r="A470" s="14" t="s">
        <v>1328</v>
      </c>
      <c r="B470" s="14" t="s">
        <v>1329</v>
      </c>
      <c r="C470" s="54" t="s">
        <v>119</v>
      </c>
      <c r="D470" s="15"/>
      <c r="E470" s="15"/>
      <c r="F470" s="15">
        <v>11772.93</v>
      </c>
      <c r="G470" s="15">
        <v>12931.02</v>
      </c>
      <c r="H470" s="90">
        <f t="shared" si="160"/>
        <v>-1158.0900000000001</v>
      </c>
      <c r="I470" s="103">
        <f t="shared" si="161"/>
        <v>-0.08955906030614755</v>
      </c>
      <c r="J470" s="104"/>
      <c r="K470" s="15">
        <v>134893.05</v>
      </c>
      <c r="L470" s="15">
        <v>147242.80000000002</v>
      </c>
      <c r="M470" s="90">
        <f t="shared" si="162"/>
        <v>-12349.75000000003</v>
      </c>
      <c r="N470" s="103">
        <f t="shared" si="163"/>
        <v>-0.08387337105787195</v>
      </c>
      <c r="O470" s="104"/>
      <c r="P470" s="15">
        <v>35617.74</v>
      </c>
      <c r="Q470" s="15">
        <v>39070.43</v>
      </c>
      <c r="R470" s="90">
        <f t="shared" si="164"/>
        <v>-3452.6900000000023</v>
      </c>
      <c r="S470" s="103">
        <f t="shared" si="165"/>
        <v>-0.08837092399546159</v>
      </c>
      <c r="T470" s="104"/>
      <c r="U470" s="15">
        <v>147730.84</v>
      </c>
      <c r="V470" s="15">
        <v>161161.80000000002</v>
      </c>
      <c r="W470" s="90">
        <f t="shared" si="166"/>
        <v>-13430.960000000021</v>
      </c>
      <c r="X470" s="103">
        <f t="shared" si="167"/>
        <v>-0.08333835933825522</v>
      </c>
    </row>
    <row r="471" spans="1:24" ht="12.75" hidden="1" outlineLevel="1">
      <c r="A471" s="9" t="s">
        <v>373</v>
      </c>
      <c r="C471" s="66" t="s">
        <v>369</v>
      </c>
      <c r="D471" s="28"/>
      <c r="E471" s="28"/>
      <c r="F471" s="17">
        <v>22747.300000000003</v>
      </c>
      <c r="G471" s="17">
        <v>20977.620000000003</v>
      </c>
      <c r="H471" s="35">
        <f t="shared" si="160"/>
        <v>1769.6800000000003</v>
      </c>
      <c r="I471" s="95">
        <f t="shared" si="161"/>
        <v>0.08436038025285995</v>
      </c>
      <c r="K471" s="17">
        <v>201847.86</v>
      </c>
      <c r="L471" s="17">
        <v>202709.07</v>
      </c>
      <c r="M471" s="35">
        <f t="shared" si="162"/>
        <v>-861.210000000021</v>
      </c>
      <c r="N471" s="95">
        <f t="shared" si="163"/>
        <v>-0.004248502546038127</v>
      </c>
      <c r="P471" s="17">
        <v>-120788.73000000001</v>
      </c>
      <c r="Q471" s="17">
        <v>55838.91</v>
      </c>
      <c r="R471" s="35">
        <f t="shared" si="164"/>
        <v>-176627.64</v>
      </c>
      <c r="S471" s="95">
        <f t="shared" si="165"/>
        <v>-3.163164180676163</v>
      </c>
      <c r="U471" s="17">
        <v>217393.03999999998</v>
      </c>
      <c r="V471" s="17">
        <v>217020.00000000003</v>
      </c>
      <c r="W471" s="35">
        <f t="shared" si="166"/>
        <v>373.03999999994994</v>
      </c>
      <c r="X471" s="95">
        <f t="shared" si="167"/>
        <v>0.0017189199152149567</v>
      </c>
    </row>
    <row r="472" spans="1:24" ht="12.75" hidden="1" outlineLevel="1">
      <c r="A472" s="9" t="s">
        <v>374</v>
      </c>
      <c r="C472" s="66" t="s">
        <v>414</v>
      </c>
      <c r="D472" s="28"/>
      <c r="E472" s="28"/>
      <c r="F472" s="17">
        <v>0</v>
      </c>
      <c r="G472" s="17">
        <v>0</v>
      </c>
      <c r="H472" s="35">
        <f t="shared" si="160"/>
        <v>0</v>
      </c>
      <c r="I472" s="95">
        <f t="shared" si="161"/>
        <v>0</v>
      </c>
      <c r="K472" s="17">
        <v>0</v>
      </c>
      <c r="L472" s="17">
        <v>0</v>
      </c>
      <c r="M472" s="35">
        <f t="shared" si="162"/>
        <v>0</v>
      </c>
      <c r="N472" s="95">
        <f t="shared" si="163"/>
        <v>0</v>
      </c>
      <c r="P472" s="17">
        <v>0</v>
      </c>
      <c r="Q472" s="17">
        <v>0</v>
      </c>
      <c r="R472" s="35">
        <f t="shared" si="164"/>
        <v>0</v>
      </c>
      <c r="S472" s="95">
        <f t="shared" si="165"/>
        <v>0</v>
      </c>
      <c r="U472" s="17">
        <v>0</v>
      </c>
      <c r="V472" s="17">
        <v>0</v>
      </c>
      <c r="W472" s="35">
        <f t="shared" si="166"/>
        <v>0</v>
      </c>
      <c r="X472" s="95">
        <f t="shared" si="167"/>
        <v>0</v>
      </c>
    </row>
    <row r="473" spans="1:24" ht="12.75" hidden="1" outlineLevel="1">
      <c r="A473" s="35" t="s">
        <v>387</v>
      </c>
      <c r="C473" s="76" t="s">
        <v>391</v>
      </c>
      <c r="D473" s="28"/>
      <c r="E473" s="28"/>
      <c r="F473" s="17">
        <v>0</v>
      </c>
      <c r="G473" s="17">
        <v>0</v>
      </c>
      <c r="H473" s="35">
        <f t="shared" si="160"/>
        <v>0</v>
      </c>
      <c r="I473" s="95">
        <f t="shared" si="161"/>
        <v>0</v>
      </c>
      <c r="K473" s="17">
        <v>0</v>
      </c>
      <c r="L473" s="17">
        <v>0</v>
      </c>
      <c r="M473" s="35">
        <f t="shared" si="162"/>
        <v>0</v>
      </c>
      <c r="N473" s="95">
        <f t="shared" si="163"/>
        <v>0</v>
      </c>
      <c r="P473" s="17">
        <v>0</v>
      </c>
      <c r="Q473" s="17">
        <v>0</v>
      </c>
      <c r="R473" s="35">
        <f t="shared" si="164"/>
        <v>0</v>
      </c>
      <c r="S473" s="95">
        <f t="shared" si="165"/>
        <v>0</v>
      </c>
      <c r="U473" s="17">
        <v>0</v>
      </c>
      <c r="V473" s="17">
        <v>0</v>
      </c>
      <c r="W473" s="35">
        <f t="shared" si="166"/>
        <v>0</v>
      </c>
      <c r="X473" s="95">
        <f t="shared" si="167"/>
        <v>0</v>
      </c>
    </row>
    <row r="474" spans="1:24" ht="12.75" hidden="1" outlineLevel="1">
      <c r="A474" s="35" t="s">
        <v>388</v>
      </c>
      <c r="C474" s="76" t="s">
        <v>392</v>
      </c>
      <c r="D474" s="28"/>
      <c r="E474" s="28"/>
      <c r="F474" s="17">
        <v>0</v>
      </c>
      <c r="G474" s="17">
        <v>0</v>
      </c>
      <c r="H474" s="35">
        <f t="shared" si="160"/>
        <v>0</v>
      </c>
      <c r="I474" s="95">
        <f t="shared" si="161"/>
        <v>0</v>
      </c>
      <c r="K474" s="17">
        <v>0</v>
      </c>
      <c r="L474" s="17">
        <v>0</v>
      </c>
      <c r="M474" s="35">
        <f t="shared" si="162"/>
        <v>0</v>
      </c>
      <c r="N474" s="95">
        <f t="shared" si="163"/>
        <v>0</v>
      </c>
      <c r="P474" s="17">
        <v>0</v>
      </c>
      <c r="Q474" s="17">
        <v>0</v>
      </c>
      <c r="R474" s="35">
        <f t="shared" si="164"/>
        <v>0</v>
      </c>
      <c r="S474" s="95">
        <f t="shared" si="165"/>
        <v>0</v>
      </c>
      <c r="U474" s="17">
        <v>0</v>
      </c>
      <c r="V474" s="17">
        <v>0</v>
      </c>
      <c r="W474" s="35">
        <f t="shared" si="166"/>
        <v>0</v>
      </c>
      <c r="X474" s="95">
        <f t="shared" si="167"/>
        <v>0</v>
      </c>
    </row>
    <row r="475" spans="1:24" s="14" customFormat="1" ht="12.75" hidden="1" outlineLevel="2">
      <c r="A475" s="14" t="s">
        <v>1330</v>
      </c>
      <c r="B475" s="14" t="s">
        <v>1331</v>
      </c>
      <c r="C475" s="54" t="s">
        <v>120</v>
      </c>
      <c r="D475" s="15"/>
      <c r="E475" s="15"/>
      <c r="F475" s="15">
        <v>4600</v>
      </c>
      <c r="G475" s="15">
        <v>4600</v>
      </c>
      <c r="H475" s="90">
        <f t="shared" si="160"/>
        <v>0</v>
      </c>
      <c r="I475" s="103">
        <f t="shared" si="161"/>
        <v>0</v>
      </c>
      <c r="J475" s="104"/>
      <c r="K475" s="15">
        <v>51600</v>
      </c>
      <c r="L475" s="15">
        <v>50825</v>
      </c>
      <c r="M475" s="90">
        <f t="shared" si="162"/>
        <v>775</v>
      </c>
      <c r="N475" s="103">
        <f t="shared" si="163"/>
        <v>0.015248401377274963</v>
      </c>
      <c r="O475" s="104"/>
      <c r="P475" s="15">
        <v>13800</v>
      </c>
      <c r="Q475" s="15">
        <v>13800</v>
      </c>
      <c r="R475" s="90">
        <f t="shared" si="164"/>
        <v>0</v>
      </c>
      <c r="S475" s="103">
        <f t="shared" si="165"/>
        <v>0</v>
      </c>
      <c r="T475" s="104"/>
      <c r="U475" s="15">
        <v>56200</v>
      </c>
      <c r="V475" s="15">
        <v>55050</v>
      </c>
      <c r="W475" s="90">
        <f t="shared" si="166"/>
        <v>1150</v>
      </c>
      <c r="X475" s="103">
        <f t="shared" si="167"/>
        <v>0.02089009990917348</v>
      </c>
    </row>
    <row r="476" spans="1:24" s="14" customFormat="1" ht="12.75" hidden="1" outlineLevel="2">
      <c r="A476" s="14" t="s">
        <v>1332</v>
      </c>
      <c r="B476" s="14" t="s">
        <v>1333</v>
      </c>
      <c r="C476" s="54" t="s">
        <v>121</v>
      </c>
      <c r="D476" s="15"/>
      <c r="E476" s="15"/>
      <c r="F476" s="15">
        <v>-555.8100000000001</v>
      </c>
      <c r="G476" s="15">
        <v>-555.8100000000001</v>
      </c>
      <c r="H476" s="90">
        <f t="shared" si="160"/>
        <v>0</v>
      </c>
      <c r="I476" s="103">
        <f t="shared" si="161"/>
        <v>0</v>
      </c>
      <c r="J476" s="104"/>
      <c r="K476" s="15">
        <v>-6113.91</v>
      </c>
      <c r="L476" s="15">
        <v>-6113.91</v>
      </c>
      <c r="M476" s="90">
        <f t="shared" si="162"/>
        <v>0</v>
      </c>
      <c r="N476" s="103">
        <f t="shared" si="163"/>
        <v>0</v>
      </c>
      <c r="O476" s="104"/>
      <c r="P476" s="15">
        <v>-1667.43</v>
      </c>
      <c r="Q476" s="15">
        <v>-1667.43</v>
      </c>
      <c r="R476" s="90">
        <f t="shared" si="164"/>
        <v>0</v>
      </c>
      <c r="S476" s="103">
        <f t="shared" si="165"/>
        <v>0</v>
      </c>
      <c r="T476" s="104"/>
      <c r="U476" s="15">
        <v>-6669.72</v>
      </c>
      <c r="V476" s="15">
        <v>-6669.72</v>
      </c>
      <c r="W476" s="90">
        <f t="shared" si="166"/>
        <v>0</v>
      </c>
      <c r="X476" s="103">
        <f t="shared" si="167"/>
        <v>0</v>
      </c>
    </row>
    <row r="477" spans="1:24" ht="12.75" hidden="1" outlineLevel="1">
      <c r="A477" s="35" t="s">
        <v>389</v>
      </c>
      <c r="C477" s="76" t="s">
        <v>418</v>
      </c>
      <c r="D477" s="28"/>
      <c r="E477" s="28"/>
      <c r="F477" s="17">
        <v>4044.19</v>
      </c>
      <c r="G477" s="17">
        <v>4044.19</v>
      </c>
      <c r="H477" s="35">
        <f t="shared" si="160"/>
        <v>0</v>
      </c>
      <c r="I477" s="95">
        <f t="shared" si="161"/>
        <v>0</v>
      </c>
      <c r="K477" s="17">
        <v>45486.09</v>
      </c>
      <c r="L477" s="17">
        <v>44711.09</v>
      </c>
      <c r="M477" s="35">
        <f t="shared" si="162"/>
        <v>775</v>
      </c>
      <c r="N477" s="95">
        <f t="shared" si="163"/>
        <v>0.01733350719027427</v>
      </c>
      <c r="P477" s="17">
        <v>12132.57</v>
      </c>
      <c r="Q477" s="17">
        <v>12132.57</v>
      </c>
      <c r="R477" s="35">
        <f t="shared" si="164"/>
        <v>0</v>
      </c>
      <c r="S477" s="95">
        <f t="shared" si="165"/>
        <v>0</v>
      </c>
      <c r="U477" s="17">
        <v>49530.28</v>
      </c>
      <c r="V477" s="17">
        <v>48380.28</v>
      </c>
      <c r="W477" s="35">
        <f t="shared" si="166"/>
        <v>1150</v>
      </c>
      <c r="X477" s="95">
        <f t="shared" si="167"/>
        <v>0.023770015386434307</v>
      </c>
    </row>
    <row r="478" spans="1:24" s="14" customFormat="1" ht="12.75" hidden="1" outlineLevel="2">
      <c r="A478" s="14" t="s">
        <v>1334</v>
      </c>
      <c r="B478" s="14" t="s">
        <v>1335</v>
      </c>
      <c r="C478" s="54" t="s">
        <v>122</v>
      </c>
      <c r="D478" s="15"/>
      <c r="E478" s="15"/>
      <c r="F478" s="15">
        <v>0</v>
      </c>
      <c r="G478" s="15">
        <v>0</v>
      </c>
      <c r="H478" s="90">
        <f aca="true" t="shared" si="168" ref="H478:H497">+F478-G478</f>
        <v>0</v>
      </c>
      <c r="I478" s="103">
        <f aca="true" t="shared" si="169" ref="I478:I497">IF(G478&lt;0,IF(H478=0,0,IF(OR(G478=0,F478=0),"N.M.",IF(ABS(H478/G478)&gt;=10,"N.M.",H478/(-G478)))),IF(H478=0,0,IF(OR(G478=0,F478=0),"N.M.",IF(ABS(H478/G478)&gt;=10,"N.M.",H478/G478))))</f>
        <v>0</v>
      </c>
      <c r="J478" s="104"/>
      <c r="K478" s="15">
        <v>-105822.61</v>
      </c>
      <c r="L478" s="15">
        <v>0</v>
      </c>
      <c r="M478" s="90">
        <f aca="true" t="shared" si="170" ref="M478:M497">+K478-L478</f>
        <v>-105822.61</v>
      </c>
      <c r="N478" s="103" t="str">
        <f aca="true" t="shared" si="171" ref="N478:N497">IF(L478&lt;0,IF(M478=0,0,IF(OR(L478=0,K478=0),"N.M.",IF(ABS(M478/L478)&gt;=10,"N.M.",M478/(-L478)))),IF(M478=0,0,IF(OR(L478=0,K478=0),"N.M.",IF(ABS(M478/L478)&gt;=10,"N.M.",M478/L478))))</f>
        <v>N.M.</v>
      </c>
      <c r="O478" s="104"/>
      <c r="P478" s="15">
        <v>0</v>
      </c>
      <c r="Q478" s="15">
        <v>0</v>
      </c>
      <c r="R478" s="90">
        <f aca="true" t="shared" si="172" ref="R478:R497">+P478-Q478</f>
        <v>0</v>
      </c>
      <c r="S478" s="103">
        <f aca="true" t="shared" si="173" ref="S478:S497">IF(Q478&lt;0,IF(R478=0,0,IF(OR(Q478=0,P478=0),"N.M.",IF(ABS(R478/Q478)&gt;=10,"N.M.",R478/(-Q478)))),IF(R478=0,0,IF(OR(Q478=0,P478=0),"N.M.",IF(ABS(R478/Q478)&gt;=10,"N.M.",R478/Q478))))</f>
        <v>0</v>
      </c>
      <c r="T478" s="104"/>
      <c r="U478" s="15">
        <v>-105822.61</v>
      </c>
      <c r="V478" s="15">
        <v>0</v>
      </c>
      <c r="W478" s="90">
        <f aca="true" t="shared" si="174" ref="W478:W497">+U478-V478</f>
        <v>-105822.61</v>
      </c>
      <c r="X478" s="103" t="str">
        <f aca="true" t="shared" si="175" ref="X478:X497">IF(V478&lt;0,IF(W478=0,0,IF(OR(V478=0,U478=0),"N.M.",IF(ABS(W478/V478)&gt;=10,"N.M.",W478/(-V478)))),IF(W478=0,0,IF(OR(V478=0,U478=0),"N.M.",IF(ABS(W478/V478)&gt;=10,"N.M.",W478/V478))))</f>
        <v>N.M.</v>
      </c>
    </row>
    <row r="479" spans="1:24" s="14" customFormat="1" ht="12.75" hidden="1" outlineLevel="2">
      <c r="A479" s="14" t="s">
        <v>1336</v>
      </c>
      <c r="B479" s="14" t="s">
        <v>1337</v>
      </c>
      <c r="C479" s="54" t="s">
        <v>123</v>
      </c>
      <c r="D479" s="15"/>
      <c r="E479" s="15"/>
      <c r="F479" s="15">
        <v>28430.45</v>
      </c>
      <c r="G479" s="15">
        <v>28138.45</v>
      </c>
      <c r="H479" s="90">
        <f t="shared" si="168"/>
        <v>292</v>
      </c>
      <c r="I479" s="103">
        <f t="shared" si="169"/>
        <v>0.010377259586082389</v>
      </c>
      <c r="J479" s="104"/>
      <c r="K479" s="15">
        <v>63099.9</v>
      </c>
      <c r="L479" s="15">
        <v>61696.9</v>
      </c>
      <c r="M479" s="90">
        <f t="shared" si="170"/>
        <v>1403</v>
      </c>
      <c r="N479" s="103">
        <f t="shared" si="171"/>
        <v>0.022740202506122673</v>
      </c>
      <c r="O479" s="104"/>
      <c r="P479" s="15">
        <v>29814.45</v>
      </c>
      <c r="Q479" s="15">
        <v>29063.45</v>
      </c>
      <c r="R479" s="90">
        <f t="shared" si="172"/>
        <v>751</v>
      </c>
      <c r="S479" s="103">
        <f t="shared" si="173"/>
        <v>0.0258400155521798</v>
      </c>
      <c r="T479" s="104"/>
      <c r="U479" s="15">
        <v>63499.9</v>
      </c>
      <c r="V479" s="15">
        <v>62091.9</v>
      </c>
      <c r="W479" s="90">
        <f t="shared" si="174"/>
        <v>1408</v>
      </c>
      <c r="X479" s="103">
        <f t="shared" si="175"/>
        <v>0.02267606563819113</v>
      </c>
    </row>
    <row r="480" spans="1:24" s="14" customFormat="1" ht="12.75" hidden="1" outlineLevel="2">
      <c r="A480" s="14" t="s">
        <v>1338</v>
      </c>
      <c r="B480" s="14" t="s">
        <v>1339</v>
      </c>
      <c r="C480" s="54" t="s">
        <v>124</v>
      </c>
      <c r="D480" s="15"/>
      <c r="E480" s="15"/>
      <c r="F480" s="15">
        <v>0</v>
      </c>
      <c r="G480" s="15">
        <v>0</v>
      </c>
      <c r="H480" s="90">
        <f t="shared" si="168"/>
        <v>0</v>
      </c>
      <c r="I480" s="103">
        <f t="shared" si="169"/>
        <v>0</v>
      </c>
      <c r="J480" s="104"/>
      <c r="K480" s="15">
        <v>156205.81</v>
      </c>
      <c r="L480" s="15">
        <v>74465.99</v>
      </c>
      <c r="M480" s="90">
        <f t="shared" si="170"/>
        <v>81739.81999999999</v>
      </c>
      <c r="N480" s="103">
        <f t="shared" si="171"/>
        <v>1.097679893868328</v>
      </c>
      <c r="O480" s="104"/>
      <c r="P480" s="15">
        <v>10192</v>
      </c>
      <c r="Q480" s="15">
        <v>47587.85</v>
      </c>
      <c r="R480" s="90">
        <f t="shared" si="172"/>
        <v>-37395.85</v>
      </c>
      <c r="S480" s="103">
        <f t="shared" si="173"/>
        <v>-0.7858276850078328</v>
      </c>
      <c r="T480" s="104"/>
      <c r="U480" s="15">
        <v>156205.81</v>
      </c>
      <c r="V480" s="15">
        <v>74465.99</v>
      </c>
      <c r="W480" s="90">
        <f t="shared" si="174"/>
        <v>81739.81999999999</v>
      </c>
      <c r="X480" s="103">
        <f t="shared" si="175"/>
        <v>1.097679893868328</v>
      </c>
    </row>
    <row r="481" spans="1:24" s="14" customFormat="1" ht="12.75" hidden="1" outlineLevel="2">
      <c r="A481" s="14" t="s">
        <v>1340</v>
      </c>
      <c r="B481" s="14" t="s">
        <v>1341</v>
      </c>
      <c r="C481" s="54" t="s">
        <v>125</v>
      </c>
      <c r="D481" s="15"/>
      <c r="E481" s="15"/>
      <c r="F481" s="15">
        <v>1599.25</v>
      </c>
      <c r="G481" s="15">
        <v>2115.61</v>
      </c>
      <c r="H481" s="90">
        <f t="shared" si="168"/>
        <v>-516.3600000000001</v>
      </c>
      <c r="I481" s="103">
        <f t="shared" si="169"/>
        <v>-0.2440714498418896</v>
      </c>
      <c r="J481" s="104"/>
      <c r="K481" s="15">
        <v>22148.45</v>
      </c>
      <c r="L481" s="15">
        <v>23460.600000000002</v>
      </c>
      <c r="M481" s="90">
        <f t="shared" si="170"/>
        <v>-1312.1500000000015</v>
      </c>
      <c r="N481" s="103">
        <f t="shared" si="171"/>
        <v>-0.055929942115717474</v>
      </c>
      <c r="O481" s="104"/>
      <c r="P481" s="15">
        <v>5346.79</v>
      </c>
      <c r="Q481" s="15">
        <v>6353.400000000001</v>
      </c>
      <c r="R481" s="90">
        <f t="shared" si="172"/>
        <v>-1006.6100000000006</v>
      </c>
      <c r="S481" s="103">
        <f t="shared" si="173"/>
        <v>-0.15843642773947816</v>
      </c>
      <c r="T481" s="104"/>
      <c r="U481" s="15">
        <v>24091.55</v>
      </c>
      <c r="V481" s="15">
        <v>25519.350000000002</v>
      </c>
      <c r="W481" s="90">
        <f t="shared" si="174"/>
        <v>-1427.800000000003</v>
      </c>
      <c r="X481" s="103">
        <f t="shared" si="175"/>
        <v>-0.0559497009132287</v>
      </c>
    </row>
    <row r="482" spans="1:24" s="14" customFormat="1" ht="12.75" hidden="1" outlineLevel="2">
      <c r="A482" s="14" t="s">
        <v>1342</v>
      </c>
      <c r="B482" s="14" t="s">
        <v>1343</v>
      </c>
      <c r="C482" s="54" t="s">
        <v>126</v>
      </c>
      <c r="D482" s="15"/>
      <c r="E482" s="15"/>
      <c r="F482" s="15">
        <v>0</v>
      </c>
      <c r="G482" s="15">
        <v>0</v>
      </c>
      <c r="H482" s="90">
        <f t="shared" si="168"/>
        <v>0</v>
      </c>
      <c r="I482" s="103">
        <f t="shared" si="169"/>
        <v>0</v>
      </c>
      <c r="J482" s="104"/>
      <c r="K482" s="15">
        <v>-16.990000000000002</v>
      </c>
      <c r="L482" s="15">
        <v>-486.75</v>
      </c>
      <c r="M482" s="90">
        <f t="shared" si="170"/>
        <v>469.76</v>
      </c>
      <c r="N482" s="103">
        <f t="shared" si="171"/>
        <v>0.9650950179763739</v>
      </c>
      <c r="O482" s="104"/>
      <c r="P482" s="15">
        <v>0.09</v>
      </c>
      <c r="Q482" s="15">
        <v>-488.06</v>
      </c>
      <c r="R482" s="90">
        <f t="shared" si="172"/>
        <v>488.15</v>
      </c>
      <c r="S482" s="103">
        <f t="shared" si="173"/>
        <v>1.0001844035569396</v>
      </c>
      <c r="T482" s="104"/>
      <c r="U482" s="15">
        <v>-17.85</v>
      </c>
      <c r="V482" s="15">
        <v>-486.2</v>
      </c>
      <c r="W482" s="90">
        <f t="shared" si="174"/>
        <v>468.34999999999997</v>
      </c>
      <c r="X482" s="103">
        <f t="shared" si="175"/>
        <v>0.9632867132867132</v>
      </c>
    </row>
    <row r="483" spans="1:24" s="14" customFormat="1" ht="12.75" hidden="1" outlineLevel="2">
      <c r="A483" s="14" t="s">
        <v>1344</v>
      </c>
      <c r="B483" s="14" t="s">
        <v>1345</v>
      </c>
      <c r="C483" s="54" t="s">
        <v>127</v>
      </c>
      <c r="D483" s="15"/>
      <c r="E483" s="15"/>
      <c r="F483" s="15">
        <v>-31406</v>
      </c>
      <c r="G483" s="15">
        <v>303451</v>
      </c>
      <c r="H483" s="90">
        <f t="shared" si="168"/>
        <v>-334857</v>
      </c>
      <c r="I483" s="103">
        <f t="shared" si="169"/>
        <v>-1.1034961163416828</v>
      </c>
      <c r="J483" s="104"/>
      <c r="K483" s="15">
        <v>1171828</v>
      </c>
      <c r="L483" s="15">
        <v>2484036</v>
      </c>
      <c r="M483" s="90">
        <f t="shared" si="170"/>
        <v>-1312208</v>
      </c>
      <c r="N483" s="103">
        <f t="shared" si="171"/>
        <v>-0.5282564342867817</v>
      </c>
      <c r="O483" s="104"/>
      <c r="P483" s="15">
        <v>25457</v>
      </c>
      <c r="Q483" s="15">
        <v>28709</v>
      </c>
      <c r="R483" s="90">
        <f t="shared" si="172"/>
        <v>-3252</v>
      </c>
      <c r="S483" s="103">
        <f t="shared" si="173"/>
        <v>-0.11327458288341635</v>
      </c>
      <c r="T483" s="104"/>
      <c r="U483" s="15">
        <v>949603</v>
      </c>
      <c r="V483" s="15">
        <v>3818096</v>
      </c>
      <c r="W483" s="90">
        <f t="shared" si="174"/>
        <v>-2868493</v>
      </c>
      <c r="X483" s="103">
        <f t="shared" si="175"/>
        <v>-0.7512888623020479</v>
      </c>
    </row>
    <row r="484" spans="1:24" s="14" customFormat="1" ht="12.75" hidden="1" outlineLevel="2">
      <c r="A484" s="14" t="s">
        <v>1346</v>
      </c>
      <c r="B484" s="14" t="s">
        <v>1347</v>
      </c>
      <c r="C484" s="54" t="s">
        <v>128</v>
      </c>
      <c r="D484" s="15"/>
      <c r="E484" s="15"/>
      <c r="F484" s="15">
        <v>72162</v>
      </c>
      <c r="G484" s="15">
        <v>-253563</v>
      </c>
      <c r="H484" s="90">
        <f t="shared" si="168"/>
        <v>325725</v>
      </c>
      <c r="I484" s="103">
        <f t="shared" si="169"/>
        <v>1.2845919948888442</v>
      </c>
      <c r="J484" s="104"/>
      <c r="K484" s="15">
        <v>-673210</v>
      </c>
      <c r="L484" s="15">
        <v>-1979973</v>
      </c>
      <c r="M484" s="90">
        <f t="shared" si="170"/>
        <v>1306763</v>
      </c>
      <c r="N484" s="103">
        <f t="shared" si="171"/>
        <v>0.6599903129992176</v>
      </c>
      <c r="O484" s="104"/>
      <c r="P484" s="15">
        <v>92707</v>
      </c>
      <c r="Q484" s="15">
        <v>90103</v>
      </c>
      <c r="R484" s="90">
        <f t="shared" si="172"/>
        <v>2604</v>
      </c>
      <c r="S484" s="103">
        <f t="shared" si="173"/>
        <v>0.02890025859294363</v>
      </c>
      <c r="T484" s="104"/>
      <c r="U484" s="15">
        <v>-386898</v>
      </c>
      <c r="V484" s="15">
        <v>-3226965</v>
      </c>
      <c r="W484" s="90">
        <f t="shared" si="174"/>
        <v>2840067</v>
      </c>
      <c r="X484" s="103">
        <f t="shared" si="175"/>
        <v>0.8801046804040329</v>
      </c>
    </row>
    <row r="485" spans="1:24" s="14" customFormat="1" ht="12.75" hidden="1" outlineLevel="2">
      <c r="A485" s="14" t="s">
        <v>1348</v>
      </c>
      <c r="B485" s="14" t="s">
        <v>1349</v>
      </c>
      <c r="C485" s="54" t="s">
        <v>129</v>
      </c>
      <c r="D485" s="15"/>
      <c r="E485" s="15"/>
      <c r="F485" s="15">
        <v>13828.56</v>
      </c>
      <c r="G485" s="15">
        <v>-27619.64</v>
      </c>
      <c r="H485" s="90">
        <f t="shared" si="168"/>
        <v>41448.2</v>
      </c>
      <c r="I485" s="103">
        <f t="shared" si="169"/>
        <v>1.5006785026886664</v>
      </c>
      <c r="J485" s="104"/>
      <c r="K485" s="15">
        <v>-337057.31</v>
      </c>
      <c r="L485" s="15">
        <v>-75116.36</v>
      </c>
      <c r="M485" s="90">
        <f t="shared" si="170"/>
        <v>-261940.95</v>
      </c>
      <c r="N485" s="103">
        <f t="shared" si="171"/>
        <v>-3.4871358250053652</v>
      </c>
      <c r="O485" s="104"/>
      <c r="P485" s="15">
        <v>22224.36</v>
      </c>
      <c r="Q485" s="15">
        <v>35133.28</v>
      </c>
      <c r="R485" s="90">
        <f t="shared" si="172"/>
        <v>-12908.919999999998</v>
      </c>
      <c r="S485" s="103">
        <f t="shared" si="173"/>
        <v>-0.36742712322902954</v>
      </c>
      <c r="T485" s="104"/>
      <c r="U485" s="15">
        <v>-377644.12</v>
      </c>
      <c r="V485" s="15">
        <v>-330089.04</v>
      </c>
      <c r="W485" s="90">
        <f t="shared" si="174"/>
        <v>-47555.080000000016</v>
      </c>
      <c r="X485" s="103">
        <f t="shared" si="175"/>
        <v>-0.1440674310180066</v>
      </c>
    </row>
    <row r="486" spans="1:24" s="14" customFormat="1" ht="12.75" hidden="1" outlineLevel="2">
      <c r="A486" s="14" t="s">
        <v>1350</v>
      </c>
      <c r="B486" s="14" t="s">
        <v>1351</v>
      </c>
      <c r="C486" s="54" t="s">
        <v>130</v>
      </c>
      <c r="D486" s="15"/>
      <c r="E486" s="15"/>
      <c r="F486" s="15">
        <v>-54584.56</v>
      </c>
      <c r="G486" s="15">
        <v>-22268.36</v>
      </c>
      <c r="H486" s="90">
        <f t="shared" si="168"/>
        <v>-32316.199999999997</v>
      </c>
      <c r="I486" s="103">
        <f t="shared" si="169"/>
        <v>-1.4512159853711721</v>
      </c>
      <c r="J486" s="104"/>
      <c r="K486" s="15">
        <v>-161560.69</v>
      </c>
      <c r="L486" s="15">
        <v>-428946.64</v>
      </c>
      <c r="M486" s="90">
        <f t="shared" si="170"/>
        <v>267385.95</v>
      </c>
      <c r="N486" s="103">
        <f t="shared" si="171"/>
        <v>0.6233548070221508</v>
      </c>
      <c r="O486" s="104"/>
      <c r="P486" s="15">
        <v>-140388.36000000002</v>
      </c>
      <c r="Q486" s="15">
        <v>-153945.28</v>
      </c>
      <c r="R486" s="90">
        <f t="shared" si="172"/>
        <v>13556.919999999984</v>
      </c>
      <c r="S486" s="103">
        <f t="shared" si="173"/>
        <v>0.08806323909378698</v>
      </c>
      <c r="T486" s="104"/>
      <c r="U486" s="15">
        <v>-185060.88</v>
      </c>
      <c r="V486" s="15">
        <v>-261041.96000000002</v>
      </c>
      <c r="W486" s="90">
        <f t="shared" si="174"/>
        <v>75981.08000000002</v>
      </c>
      <c r="X486" s="103">
        <f t="shared" si="175"/>
        <v>0.2910684550483762</v>
      </c>
    </row>
    <row r="487" spans="1:24" s="14" customFormat="1" ht="12.75" hidden="1" outlineLevel="2">
      <c r="A487" s="14" t="s">
        <v>1352</v>
      </c>
      <c r="B487" s="14" t="s">
        <v>1353</v>
      </c>
      <c r="C487" s="54" t="s">
        <v>131</v>
      </c>
      <c r="D487" s="15"/>
      <c r="E487" s="15"/>
      <c r="F487" s="15">
        <v>375538.77</v>
      </c>
      <c r="G487" s="15">
        <v>331177.93</v>
      </c>
      <c r="H487" s="90">
        <f t="shared" si="168"/>
        <v>44360.840000000026</v>
      </c>
      <c r="I487" s="103">
        <f t="shared" si="169"/>
        <v>0.1339486601658511</v>
      </c>
      <c r="J487" s="104"/>
      <c r="K487" s="15">
        <v>4404497.93</v>
      </c>
      <c r="L487" s="15">
        <v>4110559.62</v>
      </c>
      <c r="M487" s="90">
        <f t="shared" si="170"/>
        <v>293938.3099999996</v>
      </c>
      <c r="N487" s="103">
        <f t="shared" si="171"/>
        <v>0.07150810039826148</v>
      </c>
      <c r="O487" s="104"/>
      <c r="P487" s="15">
        <v>1145837.72</v>
      </c>
      <c r="Q487" s="15">
        <v>1525969.26</v>
      </c>
      <c r="R487" s="90">
        <f t="shared" si="172"/>
        <v>-380131.54000000004</v>
      </c>
      <c r="S487" s="103">
        <f t="shared" si="173"/>
        <v>-0.24910825529997901</v>
      </c>
      <c r="T487" s="104"/>
      <c r="U487" s="15">
        <v>4749979.1899999995</v>
      </c>
      <c r="V487" s="15">
        <v>3405262.3200000003</v>
      </c>
      <c r="W487" s="90">
        <f t="shared" si="174"/>
        <v>1344716.8699999992</v>
      </c>
      <c r="X487" s="103">
        <f t="shared" si="175"/>
        <v>0.3948937684189919</v>
      </c>
    </row>
    <row r="488" spans="1:24" s="14" customFormat="1" ht="12.75" hidden="1" outlineLevel="2">
      <c r="A488" s="14" t="s">
        <v>1354</v>
      </c>
      <c r="B488" s="14" t="s">
        <v>1355</v>
      </c>
      <c r="C488" s="54" t="s">
        <v>132</v>
      </c>
      <c r="D488" s="15"/>
      <c r="E488" s="15"/>
      <c r="F488" s="15">
        <v>-356706.53</v>
      </c>
      <c r="G488" s="15">
        <v>-307121.39</v>
      </c>
      <c r="H488" s="90">
        <f t="shared" si="168"/>
        <v>-49585.140000000014</v>
      </c>
      <c r="I488" s="103">
        <f t="shared" si="169"/>
        <v>-0.16145127501539377</v>
      </c>
      <c r="J488" s="104"/>
      <c r="K488" s="15">
        <v>-4069490.09</v>
      </c>
      <c r="L488" s="15">
        <v>-3364603.21</v>
      </c>
      <c r="M488" s="90">
        <f t="shared" si="170"/>
        <v>-704886.8799999999</v>
      </c>
      <c r="N488" s="103">
        <f t="shared" si="171"/>
        <v>-0.20950074526024123</v>
      </c>
      <c r="O488" s="104"/>
      <c r="P488" s="15">
        <v>-1080660.17</v>
      </c>
      <c r="Q488" s="15">
        <v>-932016.59</v>
      </c>
      <c r="R488" s="90">
        <f t="shared" si="172"/>
        <v>-148643.57999999996</v>
      </c>
      <c r="S488" s="103">
        <f t="shared" si="173"/>
        <v>-0.15948598082358165</v>
      </c>
      <c r="T488" s="104"/>
      <c r="U488" s="15">
        <v>-4387237.72</v>
      </c>
      <c r="V488" s="15">
        <v>-3720411.02</v>
      </c>
      <c r="W488" s="90">
        <f t="shared" si="174"/>
        <v>-666826.6999999997</v>
      </c>
      <c r="X488" s="103">
        <f t="shared" si="175"/>
        <v>-0.17923468574179197</v>
      </c>
    </row>
    <row r="489" spans="1:24" s="14" customFormat="1" ht="12.75" hidden="1" outlineLevel="2">
      <c r="A489" s="14" t="s">
        <v>1356</v>
      </c>
      <c r="B489" s="14" t="s">
        <v>1357</v>
      </c>
      <c r="C489" s="54" t="s">
        <v>133</v>
      </c>
      <c r="D489" s="15"/>
      <c r="E489" s="15"/>
      <c r="F489" s="15">
        <v>-10864.79</v>
      </c>
      <c r="G489" s="15">
        <v>-70458.15000000001</v>
      </c>
      <c r="H489" s="90">
        <f t="shared" si="168"/>
        <v>59593.36000000001</v>
      </c>
      <c r="I489" s="103">
        <f t="shared" si="169"/>
        <v>0.8457979665943542</v>
      </c>
      <c r="J489" s="104"/>
      <c r="K489" s="15">
        <v>-746000.538</v>
      </c>
      <c r="L489" s="15">
        <v>-674057.62</v>
      </c>
      <c r="M489" s="90">
        <f t="shared" si="170"/>
        <v>-71942.91799999995</v>
      </c>
      <c r="N489" s="103">
        <f t="shared" si="171"/>
        <v>-0.10673111001994154</v>
      </c>
      <c r="O489" s="104"/>
      <c r="P489" s="15">
        <v>-91864.90000000001</v>
      </c>
      <c r="Q489" s="15">
        <v>-6965.24</v>
      </c>
      <c r="R489" s="90">
        <f t="shared" si="172"/>
        <v>-84899.66</v>
      </c>
      <c r="S489" s="103" t="str">
        <f t="shared" si="173"/>
        <v>N.M.</v>
      </c>
      <c r="T489" s="104"/>
      <c r="U489" s="15">
        <v>-726247.9099999999</v>
      </c>
      <c r="V489" s="15">
        <v>-1066444.97</v>
      </c>
      <c r="W489" s="90">
        <f t="shared" si="174"/>
        <v>340197.06000000006</v>
      </c>
      <c r="X489" s="103">
        <f t="shared" si="175"/>
        <v>0.31900104512659483</v>
      </c>
    </row>
    <row r="490" spans="1:24" s="14" customFormat="1" ht="12.75" hidden="1" outlineLevel="2">
      <c r="A490" s="14" t="s">
        <v>1358</v>
      </c>
      <c r="B490" s="14" t="s">
        <v>1359</v>
      </c>
      <c r="C490" s="54" t="s">
        <v>134</v>
      </c>
      <c r="D490" s="15"/>
      <c r="E490" s="15"/>
      <c r="F490" s="15">
        <v>28.96</v>
      </c>
      <c r="G490" s="15">
        <v>9719.86</v>
      </c>
      <c r="H490" s="90">
        <f t="shared" si="168"/>
        <v>-9690.900000000001</v>
      </c>
      <c r="I490" s="103">
        <f t="shared" si="169"/>
        <v>-0.9970205332175567</v>
      </c>
      <c r="J490" s="104"/>
      <c r="K490" s="15">
        <v>107.82000000000001</v>
      </c>
      <c r="L490" s="15">
        <v>14052.25</v>
      </c>
      <c r="M490" s="90">
        <f t="shared" si="170"/>
        <v>-13944.43</v>
      </c>
      <c r="N490" s="103">
        <f t="shared" si="171"/>
        <v>-0.9923272073867174</v>
      </c>
      <c r="O490" s="104"/>
      <c r="P490" s="15">
        <v>281.79</v>
      </c>
      <c r="Q490" s="15">
        <v>12438.92</v>
      </c>
      <c r="R490" s="90">
        <f t="shared" si="172"/>
        <v>-12157.13</v>
      </c>
      <c r="S490" s="103">
        <f t="shared" si="173"/>
        <v>-0.9773461040025982</v>
      </c>
      <c r="T490" s="104"/>
      <c r="U490" s="15">
        <v>-11777.2</v>
      </c>
      <c r="V490" s="15">
        <v>14236.6</v>
      </c>
      <c r="W490" s="90">
        <f t="shared" si="174"/>
        <v>-26013.800000000003</v>
      </c>
      <c r="X490" s="103">
        <f t="shared" si="175"/>
        <v>-1.827248078895242</v>
      </c>
    </row>
    <row r="491" spans="1:24" s="14" customFormat="1" ht="12.75" hidden="1" outlineLevel="2">
      <c r="A491" s="14" t="s">
        <v>1360</v>
      </c>
      <c r="B491" s="14" t="s">
        <v>1361</v>
      </c>
      <c r="C491" s="54" t="s">
        <v>135</v>
      </c>
      <c r="D491" s="15"/>
      <c r="E491" s="15"/>
      <c r="F491" s="15">
        <v>-19</v>
      </c>
      <c r="G491" s="15">
        <v>0</v>
      </c>
      <c r="H491" s="90">
        <f t="shared" si="168"/>
        <v>-19</v>
      </c>
      <c r="I491" s="103" t="str">
        <f t="shared" si="169"/>
        <v>N.M.</v>
      </c>
      <c r="J491" s="104"/>
      <c r="K491" s="15">
        <v>-44711.55</v>
      </c>
      <c r="L491" s="15">
        <v>-2216</v>
      </c>
      <c r="M491" s="90">
        <f t="shared" si="170"/>
        <v>-42495.55</v>
      </c>
      <c r="N491" s="103" t="str">
        <f t="shared" si="171"/>
        <v>N.M.</v>
      </c>
      <c r="O491" s="104"/>
      <c r="P491" s="15">
        <v>-808</v>
      </c>
      <c r="Q491" s="15">
        <v>0</v>
      </c>
      <c r="R491" s="90">
        <f t="shared" si="172"/>
        <v>-808</v>
      </c>
      <c r="S491" s="103" t="str">
        <f t="shared" si="173"/>
        <v>N.M.</v>
      </c>
      <c r="T491" s="104"/>
      <c r="U491" s="15">
        <v>-44711.55</v>
      </c>
      <c r="V491" s="15">
        <v>-3039</v>
      </c>
      <c r="W491" s="90">
        <f t="shared" si="174"/>
        <v>-41672.55</v>
      </c>
      <c r="X491" s="103" t="str">
        <f t="shared" si="175"/>
        <v>N.M.</v>
      </c>
    </row>
    <row r="492" spans="1:24" s="14" customFormat="1" ht="12.75" hidden="1" outlineLevel="2">
      <c r="A492" s="14" t="s">
        <v>1362</v>
      </c>
      <c r="B492" s="14" t="s">
        <v>1363</v>
      </c>
      <c r="C492" s="54" t="s">
        <v>136</v>
      </c>
      <c r="D492" s="15"/>
      <c r="E492" s="15"/>
      <c r="F492" s="15">
        <v>-11820</v>
      </c>
      <c r="G492" s="15">
        <v>50416</v>
      </c>
      <c r="H492" s="90">
        <f t="shared" si="168"/>
        <v>-62236</v>
      </c>
      <c r="I492" s="103">
        <f t="shared" si="169"/>
        <v>-1.2344493811488417</v>
      </c>
      <c r="J492" s="104"/>
      <c r="K492" s="15">
        <v>483988</v>
      </c>
      <c r="L492" s="15">
        <v>346788</v>
      </c>
      <c r="M492" s="90">
        <f t="shared" si="170"/>
        <v>137200</v>
      </c>
      <c r="N492" s="103">
        <f t="shared" si="171"/>
        <v>0.39563076000322966</v>
      </c>
      <c r="O492" s="104"/>
      <c r="P492" s="15">
        <v>27789</v>
      </c>
      <c r="Q492" s="15">
        <v>-56094</v>
      </c>
      <c r="R492" s="90">
        <f t="shared" si="172"/>
        <v>83883</v>
      </c>
      <c r="S492" s="103">
        <f t="shared" si="173"/>
        <v>1.4954005776018826</v>
      </c>
      <c r="T492" s="104"/>
      <c r="U492" s="15">
        <v>446275</v>
      </c>
      <c r="V492" s="15">
        <v>634640</v>
      </c>
      <c r="W492" s="90">
        <f t="shared" si="174"/>
        <v>-188365</v>
      </c>
      <c r="X492" s="103">
        <f t="shared" si="175"/>
        <v>-0.2968060632799697</v>
      </c>
    </row>
    <row r="493" spans="1:24" s="14" customFormat="1" ht="12.75" hidden="1" outlineLevel="2">
      <c r="A493" s="14" t="s">
        <v>1364</v>
      </c>
      <c r="B493" s="14" t="s">
        <v>1365</v>
      </c>
      <c r="C493" s="54" t="s">
        <v>137</v>
      </c>
      <c r="D493" s="15"/>
      <c r="E493" s="15"/>
      <c r="F493" s="15">
        <v>3686.81</v>
      </c>
      <c r="G493" s="15">
        <v>-6972.16</v>
      </c>
      <c r="H493" s="90">
        <f t="shared" si="168"/>
        <v>10658.97</v>
      </c>
      <c r="I493" s="103">
        <f t="shared" si="169"/>
        <v>1.5287902170919772</v>
      </c>
      <c r="J493" s="104"/>
      <c r="K493" s="15">
        <v>-65789</v>
      </c>
      <c r="L493" s="15">
        <v>23105.52</v>
      </c>
      <c r="M493" s="90">
        <f t="shared" si="170"/>
        <v>-88894.52</v>
      </c>
      <c r="N493" s="103">
        <f t="shared" si="171"/>
        <v>-3.847328257489985</v>
      </c>
      <c r="O493" s="104"/>
      <c r="P493" s="15">
        <v>6563.25</v>
      </c>
      <c r="Q493" s="15">
        <v>3525.31</v>
      </c>
      <c r="R493" s="90">
        <f t="shared" si="172"/>
        <v>3037.94</v>
      </c>
      <c r="S493" s="103">
        <f t="shared" si="173"/>
        <v>0.8617511651457602</v>
      </c>
      <c r="T493" s="104"/>
      <c r="U493" s="15">
        <v>-75295.02</v>
      </c>
      <c r="V493" s="15">
        <v>7096.17</v>
      </c>
      <c r="W493" s="90">
        <f t="shared" si="174"/>
        <v>-82391.19</v>
      </c>
      <c r="X493" s="103" t="str">
        <f t="shared" si="175"/>
        <v>N.M.</v>
      </c>
    </row>
    <row r="494" spans="1:24" s="14" customFormat="1" ht="12.75" hidden="1" outlineLevel="2">
      <c r="A494" s="14" t="s">
        <v>1366</v>
      </c>
      <c r="B494" s="14" t="s">
        <v>1367</v>
      </c>
      <c r="C494" s="54" t="s">
        <v>138</v>
      </c>
      <c r="D494" s="15"/>
      <c r="E494" s="15"/>
      <c r="F494" s="15">
        <v>-173.19</v>
      </c>
      <c r="G494" s="15">
        <v>-487.2</v>
      </c>
      <c r="H494" s="90">
        <f t="shared" si="168"/>
        <v>314.01</v>
      </c>
      <c r="I494" s="103">
        <f t="shared" si="169"/>
        <v>0.6445197044334975</v>
      </c>
      <c r="J494" s="104"/>
      <c r="K494" s="15">
        <v>-8061.39</v>
      </c>
      <c r="L494" s="15">
        <v>-3891.61</v>
      </c>
      <c r="M494" s="90">
        <f t="shared" si="170"/>
        <v>-4169.780000000001</v>
      </c>
      <c r="N494" s="103">
        <f t="shared" si="171"/>
        <v>-1.071479413404735</v>
      </c>
      <c r="O494" s="104"/>
      <c r="P494" s="15">
        <v>-3384.01</v>
      </c>
      <c r="Q494" s="15">
        <v>-1370.82</v>
      </c>
      <c r="R494" s="90">
        <f t="shared" si="172"/>
        <v>-2013.1900000000003</v>
      </c>
      <c r="S494" s="103">
        <f t="shared" si="173"/>
        <v>-1.468602734129937</v>
      </c>
      <c r="T494" s="104"/>
      <c r="U494" s="15">
        <v>-8583.37</v>
      </c>
      <c r="V494" s="15">
        <v>-4323.6</v>
      </c>
      <c r="W494" s="90">
        <f t="shared" si="174"/>
        <v>-4259.77</v>
      </c>
      <c r="X494" s="103">
        <f t="shared" si="175"/>
        <v>-0.9852368396706449</v>
      </c>
    </row>
    <row r="495" spans="1:24" s="14" customFormat="1" ht="12.75" hidden="1" outlineLevel="2">
      <c r="A495" s="14" t="s">
        <v>1368</v>
      </c>
      <c r="B495" s="14" t="s">
        <v>1369</v>
      </c>
      <c r="C495" s="54" t="s">
        <v>139</v>
      </c>
      <c r="D495" s="15"/>
      <c r="E495" s="15"/>
      <c r="F495" s="15">
        <v>0</v>
      </c>
      <c r="G495" s="15">
        <v>178.84</v>
      </c>
      <c r="H495" s="90">
        <f t="shared" si="168"/>
        <v>-178.84</v>
      </c>
      <c r="I495" s="103" t="str">
        <f t="shared" si="169"/>
        <v>N.M.</v>
      </c>
      <c r="J495" s="104"/>
      <c r="K495" s="15">
        <v>-3620.23</v>
      </c>
      <c r="L495" s="15">
        <v>3843.58</v>
      </c>
      <c r="M495" s="90">
        <f t="shared" si="170"/>
        <v>-7463.8099999999995</v>
      </c>
      <c r="N495" s="103">
        <f t="shared" si="171"/>
        <v>-1.9418901128635282</v>
      </c>
      <c r="O495" s="104"/>
      <c r="P495" s="15">
        <v>59.83</v>
      </c>
      <c r="Q495" s="15">
        <v>199.53</v>
      </c>
      <c r="R495" s="90">
        <f t="shared" si="172"/>
        <v>-139.7</v>
      </c>
      <c r="S495" s="103">
        <f t="shared" si="173"/>
        <v>-0.7001453415526486</v>
      </c>
      <c r="T495" s="104"/>
      <c r="U495" s="15">
        <v>6851.02</v>
      </c>
      <c r="V495" s="15">
        <v>3843.58</v>
      </c>
      <c r="W495" s="90">
        <f t="shared" si="174"/>
        <v>3007.4400000000005</v>
      </c>
      <c r="X495" s="103">
        <f t="shared" si="175"/>
        <v>0.7824580209075915</v>
      </c>
    </row>
    <row r="496" spans="1:24" s="14" customFormat="1" ht="12.75" hidden="1" outlineLevel="2">
      <c r="A496" s="14" t="s">
        <v>1370</v>
      </c>
      <c r="B496" s="14" t="s">
        <v>1371</v>
      </c>
      <c r="C496" s="54" t="s">
        <v>140</v>
      </c>
      <c r="D496" s="15"/>
      <c r="E496" s="15"/>
      <c r="F496" s="15">
        <v>0</v>
      </c>
      <c r="G496" s="15">
        <v>0</v>
      </c>
      <c r="H496" s="90">
        <f t="shared" si="168"/>
        <v>0</v>
      </c>
      <c r="I496" s="103">
        <f t="shared" si="169"/>
        <v>0</v>
      </c>
      <c r="J496" s="104"/>
      <c r="K496" s="15">
        <v>328.53000000000003</v>
      </c>
      <c r="L496" s="15">
        <v>0</v>
      </c>
      <c r="M496" s="90">
        <f t="shared" si="170"/>
        <v>328.53000000000003</v>
      </c>
      <c r="N496" s="103" t="str">
        <f t="shared" si="171"/>
        <v>N.M.</v>
      </c>
      <c r="O496" s="104"/>
      <c r="P496" s="15">
        <v>0</v>
      </c>
      <c r="Q496" s="15">
        <v>0</v>
      </c>
      <c r="R496" s="90">
        <f t="shared" si="172"/>
        <v>0</v>
      </c>
      <c r="S496" s="103">
        <f t="shared" si="173"/>
        <v>0</v>
      </c>
      <c r="T496" s="104"/>
      <c r="U496" s="15">
        <v>328.53000000000003</v>
      </c>
      <c r="V496" s="15">
        <v>0</v>
      </c>
      <c r="W496" s="90">
        <f t="shared" si="174"/>
        <v>328.53000000000003</v>
      </c>
      <c r="X496" s="103" t="str">
        <f t="shared" si="175"/>
        <v>N.M.</v>
      </c>
    </row>
    <row r="497" spans="1:24" s="14" customFormat="1" ht="12.75" hidden="1" outlineLevel="2">
      <c r="A497" s="14" t="s">
        <v>1372</v>
      </c>
      <c r="B497" s="14" t="s">
        <v>1373</v>
      </c>
      <c r="C497" s="54" t="s">
        <v>141</v>
      </c>
      <c r="D497" s="15"/>
      <c r="E497" s="15"/>
      <c r="F497" s="15">
        <v>0</v>
      </c>
      <c r="G497" s="15">
        <v>0</v>
      </c>
      <c r="H497" s="90">
        <f t="shared" si="168"/>
        <v>0</v>
      </c>
      <c r="I497" s="103">
        <f t="shared" si="169"/>
        <v>0</v>
      </c>
      <c r="J497" s="104"/>
      <c r="K497" s="15">
        <v>0</v>
      </c>
      <c r="L497" s="15">
        <v>13.790000000000001</v>
      </c>
      <c r="M497" s="90">
        <f t="shared" si="170"/>
        <v>-13.790000000000001</v>
      </c>
      <c r="N497" s="103" t="str">
        <f t="shared" si="171"/>
        <v>N.M.</v>
      </c>
      <c r="O497" s="104"/>
      <c r="P497" s="15">
        <v>0</v>
      </c>
      <c r="Q497" s="15">
        <v>0</v>
      </c>
      <c r="R497" s="90">
        <f t="shared" si="172"/>
        <v>0</v>
      </c>
      <c r="S497" s="103">
        <f t="shared" si="173"/>
        <v>0</v>
      </c>
      <c r="T497" s="104"/>
      <c r="U497" s="15">
        <v>0</v>
      </c>
      <c r="V497" s="15">
        <v>13.790000000000001</v>
      </c>
      <c r="W497" s="90">
        <f t="shared" si="174"/>
        <v>-13.790000000000001</v>
      </c>
      <c r="X497" s="103" t="str">
        <f t="shared" si="175"/>
        <v>N.M.</v>
      </c>
    </row>
    <row r="498" spans="1:24" ht="12.75" hidden="1" outlineLevel="1">
      <c r="A498" s="35" t="s">
        <v>390</v>
      </c>
      <c r="C498" s="76" t="s">
        <v>419</v>
      </c>
      <c r="D498" s="28"/>
      <c r="E498" s="28"/>
      <c r="F498" s="17">
        <v>29700.730000000003</v>
      </c>
      <c r="G498" s="17">
        <v>36707.789999999964</v>
      </c>
      <c r="H498" s="35">
        <f>+F498-G498</f>
        <v>-7007.059999999961</v>
      </c>
      <c r="I498" s="95">
        <f>IF(G498&lt;0,IF(H498=0,0,IF(OR(G498=0,F498=0),"N.M.",IF(ABS(H498/G498)&gt;=10,"N.M.",H498/(-G498)))),IF(H498=0,0,IF(OR(G498=0,F498=0),"N.M.",IF(ABS(H498/G498)&gt;=10,"N.M.",H498/G498))))</f>
        <v>-0.1908875473026289</v>
      </c>
      <c r="K498" s="17">
        <v>86864.04200000045</v>
      </c>
      <c r="L498" s="17">
        <v>612731.0600000004</v>
      </c>
      <c r="M498" s="35">
        <f>+K498-L498</f>
        <v>-525867.0179999999</v>
      </c>
      <c r="N498" s="95">
        <f>IF(L498&lt;0,IF(M498=0,0,IF(OR(L498=0,K498=0),"N.M.",IF(ABS(M498/L498)&gt;=10,"N.M.",M498/(-L498)))),IF(M498=0,0,IF(OR(L498=0,K498=0),"N.M.",IF(ABS(M498/L498)&gt;=10,"N.M.",M498/L498))))</f>
        <v>-0.8582346356001597</v>
      </c>
      <c r="P498" s="17">
        <v>49167.84000000011</v>
      </c>
      <c r="Q498" s="17">
        <v>628203.0100000001</v>
      </c>
      <c r="R498" s="35">
        <f>+P498-Q498</f>
        <v>-579035.17</v>
      </c>
      <c r="S498" s="95">
        <f>IF(Q498&lt;0,IF(R498=0,0,IF(OR(Q498=0,P498=0),"N.M.",IF(ABS(R498/Q498)&gt;=10,"N.M.",R498/(-Q498)))),IF(R498=0,0,IF(OR(Q498=0,P498=0),"N.M.",IF(ABS(R498/Q498)&gt;=10,"N.M.",R498/Q498))))</f>
        <v>-0.921732562217427</v>
      </c>
      <c r="U498" s="17">
        <v>87537.76999999964</v>
      </c>
      <c r="V498" s="17">
        <v>-567535.09</v>
      </c>
      <c r="W498" s="35">
        <f>+U498-V498</f>
        <v>655072.8599999996</v>
      </c>
      <c r="X498" s="95">
        <f>IF(V498&lt;0,IF(W498=0,0,IF(OR(V498=0,U498=0),"N.M.",IF(ABS(W498/V498)&gt;=10,"N.M.",W498/(-V498)))),IF(W498=0,0,IF(OR(V498=0,U498=0),"N.M.",IF(ABS(W498/V498)&gt;=10,"N.M.",W498/V498))))</f>
        <v>1.1542420399062896</v>
      </c>
    </row>
    <row r="499" spans="1:24" ht="12.75" hidden="1" outlineLevel="1">
      <c r="A499" s="9" t="s">
        <v>394</v>
      </c>
      <c r="C499" s="66" t="s">
        <v>370</v>
      </c>
      <c r="D499" s="28"/>
      <c r="E499" s="28"/>
      <c r="F499" s="17">
        <v>33744.92</v>
      </c>
      <c r="G499" s="17">
        <v>40751.98</v>
      </c>
      <c r="H499" s="35">
        <f>+F499-G499</f>
        <v>-7007.060000000005</v>
      </c>
      <c r="I499" s="95">
        <f>IF(G499&lt;0,IF(H499=0,0,IF(OR(G499=0,F499=0),"N.M.",IF(ABS(H499/G499)&gt;=10,"N.M.",H499/(-G499)))),IF(H499=0,0,IF(OR(G499=0,F499=0),"N.M.",IF(ABS(H499/G499)&gt;=10,"N.M.",H499/G499))))</f>
        <v>-0.1719440380565559</v>
      </c>
      <c r="K499" s="17">
        <v>132350.132</v>
      </c>
      <c r="L499" s="17">
        <v>657442.15</v>
      </c>
      <c r="M499" s="35">
        <f>+K499-L499</f>
        <v>-525092.018</v>
      </c>
      <c r="N499" s="95">
        <f>IF(L499&lt;0,IF(M499=0,0,IF(OR(L499=0,K499=0),"N.M.",IF(ABS(M499/L499)&gt;=10,"N.M.",M499/(-L499)))),IF(M499=0,0,IF(OR(L499=0,K499=0),"N.M.",IF(ABS(M499/L499)&gt;=10,"N.M.",M499/L499))))</f>
        <v>-0.7986893112952981</v>
      </c>
      <c r="P499" s="17">
        <v>61300.41</v>
      </c>
      <c r="Q499" s="17">
        <v>640335.58</v>
      </c>
      <c r="R499" s="35">
        <f>+P499-Q499</f>
        <v>-579035.1699999999</v>
      </c>
      <c r="S499" s="95">
        <f>IF(Q499&lt;0,IF(R499=0,0,IF(OR(Q499=0,P499=0),"N.M.",IF(ABS(R499/Q499)&gt;=10,"N.M.",R499/(-Q499)))),IF(R499=0,0,IF(OR(Q499=0,P499=0),"N.M.",IF(ABS(R499/Q499)&gt;=10,"N.M.",R499/Q499))))</f>
        <v>-0.904268305690588</v>
      </c>
      <c r="U499" s="17">
        <v>137068.05</v>
      </c>
      <c r="V499" s="17">
        <v>-519154.8099999998</v>
      </c>
      <c r="W499" s="35">
        <f>+U499-V499</f>
        <v>656222.8599999999</v>
      </c>
      <c r="X499" s="95">
        <f>IF(V499&lt;0,IF(W499=0,0,IF(OR(V499=0,U499=0),"N.M.",IF(ABS(W499/V499)&gt;=10,"N.M.",W499/(-V499)))),IF(W499=0,0,IF(OR(V499=0,U499=0),"N.M.",IF(ABS(W499/V499)&gt;=10,"N.M.",W499/V499))))</f>
        <v>1.2640215353104407</v>
      </c>
    </row>
    <row r="500" spans="1:24" s="13" customFormat="1" ht="12.75" collapsed="1">
      <c r="A500" s="13" t="s">
        <v>393</v>
      </c>
      <c r="C500" s="52" t="s">
        <v>295</v>
      </c>
      <c r="D500" s="29"/>
      <c r="E500" s="29"/>
      <c r="F500" s="29">
        <v>127748.31</v>
      </c>
      <c r="G500" s="29">
        <v>141730.04</v>
      </c>
      <c r="H500" s="29">
        <f>+F500-G500</f>
        <v>-13981.73000000001</v>
      </c>
      <c r="I500" s="98">
        <f>IF(G500&lt;0,IF(H500=0,0,IF(OR(G500=0,F500=0),"N.M.",IF(ABS(H500/G500)&gt;=10,"N.M.",H500/(-G500)))),IF(H500=0,0,IF(OR(G500=0,F500=0),"N.M.",IF(ABS(H500/G500)&gt;=10,"N.M.",H500/G500))))</f>
        <v>-0.09865043430454129</v>
      </c>
      <c r="J500" s="115"/>
      <c r="K500" s="29">
        <v>1019948.042</v>
      </c>
      <c r="L500" s="29">
        <v>1167782.4</v>
      </c>
      <c r="M500" s="29">
        <f>+K500-L500</f>
        <v>-147834.3579999999</v>
      </c>
      <c r="N500" s="98">
        <f>IF(L500&lt;0,IF(M500=0,0,IF(OR(L500=0,K500=0),"N.M.",IF(ABS(M500/L500)&gt;=10,"N.M.",M500/(-L500)))),IF(M500=0,0,IF(OR(L500=0,K500=0),"N.M.",IF(ABS(M500/L500)&gt;=10,"N.M.",M500/L500))))</f>
        <v>-0.12659409663992188</v>
      </c>
      <c r="O500" s="115"/>
      <c r="P500" s="29">
        <v>134700.8</v>
      </c>
      <c r="Q500" s="29">
        <v>945853.53</v>
      </c>
      <c r="R500" s="29">
        <f>+P500-Q500</f>
        <v>-811152.73</v>
      </c>
      <c r="S500" s="98">
        <f>IF(Q500&lt;0,IF(R500=0,0,IF(OR(Q500=0,P500=0),"N.M.",IF(ABS(R500/Q500)&gt;=10,"N.M.",R500/(-Q500)))),IF(R500=0,0,IF(OR(Q500=0,P500=0),"N.M.",IF(ABS(R500/Q500)&gt;=10,"N.M.",R500/Q500))))</f>
        <v>-0.857588098233349</v>
      </c>
      <c r="T500" s="115"/>
      <c r="U500" s="29">
        <v>1123389.92</v>
      </c>
      <c r="V500" s="29">
        <v>4073.300000000163</v>
      </c>
      <c r="W500" s="29">
        <f>+U500-V500</f>
        <v>1119316.6199999996</v>
      </c>
      <c r="X500" s="98" t="str">
        <f>IF(V500&lt;0,IF(W500=0,0,IF(OR(V500=0,U500=0),"N.M.",IF(ABS(W500/V500)&gt;=10,"N.M.",W500/(-V500)))),IF(W500=0,0,IF(OR(V500=0,U500=0),"N.M.",IF(ABS(W500/V500)&gt;=10,"N.M.",W500/V500))))</f>
        <v>N.M.</v>
      </c>
    </row>
    <row r="501" spans="3:24" s="13" customFormat="1" ht="0.75" customHeight="1" hidden="1" outlineLevel="1">
      <c r="C501" s="52"/>
      <c r="D501" s="29"/>
      <c r="E501" s="29"/>
      <c r="F501" s="29"/>
      <c r="G501" s="29"/>
      <c r="H501" s="29"/>
      <c r="I501" s="98"/>
      <c r="J501" s="115"/>
      <c r="K501" s="29"/>
      <c r="L501" s="29"/>
      <c r="M501" s="29"/>
      <c r="N501" s="98"/>
      <c r="O501" s="115"/>
      <c r="P501" s="29"/>
      <c r="Q501" s="29"/>
      <c r="R501" s="29"/>
      <c r="S501" s="98"/>
      <c r="T501" s="115"/>
      <c r="U501" s="29"/>
      <c r="V501" s="29"/>
      <c r="W501" s="29"/>
      <c r="X501" s="98"/>
    </row>
    <row r="502" spans="1:24" s="14" customFormat="1" ht="12.75" hidden="1" outlineLevel="2">
      <c r="A502" s="14" t="s">
        <v>1374</v>
      </c>
      <c r="B502" s="14" t="s">
        <v>1375</v>
      </c>
      <c r="C502" s="54" t="s">
        <v>92</v>
      </c>
      <c r="D502" s="15"/>
      <c r="E502" s="15"/>
      <c r="F502" s="15">
        <v>0</v>
      </c>
      <c r="G502" s="15">
        <v>-4583</v>
      </c>
      <c r="H502" s="90">
        <f aca="true" t="shared" si="176" ref="H502:H508">+F502-G502</f>
        <v>4583</v>
      </c>
      <c r="I502" s="103" t="str">
        <f aca="true" t="shared" si="177" ref="I502:I508">IF(G502&lt;0,IF(H502=0,0,IF(OR(G502=0,F502=0),"N.M.",IF(ABS(H502/G502)&gt;=10,"N.M.",H502/(-G502)))),IF(H502=0,0,IF(OR(G502=0,F502=0),"N.M.",IF(ABS(H502/G502)&gt;=10,"N.M.",H502/G502))))</f>
        <v>N.M.</v>
      </c>
      <c r="J502" s="104"/>
      <c r="K502" s="15">
        <v>0</v>
      </c>
      <c r="L502" s="15">
        <v>-50413</v>
      </c>
      <c r="M502" s="90">
        <f aca="true" t="shared" si="178" ref="M502:M508">+K502-L502</f>
        <v>50413</v>
      </c>
      <c r="N502" s="103" t="str">
        <f aca="true" t="shared" si="179" ref="N502:N508">IF(L502&lt;0,IF(M502=0,0,IF(OR(L502=0,K502=0),"N.M.",IF(ABS(M502/L502)&gt;=10,"N.M.",M502/(-L502)))),IF(M502=0,0,IF(OR(L502=0,K502=0),"N.M.",IF(ABS(M502/L502)&gt;=10,"N.M.",M502/L502))))</f>
        <v>N.M.</v>
      </c>
      <c r="O502" s="104"/>
      <c r="P502" s="15">
        <v>0</v>
      </c>
      <c r="Q502" s="15">
        <v>-13749</v>
      </c>
      <c r="R502" s="90">
        <f aca="true" t="shared" si="180" ref="R502:R508">+P502-Q502</f>
        <v>13749</v>
      </c>
      <c r="S502" s="103" t="str">
        <f aca="true" t="shared" si="181" ref="S502:S508">IF(Q502&lt;0,IF(R502=0,0,IF(OR(Q502=0,P502=0),"N.M.",IF(ABS(R502/Q502)&gt;=10,"N.M.",R502/(-Q502)))),IF(R502=0,0,IF(OR(Q502=0,P502=0),"N.M.",IF(ABS(R502/Q502)&gt;=10,"N.M.",R502/Q502))))</f>
        <v>N.M.</v>
      </c>
      <c r="T502" s="104"/>
      <c r="U502" s="15">
        <v>-4587</v>
      </c>
      <c r="V502" s="15">
        <v>-50413</v>
      </c>
      <c r="W502" s="90">
        <f aca="true" t="shared" si="182" ref="W502:W508">+U502-V502</f>
        <v>45826</v>
      </c>
      <c r="X502" s="103">
        <f aca="true" t="shared" si="183" ref="X502:X508">IF(V502&lt;0,IF(W502=0,0,IF(OR(V502=0,U502=0),"N.M.",IF(ABS(W502/V502)&gt;=10,"N.M.",W502/(-V502)))),IF(W502=0,0,IF(OR(V502=0,U502=0),"N.M.",IF(ABS(W502/V502)&gt;=10,"N.M.",W502/V502))))</f>
        <v>0.9090115644774165</v>
      </c>
    </row>
    <row r="503" spans="1:24" s="14" customFormat="1" ht="12.75" hidden="1" outlineLevel="2">
      <c r="A503" s="14" t="s">
        <v>1376</v>
      </c>
      <c r="B503" s="14" t="s">
        <v>1377</v>
      </c>
      <c r="C503" s="54" t="s">
        <v>92</v>
      </c>
      <c r="D503" s="15"/>
      <c r="E503" s="15"/>
      <c r="F503" s="15">
        <v>-4716</v>
      </c>
      <c r="G503" s="15">
        <v>0</v>
      </c>
      <c r="H503" s="90">
        <f t="shared" si="176"/>
        <v>-4716</v>
      </c>
      <c r="I503" s="103" t="str">
        <f t="shared" si="177"/>
        <v>N.M.</v>
      </c>
      <c r="J503" s="104"/>
      <c r="K503" s="15">
        <v>-53974.14</v>
      </c>
      <c r="L503" s="15">
        <v>0</v>
      </c>
      <c r="M503" s="90">
        <f t="shared" si="178"/>
        <v>-53974.14</v>
      </c>
      <c r="N503" s="103" t="str">
        <f t="shared" si="179"/>
        <v>N.M.</v>
      </c>
      <c r="O503" s="104"/>
      <c r="P503" s="15">
        <v>-16246.140000000001</v>
      </c>
      <c r="Q503" s="15">
        <v>0</v>
      </c>
      <c r="R503" s="90">
        <f t="shared" si="180"/>
        <v>-16246.140000000001</v>
      </c>
      <c r="S503" s="103" t="str">
        <f t="shared" si="181"/>
        <v>N.M.</v>
      </c>
      <c r="T503" s="104"/>
      <c r="U503" s="15">
        <v>-53974.14</v>
      </c>
      <c r="V503" s="15">
        <v>0</v>
      </c>
      <c r="W503" s="90">
        <f t="shared" si="182"/>
        <v>-53974.14</v>
      </c>
      <c r="X503" s="103" t="str">
        <f t="shared" si="183"/>
        <v>N.M.</v>
      </c>
    </row>
    <row r="504" spans="1:24" s="14" customFormat="1" ht="12.75" hidden="1" outlineLevel="2">
      <c r="A504" s="14" t="s">
        <v>1378</v>
      </c>
      <c r="B504" s="14" t="s">
        <v>1379</v>
      </c>
      <c r="C504" s="54" t="s">
        <v>142</v>
      </c>
      <c r="D504" s="15"/>
      <c r="E504" s="15"/>
      <c r="F504" s="15">
        <v>-155</v>
      </c>
      <c r="G504" s="15">
        <v>0</v>
      </c>
      <c r="H504" s="90">
        <f t="shared" si="176"/>
        <v>-155</v>
      </c>
      <c r="I504" s="103" t="str">
        <f t="shared" si="177"/>
        <v>N.M.</v>
      </c>
      <c r="J504" s="104"/>
      <c r="K504" s="15">
        <v>-155</v>
      </c>
      <c r="L504" s="15">
        <v>0</v>
      </c>
      <c r="M504" s="90">
        <f t="shared" si="178"/>
        <v>-155</v>
      </c>
      <c r="N504" s="103" t="str">
        <f t="shared" si="179"/>
        <v>N.M.</v>
      </c>
      <c r="O504" s="104"/>
      <c r="P504" s="15">
        <v>-155</v>
      </c>
      <c r="Q504" s="15">
        <v>0</v>
      </c>
      <c r="R504" s="90">
        <f t="shared" si="180"/>
        <v>-155</v>
      </c>
      <c r="S504" s="103" t="str">
        <f t="shared" si="181"/>
        <v>N.M.</v>
      </c>
      <c r="T504" s="104"/>
      <c r="U504" s="15">
        <v>-155</v>
      </c>
      <c r="V504" s="15">
        <v>0</v>
      </c>
      <c r="W504" s="90">
        <f t="shared" si="182"/>
        <v>-155</v>
      </c>
      <c r="X504" s="103" t="str">
        <f t="shared" si="183"/>
        <v>N.M.</v>
      </c>
    </row>
    <row r="505" spans="1:24" s="13" customFormat="1" ht="12.75" hidden="1" outlineLevel="1">
      <c r="A505" s="1" t="s">
        <v>434</v>
      </c>
      <c r="C505" s="79" t="s">
        <v>400</v>
      </c>
      <c r="D505" s="29"/>
      <c r="E505" s="29"/>
      <c r="F505" s="17">
        <v>-4871</v>
      </c>
      <c r="G505" s="17">
        <v>-4583</v>
      </c>
      <c r="H505" s="35">
        <f t="shared" si="176"/>
        <v>-288</v>
      </c>
      <c r="I505" s="95">
        <f t="shared" si="177"/>
        <v>-0.0628409338861008</v>
      </c>
      <c r="J505" s="115"/>
      <c r="K505" s="17">
        <v>-54129.14</v>
      </c>
      <c r="L505" s="17">
        <v>-50413</v>
      </c>
      <c r="M505" s="35">
        <f t="shared" si="178"/>
        <v>-3716.1399999999994</v>
      </c>
      <c r="N505" s="95">
        <f t="shared" si="179"/>
        <v>-0.07371392299605259</v>
      </c>
      <c r="O505" s="115"/>
      <c r="P505" s="17">
        <v>-16401.14</v>
      </c>
      <c r="Q505" s="17">
        <v>-13749</v>
      </c>
      <c r="R505" s="35">
        <f t="shared" si="180"/>
        <v>-2652.1399999999994</v>
      </c>
      <c r="S505" s="95">
        <f t="shared" si="181"/>
        <v>-0.19289693795912427</v>
      </c>
      <c r="T505" s="115"/>
      <c r="U505" s="17">
        <v>-58716.14</v>
      </c>
      <c r="V505" s="17">
        <v>-50413</v>
      </c>
      <c r="W505" s="35">
        <f t="shared" si="182"/>
        <v>-8303.14</v>
      </c>
      <c r="X505" s="95">
        <f t="shared" si="183"/>
        <v>-0.16470235851863604</v>
      </c>
    </row>
    <row r="506" spans="1:24" s="14" customFormat="1" ht="12.75" hidden="1" outlineLevel="2">
      <c r="A506" s="14" t="s">
        <v>1380</v>
      </c>
      <c r="B506" s="14" t="s">
        <v>1381</v>
      </c>
      <c r="C506" s="54" t="s">
        <v>143</v>
      </c>
      <c r="D506" s="15"/>
      <c r="E506" s="15"/>
      <c r="F506" s="15">
        <v>0</v>
      </c>
      <c r="G506" s="15">
        <v>0</v>
      </c>
      <c r="H506" s="90">
        <f t="shared" si="176"/>
        <v>0</v>
      </c>
      <c r="I506" s="103">
        <f t="shared" si="177"/>
        <v>0</v>
      </c>
      <c r="J506" s="104"/>
      <c r="K506" s="15">
        <v>0</v>
      </c>
      <c r="L506" s="15">
        <v>0</v>
      </c>
      <c r="M506" s="90">
        <f t="shared" si="178"/>
        <v>0</v>
      </c>
      <c r="N506" s="103">
        <f t="shared" si="179"/>
        <v>0</v>
      </c>
      <c r="O506" s="104"/>
      <c r="P506" s="15">
        <v>0</v>
      </c>
      <c r="Q506" s="15">
        <v>0</v>
      </c>
      <c r="R506" s="90">
        <f t="shared" si="180"/>
        <v>0</v>
      </c>
      <c r="S506" s="103">
        <f t="shared" si="181"/>
        <v>0</v>
      </c>
      <c r="T506" s="104"/>
      <c r="U506" s="15">
        <v>0</v>
      </c>
      <c r="V506" s="15">
        <v>-336</v>
      </c>
      <c r="W506" s="90">
        <f t="shared" si="182"/>
        <v>336</v>
      </c>
      <c r="X506" s="103" t="str">
        <f t="shared" si="183"/>
        <v>N.M.</v>
      </c>
    </row>
    <row r="507" spans="1:24" s="13" customFormat="1" ht="12.75" hidden="1" outlineLevel="1">
      <c r="A507" s="1" t="s">
        <v>435</v>
      </c>
      <c r="C507" s="79" t="s">
        <v>415</v>
      </c>
      <c r="D507" s="29"/>
      <c r="E507" s="29"/>
      <c r="F507" s="17">
        <v>0</v>
      </c>
      <c r="G507" s="17">
        <v>0</v>
      </c>
      <c r="H507" s="35">
        <f t="shared" si="176"/>
        <v>0</v>
      </c>
      <c r="I507" s="95">
        <f t="shared" si="177"/>
        <v>0</v>
      </c>
      <c r="J507" s="115"/>
      <c r="K507" s="17">
        <v>0</v>
      </c>
      <c r="L507" s="17">
        <v>0</v>
      </c>
      <c r="M507" s="35">
        <f t="shared" si="178"/>
        <v>0</v>
      </c>
      <c r="N507" s="95">
        <f t="shared" si="179"/>
        <v>0</v>
      </c>
      <c r="O507" s="115"/>
      <c r="P507" s="17">
        <v>0</v>
      </c>
      <c r="Q507" s="17">
        <v>0</v>
      </c>
      <c r="R507" s="35">
        <f t="shared" si="180"/>
        <v>0</v>
      </c>
      <c r="S507" s="95">
        <f t="shared" si="181"/>
        <v>0</v>
      </c>
      <c r="T507" s="115"/>
      <c r="U507" s="17">
        <v>0</v>
      </c>
      <c r="V507" s="17">
        <v>-336</v>
      </c>
      <c r="W507" s="35">
        <f t="shared" si="182"/>
        <v>336</v>
      </c>
      <c r="X507" s="95" t="str">
        <f t="shared" si="183"/>
        <v>N.M.</v>
      </c>
    </row>
    <row r="508" spans="1:24" s="13" customFormat="1" ht="12.75" hidden="1" outlineLevel="1">
      <c r="A508" s="1" t="s">
        <v>436</v>
      </c>
      <c r="C508" s="79" t="s">
        <v>395</v>
      </c>
      <c r="D508" s="29"/>
      <c r="E508" s="29"/>
      <c r="F508" s="17">
        <v>0</v>
      </c>
      <c r="G508" s="17">
        <v>0</v>
      </c>
      <c r="H508" s="35">
        <f t="shared" si="176"/>
        <v>0</v>
      </c>
      <c r="I508" s="95">
        <f t="shared" si="177"/>
        <v>0</v>
      </c>
      <c r="J508" s="115"/>
      <c r="K508" s="17">
        <v>0</v>
      </c>
      <c r="L508" s="17">
        <v>0</v>
      </c>
      <c r="M508" s="35">
        <f t="shared" si="178"/>
        <v>0</v>
      </c>
      <c r="N508" s="95">
        <f t="shared" si="179"/>
        <v>0</v>
      </c>
      <c r="O508" s="115"/>
      <c r="P508" s="17">
        <v>0</v>
      </c>
      <c r="Q508" s="17">
        <v>0</v>
      </c>
      <c r="R508" s="35">
        <f t="shared" si="180"/>
        <v>0</v>
      </c>
      <c r="S508" s="95">
        <f t="shared" si="181"/>
        <v>0</v>
      </c>
      <c r="T508" s="115"/>
      <c r="U508" s="17">
        <v>0</v>
      </c>
      <c r="V508" s="17">
        <v>0</v>
      </c>
      <c r="W508" s="35">
        <f t="shared" si="182"/>
        <v>0</v>
      </c>
      <c r="X508" s="95">
        <f t="shared" si="183"/>
        <v>0</v>
      </c>
    </row>
    <row r="509" spans="1:24" s="14" customFormat="1" ht="12.75" hidden="1" outlineLevel="2">
      <c r="A509" s="14" t="s">
        <v>1382</v>
      </c>
      <c r="B509" s="14" t="s">
        <v>1383</v>
      </c>
      <c r="C509" s="54" t="s">
        <v>144</v>
      </c>
      <c r="D509" s="15"/>
      <c r="E509" s="15"/>
      <c r="F509" s="15">
        <v>-45174.88</v>
      </c>
      <c r="G509" s="15">
        <v>-8975.17</v>
      </c>
      <c r="H509" s="90">
        <f aca="true" t="shared" si="184" ref="H509:H517">+F509-G509</f>
        <v>-36199.71</v>
      </c>
      <c r="I509" s="103">
        <f aca="true" t="shared" si="185" ref="I509:I517">IF(G509&lt;0,IF(H509=0,0,IF(OR(G509=0,F509=0),"N.M.",IF(ABS(H509/G509)&gt;=10,"N.M.",H509/(-G509)))),IF(H509=0,0,IF(OR(G509=0,F509=0),"N.M.",IF(ABS(H509/G509)&gt;=10,"N.M.",H509/G509))))</f>
        <v>-4.033317474766495</v>
      </c>
      <c r="J509" s="104"/>
      <c r="K509" s="15">
        <v>-259196.58000000002</v>
      </c>
      <c r="L509" s="15">
        <v>-132100.95</v>
      </c>
      <c r="M509" s="90">
        <f aca="true" t="shared" si="186" ref="M509:M517">+K509-L509</f>
        <v>-127095.63</v>
      </c>
      <c r="N509" s="103">
        <f aca="true" t="shared" si="187" ref="N509:N517">IF(L509&lt;0,IF(M509=0,0,IF(OR(L509=0,K509=0),"N.M.",IF(ABS(M509/L509)&gt;=10,"N.M.",M509/(-L509)))),IF(M509=0,0,IF(OR(L509=0,K509=0),"N.M.",IF(ABS(M509/L509)&gt;=10,"N.M.",M509/L509))))</f>
        <v>-0.962109886416411</v>
      </c>
      <c r="O509" s="104"/>
      <c r="P509" s="15">
        <v>-86779.17</v>
      </c>
      <c r="Q509" s="15">
        <v>-18094.83</v>
      </c>
      <c r="R509" s="90">
        <f aca="true" t="shared" si="188" ref="R509:R517">+P509-Q509</f>
        <v>-68684.34</v>
      </c>
      <c r="S509" s="103">
        <f aca="true" t="shared" si="189" ref="S509:S517">IF(Q509&lt;0,IF(R509=0,0,IF(OR(Q509=0,P509=0),"N.M.",IF(ABS(R509/Q509)&gt;=10,"N.M.",R509/(-Q509)))),IF(R509=0,0,IF(OR(Q509=0,P509=0),"N.M.",IF(ABS(R509/Q509)&gt;=10,"N.M.",R509/Q509))))</f>
        <v>-3.795799131575151</v>
      </c>
      <c r="T509" s="104"/>
      <c r="U509" s="15">
        <v>-271509.5</v>
      </c>
      <c r="V509" s="15">
        <v>-1705368.73</v>
      </c>
      <c r="W509" s="90">
        <f aca="true" t="shared" si="190" ref="W509:W517">+U509-V509</f>
        <v>1433859.23</v>
      </c>
      <c r="X509" s="103">
        <f aca="true" t="shared" si="191" ref="X509:X517">IF(V509&lt;0,IF(W509=0,0,IF(OR(V509=0,U509=0),"N.M.",IF(ABS(W509/V509)&gt;=10,"N.M.",W509/(-V509)))),IF(W509=0,0,IF(OR(V509=0,U509=0),"N.M.",IF(ABS(W509/V509)&gt;=10,"N.M.",W509/V509))))</f>
        <v>0.8407913225898073</v>
      </c>
    </row>
    <row r="510" spans="1:24" s="14" customFormat="1" ht="12.75" hidden="1" outlineLevel="2">
      <c r="A510" s="14" t="s">
        <v>1384</v>
      </c>
      <c r="B510" s="14" t="s">
        <v>1385</v>
      </c>
      <c r="C510" s="54" t="s">
        <v>145</v>
      </c>
      <c r="D510" s="15"/>
      <c r="E510" s="15"/>
      <c r="F510" s="15">
        <v>333340</v>
      </c>
      <c r="G510" s="15">
        <v>0</v>
      </c>
      <c r="H510" s="90">
        <f t="shared" si="184"/>
        <v>333340</v>
      </c>
      <c r="I510" s="103" t="str">
        <f t="shared" si="185"/>
        <v>N.M.</v>
      </c>
      <c r="J510" s="104"/>
      <c r="K510" s="15">
        <v>332288.51</v>
      </c>
      <c r="L510" s="15">
        <v>-1258.48</v>
      </c>
      <c r="M510" s="90">
        <f t="shared" si="186"/>
        <v>333546.99</v>
      </c>
      <c r="N510" s="103" t="str">
        <f t="shared" si="187"/>
        <v>N.M.</v>
      </c>
      <c r="O510" s="104"/>
      <c r="P510" s="15">
        <v>333340</v>
      </c>
      <c r="Q510" s="15">
        <v>-737.46</v>
      </c>
      <c r="R510" s="90">
        <f t="shared" si="188"/>
        <v>334077.46</v>
      </c>
      <c r="S510" s="103" t="str">
        <f t="shared" si="189"/>
        <v>N.M.</v>
      </c>
      <c r="T510" s="104"/>
      <c r="U510" s="15">
        <v>332288.51</v>
      </c>
      <c r="V510" s="15">
        <v>-1258.48</v>
      </c>
      <c r="W510" s="90">
        <f t="shared" si="190"/>
        <v>333546.99</v>
      </c>
      <c r="X510" s="103" t="str">
        <f t="shared" si="191"/>
        <v>N.M.</v>
      </c>
    </row>
    <row r="511" spans="1:24" s="14" customFormat="1" ht="12.75" hidden="1" outlineLevel="2">
      <c r="A511" s="14" t="s">
        <v>1386</v>
      </c>
      <c r="B511" s="14" t="s">
        <v>1387</v>
      </c>
      <c r="C511" s="54" t="s">
        <v>146</v>
      </c>
      <c r="D511" s="15"/>
      <c r="E511" s="15"/>
      <c r="F511" s="15">
        <v>-10016.91</v>
      </c>
      <c r="G511" s="15">
        <v>-9533.24</v>
      </c>
      <c r="H511" s="90">
        <f t="shared" si="184"/>
        <v>-483.6700000000001</v>
      </c>
      <c r="I511" s="103">
        <f t="shared" si="185"/>
        <v>-0.050735112092006505</v>
      </c>
      <c r="J511" s="104"/>
      <c r="K511" s="15">
        <v>-271199.607</v>
      </c>
      <c r="L511" s="15">
        <v>-73665.59</v>
      </c>
      <c r="M511" s="90">
        <f t="shared" si="186"/>
        <v>-197534.01700000002</v>
      </c>
      <c r="N511" s="103">
        <f t="shared" si="187"/>
        <v>-2.6814964354456405</v>
      </c>
      <c r="O511" s="104"/>
      <c r="P511" s="15">
        <v>-57935.55</v>
      </c>
      <c r="Q511" s="15">
        <v>-35507.020000000004</v>
      </c>
      <c r="R511" s="90">
        <f t="shared" si="188"/>
        <v>-22428.53</v>
      </c>
      <c r="S511" s="103">
        <f t="shared" si="189"/>
        <v>-0.6316646680008629</v>
      </c>
      <c r="T511" s="104"/>
      <c r="U511" s="15">
        <v>-292294.00700000004</v>
      </c>
      <c r="V511" s="15">
        <v>-308571.6</v>
      </c>
      <c r="W511" s="90">
        <f t="shared" si="190"/>
        <v>16277.592999999935</v>
      </c>
      <c r="X511" s="103">
        <f t="shared" si="191"/>
        <v>0.05275142948994637</v>
      </c>
    </row>
    <row r="512" spans="1:24" s="14" customFormat="1" ht="12.75" hidden="1" outlineLevel="2">
      <c r="A512" s="14" t="s">
        <v>1388</v>
      </c>
      <c r="B512" s="14" t="s">
        <v>1389</v>
      </c>
      <c r="C512" s="54" t="s">
        <v>147</v>
      </c>
      <c r="D512" s="15"/>
      <c r="E512" s="15"/>
      <c r="F512" s="15">
        <v>-1005.5500000000001</v>
      </c>
      <c r="G512" s="15">
        <v>-297.07</v>
      </c>
      <c r="H512" s="90">
        <f t="shared" si="184"/>
        <v>-708.48</v>
      </c>
      <c r="I512" s="103">
        <f t="shared" si="185"/>
        <v>-2.3848924495910055</v>
      </c>
      <c r="J512" s="104"/>
      <c r="K512" s="15">
        <v>-77064.95</v>
      </c>
      <c r="L512" s="15">
        <v>-9849.61</v>
      </c>
      <c r="M512" s="90">
        <f t="shared" si="186"/>
        <v>-67215.34</v>
      </c>
      <c r="N512" s="103">
        <f t="shared" si="187"/>
        <v>-6.824162581056508</v>
      </c>
      <c r="O512" s="104"/>
      <c r="P512" s="15">
        <v>-5723.22</v>
      </c>
      <c r="Q512" s="15">
        <v>-2411.23</v>
      </c>
      <c r="R512" s="90">
        <f t="shared" si="188"/>
        <v>-3311.9900000000002</v>
      </c>
      <c r="S512" s="103">
        <f t="shared" si="189"/>
        <v>-1.373568676567561</v>
      </c>
      <c r="T512" s="104"/>
      <c r="U512" s="15">
        <v>-76943.64</v>
      </c>
      <c r="V512" s="15">
        <v>-36192.54</v>
      </c>
      <c r="W512" s="90">
        <f t="shared" si="190"/>
        <v>-40751.1</v>
      </c>
      <c r="X512" s="103">
        <f t="shared" si="191"/>
        <v>-1.1259530278891727</v>
      </c>
    </row>
    <row r="513" spans="1:24" s="14" customFormat="1" ht="12.75" hidden="1" outlineLevel="2">
      <c r="A513" s="14" t="s">
        <v>1390</v>
      </c>
      <c r="B513" s="14" t="s">
        <v>1391</v>
      </c>
      <c r="C513" s="54" t="s">
        <v>148</v>
      </c>
      <c r="D513" s="15"/>
      <c r="E513" s="15"/>
      <c r="F513" s="15">
        <v>-1813.8600000000001</v>
      </c>
      <c r="G513" s="15">
        <v>-15478.91</v>
      </c>
      <c r="H513" s="90">
        <f t="shared" si="184"/>
        <v>13665.05</v>
      </c>
      <c r="I513" s="103">
        <f t="shared" si="185"/>
        <v>0.8828173301608446</v>
      </c>
      <c r="J513" s="104"/>
      <c r="K513" s="15">
        <v>-78562.48</v>
      </c>
      <c r="L513" s="15">
        <v>-194953.12</v>
      </c>
      <c r="M513" s="90">
        <f t="shared" si="186"/>
        <v>116390.64</v>
      </c>
      <c r="N513" s="103">
        <f t="shared" si="187"/>
        <v>0.5970186063193038</v>
      </c>
      <c r="O513" s="104"/>
      <c r="P513" s="15">
        <v>-6183.67</v>
      </c>
      <c r="Q513" s="15">
        <v>-18867.39</v>
      </c>
      <c r="R513" s="90">
        <f t="shared" si="188"/>
        <v>12683.72</v>
      </c>
      <c r="S513" s="103">
        <f t="shared" si="189"/>
        <v>0.6722562050182882</v>
      </c>
      <c r="T513" s="104"/>
      <c r="U513" s="15">
        <v>-81211.64</v>
      </c>
      <c r="V513" s="15">
        <v>-212792.13999999998</v>
      </c>
      <c r="W513" s="90">
        <f t="shared" si="190"/>
        <v>131580.5</v>
      </c>
      <c r="X513" s="103">
        <f t="shared" si="191"/>
        <v>0.6183522568079818</v>
      </c>
    </row>
    <row r="514" spans="1:24" s="14" customFormat="1" ht="12.75" hidden="1" outlineLevel="2">
      <c r="A514" s="14" t="s">
        <v>1392</v>
      </c>
      <c r="B514" s="14" t="s">
        <v>1393</v>
      </c>
      <c r="C514" s="54" t="s">
        <v>149</v>
      </c>
      <c r="D514" s="15"/>
      <c r="E514" s="15"/>
      <c r="F514" s="15">
        <v>0</v>
      </c>
      <c r="G514" s="15">
        <v>0</v>
      </c>
      <c r="H514" s="90">
        <f t="shared" si="184"/>
        <v>0</v>
      </c>
      <c r="I514" s="103">
        <f t="shared" si="185"/>
        <v>0</v>
      </c>
      <c r="J514" s="104"/>
      <c r="K514" s="15">
        <v>0</v>
      </c>
      <c r="L514" s="15">
        <v>-67.06</v>
      </c>
      <c r="M514" s="90">
        <f t="shared" si="186"/>
        <v>67.06</v>
      </c>
      <c r="N514" s="103" t="str">
        <f t="shared" si="187"/>
        <v>N.M.</v>
      </c>
      <c r="O514" s="104"/>
      <c r="P514" s="15">
        <v>0</v>
      </c>
      <c r="Q514" s="15">
        <v>-67.06</v>
      </c>
      <c r="R514" s="90">
        <f t="shared" si="188"/>
        <v>67.06</v>
      </c>
      <c r="S514" s="103" t="str">
        <f t="shared" si="189"/>
        <v>N.M.</v>
      </c>
      <c r="T514" s="104"/>
      <c r="U514" s="15">
        <v>0</v>
      </c>
      <c r="V514" s="15">
        <v>-67.06</v>
      </c>
      <c r="W514" s="90">
        <f t="shared" si="190"/>
        <v>67.06</v>
      </c>
      <c r="X514" s="103" t="str">
        <f t="shared" si="191"/>
        <v>N.M.</v>
      </c>
    </row>
    <row r="515" spans="1:24" s="14" customFormat="1" ht="12.75" hidden="1" outlineLevel="2">
      <c r="A515" s="14" t="s">
        <v>1394</v>
      </c>
      <c r="B515" s="14" t="s">
        <v>1395</v>
      </c>
      <c r="C515" s="54" t="s">
        <v>150</v>
      </c>
      <c r="D515" s="15"/>
      <c r="E515" s="15"/>
      <c r="F515" s="15">
        <v>0</v>
      </c>
      <c r="G515" s="15">
        <v>-49.25</v>
      </c>
      <c r="H515" s="90">
        <f t="shared" si="184"/>
        <v>49.25</v>
      </c>
      <c r="I515" s="103" t="str">
        <f t="shared" si="185"/>
        <v>N.M.</v>
      </c>
      <c r="J515" s="104"/>
      <c r="K515" s="15">
        <v>-4692.06</v>
      </c>
      <c r="L515" s="15">
        <v>1878.308</v>
      </c>
      <c r="M515" s="90">
        <f t="shared" si="186"/>
        <v>-6570.368</v>
      </c>
      <c r="N515" s="103">
        <f t="shared" si="187"/>
        <v>-3.498024818080954</v>
      </c>
      <c r="O515" s="104"/>
      <c r="P515" s="15">
        <v>-10.950000000000001</v>
      </c>
      <c r="Q515" s="15">
        <v>-390.7</v>
      </c>
      <c r="R515" s="90">
        <f t="shared" si="188"/>
        <v>379.75</v>
      </c>
      <c r="S515" s="103">
        <f t="shared" si="189"/>
        <v>0.9719733811108268</v>
      </c>
      <c r="T515" s="104"/>
      <c r="U515" s="15">
        <v>-6540.51</v>
      </c>
      <c r="V515" s="15">
        <v>-66.60200000000009</v>
      </c>
      <c r="W515" s="90">
        <f t="shared" si="190"/>
        <v>-6473.908</v>
      </c>
      <c r="X515" s="103" t="str">
        <f t="shared" si="191"/>
        <v>N.M.</v>
      </c>
    </row>
    <row r="516" spans="1:24" s="14" customFormat="1" ht="12.75" hidden="1" outlineLevel="2">
      <c r="A516" s="14" t="s">
        <v>1396</v>
      </c>
      <c r="B516" s="14" t="s">
        <v>1397</v>
      </c>
      <c r="C516" s="54" t="s">
        <v>151</v>
      </c>
      <c r="D516" s="15"/>
      <c r="E516" s="15"/>
      <c r="F516" s="15">
        <v>0</v>
      </c>
      <c r="G516" s="15">
        <v>0</v>
      </c>
      <c r="H516" s="90">
        <f t="shared" si="184"/>
        <v>0</v>
      </c>
      <c r="I516" s="103">
        <f t="shared" si="185"/>
        <v>0</v>
      </c>
      <c r="J516" s="104"/>
      <c r="K516" s="15">
        <v>-600.33</v>
      </c>
      <c r="L516" s="15">
        <v>-843.75</v>
      </c>
      <c r="M516" s="90">
        <f t="shared" si="186"/>
        <v>243.41999999999996</v>
      </c>
      <c r="N516" s="103">
        <f t="shared" si="187"/>
        <v>0.28849777777777774</v>
      </c>
      <c r="O516" s="104"/>
      <c r="P516" s="15">
        <v>0</v>
      </c>
      <c r="Q516" s="15">
        <v>-161.94</v>
      </c>
      <c r="R516" s="90">
        <f t="shared" si="188"/>
        <v>161.94</v>
      </c>
      <c r="S516" s="103" t="str">
        <f t="shared" si="189"/>
        <v>N.M.</v>
      </c>
      <c r="T516" s="104"/>
      <c r="U516" s="15">
        <v>-600.33</v>
      </c>
      <c r="V516" s="15">
        <v>-843.75</v>
      </c>
      <c r="W516" s="90">
        <f t="shared" si="190"/>
        <v>243.41999999999996</v>
      </c>
      <c r="X516" s="103">
        <f t="shared" si="191"/>
        <v>0.28849777777777774</v>
      </c>
    </row>
    <row r="517" spans="1:24" s="14" customFormat="1" ht="12.75" hidden="1" outlineLevel="2">
      <c r="A517" s="14" t="s">
        <v>1398</v>
      </c>
      <c r="B517" s="14" t="s">
        <v>1399</v>
      </c>
      <c r="C517" s="54" t="s">
        <v>152</v>
      </c>
      <c r="D517" s="15"/>
      <c r="E517" s="15"/>
      <c r="F517" s="15">
        <v>0</v>
      </c>
      <c r="G517" s="15">
        <v>0</v>
      </c>
      <c r="H517" s="90">
        <f t="shared" si="184"/>
        <v>0</v>
      </c>
      <c r="I517" s="103">
        <f t="shared" si="185"/>
        <v>0</v>
      </c>
      <c r="J517" s="104"/>
      <c r="K517" s="15">
        <v>-53.77</v>
      </c>
      <c r="L517" s="15">
        <v>-7570.83</v>
      </c>
      <c r="M517" s="90">
        <f t="shared" si="186"/>
        <v>7517.0599999999995</v>
      </c>
      <c r="N517" s="103">
        <f t="shared" si="187"/>
        <v>0.9928977404062698</v>
      </c>
      <c r="O517" s="104"/>
      <c r="P517" s="15">
        <v>0</v>
      </c>
      <c r="Q517" s="15">
        <v>-4229</v>
      </c>
      <c r="R517" s="90">
        <f t="shared" si="188"/>
        <v>4229</v>
      </c>
      <c r="S517" s="103" t="str">
        <f t="shared" si="189"/>
        <v>N.M.</v>
      </c>
      <c r="T517" s="104"/>
      <c r="U517" s="15">
        <v>-53.77</v>
      </c>
      <c r="V517" s="15">
        <v>-7570.83</v>
      </c>
      <c r="W517" s="90">
        <f t="shared" si="190"/>
        <v>7517.0599999999995</v>
      </c>
      <c r="X517" s="103">
        <f t="shared" si="191"/>
        <v>0.9928977404062698</v>
      </c>
    </row>
    <row r="518" spans="1:24" s="13" customFormat="1" ht="12.75" hidden="1" outlineLevel="1">
      <c r="A518" s="1" t="s">
        <v>437</v>
      </c>
      <c r="C518" s="79" t="s">
        <v>396</v>
      </c>
      <c r="D518" s="29"/>
      <c r="E518" s="29"/>
      <c r="F518" s="17">
        <v>275328.80000000005</v>
      </c>
      <c r="G518" s="17">
        <v>-34333.64</v>
      </c>
      <c r="H518" s="35">
        <f>+F518-G518</f>
        <v>309662.44000000006</v>
      </c>
      <c r="I518" s="95">
        <f>IF(G518&lt;0,IF(H518=0,0,IF(OR(G518=0,F518=0),"N.M.",IF(ABS(H518/G518)&gt;=10,"N.M.",H518/(-G518)))),IF(H518=0,0,IF(OR(G518=0,F518=0),"N.M.",IF(ABS(H518/G518)&gt;=10,"N.M.",H518/G518))))</f>
        <v>9.019213808964038</v>
      </c>
      <c r="J518" s="115"/>
      <c r="K518" s="17">
        <v>-359081.26700000005</v>
      </c>
      <c r="L518" s="17">
        <v>-418431.082</v>
      </c>
      <c r="M518" s="35">
        <f>+K518-L518</f>
        <v>59349.814999999944</v>
      </c>
      <c r="N518" s="95">
        <f>IF(L518&lt;0,IF(M518=0,0,IF(OR(L518=0,K518=0),"N.M.",IF(ABS(M518/L518)&gt;=10,"N.M.",M518/(-L518)))),IF(M518=0,0,IF(OR(L518=0,K518=0),"N.M.",IF(ABS(M518/L518)&gt;=10,"N.M.",M518/L518))))</f>
        <v>0.14183892534063697</v>
      </c>
      <c r="O518" s="115"/>
      <c r="P518" s="17">
        <v>176707.44</v>
      </c>
      <c r="Q518" s="17">
        <v>-80466.63</v>
      </c>
      <c r="R518" s="35">
        <f>+P518-Q518</f>
        <v>257174.07</v>
      </c>
      <c r="S518" s="95">
        <f>IF(Q518&lt;0,IF(R518=0,0,IF(OR(Q518=0,P518=0),"N.M.",IF(ABS(R518/Q518)&gt;=10,"N.M.",R518/(-Q518)))),IF(R518=0,0,IF(OR(Q518=0,P518=0),"N.M.",IF(ABS(R518/Q518)&gt;=10,"N.M.",R518/Q518))))</f>
        <v>3.196033809294611</v>
      </c>
      <c r="T518" s="115"/>
      <c r="U518" s="17">
        <v>-396864.88700000005</v>
      </c>
      <c r="V518" s="17">
        <v>-2272731.732</v>
      </c>
      <c r="W518" s="35">
        <f>+U518-V518</f>
        <v>1875866.8449999997</v>
      </c>
      <c r="X518" s="95">
        <f>IF(V518&lt;0,IF(W518=0,0,IF(OR(V518=0,U518=0),"N.M.",IF(ABS(W518/V518)&gt;=10,"N.M.",W518/(-V518)))),IF(W518=0,0,IF(OR(V518=0,U518=0),"N.M.",IF(ABS(W518/V518)&gt;=10,"N.M.",W518/V518))))</f>
        <v>0.825379792338817</v>
      </c>
    </row>
    <row r="519" spans="1:24" s="13" customFormat="1" ht="12.75" collapsed="1">
      <c r="A519" s="13" t="s">
        <v>401</v>
      </c>
      <c r="C519" s="52" t="s">
        <v>296</v>
      </c>
      <c r="D519" s="29"/>
      <c r="E519" s="29"/>
      <c r="F519" s="29">
        <v>270457.80000000005</v>
      </c>
      <c r="G519" s="29">
        <v>-38916.64</v>
      </c>
      <c r="H519" s="29">
        <f>+F519-G519</f>
        <v>309374.44000000006</v>
      </c>
      <c r="I519" s="98">
        <f>IF(G519&lt;0,IF(H519=0,0,IF(OR(G519=0,F519=0),"N.M.",IF(ABS(H519/G519)&gt;=10,"N.M.",H519/(-G519)))),IF(H519=0,0,IF(OR(G519=0,F519=0),"N.M.",IF(ABS(H519/G519)&gt;=10,"N.M.",H519/G519))))</f>
        <v>7.949669858446157</v>
      </c>
      <c r="J519" s="115"/>
      <c r="K519" s="29">
        <v>-413210.407</v>
      </c>
      <c r="L519" s="29">
        <v>-468844.08200000005</v>
      </c>
      <c r="M519" s="29">
        <f>+K519-L519</f>
        <v>55633.67500000005</v>
      </c>
      <c r="N519" s="98">
        <f>IF(L519&lt;0,IF(M519=0,0,IF(OR(L519=0,K519=0),"N.M.",IF(ABS(M519/L519)&gt;=10,"N.M.",M519/(-L519)))),IF(M519=0,0,IF(OR(L519=0,K519=0),"N.M.",IF(ABS(M519/L519)&gt;=10,"N.M.",M519/L519))))</f>
        <v>0.11866135701804602</v>
      </c>
      <c r="O519" s="115"/>
      <c r="P519" s="29">
        <v>160306.3</v>
      </c>
      <c r="Q519" s="29">
        <v>-94215.63</v>
      </c>
      <c r="R519" s="29">
        <f>+P519-Q519</f>
        <v>254521.93</v>
      </c>
      <c r="S519" s="98">
        <f>IF(Q519&lt;0,IF(R519=0,0,IF(OR(Q519=0,P519=0),"N.M.",IF(ABS(R519/Q519)&gt;=10,"N.M.",R519/(-Q519)))),IF(R519=0,0,IF(OR(Q519=0,P519=0),"N.M.",IF(ABS(R519/Q519)&gt;=10,"N.M.",R519/Q519))))</f>
        <v>2.7014830766402556</v>
      </c>
      <c r="T519" s="115"/>
      <c r="U519" s="29">
        <v>-455581.027</v>
      </c>
      <c r="V519" s="29">
        <v>-2323480.732</v>
      </c>
      <c r="W519" s="29">
        <f>+U519-V519</f>
        <v>1867899.7049999998</v>
      </c>
      <c r="X519" s="98">
        <f>IF(V519&lt;0,IF(W519=0,0,IF(OR(V519=0,U519=0),"N.M.",IF(ABS(W519/V519)&gt;=10,"N.M.",W519/(-V519)))),IF(W519=0,0,IF(OR(V519=0,U519=0),"N.M.",IF(ABS(W519/V519)&gt;=10,"N.M.",W519/V519))))</f>
        <v>0.8039230449706178</v>
      </c>
    </row>
    <row r="520" spans="3:24" s="13" customFormat="1" ht="0.75" customHeight="1" hidden="1" outlineLevel="1">
      <c r="C520" s="52"/>
      <c r="D520" s="29"/>
      <c r="E520" s="29"/>
      <c r="F520" s="29"/>
      <c r="G520" s="29"/>
      <c r="H520" s="29"/>
      <c r="I520" s="98"/>
      <c r="J520" s="115"/>
      <c r="K520" s="29"/>
      <c r="L520" s="29"/>
      <c r="M520" s="29"/>
      <c r="N520" s="98"/>
      <c r="O520" s="115"/>
      <c r="P520" s="29"/>
      <c r="Q520" s="29"/>
      <c r="R520" s="29"/>
      <c r="S520" s="98"/>
      <c r="T520" s="115"/>
      <c r="U520" s="29"/>
      <c r="V520" s="29"/>
      <c r="W520" s="29"/>
      <c r="X520" s="98"/>
    </row>
    <row r="521" spans="1:24" s="14" customFormat="1" ht="12.75" hidden="1" outlineLevel="2">
      <c r="A521" s="14" t="s">
        <v>1400</v>
      </c>
      <c r="B521" s="14" t="s">
        <v>1401</v>
      </c>
      <c r="C521" s="54" t="s">
        <v>153</v>
      </c>
      <c r="D521" s="15"/>
      <c r="E521" s="15"/>
      <c r="F521" s="15">
        <v>0</v>
      </c>
      <c r="G521" s="15">
        <v>5460.84</v>
      </c>
      <c r="H521" s="90">
        <f>+F521-G521</f>
        <v>-5460.84</v>
      </c>
      <c r="I521" s="103" t="str">
        <f aca="true" t="shared" si="192" ref="I521:I532">IF(G521&lt;0,IF(H521=0,0,IF(OR(G521=0,F521=0),"N.M.",IF(ABS(H521/G521)&gt;=10,"N.M.",H521/(-G521)))),IF(H521=0,0,IF(OR(G521=0,F521=0),"N.M.",IF(ABS(H521/G521)&gt;=10,"N.M.",H521/G521))))</f>
        <v>N.M.</v>
      </c>
      <c r="J521" s="104"/>
      <c r="K521" s="15">
        <v>0</v>
      </c>
      <c r="L521" s="15">
        <v>5460.84</v>
      </c>
      <c r="M521" s="90">
        <f>+K521-L521</f>
        <v>-5460.84</v>
      </c>
      <c r="N521" s="103" t="str">
        <f aca="true" t="shared" si="193" ref="N521:N532">IF(L521&lt;0,IF(M521=0,0,IF(OR(L521=0,K521=0),"N.M.",IF(ABS(M521/L521)&gt;=10,"N.M.",M521/(-L521)))),IF(M521=0,0,IF(OR(L521=0,K521=0),"N.M.",IF(ABS(M521/L521)&gt;=10,"N.M.",M521/L521))))</f>
        <v>N.M.</v>
      </c>
      <c r="O521" s="104"/>
      <c r="P521" s="15">
        <v>0</v>
      </c>
      <c r="Q521" s="15">
        <v>5460.84</v>
      </c>
      <c r="R521" s="90">
        <f>+P521-Q521</f>
        <v>-5460.84</v>
      </c>
      <c r="S521" s="103" t="str">
        <f aca="true" t="shared" si="194" ref="S521:S532">IF(Q521&lt;0,IF(R521=0,0,IF(OR(Q521=0,P521=0),"N.M.",IF(ABS(R521/Q521)&gt;=10,"N.M.",R521/(-Q521)))),IF(R521=0,0,IF(OR(Q521=0,P521=0),"N.M.",IF(ABS(R521/Q521)&gt;=10,"N.M.",R521/Q521))))</f>
        <v>N.M.</v>
      </c>
      <c r="T521" s="104"/>
      <c r="U521" s="15">
        <v>0</v>
      </c>
      <c r="V521" s="15">
        <v>77951.67</v>
      </c>
      <c r="W521" s="90">
        <f>+U521-V521</f>
        <v>-77951.67</v>
      </c>
      <c r="X521" s="103" t="str">
        <f aca="true" t="shared" si="195" ref="X521:X532">IF(V521&lt;0,IF(W521=0,0,IF(OR(V521=0,U521=0),"N.M.",IF(ABS(W521/V521)&gt;=10,"N.M.",W521/(-V521)))),IF(W521=0,0,IF(OR(V521=0,U521=0),"N.M.",IF(ABS(W521/V521)&gt;=10,"N.M.",W521/V521))))</f>
        <v>N.M.</v>
      </c>
    </row>
    <row r="522" spans="1:24" s="14" customFormat="1" ht="12.75" hidden="1" outlineLevel="2">
      <c r="A522" s="14" t="s">
        <v>1402</v>
      </c>
      <c r="B522" s="14" t="s">
        <v>1403</v>
      </c>
      <c r="C522" s="54" t="s">
        <v>153</v>
      </c>
      <c r="D522" s="15"/>
      <c r="E522" s="15"/>
      <c r="F522" s="15">
        <v>23379.4</v>
      </c>
      <c r="G522" s="15">
        <v>-5326.63</v>
      </c>
      <c r="H522" s="90">
        <f>+F522-G522</f>
        <v>28706.030000000002</v>
      </c>
      <c r="I522" s="103">
        <f t="shared" si="192"/>
        <v>5.389154118082165</v>
      </c>
      <c r="J522" s="104"/>
      <c r="K522" s="15">
        <v>23379.4</v>
      </c>
      <c r="L522" s="15">
        <v>-52113.35</v>
      </c>
      <c r="M522" s="90">
        <f>+K522-L522</f>
        <v>75492.75</v>
      </c>
      <c r="N522" s="103">
        <f t="shared" si="193"/>
        <v>1.4486259279052296</v>
      </c>
      <c r="O522" s="104"/>
      <c r="P522" s="15">
        <v>23379.4</v>
      </c>
      <c r="Q522" s="15">
        <v>-29166.3</v>
      </c>
      <c r="R522" s="90">
        <f>+P522-Q522</f>
        <v>52545.7</v>
      </c>
      <c r="S522" s="103">
        <f t="shared" si="194"/>
        <v>1.801589505696643</v>
      </c>
      <c r="T522" s="104"/>
      <c r="U522" s="15">
        <v>26529.210000000003</v>
      </c>
      <c r="V522" s="15">
        <v>-52113.35</v>
      </c>
      <c r="W522" s="90">
        <f>+U522-V522</f>
        <v>78642.56</v>
      </c>
      <c r="X522" s="103">
        <f t="shared" si="195"/>
        <v>1.5090674462493776</v>
      </c>
    </row>
    <row r="523" spans="1:24" s="14" customFormat="1" ht="12.75" hidden="1" outlineLevel="2">
      <c r="A523" s="14" t="s">
        <v>1404</v>
      </c>
      <c r="B523" s="14" t="s">
        <v>1405</v>
      </c>
      <c r="C523" s="54" t="s">
        <v>154</v>
      </c>
      <c r="D523" s="15"/>
      <c r="E523" s="15"/>
      <c r="F523" s="15">
        <v>-13314.59</v>
      </c>
      <c r="G523" s="15">
        <v>0</v>
      </c>
      <c r="H523" s="90">
        <f>+F523-G523</f>
        <v>-13314.59</v>
      </c>
      <c r="I523" s="103" t="str">
        <f t="shared" si="192"/>
        <v>N.M.</v>
      </c>
      <c r="J523" s="104"/>
      <c r="K523" s="15">
        <v>-16872.73</v>
      </c>
      <c r="L523" s="15">
        <v>0</v>
      </c>
      <c r="M523" s="90">
        <f>+K523-L523</f>
        <v>-16872.73</v>
      </c>
      <c r="N523" s="103" t="str">
        <f t="shared" si="193"/>
        <v>N.M.</v>
      </c>
      <c r="O523" s="104"/>
      <c r="P523" s="15">
        <v>-3821.09</v>
      </c>
      <c r="Q523" s="15">
        <v>0</v>
      </c>
      <c r="R523" s="90">
        <f>+P523-Q523</f>
        <v>-3821.09</v>
      </c>
      <c r="S523" s="103" t="str">
        <f t="shared" si="194"/>
        <v>N.M.</v>
      </c>
      <c r="T523" s="104"/>
      <c r="U523" s="15">
        <v>-16872.73</v>
      </c>
      <c r="V523" s="15">
        <v>0</v>
      </c>
      <c r="W523" s="90">
        <f>+U523-V523</f>
        <v>-16872.73</v>
      </c>
      <c r="X523" s="103" t="str">
        <f t="shared" si="195"/>
        <v>N.M.</v>
      </c>
    </row>
    <row r="524" spans="1:24" s="30" customFormat="1" ht="12.75" hidden="1" outlineLevel="1">
      <c r="A524" s="1" t="s">
        <v>433</v>
      </c>
      <c r="B524" s="31"/>
      <c r="C524" s="78" t="s">
        <v>397</v>
      </c>
      <c r="D524" s="33"/>
      <c r="E524" s="33"/>
      <c r="F524" s="17">
        <v>10064.810000000001</v>
      </c>
      <c r="G524" s="17">
        <v>134.21000000000004</v>
      </c>
      <c r="H524" s="35">
        <f aca="true" t="shared" si="196" ref="H524:H532">+F524-G524</f>
        <v>9930.600000000002</v>
      </c>
      <c r="I524" s="95" t="str">
        <f t="shared" si="192"/>
        <v>N.M.</v>
      </c>
      <c r="J524" s="116"/>
      <c r="K524" s="17">
        <v>6506.670000000002</v>
      </c>
      <c r="L524" s="17">
        <v>-46652.509999999995</v>
      </c>
      <c r="M524" s="35">
        <f aca="true" t="shared" si="197" ref="M524:M532">+K524-L524</f>
        <v>53159.17999999999</v>
      </c>
      <c r="N524" s="95">
        <f t="shared" si="193"/>
        <v>1.1394709523667643</v>
      </c>
      <c r="O524" s="116"/>
      <c r="P524" s="17">
        <v>19558.31</v>
      </c>
      <c r="Q524" s="17">
        <v>-23705.46</v>
      </c>
      <c r="R524" s="35">
        <f aca="true" t="shared" si="198" ref="R524:R532">+P524-Q524</f>
        <v>43263.770000000004</v>
      </c>
      <c r="S524" s="95">
        <f t="shared" si="194"/>
        <v>1.8250550717007814</v>
      </c>
      <c r="T524" s="116"/>
      <c r="U524" s="17">
        <v>9656.480000000003</v>
      </c>
      <c r="V524" s="17">
        <v>25838.32</v>
      </c>
      <c r="W524" s="35">
        <f aca="true" t="shared" si="199" ref="W524:W532">+U524-V524</f>
        <v>-16181.839999999997</v>
      </c>
      <c r="X524" s="95">
        <f t="shared" si="195"/>
        <v>-0.6262729155765544</v>
      </c>
    </row>
    <row r="525" spans="1:24" s="30" customFormat="1" ht="12.75" hidden="1" outlineLevel="1">
      <c r="A525" s="77" t="s">
        <v>432</v>
      </c>
      <c r="B525" s="31"/>
      <c r="C525" s="78" t="s">
        <v>398</v>
      </c>
      <c r="D525" s="33"/>
      <c r="E525" s="33"/>
      <c r="F525" s="17">
        <v>0</v>
      </c>
      <c r="G525" s="17">
        <v>0</v>
      </c>
      <c r="H525" s="35">
        <f t="shared" si="196"/>
        <v>0</v>
      </c>
      <c r="I525" s="95">
        <f t="shared" si="192"/>
        <v>0</v>
      </c>
      <c r="J525" s="116"/>
      <c r="K525" s="17">
        <v>0</v>
      </c>
      <c r="L525" s="17">
        <v>0</v>
      </c>
      <c r="M525" s="35">
        <f t="shared" si="197"/>
        <v>0</v>
      </c>
      <c r="N525" s="95">
        <f t="shared" si="193"/>
        <v>0</v>
      </c>
      <c r="O525" s="116"/>
      <c r="P525" s="17">
        <v>0</v>
      </c>
      <c r="Q525" s="17">
        <v>0</v>
      </c>
      <c r="R525" s="35">
        <f t="shared" si="198"/>
        <v>0</v>
      </c>
      <c r="S525" s="95">
        <f t="shared" si="194"/>
        <v>0</v>
      </c>
      <c r="T525" s="116"/>
      <c r="U525" s="17">
        <v>0</v>
      </c>
      <c r="V525" s="17">
        <v>0</v>
      </c>
      <c r="W525" s="35">
        <f t="shared" si="199"/>
        <v>0</v>
      </c>
      <c r="X525" s="95">
        <f t="shared" si="195"/>
        <v>0</v>
      </c>
    </row>
    <row r="526" spans="1:24" s="30" customFormat="1" ht="12.75" hidden="1" outlineLevel="1">
      <c r="A526" s="77" t="s">
        <v>431</v>
      </c>
      <c r="B526" s="31"/>
      <c r="C526" s="78" t="s">
        <v>399</v>
      </c>
      <c r="D526" s="33"/>
      <c r="E526" s="33"/>
      <c r="F526" s="17">
        <v>0</v>
      </c>
      <c r="G526" s="17">
        <v>0</v>
      </c>
      <c r="H526" s="35">
        <f t="shared" si="196"/>
        <v>0</v>
      </c>
      <c r="I526" s="95">
        <f t="shared" si="192"/>
        <v>0</v>
      </c>
      <c r="J526" s="116"/>
      <c r="K526" s="17">
        <v>0</v>
      </c>
      <c r="L526" s="17">
        <v>0</v>
      </c>
      <c r="M526" s="35">
        <f t="shared" si="197"/>
        <v>0</v>
      </c>
      <c r="N526" s="95">
        <f t="shared" si="193"/>
        <v>0</v>
      </c>
      <c r="O526" s="116"/>
      <c r="P526" s="17">
        <v>0</v>
      </c>
      <c r="Q526" s="17">
        <v>0</v>
      </c>
      <c r="R526" s="35">
        <f t="shared" si="198"/>
        <v>0</v>
      </c>
      <c r="S526" s="95">
        <f t="shared" si="194"/>
        <v>0</v>
      </c>
      <c r="T526" s="116"/>
      <c r="U526" s="17">
        <v>0</v>
      </c>
      <c r="V526" s="17">
        <v>0</v>
      </c>
      <c r="W526" s="35">
        <f t="shared" si="199"/>
        <v>0</v>
      </c>
      <c r="X526" s="95">
        <f t="shared" si="195"/>
        <v>0</v>
      </c>
    </row>
    <row r="527" spans="1:24" s="14" customFormat="1" ht="12.75" hidden="1" outlineLevel="2">
      <c r="A527" s="14" t="s">
        <v>1406</v>
      </c>
      <c r="B527" s="14" t="s">
        <v>1407</v>
      </c>
      <c r="C527" s="54" t="s">
        <v>155</v>
      </c>
      <c r="D527" s="15"/>
      <c r="E527" s="15"/>
      <c r="F527" s="15">
        <v>100773.83</v>
      </c>
      <c r="G527" s="15">
        <v>11671.9</v>
      </c>
      <c r="H527" s="90">
        <f>+F527-G527</f>
        <v>89101.93000000001</v>
      </c>
      <c r="I527" s="103">
        <f t="shared" si="192"/>
        <v>7.6338839434882075</v>
      </c>
      <c r="J527" s="104"/>
      <c r="K527" s="15">
        <v>76764.3</v>
      </c>
      <c r="L527" s="15">
        <v>-313554.22000000003</v>
      </c>
      <c r="M527" s="90">
        <f>+K527-L527</f>
        <v>390318.52</v>
      </c>
      <c r="N527" s="103">
        <f t="shared" si="193"/>
        <v>1.2448198592256228</v>
      </c>
      <c r="O527" s="104"/>
      <c r="P527" s="15">
        <v>164833.87</v>
      </c>
      <c r="Q527" s="15">
        <v>-154043.56</v>
      </c>
      <c r="R527" s="90">
        <f>+P527-Q527</f>
        <v>318877.43</v>
      </c>
      <c r="S527" s="103">
        <f t="shared" si="194"/>
        <v>2.070047134719556</v>
      </c>
      <c r="T527" s="104"/>
      <c r="U527" s="15">
        <v>98018.57</v>
      </c>
      <c r="V527" s="15">
        <v>153026.07</v>
      </c>
      <c r="W527" s="90">
        <f>+U527-V527</f>
        <v>-55007.5</v>
      </c>
      <c r="X527" s="103">
        <f t="shared" si="195"/>
        <v>-0.35946489379227997</v>
      </c>
    </row>
    <row r="528" spans="1:24" s="14" customFormat="1" ht="12.75" hidden="1" outlineLevel="2">
      <c r="A528" s="14" t="s">
        <v>1408</v>
      </c>
      <c r="B528" s="14" t="s">
        <v>1409</v>
      </c>
      <c r="C528" s="54" t="s">
        <v>156</v>
      </c>
      <c r="D528" s="15"/>
      <c r="E528" s="15"/>
      <c r="F528" s="15">
        <v>-205541.35</v>
      </c>
      <c r="G528" s="15">
        <v>-67278.4</v>
      </c>
      <c r="H528" s="90">
        <f>+F528-G528</f>
        <v>-138262.95</v>
      </c>
      <c r="I528" s="103">
        <f t="shared" si="192"/>
        <v>-2.0550867737639424</v>
      </c>
      <c r="J528" s="104"/>
      <c r="K528" s="15">
        <v>-313561.15</v>
      </c>
      <c r="L528" s="15">
        <v>-188717.55000000002</v>
      </c>
      <c r="M528" s="90">
        <f>+K528-L528</f>
        <v>-124843.6</v>
      </c>
      <c r="N528" s="103">
        <f t="shared" si="193"/>
        <v>-0.6615367781109918</v>
      </c>
      <c r="O528" s="104"/>
      <c r="P528" s="15">
        <v>-224379.05000000002</v>
      </c>
      <c r="Q528" s="15">
        <v>-126432.25</v>
      </c>
      <c r="R528" s="90">
        <f>+P528-Q528</f>
        <v>-97946.80000000002</v>
      </c>
      <c r="S528" s="103">
        <f t="shared" si="194"/>
        <v>-0.7746979113319585</v>
      </c>
      <c r="T528" s="104"/>
      <c r="U528" s="15">
        <v>-1068101.32</v>
      </c>
      <c r="V528" s="15">
        <v>-189371.7</v>
      </c>
      <c r="W528" s="90">
        <f>+U528-V528</f>
        <v>-878729.6200000001</v>
      </c>
      <c r="X528" s="103">
        <f t="shared" si="195"/>
        <v>-4.640237268821054</v>
      </c>
    </row>
    <row r="529" spans="1:24" s="14" customFormat="1" ht="12.75" hidden="1" outlineLevel="2">
      <c r="A529" s="14" t="s">
        <v>1410</v>
      </c>
      <c r="B529" s="14" t="s">
        <v>1411</v>
      </c>
      <c r="C529" s="54" t="s">
        <v>157</v>
      </c>
      <c r="D529" s="15"/>
      <c r="E529" s="15"/>
      <c r="F529" s="15">
        <v>99225.35</v>
      </c>
      <c r="G529" s="15">
        <v>121766.47</v>
      </c>
      <c r="H529" s="90">
        <f>+F529-G529</f>
        <v>-22541.119999999995</v>
      </c>
      <c r="I529" s="103">
        <f t="shared" si="192"/>
        <v>-0.18511762720886954</v>
      </c>
      <c r="J529" s="104"/>
      <c r="K529" s="15">
        <v>367953.95</v>
      </c>
      <c r="L529" s="15">
        <v>491155.34</v>
      </c>
      <c r="M529" s="90">
        <f>+K529-L529</f>
        <v>-123201.39000000001</v>
      </c>
      <c r="N529" s="103">
        <f t="shared" si="193"/>
        <v>-0.25083996847107476</v>
      </c>
      <c r="O529" s="104"/>
      <c r="P529" s="15">
        <v>128650.2</v>
      </c>
      <c r="Q529" s="15">
        <v>156833.2</v>
      </c>
      <c r="R529" s="90">
        <f>+P529-Q529</f>
        <v>-28183.000000000015</v>
      </c>
      <c r="S529" s="103">
        <f t="shared" si="194"/>
        <v>-0.17970047158382288</v>
      </c>
      <c r="T529" s="104"/>
      <c r="U529" s="15">
        <v>1848626.75</v>
      </c>
      <c r="V529" s="15">
        <v>1031942.2</v>
      </c>
      <c r="W529" s="90">
        <f>+U529-V529</f>
        <v>816684.55</v>
      </c>
      <c r="X529" s="103">
        <f t="shared" si="195"/>
        <v>0.7914053228950227</v>
      </c>
    </row>
    <row r="530" spans="1:24" s="30" customFormat="1" ht="12.75" hidden="1" outlineLevel="1">
      <c r="A530" s="77" t="s">
        <v>430</v>
      </c>
      <c r="B530" s="31"/>
      <c r="C530" s="78" t="s">
        <v>421</v>
      </c>
      <c r="D530" s="33"/>
      <c r="E530" s="33"/>
      <c r="F530" s="17">
        <v>-5542.169999999998</v>
      </c>
      <c r="G530" s="17">
        <v>66159.97</v>
      </c>
      <c r="H530" s="35">
        <f t="shared" si="196"/>
        <v>-71702.14</v>
      </c>
      <c r="I530" s="95">
        <f t="shared" si="192"/>
        <v>-1.0837692338735945</v>
      </c>
      <c r="J530" s="116"/>
      <c r="K530" s="17">
        <v>131157.09999999998</v>
      </c>
      <c r="L530" s="17">
        <v>-11116.429999999993</v>
      </c>
      <c r="M530" s="35">
        <f t="shared" si="197"/>
        <v>142273.52999999997</v>
      </c>
      <c r="N530" s="95" t="str">
        <f t="shared" si="193"/>
        <v>N.M.</v>
      </c>
      <c r="O530" s="116"/>
      <c r="P530" s="17">
        <v>69105.01999999997</v>
      </c>
      <c r="Q530" s="17">
        <v>-123642.60999999999</v>
      </c>
      <c r="R530" s="35">
        <f t="shared" si="198"/>
        <v>192747.62999999995</v>
      </c>
      <c r="S530" s="95">
        <f t="shared" si="194"/>
        <v>1.5589094245098836</v>
      </c>
      <c r="T530" s="116"/>
      <c r="U530" s="17">
        <v>878544</v>
      </c>
      <c r="V530" s="17">
        <v>995596.5700000001</v>
      </c>
      <c r="W530" s="35">
        <f t="shared" si="199"/>
        <v>-117052.57000000007</v>
      </c>
      <c r="X530" s="95">
        <f t="shared" si="195"/>
        <v>-0.11757028250910914</v>
      </c>
    </row>
    <row r="531" spans="1:24" s="13" customFormat="1" ht="12.75" collapsed="1">
      <c r="A531" s="13" t="s">
        <v>402</v>
      </c>
      <c r="C531" s="52" t="s">
        <v>297</v>
      </c>
      <c r="D531" s="29"/>
      <c r="E531" s="29"/>
      <c r="F531" s="129">
        <v>4522.639999999999</v>
      </c>
      <c r="G531" s="129">
        <v>66294.18000000001</v>
      </c>
      <c r="H531" s="129">
        <f t="shared" si="196"/>
        <v>-61771.54000000001</v>
      </c>
      <c r="I531" s="99">
        <f t="shared" si="192"/>
        <v>-0.9317792300922947</v>
      </c>
      <c r="J531" s="115"/>
      <c r="K531" s="129">
        <v>137663.77000000002</v>
      </c>
      <c r="L531" s="129">
        <v>-57768.94</v>
      </c>
      <c r="M531" s="129">
        <f t="shared" si="197"/>
        <v>195432.71000000002</v>
      </c>
      <c r="N531" s="99">
        <f t="shared" si="193"/>
        <v>3.383006681445081</v>
      </c>
      <c r="O531" s="115"/>
      <c r="P531" s="129">
        <v>88663.33</v>
      </c>
      <c r="Q531" s="129">
        <v>-147348.07</v>
      </c>
      <c r="R531" s="129">
        <f t="shared" si="198"/>
        <v>236011.40000000002</v>
      </c>
      <c r="S531" s="99">
        <f t="shared" si="194"/>
        <v>1.6017271213664352</v>
      </c>
      <c r="T531" s="115"/>
      <c r="U531" s="129">
        <v>888200.4800000001</v>
      </c>
      <c r="V531" s="129">
        <v>1021434.8900000001</v>
      </c>
      <c r="W531" s="129">
        <f t="shared" si="199"/>
        <v>-133234.41000000003</v>
      </c>
      <c r="X531" s="99">
        <f t="shared" si="195"/>
        <v>-0.130438475623248</v>
      </c>
    </row>
    <row r="532" spans="1:24" s="1" customFormat="1" ht="12.75">
      <c r="A532" s="32" t="s">
        <v>255</v>
      </c>
      <c r="C532" s="51" t="s">
        <v>420</v>
      </c>
      <c r="D532" s="29"/>
      <c r="E532" s="29"/>
      <c r="F532" s="29">
        <v>402728.75000000006</v>
      </c>
      <c r="G532" s="29">
        <v>169107.58</v>
      </c>
      <c r="H532" s="29">
        <f t="shared" si="196"/>
        <v>233621.17000000007</v>
      </c>
      <c r="I532" s="98">
        <f t="shared" si="192"/>
        <v>1.38149437180758</v>
      </c>
      <c r="J532" s="115"/>
      <c r="K532" s="29">
        <v>744401.405</v>
      </c>
      <c r="L532" s="29">
        <v>641169.3779999998</v>
      </c>
      <c r="M532" s="29">
        <f t="shared" si="197"/>
        <v>103232.02700000023</v>
      </c>
      <c r="N532" s="98">
        <f t="shared" si="193"/>
        <v>0.16100585982757315</v>
      </c>
      <c r="O532" s="115"/>
      <c r="P532" s="29">
        <v>383670.43</v>
      </c>
      <c r="Q532" s="29">
        <v>704289.8300000001</v>
      </c>
      <c r="R532" s="29">
        <f t="shared" si="198"/>
        <v>-320619.4000000001</v>
      </c>
      <c r="S532" s="98">
        <f t="shared" si="194"/>
        <v>-0.4552378670582252</v>
      </c>
      <c r="T532" s="115"/>
      <c r="U532" s="29">
        <v>1556009.3730000004</v>
      </c>
      <c r="V532" s="29">
        <v>-1297972.542</v>
      </c>
      <c r="W532" s="29">
        <f t="shared" si="199"/>
        <v>2853981.915</v>
      </c>
      <c r="X532" s="98">
        <f t="shared" si="195"/>
        <v>2.1987999149831015</v>
      </c>
    </row>
    <row r="533" spans="4:24" s="1" customFormat="1" ht="5.25" customHeight="1">
      <c r="D533" s="35"/>
      <c r="E533" s="35"/>
      <c r="F533" s="130" t="str">
        <f>IF(ABS(+F500+F519+F531-F532)&gt;$C$575,$C$576," ")</f>
        <v> </v>
      </c>
      <c r="G533" s="130" t="str">
        <f>IF(ABS(+G500+G519+G531-G532)&gt;$C$575,$C$576," ")</f>
        <v> </v>
      </c>
      <c r="H533" s="130" t="str">
        <f>IF(ABS(+H500+H519+H531-H532)&gt;$C$575,$C$576," ")</f>
        <v> </v>
      </c>
      <c r="I533" s="101"/>
      <c r="J533" s="106"/>
      <c r="K533" s="130" t="str">
        <f>IF(ABS(+K500+K519+K531-K532)&gt;$C$575,$C$576," ")</f>
        <v> </v>
      </c>
      <c r="L533" s="130" t="str">
        <f>IF(ABS(+L500+L519+L531-L532)&gt;$C$575,$C$576," ")</f>
        <v> </v>
      </c>
      <c r="M533" s="130" t="str">
        <f>IF(ABS(+M500+M519+M531-M532)&gt;$C$575,$C$576," ")</f>
        <v> </v>
      </c>
      <c r="N533" s="101"/>
      <c r="O533" s="106"/>
      <c r="P533" s="130" t="str">
        <f>IF(ABS(+P500+P519+P531-P532)&gt;$C$575,$C$576," ")</f>
        <v> </v>
      </c>
      <c r="Q533" s="130" t="str">
        <f>IF(ABS(+Q500+Q519+Q531-Q532)&gt;$C$575,$C$576," ")</f>
        <v> </v>
      </c>
      <c r="R533" s="130" t="str">
        <f>IF(ABS(+R500+R519+R531-R532)&gt;$C$575,$C$576," ")</f>
        <v> </v>
      </c>
      <c r="S533" s="101"/>
      <c r="T533" s="130" t="str">
        <f>IF(ABS(+T500+T519+T531-T532)&gt;$C$575,$C$576," ")</f>
        <v> </v>
      </c>
      <c r="U533" s="130" t="str">
        <f>IF(ABS(+U500+U519+U531-U532)&gt;$C$575,$C$576," ")</f>
        <v> </v>
      </c>
      <c r="V533" s="130" t="str">
        <f>IF(ABS(+V500+V519+V531-V532)&gt;$C$575,$C$576," ")</f>
        <v> </v>
      </c>
      <c r="W533" s="130" t="str">
        <f>IF(ABS(+W500+W519+W531-W532)&gt;$C$575,$C$576," ")</f>
        <v> </v>
      </c>
      <c r="X533" s="101"/>
    </row>
    <row r="534" spans="1:24" s="1" customFormat="1" ht="12.75">
      <c r="A534" s="32" t="s">
        <v>256</v>
      </c>
      <c r="C534" s="13" t="s">
        <v>257</v>
      </c>
      <c r="D534" s="29"/>
      <c r="E534" s="29"/>
      <c r="F534" s="29">
        <v>6806934.522999965</v>
      </c>
      <c r="G534" s="29">
        <v>3391323.912000011</v>
      </c>
      <c r="H534" s="29">
        <f>+F534-G534</f>
        <v>3415610.6109999535</v>
      </c>
      <c r="I534" s="98">
        <f>IF(G534&lt;0,IF(H534=0,0,IF(OR(G534=0,F534=0),"N.M.",IF(ABS(H534/G534)&gt;=10,"N.M.",H534/(-G534)))),IF(H534=0,0,IF(OR(G534=0,F534=0),"N.M.",IF(ABS(H534/G534)&gt;=10,"N.M.",H534/G534))))</f>
        <v>1.007161421211936</v>
      </c>
      <c r="J534" s="115"/>
      <c r="K534" s="29">
        <v>58905539.45900004</v>
      </c>
      <c r="L534" s="29">
        <v>46639415.88900013</v>
      </c>
      <c r="M534" s="29">
        <f>+K534-L534</f>
        <v>12266123.56999991</v>
      </c>
      <c r="N534" s="98">
        <f>IF(L534&lt;0,IF(M534=0,0,IF(OR(L534=0,K534=0),"N.M.",IF(ABS(M534/L534)&gt;=10,"N.M.",M534/(-L534)))),IF(M534=0,0,IF(OR(L534=0,K534=0),"N.M.",IF(ABS(M534/L534)&gt;=10,"N.M.",M534/L534))))</f>
        <v>0.2629990821324344</v>
      </c>
      <c r="O534" s="115"/>
      <c r="P534" s="29">
        <v>19293524.40099993</v>
      </c>
      <c r="Q534" s="29">
        <v>6651197.460000038</v>
      </c>
      <c r="R534" s="29">
        <f>+P534-Q534</f>
        <v>12642326.940999892</v>
      </c>
      <c r="S534" s="98">
        <f>IF(Q534&lt;0,IF(R534=0,0,IF(OR(Q534=0,P534=0),"N.M.",IF(ABS(R534/Q534)&gt;=10,"N.M.",R534/(-Q534)))),IF(R534=0,0,IF(OR(Q534=0,P534=0),"N.M.",IF(ABS(R534/Q534)&gt;=10,"N.M.",R534/Q534))))</f>
        <v>1.9007595274430207</v>
      </c>
      <c r="T534" s="115"/>
      <c r="U534" s="29">
        <v>70014110.86500005</v>
      </c>
      <c r="V534" s="29">
        <v>43324754.533000074</v>
      </c>
      <c r="W534" s="29">
        <f>+U534-V534</f>
        <v>26689356.33199998</v>
      </c>
      <c r="X534" s="98">
        <f>IF(V534&lt;0,IF(W534=0,0,IF(OR(V534=0,U534=0),"N.M.",IF(ABS(W534/V534)&gt;=10,"N.M.",W534/(-V534)))),IF(W534=0,0,IF(OR(V534=0,U534=0),"N.M.",IF(ABS(W534/V534)&gt;=10,"N.M.",W534/V534))))</f>
        <v>0.6160301799672272</v>
      </c>
    </row>
    <row r="535" spans="4:24" s="1" customFormat="1" ht="5.25" customHeight="1">
      <c r="D535" s="35"/>
      <c r="E535" s="35"/>
      <c r="F535" s="130" t="str">
        <f>IF(ABS(F462+F532-F534)&gt;$C$575,$C$576," ")</f>
        <v> </v>
      </c>
      <c r="G535" s="130" t="str">
        <f>IF(ABS(G462+G532-G534)&gt;$C$575,$C$576," ")</f>
        <v> </v>
      </c>
      <c r="H535" s="130" t="str">
        <f>IF(ABS(H462+H532-H534)&gt;$C$575,$C$576," ")</f>
        <v> </v>
      </c>
      <c r="I535" s="101"/>
      <c r="J535" s="106"/>
      <c r="K535" s="130" t="str">
        <f>IF(ABS(K462+K532-K534)&gt;$C$575,$C$576," ")</f>
        <v> </v>
      </c>
      <c r="L535" s="130" t="str">
        <f>IF(ABS(L462+L532-L534)&gt;$C$575,$C$576," ")</f>
        <v> </v>
      </c>
      <c r="M535" s="130" t="str">
        <f>IF(ABS(M462+M532-M534)&gt;$C$575,$C$576," ")</f>
        <v> </v>
      </c>
      <c r="N535" s="101"/>
      <c r="O535" s="106"/>
      <c r="P535" s="130" t="str">
        <f>IF(ABS(P462+P532-P534)&gt;$C$575,$C$576," ")</f>
        <v> </v>
      </c>
      <c r="Q535" s="130" t="str">
        <f>IF(ABS(Q462+Q532-Q534)&gt;$C$575,$C$576," ")</f>
        <v> </v>
      </c>
      <c r="R535" s="130" t="str">
        <f>IF(ABS(R462+R532-R534)&gt;$C$575,$C$576," ")</f>
        <v> </v>
      </c>
      <c r="S535" s="101"/>
      <c r="T535" s="106"/>
      <c r="U535" s="130" t="str">
        <f>IF(ABS(U462+U532-U534)&gt;$C$575,$C$576," ")</f>
        <v> </v>
      </c>
      <c r="V535" s="130" t="str">
        <f>IF(ABS(V462+V532-V534)&gt;$C$575,$C$576," ")</f>
        <v> </v>
      </c>
      <c r="W535" s="130" t="str">
        <f>IF(ABS(W462+W532-W534)&gt;$C$575,$C$576," ")</f>
        <v> </v>
      </c>
      <c r="X535" s="101"/>
    </row>
    <row r="536" spans="4:24" s="1" customFormat="1" ht="5.25" customHeight="1" hidden="1" outlineLevel="1">
      <c r="D536" s="35"/>
      <c r="E536" s="35"/>
      <c r="F536" s="130"/>
      <c r="G536" s="130"/>
      <c r="H536" s="130"/>
      <c r="I536" s="101"/>
      <c r="J536" s="106"/>
      <c r="K536" s="130"/>
      <c r="L536" s="130"/>
      <c r="M536" s="130"/>
      <c r="N536" s="101"/>
      <c r="O536" s="106"/>
      <c r="P536" s="130"/>
      <c r="Q536" s="130"/>
      <c r="R536" s="130"/>
      <c r="S536" s="101"/>
      <c r="T536" s="106"/>
      <c r="U536" s="130"/>
      <c r="V536" s="130"/>
      <c r="W536" s="130"/>
      <c r="X536" s="101"/>
    </row>
    <row r="537" spans="1:24" s="14" customFormat="1" ht="12.75" hidden="1" outlineLevel="2">
      <c r="A537" s="14" t="s">
        <v>1412</v>
      </c>
      <c r="B537" s="14" t="s">
        <v>1413</v>
      </c>
      <c r="C537" s="54" t="s">
        <v>158</v>
      </c>
      <c r="D537" s="15"/>
      <c r="E537" s="15"/>
      <c r="F537" s="15">
        <v>2833225.52</v>
      </c>
      <c r="G537" s="15">
        <v>2833225.52</v>
      </c>
      <c r="H537" s="90">
        <f>(+F537-G537)</f>
        <v>0</v>
      </c>
      <c r="I537" s="103">
        <f aca="true" t="shared" si="200" ref="I537:I542">IF(G537&lt;0,IF(H537=0,0,IF(OR(G537=0,F537=0),"N.M.",IF(ABS(H537/G537)&gt;=10,"N.M.",H537/(-G537)))),IF(H537=0,0,IF(OR(G537=0,F537=0),"N.M.",IF(ABS(H537/G537)&gt;=10,"N.M.",H537/G537))))</f>
        <v>0</v>
      </c>
      <c r="J537" s="104"/>
      <c r="K537" s="15">
        <v>31165480.72</v>
      </c>
      <c r="L537" s="15">
        <v>26439844.59</v>
      </c>
      <c r="M537" s="90">
        <f>(+K537-L537)</f>
        <v>4725636.129999999</v>
      </c>
      <c r="N537" s="103">
        <f aca="true" t="shared" si="201" ref="N537:N542">IF(L537&lt;0,IF(M537=0,0,IF(OR(L537=0,K537=0),"N.M.",IF(ABS(M537/L537)&gt;=10,"N.M.",M537/(-L537)))),IF(M537=0,0,IF(OR(L537=0,K537=0),"N.M.",IF(ABS(M537/L537)&gt;=10,"N.M.",M537/L537))))</f>
        <v>0.17873161522996678</v>
      </c>
      <c r="O537" s="104"/>
      <c r="P537" s="15">
        <v>8499676.56</v>
      </c>
      <c r="Q537" s="15">
        <v>8499676.56</v>
      </c>
      <c r="R537" s="90">
        <f>(+P537-Q537)</f>
        <v>0</v>
      </c>
      <c r="S537" s="103">
        <f aca="true" t="shared" si="202" ref="S537:S542">IF(Q537&lt;0,IF(R537=0,0,IF(OR(Q537=0,P537=0),"N.M.",IF(ABS(R537/Q537)&gt;=10,"N.M.",R537/(-Q537)))),IF(R537=0,0,IF(OR(Q537=0,P537=0),"N.M.",IF(ABS(R537/Q537)&gt;=10,"N.M.",R537/Q537))))</f>
        <v>0</v>
      </c>
      <c r="T537" s="104"/>
      <c r="U537" s="15">
        <v>33998706.23</v>
      </c>
      <c r="V537" s="15">
        <v>28424153.44</v>
      </c>
      <c r="W537" s="90">
        <f>(+U537-V537)</f>
        <v>5574552.789999995</v>
      </c>
      <c r="X537" s="103">
        <f aca="true" t="shared" si="203" ref="X537:X542">IF(V537&lt;0,IF(W537=0,0,IF(OR(V537=0,U537=0),"N.M.",IF(ABS(W537/V537)&gt;=10,"N.M.",W537/(-V537)))),IF(W537=0,0,IF(OR(V537=0,U537=0),"N.M.",IF(ABS(W537/V537)&gt;=10,"N.M.",W537/V537))))</f>
        <v>0.1961202750248028</v>
      </c>
    </row>
    <row r="538" spans="1:24" s="14" customFormat="1" ht="12.75" hidden="1" outlineLevel="2">
      <c r="A538" s="14" t="s">
        <v>1414</v>
      </c>
      <c r="B538" s="14" t="s">
        <v>1415</v>
      </c>
      <c r="C538" s="54" t="s">
        <v>159</v>
      </c>
      <c r="D538" s="15"/>
      <c r="E538" s="15"/>
      <c r="F538" s="15">
        <v>87500</v>
      </c>
      <c r="G538" s="15">
        <v>87500</v>
      </c>
      <c r="H538" s="90">
        <f>(+F538-G538)</f>
        <v>0</v>
      </c>
      <c r="I538" s="103">
        <f t="shared" si="200"/>
        <v>0</v>
      </c>
      <c r="J538" s="104"/>
      <c r="K538" s="15">
        <v>962500</v>
      </c>
      <c r="L538" s="15">
        <v>1021027</v>
      </c>
      <c r="M538" s="90">
        <f>(+K538-L538)</f>
        <v>-58527</v>
      </c>
      <c r="N538" s="103">
        <f t="shared" si="201"/>
        <v>-0.057321696683829124</v>
      </c>
      <c r="O538" s="104"/>
      <c r="P538" s="15">
        <v>262500</v>
      </c>
      <c r="Q538" s="15">
        <v>262500</v>
      </c>
      <c r="R538" s="90">
        <f>(+P538-Q538)</f>
        <v>0</v>
      </c>
      <c r="S538" s="103">
        <f t="shared" si="202"/>
        <v>0</v>
      </c>
      <c r="T538" s="104"/>
      <c r="U538" s="15">
        <v>1050000</v>
      </c>
      <c r="V538" s="15">
        <v>6936121.83</v>
      </c>
      <c r="W538" s="90">
        <f>(+U538-V538)</f>
        <v>-5886121.83</v>
      </c>
      <c r="X538" s="103">
        <f t="shared" si="203"/>
        <v>-0.8486185759513973</v>
      </c>
    </row>
    <row r="539" spans="1:24" s="13" customFormat="1" ht="12.75" collapsed="1">
      <c r="A539" s="13" t="s">
        <v>258</v>
      </c>
      <c r="C539" s="56" t="s">
        <v>298</v>
      </c>
      <c r="D539" s="29"/>
      <c r="E539" s="29"/>
      <c r="F539" s="29">
        <v>2920725.52</v>
      </c>
      <c r="G539" s="29">
        <v>2920725.52</v>
      </c>
      <c r="H539" s="29">
        <f>(+F539-G539)</f>
        <v>0</v>
      </c>
      <c r="I539" s="98">
        <f t="shared" si="200"/>
        <v>0</v>
      </c>
      <c r="J539" s="115"/>
      <c r="K539" s="29">
        <v>32127980.72</v>
      </c>
      <c r="L539" s="29">
        <v>27460871.59</v>
      </c>
      <c r="M539" s="29">
        <f>(+K539-L539)</f>
        <v>4667109.129999999</v>
      </c>
      <c r="N539" s="98">
        <f t="shared" si="201"/>
        <v>0.16995487978974227</v>
      </c>
      <c r="O539" s="115"/>
      <c r="P539" s="29">
        <v>8762176.56</v>
      </c>
      <c r="Q539" s="29">
        <v>8762176.56</v>
      </c>
      <c r="R539" s="29">
        <f>(+P539-Q539)</f>
        <v>0</v>
      </c>
      <c r="S539" s="98">
        <f t="shared" si="202"/>
        <v>0</v>
      </c>
      <c r="T539" s="115"/>
      <c r="U539" s="29">
        <v>35048706.23</v>
      </c>
      <c r="V539" s="29">
        <v>35360275.269999996</v>
      </c>
      <c r="W539" s="29">
        <f>(+U539-V539)</f>
        <v>-311569.0399999991</v>
      </c>
      <c r="X539" s="98">
        <f t="shared" si="203"/>
        <v>-0.0088112730350925</v>
      </c>
    </row>
    <row r="540" spans="3:24" s="13" customFormat="1" ht="0.75" customHeight="1" hidden="1" outlineLevel="1">
      <c r="C540" s="56"/>
      <c r="D540" s="29"/>
      <c r="E540" s="29"/>
      <c r="F540" s="29"/>
      <c r="G540" s="29"/>
      <c r="H540" s="29"/>
      <c r="I540" s="98">
        <f t="shared" si="200"/>
        <v>0</v>
      </c>
      <c r="J540" s="115"/>
      <c r="K540" s="29"/>
      <c r="L540" s="29"/>
      <c r="M540" s="29"/>
      <c r="N540" s="98">
        <f t="shared" si="201"/>
        <v>0</v>
      </c>
      <c r="O540" s="115"/>
      <c r="P540" s="29"/>
      <c r="Q540" s="29"/>
      <c r="R540" s="29"/>
      <c r="S540" s="98">
        <f t="shared" si="202"/>
        <v>0</v>
      </c>
      <c r="T540" s="115"/>
      <c r="U540" s="29"/>
      <c r="V540" s="29"/>
      <c r="W540" s="29"/>
      <c r="X540" s="98">
        <f t="shared" si="203"/>
        <v>0</v>
      </c>
    </row>
    <row r="541" spans="1:24" s="14" customFormat="1" ht="12.75" hidden="1" outlineLevel="2">
      <c r="A541" s="14" t="s">
        <v>1416</v>
      </c>
      <c r="B541" s="14" t="s">
        <v>1417</v>
      </c>
      <c r="C541" s="54" t="s">
        <v>160</v>
      </c>
      <c r="D541" s="15"/>
      <c r="E541" s="15"/>
      <c r="F541" s="15">
        <v>28.73</v>
      </c>
      <c r="G541" s="15">
        <v>20.59</v>
      </c>
      <c r="H541" s="90">
        <f>(+F541-G541)</f>
        <v>8.14</v>
      </c>
      <c r="I541" s="103">
        <f t="shared" si="200"/>
        <v>0.3953375424963575</v>
      </c>
      <c r="J541" s="104"/>
      <c r="K541" s="15">
        <v>8658.86</v>
      </c>
      <c r="L541" s="15">
        <v>986174.36</v>
      </c>
      <c r="M541" s="90">
        <f>(+K541-L541)</f>
        <v>-977515.5</v>
      </c>
      <c r="N541" s="103">
        <f t="shared" si="201"/>
        <v>-0.9912197473882813</v>
      </c>
      <c r="O541" s="104"/>
      <c r="P541" s="15">
        <v>28.73</v>
      </c>
      <c r="Q541" s="15">
        <v>153.1</v>
      </c>
      <c r="R541" s="90">
        <f>(+P541-Q541)</f>
        <v>-124.36999999999999</v>
      </c>
      <c r="S541" s="103">
        <f t="shared" si="202"/>
        <v>-0.8123448726322665</v>
      </c>
      <c r="T541" s="104"/>
      <c r="U541" s="15">
        <v>8755.03</v>
      </c>
      <c r="V541" s="15">
        <v>1338985.6400000001</v>
      </c>
      <c r="W541" s="90">
        <f>(+U541-V541)</f>
        <v>-1330230.61</v>
      </c>
      <c r="X541" s="103">
        <f t="shared" si="203"/>
        <v>-0.9934614459345509</v>
      </c>
    </row>
    <row r="542" spans="1:24" s="13" customFormat="1" ht="12.75" customHeight="1" collapsed="1">
      <c r="A542" s="13" t="s">
        <v>259</v>
      </c>
      <c r="C542" s="56" t="s">
        <v>299</v>
      </c>
      <c r="D542" s="29"/>
      <c r="E542" s="29"/>
      <c r="F542" s="29">
        <v>28.73</v>
      </c>
      <c r="G542" s="29">
        <v>20.59</v>
      </c>
      <c r="H542" s="29">
        <f>(+F542-G542)</f>
        <v>8.14</v>
      </c>
      <c r="I542" s="98">
        <f t="shared" si="200"/>
        <v>0.3953375424963575</v>
      </c>
      <c r="J542" s="115"/>
      <c r="K542" s="29">
        <v>8658.86</v>
      </c>
      <c r="L542" s="29">
        <v>986174.36</v>
      </c>
      <c r="M542" s="29">
        <f>(+K542-L542)</f>
        <v>-977515.5</v>
      </c>
      <c r="N542" s="98">
        <f t="shared" si="201"/>
        <v>-0.9912197473882813</v>
      </c>
      <c r="O542" s="115"/>
      <c r="P542" s="29">
        <v>28.73</v>
      </c>
      <c r="Q542" s="29">
        <v>153.1</v>
      </c>
      <c r="R542" s="29">
        <f>(+P542-Q542)</f>
        <v>-124.36999999999999</v>
      </c>
      <c r="S542" s="98">
        <f t="shared" si="202"/>
        <v>-0.8123448726322665</v>
      </c>
      <c r="T542" s="115"/>
      <c r="U542" s="29">
        <v>8755.03</v>
      </c>
      <c r="V542" s="29">
        <v>1338985.6400000001</v>
      </c>
      <c r="W542" s="29">
        <f>(+U542-V542)</f>
        <v>-1330230.61</v>
      </c>
      <c r="X542" s="98">
        <f t="shared" si="203"/>
        <v>-0.9934614459345509</v>
      </c>
    </row>
    <row r="543" spans="3:24" s="13" customFormat="1" ht="0.75" customHeight="1" hidden="1" outlineLevel="1">
      <c r="C543" s="56"/>
      <c r="D543" s="29"/>
      <c r="E543" s="29"/>
      <c r="F543" s="29"/>
      <c r="G543" s="29"/>
      <c r="H543" s="29"/>
      <c r="I543" s="98"/>
      <c r="J543" s="115"/>
      <c r="K543" s="29"/>
      <c r="L543" s="29"/>
      <c r="M543" s="29"/>
      <c r="N543" s="98"/>
      <c r="O543" s="115"/>
      <c r="P543" s="29"/>
      <c r="Q543" s="29"/>
      <c r="R543" s="29"/>
      <c r="S543" s="98"/>
      <c r="T543" s="115"/>
      <c r="U543" s="29"/>
      <c r="V543" s="29"/>
      <c r="W543" s="29"/>
      <c r="X543" s="98"/>
    </row>
    <row r="544" spans="1:24" s="14" customFormat="1" ht="12.75" hidden="1" outlineLevel="2">
      <c r="A544" s="14" t="s">
        <v>1418</v>
      </c>
      <c r="B544" s="14" t="s">
        <v>1419</v>
      </c>
      <c r="C544" s="54" t="s">
        <v>161</v>
      </c>
      <c r="D544" s="15"/>
      <c r="E544" s="15"/>
      <c r="F544" s="15">
        <v>9693.59</v>
      </c>
      <c r="G544" s="15">
        <v>4893.35</v>
      </c>
      <c r="H544" s="90">
        <f>(+F544-G544)</f>
        <v>4800.24</v>
      </c>
      <c r="I544" s="103">
        <f>IF(G544&lt;0,IF(H544=0,0,IF(OR(G544=0,F544=0),"N.M.",IF(ABS(H544/G544)&gt;=10,"N.M.",H544/(-G544)))),IF(H544=0,0,IF(OR(G544=0,F544=0),"N.M.",IF(ABS(H544/G544)&gt;=10,"N.M.",H544/G544))))</f>
        <v>0.9809721356534888</v>
      </c>
      <c r="J544" s="104"/>
      <c r="K544" s="15">
        <v>201282.26</v>
      </c>
      <c r="L544" s="15">
        <v>129172.94</v>
      </c>
      <c r="M544" s="90">
        <f>(+K544-L544)</f>
        <v>72109.32</v>
      </c>
      <c r="N544" s="103">
        <f>IF(L544&lt;0,IF(M544=0,0,IF(OR(L544=0,K544=0),"N.M.",IF(ABS(M544/L544)&gt;=10,"N.M.",M544/(-L544)))),IF(M544=0,0,IF(OR(L544=0,K544=0),"N.M.",IF(ABS(M544/L544)&gt;=10,"N.M.",M544/L544))))</f>
        <v>0.5582385908379882</v>
      </c>
      <c r="O544" s="104"/>
      <c r="P544" s="15">
        <v>85748.22</v>
      </c>
      <c r="Q544" s="15">
        <v>44614.46</v>
      </c>
      <c r="R544" s="90">
        <f>(+P544-Q544)</f>
        <v>41133.76</v>
      </c>
      <c r="S544" s="103">
        <f>IF(Q544&lt;0,IF(R544=0,0,IF(OR(Q544=0,P544=0),"N.M.",IF(ABS(R544/Q544)&gt;=10,"N.M.",R544/(-Q544)))),IF(R544=0,0,IF(OR(Q544=0,P544=0),"N.M.",IF(ABS(R544/Q544)&gt;=10,"N.M.",R544/Q544))))</f>
        <v>0.9219826935034068</v>
      </c>
      <c r="T544" s="104"/>
      <c r="U544" s="15">
        <v>235788.38</v>
      </c>
      <c r="V544" s="15">
        <v>145329.08000000002</v>
      </c>
      <c r="W544" s="90">
        <f>(+U544-V544)</f>
        <v>90459.29999999999</v>
      </c>
      <c r="X544" s="103">
        <f>IF(V544&lt;0,IF(W544=0,0,IF(OR(V544=0,U544=0),"N.M.",IF(ABS(W544/V544)&gt;=10,"N.M.",W544/(-V544)))),IF(W544=0,0,IF(OR(V544=0,U544=0),"N.M.",IF(ABS(W544/V544)&gt;=10,"N.M.",W544/V544))))</f>
        <v>0.6224445926445001</v>
      </c>
    </row>
    <row r="545" spans="1:24" s="13" customFormat="1" ht="12.75" customHeight="1" collapsed="1">
      <c r="A545" s="13" t="s">
        <v>260</v>
      </c>
      <c r="C545" s="56" t="s">
        <v>300</v>
      </c>
      <c r="D545" s="29"/>
      <c r="E545" s="29"/>
      <c r="F545" s="29">
        <v>9693.59</v>
      </c>
      <c r="G545" s="29">
        <v>4893.35</v>
      </c>
      <c r="H545" s="29">
        <f>(+F545-G545)</f>
        <v>4800.24</v>
      </c>
      <c r="I545" s="98">
        <f>IF(G545&lt;0,IF(H545=0,0,IF(OR(G545=0,F545=0),"N.M.",IF(ABS(H545/G545)&gt;=10,"N.M.",H545/(-G545)))),IF(H545=0,0,IF(OR(G545=0,F545=0),"N.M.",IF(ABS(H545/G545)&gt;=10,"N.M.",H545/G545))))</f>
        <v>0.9809721356534888</v>
      </c>
      <c r="J545" s="115"/>
      <c r="K545" s="29">
        <v>201282.26</v>
      </c>
      <c r="L545" s="29">
        <v>129172.94</v>
      </c>
      <c r="M545" s="29">
        <f>(+K545-L545)</f>
        <v>72109.32</v>
      </c>
      <c r="N545" s="98">
        <f>IF(L545&lt;0,IF(M545=0,0,IF(OR(L545=0,K545=0),"N.M.",IF(ABS(M545/L545)&gt;=10,"N.M.",M545/(-L545)))),IF(M545=0,0,IF(OR(L545=0,K545=0),"N.M.",IF(ABS(M545/L545)&gt;=10,"N.M.",M545/L545))))</f>
        <v>0.5582385908379882</v>
      </c>
      <c r="O545" s="115"/>
      <c r="P545" s="29">
        <v>85748.22</v>
      </c>
      <c r="Q545" s="29">
        <v>44614.46</v>
      </c>
      <c r="R545" s="29">
        <f>(+P545-Q545)</f>
        <v>41133.76</v>
      </c>
      <c r="S545" s="98">
        <f>IF(Q545&lt;0,IF(R545=0,0,IF(OR(Q545=0,P545=0),"N.M.",IF(ABS(R545/Q545)&gt;=10,"N.M.",R545/(-Q545)))),IF(R545=0,0,IF(OR(Q545=0,P545=0),"N.M.",IF(ABS(R545/Q545)&gt;=10,"N.M.",R545/Q545))))</f>
        <v>0.9219826935034068</v>
      </c>
      <c r="T545" s="115"/>
      <c r="U545" s="29">
        <v>235788.38</v>
      </c>
      <c r="V545" s="29">
        <v>145329.08000000002</v>
      </c>
      <c r="W545" s="29">
        <f>(+U545-V545)</f>
        <v>90459.29999999999</v>
      </c>
      <c r="X545" s="98">
        <f>IF(V545&lt;0,IF(W545=0,0,IF(OR(V545=0,U545=0),"N.M.",IF(ABS(W545/V545)&gt;=10,"N.M.",W545/(-V545)))),IF(W545=0,0,IF(OR(V545=0,U545=0),"N.M.",IF(ABS(W545/V545)&gt;=10,"N.M.",W545/V545))))</f>
        <v>0.6224445926445001</v>
      </c>
    </row>
    <row r="546" spans="3:24" s="13" customFormat="1" ht="0.75" customHeight="1" hidden="1" outlineLevel="1">
      <c r="C546" s="56"/>
      <c r="D546" s="29"/>
      <c r="E546" s="29"/>
      <c r="F546" s="29"/>
      <c r="G546" s="29"/>
      <c r="H546" s="29"/>
      <c r="I546" s="98"/>
      <c r="J546" s="115"/>
      <c r="K546" s="29"/>
      <c r="L546" s="29"/>
      <c r="M546" s="29"/>
      <c r="N546" s="98"/>
      <c r="O546" s="115"/>
      <c r="P546" s="29"/>
      <c r="Q546" s="29"/>
      <c r="R546" s="29"/>
      <c r="S546" s="98"/>
      <c r="T546" s="115"/>
      <c r="U546" s="29"/>
      <c r="V546" s="29"/>
      <c r="W546" s="29"/>
      <c r="X546" s="98"/>
    </row>
    <row r="547" spans="1:24" s="14" customFormat="1" ht="12.75" hidden="1" outlineLevel="2">
      <c r="A547" s="14" t="s">
        <v>1420</v>
      </c>
      <c r="B547" s="14" t="s">
        <v>1421</v>
      </c>
      <c r="C547" s="54" t="s">
        <v>162</v>
      </c>
      <c r="D547" s="15"/>
      <c r="E547" s="15"/>
      <c r="F547" s="15">
        <v>39265.54</v>
      </c>
      <c r="G547" s="15">
        <v>39265.54</v>
      </c>
      <c r="H547" s="90">
        <f>(+F547-G547)</f>
        <v>0</v>
      </c>
      <c r="I547" s="103">
        <f>IF(G547&lt;0,IF(H547=0,0,IF(OR(G547=0,F547=0),"N.M.",IF(ABS(H547/G547)&gt;=10,"N.M.",H547/(-G547)))),IF(H547=0,0,IF(OR(G547=0,F547=0),"N.M.",IF(ABS(H547/G547)&gt;=10,"N.M.",H547/G547))))</f>
        <v>0</v>
      </c>
      <c r="J547" s="104"/>
      <c r="K547" s="15">
        <v>431920.94</v>
      </c>
      <c r="L547" s="15">
        <v>417832.27</v>
      </c>
      <c r="M547" s="90">
        <f>(+K547-L547)</f>
        <v>14088.669999999984</v>
      </c>
      <c r="N547" s="103">
        <f>IF(L547&lt;0,IF(M547=0,0,IF(OR(L547=0,K547=0),"N.M.",IF(ABS(M547/L547)&gt;=10,"N.M.",M547/(-L547)))),IF(M547=0,0,IF(OR(L547=0,K547=0),"N.M.",IF(ABS(M547/L547)&gt;=10,"N.M.",M547/L547))))</f>
        <v>0.03371848229912922</v>
      </c>
      <c r="O547" s="104"/>
      <c r="P547" s="15">
        <v>117796.62</v>
      </c>
      <c r="Q547" s="15">
        <v>118117.19</v>
      </c>
      <c r="R547" s="90">
        <f>(+P547-Q547)</f>
        <v>-320.570000000007</v>
      </c>
      <c r="S547" s="103">
        <f>IF(Q547&lt;0,IF(R547=0,0,IF(OR(Q547=0,P547=0),"N.M.",IF(ABS(R547/Q547)&gt;=10,"N.M.",R547/(-Q547)))),IF(R547=0,0,IF(OR(Q547=0,P547=0),"N.M.",IF(ABS(R547/Q547)&gt;=10,"N.M.",R547/Q547))))</f>
        <v>-0.0027139995457054725</v>
      </c>
      <c r="T547" s="104"/>
      <c r="U547" s="15">
        <v>471186.48</v>
      </c>
      <c r="V547" s="15">
        <v>454023.62</v>
      </c>
      <c r="W547" s="90">
        <f>(+U547-V547)</f>
        <v>17162.859999999986</v>
      </c>
      <c r="X547" s="103">
        <f>IF(V547&lt;0,IF(W547=0,0,IF(OR(V547=0,U547=0),"N.M.",IF(ABS(W547/V547)&gt;=10,"N.M.",W547/(-V547)))),IF(W547=0,0,IF(OR(V547=0,U547=0),"N.M.",IF(ABS(W547/V547)&gt;=10,"N.M.",W547/V547))))</f>
        <v>0.03780168970063713</v>
      </c>
    </row>
    <row r="548" spans="1:24" s="13" customFormat="1" ht="12.75" collapsed="1">
      <c r="A548" s="13" t="s">
        <v>261</v>
      </c>
      <c r="C548" s="56" t="s">
        <v>314</v>
      </c>
      <c r="D548" s="29"/>
      <c r="E548" s="29"/>
      <c r="F548" s="29">
        <v>39265.54</v>
      </c>
      <c r="G548" s="29">
        <v>39265.54</v>
      </c>
      <c r="H548" s="29">
        <f>(+F548-G548)</f>
        <v>0</v>
      </c>
      <c r="I548" s="98">
        <f>IF(G548&lt;0,IF(H548=0,0,IF(OR(G548=0,F548=0),"N.M.",IF(ABS(H548/G548)&gt;=10,"N.M.",H548/(-G548)))),IF(H548=0,0,IF(OR(G548=0,F548=0),"N.M.",IF(ABS(H548/G548)&gt;=10,"N.M.",H548/G548))))</f>
        <v>0</v>
      </c>
      <c r="J548" s="115"/>
      <c r="K548" s="29">
        <v>431920.94</v>
      </c>
      <c r="L548" s="29">
        <v>417832.27</v>
      </c>
      <c r="M548" s="29">
        <f>(+K548-L548)</f>
        <v>14088.669999999984</v>
      </c>
      <c r="N548" s="98">
        <f>IF(L548&lt;0,IF(M548=0,0,IF(OR(L548=0,K548=0),"N.M.",IF(ABS(M548/L548)&gt;=10,"N.M.",M548/(-L548)))),IF(M548=0,0,IF(OR(L548=0,K548=0),"N.M.",IF(ABS(M548/L548)&gt;=10,"N.M.",M548/L548))))</f>
        <v>0.03371848229912922</v>
      </c>
      <c r="O548" s="115"/>
      <c r="P548" s="29">
        <v>117796.62</v>
      </c>
      <c r="Q548" s="29">
        <v>118117.19</v>
      </c>
      <c r="R548" s="29">
        <f>(+P548-Q548)</f>
        <v>-320.570000000007</v>
      </c>
      <c r="S548" s="98">
        <f>IF(Q548&lt;0,IF(R548=0,0,IF(OR(Q548=0,P548=0),"N.M.",IF(ABS(R548/Q548)&gt;=10,"N.M.",R548/(-Q548)))),IF(R548=0,0,IF(OR(Q548=0,P548=0),"N.M.",IF(ABS(R548/Q548)&gt;=10,"N.M.",R548/Q548))))</f>
        <v>-0.0027139995457054725</v>
      </c>
      <c r="T548" s="115"/>
      <c r="U548" s="29">
        <v>471186.48</v>
      </c>
      <c r="V548" s="29">
        <v>454023.62</v>
      </c>
      <c r="W548" s="29">
        <f>(+U548-V548)</f>
        <v>17162.859999999986</v>
      </c>
      <c r="X548" s="98">
        <f>IF(V548&lt;0,IF(W548=0,0,IF(OR(V548=0,U548=0),"N.M.",IF(ABS(W548/V548)&gt;=10,"N.M.",W548/(-V548)))),IF(W548=0,0,IF(OR(V548=0,U548=0),"N.M.",IF(ABS(W548/V548)&gt;=10,"N.M.",W548/V548))))</f>
        <v>0.03780168970063713</v>
      </c>
    </row>
    <row r="549" spans="3:24" s="13" customFormat="1" ht="0.75" customHeight="1" hidden="1" outlineLevel="1">
      <c r="C549" s="56"/>
      <c r="D549" s="29"/>
      <c r="E549" s="29"/>
      <c r="F549" s="29"/>
      <c r="G549" s="29"/>
      <c r="H549" s="29"/>
      <c r="I549" s="98"/>
      <c r="J549" s="115"/>
      <c r="K549" s="29"/>
      <c r="L549" s="29"/>
      <c r="M549" s="29"/>
      <c r="N549" s="98"/>
      <c r="O549" s="115"/>
      <c r="P549" s="29"/>
      <c r="Q549" s="29"/>
      <c r="R549" s="29"/>
      <c r="S549" s="98"/>
      <c r="T549" s="115"/>
      <c r="U549" s="29"/>
      <c r="V549" s="29"/>
      <c r="W549" s="29"/>
      <c r="X549" s="98"/>
    </row>
    <row r="550" spans="1:24" s="14" customFormat="1" ht="12.75" hidden="1" outlineLevel="2">
      <c r="A550" s="14" t="s">
        <v>1422</v>
      </c>
      <c r="B550" s="14" t="s">
        <v>1423</v>
      </c>
      <c r="C550" s="54" t="s">
        <v>163</v>
      </c>
      <c r="D550" s="15"/>
      <c r="E550" s="15"/>
      <c r="F550" s="15">
        <v>2804.05</v>
      </c>
      <c r="G550" s="15">
        <v>2804.05</v>
      </c>
      <c r="H550" s="90">
        <f>(+F550-G550)</f>
        <v>0</v>
      </c>
      <c r="I550" s="103">
        <f>IF(G550&lt;0,IF(H550=0,0,IF(OR(G550=0,F550=0),"N.M.",IF(ABS(H550/G550)&gt;=10,"N.M.",H550/(-G550)))),IF(H550=0,0,IF(OR(G550=0,F550=0),"N.M.",IF(ABS(H550/G550)&gt;=10,"N.M.",H550/G550))))</f>
        <v>0</v>
      </c>
      <c r="J550" s="104"/>
      <c r="K550" s="15">
        <v>30844.55</v>
      </c>
      <c r="L550" s="15">
        <v>30844.55</v>
      </c>
      <c r="M550" s="90">
        <f>(+K550-L550)</f>
        <v>0</v>
      </c>
      <c r="N550" s="103">
        <f>IF(L550&lt;0,IF(M550=0,0,IF(OR(L550=0,K550=0),"N.M.",IF(ABS(M550/L550)&gt;=10,"N.M.",M550/(-L550)))),IF(M550=0,0,IF(OR(L550=0,K550=0),"N.M.",IF(ABS(M550/L550)&gt;=10,"N.M.",M550/L550))))</f>
        <v>0</v>
      </c>
      <c r="O550" s="104"/>
      <c r="P550" s="15">
        <v>8412.15</v>
      </c>
      <c r="Q550" s="15">
        <v>8412.15</v>
      </c>
      <c r="R550" s="90">
        <f>(+P550-Q550)</f>
        <v>0</v>
      </c>
      <c r="S550" s="103">
        <f>IF(Q550&lt;0,IF(R550=0,0,IF(OR(Q550=0,P550=0),"N.M.",IF(ABS(R550/Q550)&gt;=10,"N.M.",R550/(-Q550)))),IF(R550=0,0,IF(OR(Q550=0,P550=0),"N.M.",IF(ABS(R550/Q550)&gt;=10,"N.M.",R550/Q550))))</f>
        <v>0</v>
      </c>
      <c r="T550" s="104"/>
      <c r="U550" s="15">
        <v>33648.6</v>
      </c>
      <c r="V550" s="15">
        <v>33648.6</v>
      </c>
      <c r="W550" s="90">
        <f>(+U550-V550)</f>
        <v>0</v>
      </c>
      <c r="X550" s="103">
        <f>IF(V550&lt;0,IF(W550=0,0,IF(OR(V550=0,U550=0),"N.M.",IF(ABS(W550/V550)&gt;=10,"N.M.",W550/(-V550)))),IF(W550=0,0,IF(OR(V550=0,U550=0),"N.M.",IF(ABS(W550/V550)&gt;=10,"N.M.",W550/V550))))</f>
        <v>0</v>
      </c>
    </row>
    <row r="551" spans="1:24" s="13" customFormat="1" ht="12.75" collapsed="1">
      <c r="A551" s="13" t="s">
        <v>262</v>
      </c>
      <c r="C551" s="56" t="s">
        <v>301</v>
      </c>
      <c r="D551" s="29"/>
      <c r="E551" s="29"/>
      <c r="F551" s="29">
        <v>2804.05</v>
      </c>
      <c r="G551" s="29">
        <v>2804.05</v>
      </c>
      <c r="H551" s="29">
        <f>(+F551-G551)</f>
        <v>0</v>
      </c>
      <c r="I551" s="98">
        <f>IF(G551&lt;0,IF(H551=0,0,IF(OR(G551=0,F551=0),"N.M.",IF(ABS(H551/G551)&gt;=10,"N.M.",H551/(-G551)))),IF(H551=0,0,IF(OR(G551=0,F551=0),"N.M.",IF(ABS(H551/G551)&gt;=10,"N.M.",H551/G551))))</f>
        <v>0</v>
      </c>
      <c r="J551" s="115"/>
      <c r="K551" s="29">
        <v>30844.55</v>
      </c>
      <c r="L551" s="29">
        <v>30844.55</v>
      </c>
      <c r="M551" s="29">
        <f>(+K551-L551)</f>
        <v>0</v>
      </c>
      <c r="N551" s="98">
        <f>IF(L551&lt;0,IF(M551=0,0,IF(OR(L551=0,K551=0),"N.M.",IF(ABS(M551/L551)&gt;=10,"N.M.",M551/(-L551)))),IF(M551=0,0,IF(OR(L551=0,K551=0),"N.M.",IF(ABS(M551/L551)&gt;=10,"N.M.",M551/L551))))</f>
        <v>0</v>
      </c>
      <c r="O551" s="115"/>
      <c r="P551" s="29">
        <v>8412.15</v>
      </c>
      <c r="Q551" s="29">
        <v>8412.15</v>
      </c>
      <c r="R551" s="29">
        <f>(+P551-Q551)</f>
        <v>0</v>
      </c>
      <c r="S551" s="98">
        <f>IF(Q551&lt;0,IF(R551=0,0,IF(OR(Q551=0,P551=0),"N.M.",IF(ABS(R551/Q551)&gt;=10,"N.M.",R551/(-Q551)))),IF(R551=0,0,IF(OR(Q551=0,P551=0),"N.M.",IF(ABS(R551/Q551)&gt;=10,"N.M.",R551/Q551))))</f>
        <v>0</v>
      </c>
      <c r="T551" s="115"/>
      <c r="U551" s="29">
        <v>33648.6</v>
      </c>
      <c r="V551" s="29">
        <v>33648.6</v>
      </c>
      <c r="W551" s="29">
        <f>(+U551-V551)</f>
        <v>0</v>
      </c>
      <c r="X551" s="98">
        <f>IF(V551&lt;0,IF(W551=0,0,IF(OR(V551=0,U551=0),"N.M.",IF(ABS(W551/V551)&gt;=10,"N.M.",W551/(-V551)))),IF(W551=0,0,IF(OR(V551=0,U551=0),"N.M.",IF(ABS(W551/V551)&gt;=10,"N.M.",W551/V551))))</f>
        <v>0</v>
      </c>
    </row>
    <row r="552" spans="3:24" s="13" customFormat="1" ht="0.75" customHeight="1" hidden="1" outlineLevel="1">
      <c r="C552" s="56"/>
      <c r="D552" s="29"/>
      <c r="E552" s="29"/>
      <c r="F552" s="29"/>
      <c r="G552" s="29"/>
      <c r="H552" s="29"/>
      <c r="I552" s="98"/>
      <c r="J552" s="115"/>
      <c r="K552" s="29"/>
      <c r="L552" s="29"/>
      <c r="M552" s="29"/>
      <c r="N552" s="98"/>
      <c r="O552" s="115"/>
      <c r="P552" s="29"/>
      <c r="Q552" s="29"/>
      <c r="R552" s="29"/>
      <c r="S552" s="98"/>
      <c r="T552" s="115"/>
      <c r="U552" s="29"/>
      <c r="V552" s="29"/>
      <c r="W552" s="29"/>
      <c r="X552" s="98"/>
    </row>
    <row r="553" spans="1:24" s="13" customFormat="1" ht="12.75" collapsed="1">
      <c r="A553" s="13" t="s">
        <v>263</v>
      </c>
      <c r="C553" s="56" t="s">
        <v>302</v>
      </c>
      <c r="D553" s="29"/>
      <c r="E553" s="29"/>
      <c r="F553" s="29">
        <v>0</v>
      </c>
      <c r="G553" s="29">
        <v>0</v>
      </c>
      <c r="H553" s="29">
        <f>(+F553-G553)</f>
        <v>0</v>
      </c>
      <c r="I553" s="98">
        <f>IF(G553&lt;0,IF(H553=0,0,IF(OR(G553=0,F553=0),"N.M.",IF(ABS(H553/G553)&gt;=10,"N.M.",H553/(-G553)))),IF(H553=0,0,IF(OR(G553=0,F553=0),"N.M.",IF(ABS(H553/G553)&gt;=10,"N.M.",H553/G553))))</f>
        <v>0</v>
      </c>
      <c r="J553" s="115"/>
      <c r="K553" s="29">
        <v>0</v>
      </c>
      <c r="L553" s="29">
        <v>0</v>
      </c>
      <c r="M553" s="29">
        <f>(+K553-L553)</f>
        <v>0</v>
      </c>
      <c r="N553" s="98">
        <f>IF(L553&lt;0,IF(M553=0,0,IF(OR(L553=0,K553=0),"N.M.",IF(ABS(M553/L553)&gt;=10,"N.M.",M553/(-L553)))),IF(M553=0,0,IF(OR(L553=0,K553=0),"N.M.",IF(ABS(M553/L553)&gt;=10,"N.M.",M553/L553))))</f>
        <v>0</v>
      </c>
      <c r="O553" s="115"/>
      <c r="P553" s="29">
        <v>0</v>
      </c>
      <c r="Q553" s="29">
        <v>0</v>
      </c>
      <c r="R553" s="29">
        <f>(+P553-Q553)</f>
        <v>0</v>
      </c>
      <c r="S553" s="98">
        <f>IF(Q553&lt;0,IF(R553=0,0,IF(OR(Q553=0,P553=0),"N.M.",IF(ABS(R553/Q553)&gt;=10,"N.M.",R553/(-Q553)))),IF(R553=0,0,IF(OR(Q553=0,P553=0),"N.M.",IF(ABS(R553/Q553)&gt;=10,"N.M.",R553/Q553))))</f>
        <v>0</v>
      </c>
      <c r="T553" s="115"/>
      <c r="U553" s="29">
        <v>0</v>
      </c>
      <c r="V553" s="29">
        <v>0</v>
      </c>
      <c r="W553" s="29">
        <f>(+U553-V553)</f>
        <v>0</v>
      </c>
      <c r="X553" s="98">
        <f>IF(V553&lt;0,IF(W553=0,0,IF(OR(V553=0,U553=0),"N.M.",IF(ABS(W553/V553)&gt;=10,"N.M.",W553/(-V553)))),IF(W553=0,0,IF(OR(V553=0,U553=0),"N.M.",IF(ABS(W553/V553)&gt;=10,"N.M.",W553/V553))))</f>
        <v>0</v>
      </c>
    </row>
    <row r="554" spans="3:24" s="13" customFormat="1" ht="0.75" customHeight="1" hidden="1" outlineLevel="1">
      <c r="C554" s="56"/>
      <c r="D554" s="29"/>
      <c r="E554" s="29"/>
      <c r="F554" s="29"/>
      <c r="G554" s="29"/>
      <c r="H554" s="29"/>
      <c r="I554" s="98"/>
      <c r="J554" s="115"/>
      <c r="K554" s="29"/>
      <c r="L554" s="29"/>
      <c r="M554" s="29"/>
      <c r="N554" s="98"/>
      <c r="O554" s="115"/>
      <c r="P554" s="29"/>
      <c r="Q554" s="29"/>
      <c r="R554" s="29"/>
      <c r="S554" s="98"/>
      <c r="T554" s="115"/>
      <c r="U554" s="29"/>
      <c r="V554" s="29"/>
      <c r="W554" s="29"/>
      <c r="X554" s="98"/>
    </row>
    <row r="555" spans="1:24" s="14" customFormat="1" ht="12.75" hidden="1" outlineLevel="2">
      <c r="A555" s="14" t="s">
        <v>1424</v>
      </c>
      <c r="B555" s="14" t="s">
        <v>1425</v>
      </c>
      <c r="C555" s="54" t="s">
        <v>164</v>
      </c>
      <c r="D555" s="15"/>
      <c r="E555" s="15"/>
      <c r="F555" s="15">
        <v>411.76</v>
      </c>
      <c r="G555" s="15">
        <v>-97002.76</v>
      </c>
      <c r="H555" s="90">
        <f aca="true" t="shared" si="204" ref="H555:H560">(+F555-G555)</f>
        <v>97414.51999999999</v>
      </c>
      <c r="I555" s="103">
        <f aca="true" t="shared" si="205" ref="I555:I560">IF(G555&lt;0,IF(H555=0,0,IF(OR(G555=0,F555=0),"N.M.",IF(ABS(H555/G555)&gt;=10,"N.M.",H555/(-G555)))),IF(H555=0,0,IF(OR(G555=0,F555=0),"N.M.",IF(ABS(H555/G555)&gt;=10,"N.M.",H555/G555))))</f>
        <v>1.0042448276729445</v>
      </c>
      <c r="J555" s="104"/>
      <c r="K555" s="15">
        <v>18644.63</v>
      </c>
      <c r="L555" s="15">
        <v>153475.12</v>
      </c>
      <c r="M555" s="90">
        <f aca="true" t="shared" si="206" ref="M555:M560">(+K555-L555)</f>
        <v>-134830.49</v>
      </c>
      <c r="N555" s="103">
        <f aca="true" t="shared" si="207" ref="N555:N560">IF(L555&lt;0,IF(M555=0,0,IF(OR(L555=0,K555=0),"N.M.",IF(ABS(M555/L555)&gt;=10,"N.M.",M555/(-L555)))),IF(M555=0,0,IF(OR(L555=0,K555=0),"N.M.",IF(ABS(M555/L555)&gt;=10,"N.M.",M555/L555))))</f>
        <v>-0.8785169218307175</v>
      </c>
      <c r="O555" s="104"/>
      <c r="P555" s="15">
        <v>-250491.55000000002</v>
      </c>
      <c r="Q555" s="15">
        <v>-136362.66</v>
      </c>
      <c r="R555" s="90">
        <f aca="true" t="shared" si="208" ref="R555:R560">(+P555-Q555)</f>
        <v>-114128.89000000001</v>
      </c>
      <c r="S555" s="103">
        <f aca="true" t="shared" si="209" ref="S555:S560">IF(Q555&lt;0,IF(R555=0,0,IF(OR(Q555=0,P555=0),"N.M.",IF(ABS(R555/Q555)&gt;=10,"N.M.",R555/(-Q555)))),IF(R555=0,0,IF(OR(Q555=0,P555=0),"N.M.",IF(ABS(R555/Q555)&gt;=10,"N.M.",R555/Q555))))</f>
        <v>-0.8369511859038244</v>
      </c>
      <c r="T555" s="104"/>
      <c r="U555" s="15">
        <v>1046140.48</v>
      </c>
      <c r="V555" s="15">
        <v>156041.81</v>
      </c>
      <c r="W555" s="90">
        <f aca="true" t="shared" si="210" ref="W555:W560">(+U555-V555)</f>
        <v>890098.6699999999</v>
      </c>
      <c r="X555" s="103">
        <f aca="true" t="shared" si="211" ref="X555:X560">IF(V555&lt;0,IF(W555=0,0,IF(OR(V555=0,U555=0),"N.M.",IF(ABS(W555/V555)&gt;=10,"N.M.",W555/(-V555)))),IF(W555=0,0,IF(OR(V555=0,U555=0),"N.M.",IF(ABS(W555/V555)&gt;=10,"N.M.",W555/V555))))</f>
        <v>5.704231897848403</v>
      </c>
    </row>
    <row r="556" spans="1:24" s="14" customFormat="1" ht="12.75" hidden="1" outlineLevel="2">
      <c r="A556" s="14" t="s">
        <v>1426</v>
      </c>
      <c r="B556" s="14" t="s">
        <v>1427</v>
      </c>
      <c r="C556" s="54" t="s">
        <v>165</v>
      </c>
      <c r="D556" s="15"/>
      <c r="E556" s="15"/>
      <c r="F556" s="15">
        <v>94143.79000000001</v>
      </c>
      <c r="G556" s="15">
        <v>86690.8</v>
      </c>
      <c r="H556" s="90">
        <f t="shared" si="204"/>
        <v>7452.990000000005</v>
      </c>
      <c r="I556" s="103">
        <f t="shared" si="205"/>
        <v>0.08597209853871467</v>
      </c>
      <c r="J556" s="104"/>
      <c r="K556" s="15">
        <v>1016666.86</v>
      </c>
      <c r="L556" s="15">
        <v>912261</v>
      </c>
      <c r="M556" s="90">
        <f t="shared" si="206"/>
        <v>104405.85999999999</v>
      </c>
      <c r="N556" s="103">
        <f t="shared" si="207"/>
        <v>0.11444735662272089</v>
      </c>
      <c r="O556" s="104"/>
      <c r="P556" s="15">
        <v>283282.11</v>
      </c>
      <c r="Q556" s="15">
        <v>260597.64</v>
      </c>
      <c r="R556" s="90">
        <f t="shared" si="208"/>
        <v>22684.469999999972</v>
      </c>
      <c r="S556" s="103">
        <f t="shared" si="209"/>
        <v>0.08704787196077436</v>
      </c>
      <c r="T556" s="104"/>
      <c r="U556" s="15">
        <v>1107888.89</v>
      </c>
      <c r="V556" s="15">
        <v>991490.51</v>
      </c>
      <c r="W556" s="90">
        <f t="shared" si="210"/>
        <v>116398.37999999989</v>
      </c>
      <c r="X556" s="103">
        <f t="shared" si="211"/>
        <v>0.11739737176102663</v>
      </c>
    </row>
    <row r="557" spans="1:24" s="14" customFormat="1" ht="12.75" hidden="1" outlineLevel="2">
      <c r="A557" s="14" t="s">
        <v>1428</v>
      </c>
      <c r="B557" s="14" t="s">
        <v>1429</v>
      </c>
      <c r="C557" s="54" t="s">
        <v>166</v>
      </c>
      <c r="D557" s="15"/>
      <c r="E557" s="15"/>
      <c r="F557" s="15">
        <v>81152</v>
      </c>
      <c r="G557" s="15">
        <v>0</v>
      </c>
      <c r="H557" s="90">
        <f t="shared" si="204"/>
        <v>81152</v>
      </c>
      <c r="I557" s="103" t="str">
        <f t="shared" si="205"/>
        <v>N.M.</v>
      </c>
      <c r="J557" s="104"/>
      <c r="K557" s="15">
        <v>364254</v>
      </c>
      <c r="L557" s="15">
        <v>0</v>
      </c>
      <c r="M557" s="90">
        <f t="shared" si="206"/>
        <v>364254</v>
      </c>
      <c r="N557" s="103" t="str">
        <f t="shared" si="207"/>
        <v>N.M.</v>
      </c>
      <c r="O557" s="104"/>
      <c r="P557" s="15">
        <v>81152</v>
      </c>
      <c r="Q557" s="15">
        <v>0</v>
      </c>
      <c r="R557" s="90">
        <f t="shared" si="208"/>
        <v>81152</v>
      </c>
      <c r="S557" s="103" t="str">
        <f t="shared" si="209"/>
        <v>N.M.</v>
      </c>
      <c r="T557" s="104"/>
      <c r="U557" s="15">
        <v>364254</v>
      </c>
      <c r="V557" s="15">
        <v>0</v>
      </c>
      <c r="W557" s="90">
        <f t="shared" si="210"/>
        <v>364254</v>
      </c>
      <c r="X557" s="103" t="str">
        <f t="shared" si="211"/>
        <v>N.M.</v>
      </c>
    </row>
    <row r="558" spans="1:24" s="14" customFormat="1" ht="12.75" hidden="1" outlineLevel="2">
      <c r="A558" s="14" t="s">
        <v>1430</v>
      </c>
      <c r="B558" s="14" t="s">
        <v>1431</v>
      </c>
      <c r="C558" s="54" t="s">
        <v>167</v>
      </c>
      <c r="D558" s="15"/>
      <c r="E558" s="15"/>
      <c r="F558" s="15">
        <v>-313776</v>
      </c>
      <c r="G558" s="15">
        <v>0</v>
      </c>
      <c r="H558" s="90">
        <f t="shared" si="204"/>
        <v>-313776</v>
      </c>
      <c r="I558" s="103" t="str">
        <f t="shared" si="205"/>
        <v>N.M.</v>
      </c>
      <c r="J558" s="104"/>
      <c r="K558" s="15">
        <v>-245618</v>
      </c>
      <c r="L558" s="15">
        <v>0</v>
      </c>
      <c r="M558" s="90">
        <f t="shared" si="206"/>
        <v>-245618</v>
      </c>
      <c r="N558" s="103" t="str">
        <f t="shared" si="207"/>
        <v>N.M.</v>
      </c>
      <c r="O558" s="104"/>
      <c r="P558" s="15">
        <v>-245618</v>
      </c>
      <c r="Q558" s="15">
        <v>0</v>
      </c>
      <c r="R558" s="90">
        <f t="shared" si="208"/>
        <v>-245618</v>
      </c>
      <c r="S558" s="103" t="str">
        <f t="shared" si="209"/>
        <v>N.M.</v>
      </c>
      <c r="T558" s="104"/>
      <c r="U558" s="15">
        <v>-245618</v>
      </c>
      <c r="V558" s="15">
        <v>0</v>
      </c>
      <c r="W558" s="90">
        <f t="shared" si="210"/>
        <v>-245618</v>
      </c>
      <c r="X558" s="103" t="str">
        <f t="shared" si="211"/>
        <v>N.M.</v>
      </c>
    </row>
    <row r="559" spans="1:24" s="13" customFormat="1" ht="12.75" collapsed="1">
      <c r="A559" s="13" t="s">
        <v>264</v>
      </c>
      <c r="C559" s="56" t="s">
        <v>303</v>
      </c>
      <c r="D559" s="29"/>
      <c r="E559" s="29"/>
      <c r="F559" s="129">
        <v>-138068.45</v>
      </c>
      <c r="G559" s="129">
        <v>-10311.959999999992</v>
      </c>
      <c r="H559" s="129">
        <f t="shared" si="204"/>
        <v>-127756.49000000002</v>
      </c>
      <c r="I559" s="99" t="str">
        <f t="shared" si="205"/>
        <v>N.M.</v>
      </c>
      <c r="J559" s="115"/>
      <c r="K559" s="129">
        <v>1153947.49</v>
      </c>
      <c r="L559" s="129">
        <v>1065736.12</v>
      </c>
      <c r="M559" s="129">
        <f t="shared" si="206"/>
        <v>88211.36999999988</v>
      </c>
      <c r="N559" s="99">
        <f t="shared" si="207"/>
        <v>0.08277036720872318</v>
      </c>
      <c r="O559" s="115"/>
      <c r="P559" s="129">
        <v>-131675.44000000003</v>
      </c>
      <c r="Q559" s="129">
        <v>124234.98000000001</v>
      </c>
      <c r="R559" s="129">
        <f t="shared" si="208"/>
        <v>-255910.42000000004</v>
      </c>
      <c r="S559" s="99">
        <f t="shared" si="209"/>
        <v>-2.05989021771485</v>
      </c>
      <c r="T559" s="115"/>
      <c r="U559" s="129">
        <v>2272665.3699999996</v>
      </c>
      <c r="V559" s="129">
        <v>1147532.32</v>
      </c>
      <c r="W559" s="129">
        <f t="shared" si="210"/>
        <v>1125133.0499999996</v>
      </c>
      <c r="X559" s="99">
        <f t="shared" si="211"/>
        <v>0.980480488776124</v>
      </c>
    </row>
    <row r="560" spans="1:24" s="1" customFormat="1" ht="12.75">
      <c r="A560" s="32" t="s">
        <v>265</v>
      </c>
      <c r="C560" s="52" t="s">
        <v>310</v>
      </c>
      <c r="D560" s="29"/>
      <c r="E560" s="29"/>
      <c r="F560" s="29">
        <v>2834448.9799999995</v>
      </c>
      <c r="G560" s="29">
        <v>2957397.09</v>
      </c>
      <c r="H560" s="29">
        <f t="shared" si="204"/>
        <v>-122948.11000000034</v>
      </c>
      <c r="I560" s="98">
        <f t="shared" si="205"/>
        <v>-0.041573081415319964</v>
      </c>
      <c r="J560" s="115"/>
      <c r="K560" s="29">
        <v>33954634.82</v>
      </c>
      <c r="L560" s="29">
        <v>30090631.830000002</v>
      </c>
      <c r="M560" s="29">
        <f t="shared" si="206"/>
        <v>3864002.9899999984</v>
      </c>
      <c r="N560" s="98">
        <f t="shared" si="207"/>
        <v>0.12841215870208592</v>
      </c>
      <c r="O560" s="115"/>
      <c r="P560" s="29">
        <v>8842486.840000002</v>
      </c>
      <c r="Q560" s="29">
        <v>9057708.440000001</v>
      </c>
      <c r="R560" s="29">
        <f t="shared" si="208"/>
        <v>-215221.59999999963</v>
      </c>
      <c r="S560" s="98">
        <f t="shared" si="209"/>
        <v>-0.023761153433638188</v>
      </c>
      <c r="T560" s="115"/>
      <c r="U560" s="29">
        <v>38070750.08999999</v>
      </c>
      <c r="V560" s="29">
        <v>38479794.529999994</v>
      </c>
      <c r="W560" s="29">
        <f t="shared" si="210"/>
        <v>-409044.44000000507</v>
      </c>
      <c r="X560" s="98">
        <f t="shared" si="211"/>
        <v>-0.010630109775692847</v>
      </c>
    </row>
    <row r="561" spans="1:24" s="1" customFormat="1" ht="0.75" customHeight="1" hidden="1" outlineLevel="1">
      <c r="A561" s="32"/>
      <c r="C561" s="52"/>
      <c r="D561" s="29"/>
      <c r="E561" s="29"/>
      <c r="F561" s="29"/>
      <c r="G561" s="29"/>
      <c r="H561" s="29"/>
      <c r="I561" s="98"/>
      <c r="J561" s="115"/>
      <c r="K561" s="29"/>
      <c r="L561" s="29"/>
      <c r="M561" s="29"/>
      <c r="N561" s="98"/>
      <c r="O561" s="115"/>
      <c r="P561" s="29"/>
      <c r="Q561" s="29"/>
      <c r="R561" s="29"/>
      <c r="S561" s="98"/>
      <c r="T561" s="115"/>
      <c r="U561" s="29"/>
      <c r="V561" s="29"/>
      <c r="W561" s="29"/>
      <c r="X561" s="98"/>
    </row>
    <row r="562" spans="1:24" s="14" customFormat="1" ht="12.75" hidden="1" outlineLevel="2">
      <c r="A562" s="14" t="s">
        <v>1432</v>
      </c>
      <c r="B562" s="14" t="s">
        <v>1433</v>
      </c>
      <c r="C562" s="54" t="s">
        <v>168</v>
      </c>
      <c r="D562" s="15"/>
      <c r="E562" s="15"/>
      <c r="F562" s="15">
        <v>-54360.07</v>
      </c>
      <c r="G562" s="15">
        <v>-48949.950000000004</v>
      </c>
      <c r="H562" s="90">
        <f>(+F562-G562)</f>
        <v>-5410.119999999995</v>
      </c>
      <c r="I562" s="103">
        <f>IF(G562&lt;0,IF(H562=0,0,IF(OR(G562=0,F562=0),"N.M.",IF(ABS(H562/G562)&gt;=10,"N.M.",H562/(-G562)))),IF(H562=0,0,IF(OR(G562=0,F562=0),"N.M.",IF(ABS(H562/G562)&gt;=10,"N.M.",H562/G562))))</f>
        <v>-0.11052350410981002</v>
      </c>
      <c r="J562" s="104"/>
      <c r="K562" s="15">
        <v>-531167.04</v>
      </c>
      <c r="L562" s="15">
        <v>-335149.45</v>
      </c>
      <c r="M562" s="90">
        <f>(+K562-L562)</f>
        <v>-196017.59000000003</v>
      </c>
      <c r="N562" s="103">
        <f>IF(L562&lt;0,IF(M562=0,0,IF(OR(L562=0,K562=0),"N.M.",IF(ABS(M562/L562)&gt;=10,"N.M.",M562/(-L562)))),IF(M562=0,0,IF(OR(L562=0,K562=0),"N.M.",IF(ABS(M562/L562)&gt;=10,"N.M.",M562/L562))))</f>
        <v>-0.5848662141620702</v>
      </c>
      <c r="O562" s="104"/>
      <c r="P562" s="15">
        <v>-149222.49</v>
      </c>
      <c r="Q562" s="15">
        <v>-165188.61000000002</v>
      </c>
      <c r="R562" s="90">
        <f>(+P562-Q562)</f>
        <v>15966.120000000024</v>
      </c>
      <c r="S562" s="103">
        <f>IF(Q562&lt;0,IF(R562=0,0,IF(OR(Q562=0,P562=0),"N.M.",IF(ABS(R562/Q562)&gt;=10,"N.M.",R562/(-Q562)))),IF(R562=0,0,IF(OR(Q562=0,P562=0),"N.M.",IF(ABS(R562/Q562)&gt;=10,"N.M.",R562/Q562))))</f>
        <v>0.0966538794654185</v>
      </c>
      <c r="T562" s="104"/>
      <c r="U562" s="15">
        <v>-590327.5700000001</v>
      </c>
      <c r="V562" s="15">
        <v>-567141.22</v>
      </c>
      <c r="W562" s="90">
        <f>(+U562-V562)</f>
        <v>-23186.350000000093</v>
      </c>
      <c r="X562" s="103">
        <f>IF(V562&lt;0,IF(W562=0,0,IF(OR(V562=0,U562=0),"N.M.",IF(ABS(W562/V562)&gt;=10,"N.M.",W562/(-V562)))),IF(W562=0,0,IF(OR(V562=0,U562=0),"N.M.",IF(ABS(W562/V562)&gt;=10,"N.M.",W562/V562))))</f>
        <v>-0.040882851011958</v>
      </c>
    </row>
    <row r="563" spans="1:24" s="1" customFormat="1" ht="12.75" collapsed="1">
      <c r="A563" s="1" t="s">
        <v>266</v>
      </c>
      <c r="C563" s="52" t="s">
        <v>311</v>
      </c>
      <c r="D563" s="35"/>
      <c r="E563" s="35"/>
      <c r="F563" s="128">
        <v>-54360.07</v>
      </c>
      <c r="G563" s="128">
        <v>-48949.950000000004</v>
      </c>
      <c r="H563" s="128">
        <f>(+F563-G563)</f>
        <v>-5410.119999999995</v>
      </c>
      <c r="I563" s="96">
        <f>IF(G563&lt;0,IF(H563=0,0,IF(OR(G563=0,F563=0),"N.M.",IF(ABS(H563/G563)&gt;=10,"N.M.",H563/(-G563)))),IF(H563=0,0,IF(OR(G563=0,F563=0),"N.M.",IF(ABS(H563/G563)&gt;=10,"N.M.",H563/G563))))</f>
        <v>-0.11052350410981002</v>
      </c>
      <c r="J563" s="115"/>
      <c r="K563" s="128">
        <v>-531167.04</v>
      </c>
      <c r="L563" s="128">
        <v>-335149.45</v>
      </c>
      <c r="M563" s="128">
        <f>(+K563-L563)</f>
        <v>-196017.59000000003</v>
      </c>
      <c r="N563" s="96">
        <f>IF(L563&lt;0,IF(M563=0,0,IF(OR(L563=0,K563=0),"N.M.",IF(ABS(M563/L563)&gt;=10,"N.M.",M563/(-L563)))),IF(M563=0,0,IF(OR(L563=0,K563=0),"N.M.",IF(ABS(M563/L563)&gt;=10,"N.M.",M563/L563))))</f>
        <v>-0.5848662141620702</v>
      </c>
      <c r="O563" s="115"/>
      <c r="P563" s="128">
        <v>-149222.49</v>
      </c>
      <c r="Q563" s="128">
        <v>-165188.61000000002</v>
      </c>
      <c r="R563" s="128">
        <f>(+P563-Q563)</f>
        <v>15966.120000000024</v>
      </c>
      <c r="S563" s="96">
        <f>IF(Q563&lt;0,IF(R563=0,0,IF(OR(Q563=0,P563=0),"N.M.",IF(ABS(R563/Q563)&gt;=10,"N.M.",R563/(-Q563)))),IF(R563=0,0,IF(OR(Q563=0,P563=0),"N.M.",IF(ABS(R563/Q563)&gt;=10,"N.M.",R563/Q563))))</f>
        <v>0.0966538794654185</v>
      </c>
      <c r="T563" s="115"/>
      <c r="U563" s="128">
        <v>-590327.5700000001</v>
      </c>
      <c r="V563" s="128">
        <v>-567141.22</v>
      </c>
      <c r="W563" s="128">
        <f>(+U563-V563)</f>
        <v>-23186.350000000093</v>
      </c>
      <c r="X563" s="96">
        <f>IF(V563&lt;0,IF(W563=0,0,IF(OR(V563=0,U563=0),"N.M.",IF(ABS(W563/V563)&gt;=10,"N.M.",W563/(-V563)))),IF(W563=0,0,IF(OR(V563=0,U563=0),"N.M.",IF(ABS(W563/V563)&gt;=10,"N.M.",W563/V563))))</f>
        <v>-0.040882851011958</v>
      </c>
    </row>
    <row r="564" spans="1:24" s="1" customFormat="1" ht="12.75">
      <c r="A564" s="32" t="s">
        <v>267</v>
      </c>
      <c r="C564" s="51" t="s">
        <v>312</v>
      </c>
      <c r="D564" s="29"/>
      <c r="E564" s="29"/>
      <c r="F564" s="29">
        <v>2780088.9099999997</v>
      </c>
      <c r="G564" s="29">
        <v>2908447.1399999997</v>
      </c>
      <c r="H564" s="29">
        <f>(+F564-G564)</f>
        <v>-128358.22999999998</v>
      </c>
      <c r="I564" s="98">
        <f>IF(G564&lt;0,IF(H564=0,0,IF(OR(G564=0,F564=0),"N.M.",IF(ABS(H564/G564)&gt;=10,"N.M.",H564/(-G564)))),IF(H564=0,0,IF(OR(G564=0,F564=0),"N.M.",IF(ABS(H564/G564)&gt;=10,"N.M.",H564/G564))))</f>
        <v>-0.04413290798195493</v>
      </c>
      <c r="J564" s="115"/>
      <c r="K564" s="29">
        <v>33423467.78</v>
      </c>
      <c r="L564" s="29">
        <v>29755482.380000003</v>
      </c>
      <c r="M564" s="29">
        <f>(+K564-L564)</f>
        <v>3667985.3999999985</v>
      </c>
      <c r="N564" s="98">
        <f>IF(L564&lt;0,IF(M564=0,0,IF(OR(L564=0,K564=0),"N.M.",IF(ABS(M564/L564)&gt;=10,"N.M.",M564/(-L564)))),IF(M564=0,0,IF(OR(L564=0,K564=0),"N.M.",IF(ABS(M564/L564)&gt;=10,"N.M.",M564/L564))))</f>
        <v>0.12327091032022443</v>
      </c>
      <c r="O564" s="115"/>
      <c r="P564" s="29">
        <v>8693264.350000001</v>
      </c>
      <c r="Q564" s="29">
        <v>8892519.830000002</v>
      </c>
      <c r="R564" s="29">
        <f>(+P564-Q564)</f>
        <v>-199255.48000000045</v>
      </c>
      <c r="S564" s="98">
        <f>IF(Q564&lt;0,IF(R564=0,0,IF(OR(Q564=0,P564=0),"N.M.",IF(ABS(R564/Q564)&gt;=10,"N.M.",R564/(-Q564)))),IF(R564=0,0,IF(OR(Q564=0,P564=0),"N.M.",IF(ABS(R564/Q564)&gt;=10,"N.M.",R564/Q564))))</f>
        <v>-0.022407088632829104</v>
      </c>
      <c r="T564" s="115"/>
      <c r="U564" s="29">
        <v>37480422.519999996</v>
      </c>
      <c r="V564" s="29">
        <v>37912653.309999995</v>
      </c>
      <c r="W564" s="29">
        <f>(+U564-V564)</f>
        <v>-432230.7899999991</v>
      </c>
      <c r="X564" s="98">
        <f>IF(V564&lt;0,IF(W564=0,0,IF(OR(V564=0,U564=0),"N.M.",IF(ABS(W564/V564)&gt;=10,"N.M.",W564/(-V564)))),IF(W564=0,0,IF(OR(V564=0,U564=0),"N.M.",IF(ABS(W564/V564)&gt;=10,"N.M.",W564/V564))))</f>
        <v>-0.011400700089908827</v>
      </c>
    </row>
    <row r="565" spans="3:24" s="1" customFormat="1" ht="5.25" customHeight="1">
      <c r="C565" s="57"/>
      <c r="D565" s="35"/>
      <c r="E565" s="35"/>
      <c r="F565" s="130" t="str">
        <f>IF(ABS(F539+F542+F545+F548+F551+F553+F559+F560+F563-F560-F564)&gt;$C$575,$C$576," ")</f>
        <v> </v>
      </c>
      <c r="G565" s="130" t="str">
        <f>IF(ABS(G539+G542+G545+G548+G551+G553+G559+G560+G563-G560-G564)&gt;$C$575,$C$576," ")</f>
        <v> </v>
      </c>
      <c r="H565" s="130" t="str">
        <f>IF(ABS(H539+H542+H545+H548+H551+H553+H559+H560+H563-H560-H564)&gt;$C$575,$C$576," ")</f>
        <v> </v>
      </c>
      <c r="I565" s="101"/>
      <c r="J565" s="106"/>
      <c r="K565" s="130" t="str">
        <f>IF(ABS(K539+K542+K545+K548+K551+K553+K559+K560+K563-K560-K564)&gt;$C$575,$C$576," ")</f>
        <v> </v>
      </c>
      <c r="L565" s="130" t="str">
        <f>IF(ABS(L539+L542+L545+L548+L551+L553+L559+L560+L563-L560-L564)&gt;$C$575,$C$576," ")</f>
        <v> </v>
      </c>
      <c r="M565" s="130" t="str">
        <f>IF(ABS(M539+M542+M545+M548+M551+M553+M559+M560+M563-M560-M564)&gt;$C$575,$C$576," ")</f>
        <v> </v>
      </c>
      <c r="N565" s="101"/>
      <c r="O565" s="106"/>
      <c r="P565" s="130" t="str">
        <f>IF(ABS(P539+P542+P545+P548+P551+P553+P559+P560+P563-P560-P564)&gt;$C$575,$C$576," ")</f>
        <v> </v>
      </c>
      <c r="Q565" s="130" t="str">
        <f>IF(ABS(Q539+Q542+Q545+Q548+Q551+Q553+Q559+Q560+Q563-Q560-Q564)&gt;$C$575,$C$576," ")</f>
        <v> </v>
      </c>
      <c r="R565" s="130" t="str">
        <f>IF(ABS(R539+R542+R545+R548+R551+R553+R559+R560+R563-R560-R564)&gt;$C$575,$C$576," ")</f>
        <v> </v>
      </c>
      <c r="S565" s="101"/>
      <c r="T565" s="106"/>
      <c r="U565" s="130" t="str">
        <f>IF(ABS(U539+U542+U545+U548+U551+U553+U559+U560+U563-U560-U564)&gt;$C$575,$C$576," ")</f>
        <v> </v>
      </c>
      <c r="V565" s="130" t="str">
        <f>IF(ABS(V539+V542+V545+V548+V551+V553+V559+V560+V563-V560-V564)&gt;$C$575,$C$576," ")</f>
        <v> </v>
      </c>
      <c r="W565" s="130" t="str">
        <f>IF(ABS(W539+W542+W545+W548+W551+W553+W559+W560+W563-W560-W564)&gt;$C$575,$C$576," ")</f>
        <v> </v>
      </c>
      <c r="X565" s="101"/>
    </row>
    <row r="566" spans="1:24" s="1" customFormat="1" ht="12.75">
      <c r="A566" s="32" t="s">
        <v>268</v>
      </c>
      <c r="C566" s="51" t="s">
        <v>313</v>
      </c>
      <c r="D566" s="35"/>
      <c r="E566" s="35"/>
      <c r="F566" s="29">
        <v>0</v>
      </c>
      <c r="G566" s="29">
        <v>0</v>
      </c>
      <c r="H566" s="29">
        <f>(+F566-G566)</f>
        <v>0</v>
      </c>
      <c r="I566" s="98">
        <f>IF(G566&lt;0,IF(H566=0,0,IF(OR(G566=0,F566=0),"N.M.",IF(ABS(H566/G566)&gt;=10,"N.M.",H566/(-G566)))),IF(H566=0,0,IF(OR(G566=0,F566=0),"N.M.",IF(ABS(H566/G566)&gt;=10,"N.M.",H566/G566))))</f>
        <v>0</v>
      </c>
      <c r="J566" s="115"/>
      <c r="K566" s="29">
        <v>0</v>
      </c>
      <c r="L566" s="29">
        <v>0</v>
      </c>
      <c r="M566" s="29">
        <f>(+K566-L566)</f>
        <v>0</v>
      </c>
      <c r="N566" s="98">
        <f>IF(L566&lt;0,IF(M566=0,0,IF(OR(L566=0,K566=0),"N.M.",IF(ABS(M566/L566)&gt;=10,"N.M.",M566/(-L566)))),IF(M566=0,0,IF(OR(L566=0,K566=0),"N.M.",IF(ABS(M566/L566)&gt;=10,"N.M.",M566/L566))))</f>
        <v>0</v>
      </c>
      <c r="O566" s="115"/>
      <c r="P566" s="29">
        <v>0</v>
      </c>
      <c r="Q566" s="29">
        <v>0</v>
      </c>
      <c r="R566" s="29">
        <f>(+P566-Q566)</f>
        <v>0</v>
      </c>
      <c r="S566" s="98">
        <f>IF(Q566&lt;0,IF(R566=0,0,IF(OR(Q566=0,P566=0),"N.M.",IF(ABS(R566/Q566)&gt;=10,"N.M.",R566/(-Q566)))),IF(R566=0,0,IF(OR(Q566=0,P566=0),"N.M.",IF(ABS(R566/Q566)&gt;=10,"N.M.",R566/Q566))))</f>
        <v>0</v>
      </c>
      <c r="T566" s="115"/>
      <c r="U566" s="29">
        <v>0</v>
      </c>
      <c r="V566" s="29">
        <v>0</v>
      </c>
      <c r="W566" s="29">
        <f>(+U566-V566)</f>
        <v>0</v>
      </c>
      <c r="X566" s="98">
        <f>IF(V566&lt;0,IF(W566=0,0,IF(OR(V566=0,U566=0),"N.M.",IF(ABS(W566/V566)&gt;=10,"N.M.",W566/(-V566)))),IF(W566=0,0,IF(OR(V566=0,U566=0),"N.M.",IF(ABS(W566/V566)&gt;=10,"N.M.",W566/V566))))</f>
        <v>0</v>
      </c>
    </row>
    <row r="567" spans="4:24" s="1" customFormat="1" ht="5.25" customHeight="1">
      <c r="D567" s="35"/>
      <c r="E567" s="35"/>
      <c r="F567" s="130"/>
      <c r="G567" s="130"/>
      <c r="H567" s="130"/>
      <c r="I567" s="101"/>
      <c r="J567" s="106"/>
      <c r="K567" s="130"/>
      <c r="L567" s="130"/>
      <c r="M567" s="130"/>
      <c r="N567" s="101"/>
      <c r="O567" s="106"/>
      <c r="P567" s="130"/>
      <c r="Q567" s="130"/>
      <c r="R567" s="130"/>
      <c r="S567" s="101"/>
      <c r="T567" s="106"/>
      <c r="U567" s="130"/>
      <c r="V567" s="130"/>
      <c r="W567" s="130"/>
      <c r="X567" s="101"/>
    </row>
    <row r="568" spans="1:24" ht="12.75">
      <c r="A568" s="32" t="s">
        <v>269</v>
      </c>
      <c r="B568" s="1"/>
      <c r="C568" s="13" t="s">
        <v>305</v>
      </c>
      <c r="D568" s="29"/>
      <c r="E568" s="29"/>
      <c r="F568" s="29">
        <v>4026845.6129999817</v>
      </c>
      <c r="G568" s="29">
        <v>482876.77199999936</v>
      </c>
      <c r="H568" s="29">
        <f>+F568-G568</f>
        <v>3543968.8409999823</v>
      </c>
      <c r="I568" s="98">
        <f>IF(G568&lt;0,IF(H568=0,0,IF(OR(G568=0,F568=0),"N.M.",IF(ABS(H568/G568)&gt;=10,"N.M.",H568/(-G568)))),IF(H568=0,0,IF(OR(G568=0,F568=0),"N.M.",IF(ABS(H568/G568)&gt;=10,"N.M.",H568/G568))))</f>
        <v>7.339282082924434</v>
      </c>
      <c r="J568" s="115"/>
      <c r="K568" s="29">
        <v>25482071.679000035</v>
      </c>
      <c r="L568" s="29">
        <v>16883933.50900005</v>
      </c>
      <c r="M568" s="29">
        <f>+K568-L568</f>
        <v>8598138.169999983</v>
      </c>
      <c r="N568" s="98">
        <f>IF(L568&lt;0,IF(M568=0,0,IF(OR(L568=0,K568=0),"N.M.",IF(ABS(M568/L568)&gt;=10,"N.M.",M568/(-L568)))),IF(M568=0,0,IF(OR(L568=0,K568=0),"N.M.",IF(ABS(M568/L568)&gt;=10,"N.M.",M568/L568))))</f>
        <v>0.5092497056693992</v>
      </c>
      <c r="O568" s="115"/>
      <c r="P568" s="29">
        <v>10600260.05099992</v>
      </c>
      <c r="Q568" s="29">
        <v>-2241322.3700000085</v>
      </c>
      <c r="R568" s="29">
        <f>+P568-Q568</f>
        <v>12841582.42099993</v>
      </c>
      <c r="S568" s="98">
        <f>IF(Q568&lt;0,IF(R568=0,0,IF(OR(Q568=0,P568=0),"N.M.",IF(ABS(R568/Q568)&gt;=10,"N.M.",R568/(-Q568)))),IF(R568=0,0,IF(OR(Q568=0,P568=0),"N.M.",IF(ABS(R568/Q568)&gt;=10,"N.M.",R568/Q568))))</f>
        <v>5.729466940090319</v>
      </c>
      <c r="T568" s="115"/>
      <c r="U568" s="29">
        <v>32533688.345000044</v>
      </c>
      <c r="V568" s="29">
        <v>5412101.222999998</v>
      </c>
      <c r="W568" s="29">
        <f>+U568-V568</f>
        <v>27121587.122000046</v>
      </c>
      <c r="X568" s="98">
        <f>IF(V568&lt;0,IF(W568=0,0,IF(OR(V568=0,U568=0),"N.M.",IF(ABS(W568/V568)&gt;=10,"N.M.",W568/(-V568)))),IF(W568=0,0,IF(OR(V568=0,U568=0),"N.M.",IF(ABS(W568/V568)&gt;=10,"N.M.",W568/V568))))</f>
        <v>5.0112860060230355</v>
      </c>
    </row>
    <row r="569" spans="4:24" s="1" customFormat="1" ht="5.25" customHeight="1" hidden="1" outlineLevel="1">
      <c r="D569" s="35"/>
      <c r="E569" s="35"/>
      <c r="F569" s="130"/>
      <c r="G569" s="130"/>
      <c r="H569" s="130"/>
      <c r="I569" s="101"/>
      <c r="J569" s="106"/>
      <c r="K569" s="130"/>
      <c r="L569" s="130"/>
      <c r="M569" s="130"/>
      <c r="N569" s="101"/>
      <c r="O569" s="106"/>
      <c r="P569" s="130"/>
      <c r="Q569" s="130"/>
      <c r="R569" s="130"/>
      <c r="S569" s="101"/>
      <c r="T569" s="106"/>
      <c r="U569" s="130"/>
      <c r="V569" s="130"/>
      <c r="W569" s="130"/>
      <c r="X569" s="101"/>
    </row>
    <row r="570" spans="1:24" ht="12.75" collapsed="1">
      <c r="A570" s="9" t="s">
        <v>376</v>
      </c>
      <c r="C570" s="53" t="s">
        <v>304</v>
      </c>
      <c r="F570" s="17">
        <v>0</v>
      </c>
      <c r="G570" s="17">
        <v>0</v>
      </c>
      <c r="H570" s="35">
        <f>+F570-G570</f>
        <v>0</v>
      </c>
      <c r="I570" s="95">
        <f>IF(G570&lt;0,IF(H570=0,0,IF(OR(G570=0,F570=0),"N.M.",IF(ABS(H570/G570)&gt;=10,"N.M.",H570/(-G570)))),IF(H570=0,0,IF(OR(G570=0,F570=0),"N.M.",IF(ABS(H570/G570)&gt;=10,"N.M.",H570/G570))))</f>
        <v>0</v>
      </c>
      <c r="J570" s="114"/>
      <c r="K570" s="17">
        <v>0</v>
      </c>
      <c r="L570" s="17">
        <v>0</v>
      </c>
      <c r="M570" s="35">
        <f>+K570-L570</f>
        <v>0</v>
      </c>
      <c r="N570" s="95">
        <f>IF(L570&lt;0,IF(M570=0,0,IF(OR(L570=0,K570=0),"N.M.",IF(ABS(M570/L570)&gt;=10,"N.M.",M570/(-L570)))),IF(M570=0,0,IF(OR(L570=0,K570=0),"N.M.",IF(ABS(M570/L570)&gt;=10,"N.M.",M570/L570))))</f>
        <v>0</v>
      </c>
      <c r="O570" s="114"/>
      <c r="P570" s="17">
        <v>0</v>
      </c>
      <c r="Q570" s="17">
        <v>0</v>
      </c>
      <c r="R570" s="35">
        <f>+P570-Q570</f>
        <v>0</v>
      </c>
      <c r="S570" s="95">
        <f>IF(Q570&lt;0,IF(R570=0,0,IF(OR(Q570=0,P570=0),"N.M.",IF(ABS(R570/Q570)&gt;=10,"N.M.",R570/(-Q570)))),IF(R570=0,0,IF(OR(Q570=0,P570=0),"N.M.",IF(ABS(R570/Q570)&gt;=10,"N.M.",R570/Q570))))</f>
        <v>0</v>
      </c>
      <c r="T570" s="114"/>
      <c r="U570" s="17">
        <v>0</v>
      </c>
      <c r="V570" s="17">
        <v>0</v>
      </c>
      <c r="W570" s="35">
        <f>+U570-V570</f>
        <v>0</v>
      </c>
      <c r="X570" s="95">
        <f>IF(V570&lt;0,IF(W570=0,0,IF(OR(V570=0,U570=0),"N.M.",IF(ABS(W570/V570)&gt;=10,"N.M.",W570/(-V570)))),IF(W570=0,0,IF(OR(V570=0,U570=0),"N.M.",IF(ABS(W570/V570)&gt;=10,"N.M.",W570/V570))))</f>
        <v>0</v>
      </c>
    </row>
    <row r="571" spans="3:24" ht="13.5" thickBot="1">
      <c r="C571" s="12" t="s">
        <v>306</v>
      </c>
      <c r="D571" s="34"/>
      <c r="E571" s="34"/>
      <c r="F571" s="131">
        <f>+F568-F570</f>
        <v>4026845.6129999817</v>
      </c>
      <c r="G571" s="131">
        <f>+G568-G570</f>
        <v>482876.77199999936</v>
      </c>
      <c r="H571" s="135">
        <f>+F571-G571</f>
        <v>3543968.8409999823</v>
      </c>
      <c r="I571" s="102">
        <f>IF(G571&lt;0,IF(H571=0,0,IF(OR(G571=0,F571=0),"N.M.",IF(ABS(H571/G571)&gt;=10,"N.M.",H571/(-G571)))),IF(H571=0,0,IF(OR(G571=0,F571=0),"N.M.",IF(ABS(H571/G571)&gt;=10,"N.M.",H571/G571))))</f>
        <v>7.339282082924434</v>
      </c>
      <c r="J571" s="115"/>
      <c r="K571" s="131">
        <f>+K568-K570</f>
        <v>25482071.679000035</v>
      </c>
      <c r="L571" s="131">
        <f>+L568-L570</f>
        <v>16883933.50900005</v>
      </c>
      <c r="M571" s="135">
        <f>+K571-L571</f>
        <v>8598138.169999983</v>
      </c>
      <c r="N571" s="102">
        <f>IF(L571&lt;0,IF(M571=0,0,IF(OR(L571=0,K571=0),"N.M.",IF(ABS(M571/L571)&gt;=10,"N.M.",M571/(-L571)))),IF(M571=0,0,IF(OR(L571=0,K571=0),"N.M.",IF(ABS(M571/L571)&gt;=10,"N.M.",M571/L571))))</f>
        <v>0.5092497056693992</v>
      </c>
      <c r="O571" s="115"/>
      <c r="P571" s="131">
        <f>+P568-P570</f>
        <v>10600260.05099992</v>
      </c>
      <c r="Q571" s="131">
        <f>+Q568-Q570</f>
        <v>-2241322.3700000085</v>
      </c>
      <c r="R571" s="135">
        <f>+P571-Q571</f>
        <v>12841582.42099993</v>
      </c>
      <c r="S571" s="102">
        <f>IF(Q571&lt;0,IF(R571=0,0,IF(OR(Q571=0,P571=0),"N.M.",IF(ABS(R571/Q571)&gt;=10,"N.M.",R571/(-Q571)))),IF(R571=0,0,IF(OR(Q571=0,P571=0),"N.M.",IF(ABS(R571/Q571)&gt;=10,"N.M.",R571/Q571))))</f>
        <v>5.729466940090319</v>
      </c>
      <c r="T571" s="115"/>
      <c r="U571" s="131">
        <f>+U568-U570</f>
        <v>32533688.345000044</v>
      </c>
      <c r="V571" s="131">
        <f>+V568-V570</f>
        <v>5412101.222999998</v>
      </c>
      <c r="W571" s="135">
        <f>+U571-V571</f>
        <v>27121587.122000046</v>
      </c>
      <c r="X571" s="102">
        <f>IF(V571&lt;0,IF(W571=0,0,IF(OR(V571=0,U571=0),"N.M.",IF(ABS(W571/V571)&gt;=10,"N.M.",W571/(-V571)))),IF(W571=0,0,IF(OR(V571=0,U571=0),"N.M.",IF(ABS(W571/V571)&gt;=10,"N.M.",W571/V571))))</f>
        <v>5.0112860060230355</v>
      </c>
    </row>
    <row r="572" spans="6:24" ht="13.5" thickTop="1">
      <c r="F572" s="36" t="str">
        <f>IF(ABS(F146-F391-F404-F447-F453-F459+F532-F564+F566-F568)&gt;$C$575,$C$576," ")</f>
        <v> </v>
      </c>
      <c r="G572" s="36" t="str">
        <f>IF(ABS(G146-G391-G404-G447-G453-G459+G532-G564+G566-G568)&gt;$C$575,$C$576," ")</f>
        <v> </v>
      </c>
      <c r="H572" s="36" t="str">
        <f>IF(ABS(H146-H391-H404-H447-H453-H459+H532-H564+H566-H568)&gt;$C$575,$C$576," ")</f>
        <v> </v>
      </c>
      <c r="I572" s="117"/>
      <c r="K572" s="36" t="str">
        <f>IF(ABS(K146-K391-K404-K447-K453-K459+K532-K564+K566-K568)&gt;$C$575,$C$576," ")</f>
        <v> </v>
      </c>
      <c r="L572" s="36" t="str">
        <f>IF(ABS(L146-L391-L404-L447-L453-L459+L532-L564+L566-L568)&gt;$C$575,$C$576," ")</f>
        <v> </v>
      </c>
      <c r="M572" s="36" t="str">
        <f>IF(ABS(M146-M391-M404-M447-M453-M459+M532-M564+M566-M568)&gt;$C$575,$C$576," ")</f>
        <v> </v>
      </c>
      <c r="N572" s="117"/>
      <c r="P572" s="36" t="str">
        <f>IF(ABS(P146-P391-P404-P447-P453-P459+P532-P564+P566-P568)&gt;$C$575,$C$576," ")</f>
        <v> </v>
      </c>
      <c r="Q572" s="36" t="str">
        <f>IF(ABS(Q146-Q391-Q404-Q447-Q453-Q459+Q532-Q564+Q566-Q568)&gt;$C$575,$C$576," ")</f>
        <v> </v>
      </c>
      <c r="R572" s="36"/>
      <c r="S572" s="117"/>
      <c r="U572" s="36" t="str">
        <f>IF(ABS(U146-U391-U404-U447-U453-U459+U532-U564+U566-U568)&gt;$C$575,$C$576," ")</f>
        <v> </v>
      </c>
      <c r="V572" s="36" t="str">
        <f>IF(ABS(V146-V391-V404-V447-V453-V459+V532-V564+V566-V568)&gt;$C$575,$C$576," ")</f>
        <v> </v>
      </c>
      <c r="W572" s="36" t="str">
        <f>IF(ABS(W146-W391-W404-W447-W453-W459+W532-W564+W566-W568)&gt;$C$575,$C$576," ")</f>
        <v> </v>
      </c>
      <c r="X572" s="117"/>
    </row>
    <row r="573" spans="6:24" ht="12.75">
      <c r="F573" s="17" t="s">
        <v>200</v>
      </c>
      <c r="G573" s="17"/>
      <c r="I573" s="118"/>
      <c r="K573" s="17"/>
      <c r="L573" s="17"/>
      <c r="N573" s="118"/>
      <c r="P573" s="17"/>
      <c r="Q573" s="17"/>
      <c r="S573" s="118"/>
      <c r="U573" s="17"/>
      <c r="V573" s="17"/>
      <c r="X573" s="118"/>
    </row>
    <row r="574" spans="2:24" s="38" customFormat="1" ht="12.75" hidden="1" outlineLevel="2">
      <c r="B574" s="39" t="s">
        <v>270</v>
      </c>
      <c r="C574" s="136" t="s">
        <v>169</v>
      </c>
      <c r="D574" s="40"/>
      <c r="E574" s="40"/>
      <c r="F574" s="87"/>
      <c r="G574" s="87"/>
      <c r="H574" s="41"/>
      <c r="I574" s="119"/>
      <c r="J574" s="120"/>
      <c r="K574" s="87"/>
      <c r="L574" s="87"/>
      <c r="M574" s="41"/>
      <c r="N574" s="119"/>
      <c r="O574" s="120"/>
      <c r="P574" s="87"/>
      <c r="Q574" s="87"/>
      <c r="R574" s="41"/>
      <c r="S574" s="119"/>
      <c r="T574" s="120"/>
      <c r="U574" s="87"/>
      <c r="V574" s="87"/>
      <c r="W574" s="41"/>
      <c r="X574" s="119"/>
    </row>
    <row r="575" spans="1:24" s="38" customFormat="1" ht="12.75" hidden="1" outlineLevel="2">
      <c r="A575" s="40"/>
      <c r="B575" s="38" t="s">
        <v>271</v>
      </c>
      <c r="C575" s="48">
        <v>0.001</v>
      </c>
      <c r="D575" s="40"/>
      <c r="E575" s="40"/>
      <c r="F575" s="87"/>
      <c r="G575" s="87"/>
      <c r="H575" s="41"/>
      <c r="I575" s="119"/>
      <c r="J575" s="120"/>
      <c r="K575" s="87"/>
      <c r="L575" s="87"/>
      <c r="M575" s="41"/>
      <c r="N575" s="119"/>
      <c r="O575" s="120"/>
      <c r="P575" s="87"/>
      <c r="Q575" s="87"/>
      <c r="R575" s="41"/>
      <c r="S575" s="119"/>
      <c r="T575" s="120"/>
      <c r="U575" s="87"/>
      <c r="V575" s="87"/>
      <c r="W575" s="41"/>
      <c r="X575" s="119"/>
    </row>
    <row r="576" spans="1:24" s="38" customFormat="1" ht="12.75" hidden="1" outlineLevel="2">
      <c r="A576" s="40"/>
      <c r="B576" s="38" t="s">
        <v>272</v>
      </c>
      <c r="C576" s="48" t="s">
        <v>273</v>
      </c>
      <c r="D576" s="40"/>
      <c r="E576" s="40"/>
      <c r="F576" s="87"/>
      <c r="G576" s="87"/>
      <c r="H576" s="41"/>
      <c r="I576" s="119"/>
      <c r="J576" s="120"/>
      <c r="K576" s="87"/>
      <c r="L576" s="87"/>
      <c r="M576" s="41"/>
      <c r="N576" s="119"/>
      <c r="O576" s="120"/>
      <c r="P576" s="87"/>
      <c r="Q576" s="87"/>
      <c r="R576" s="41"/>
      <c r="S576" s="119"/>
      <c r="T576" s="120"/>
      <c r="U576" s="87"/>
      <c r="V576" s="87"/>
      <c r="W576" s="41"/>
      <c r="X576" s="119"/>
    </row>
    <row r="577" spans="1:24" s="38" customFormat="1" ht="12.75" hidden="1" outlineLevel="2">
      <c r="A577" s="40"/>
      <c r="B577" s="38" t="s">
        <v>272</v>
      </c>
      <c r="C577" s="48" t="s">
        <v>274</v>
      </c>
      <c r="F577" s="87"/>
      <c r="G577" s="87"/>
      <c r="H577" s="41"/>
      <c r="I577" s="119"/>
      <c r="J577" s="120"/>
      <c r="K577" s="87"/>
      <c r="L577" s="87"/>
      <c r="M577" s="41"/>
      <c r="N577" s="119"/>
      <c r="O577" s="120"/>
      <c r="P577" s="87"/>
      <c r="Q577" s="87"/>
      <c r="R577" s="41"/>
      <c r="S577" s="119"/>
      <c r="T577" s="120"/>
      <c r="U577" s="87"/>
      <c r="V577" s="87"/>
      <c r="W577" s="41"/>
      <c r="X577" s="119"/>
    </row>
    <row r="578" spans="1:24" s="38" customFormat="1" ht="12.75" hidden="1" outlineLevel="2">
      <c r="A578" s="40"/>
      <c r="B578" s="38" t="s">
        <v>275</v>
      </c>
      <c r="C578" s="48">
        <f>COUNTIF($F$461:$X$572,+C576)</f>
        <v>0</v>
      </c>
      <c r="F578" s="87"/>
      <c r="G578" s="87"/>
      <c r="H578" s="41"/>
      <c r="I578" s="119"/>
      <c r="J578" s="120"/>
      <c r="K578" s="87"/>
      <c r="L578" s="87"/>
      <c r="M578" s="41"/>
      <c r="N578" s="119"/>
      <c r="O578" s="120"/>
      <c r="P578" s="87"/>
      <c r="Q578" s="87"/>
      <c r="R578" s="41"/>
      <c r="S578" s="119"/>
      <c r="T578" s="120"/>
      <c r="U578" s="87"/>
      <c r="V578" s="87"/>
      <c r="W578" s="41"/>
      <c r="X578" s="119"/>
    </row>
    <row r="579" spans="1:24" s="38" customFormat="1" ht="12.75" hidden="1" outlineLevel="2">
      <c r="A579" s="40"/>
      <c r="B579" s="38" t="s">
        <v>275</v>
      </c>
      <c r="C579" s="48">
        <f>COUNTIF($F$461:$X$572,+C577)</f>
        <v>0</v>
      </c>
      <c r="F579" s="87"/>
      <c r="G579" s="87"/>
      <c r="H579" s="41"/>
      <c r="I579" s="119"/>
      <c r="J579" s="120"/>
      <c r="K579" s="87"/>
      <c r="L579" s="87"/>
      <c r="M579" s="41"/>
      <c r="N579" s="119"/>
      <c r="O579" s="120"/>
      <c r="P579" s="87"/>
      <c r="Q579" s="87"/>
      <c r="R579" s="41"/>
      <c r="S579" s="119"/>
      <c r="T579" s="120"/>
      <c r="U579" s="87"/>
      <c r="V579" s="87"/>
      <c r="W579" s="41"/>
      <c r="X579" s="119"/>
    </row>
    <row r="580" spans="1:24" s="38" customFormat="1" ht="12.75" hidden="1" outlineLevel="2">
      <c r="A580" s="40"/>
      <c r="B580" s="38" t="s">
        <v>276</v>
      </c>
      <c r="C580" s="48">
        <f>SUM(C578:C579)</f>
        <v>0</v>
      </c>
      <c r="F580" s="87"/>
      <c r="G580" s="87"/>
      <c r="H580" s="41"/>
      <c r="I580" s="119"/>
      <c r="J580" s="120"/>
      <c r="K580" s="87"/>
      <c r="L580" s="87"/>
      <c r="M580" s="41"/>
      <c r="N580" s="119"/>
      <c r="O580" s="120"/>
      <c r="P580" s="87"/>
      <c r="Q580" s="87"/>
      <c r="R580" s="41"/>
      <c r="S580" s="119"/>
      <c r="T580" s="120"/>
      <c r="U580" s="87"/>
      <c r="V580" s="87"/>
      <c r="W580" s="41"/>
      <c r="X580" s="119"/>
    </row>
    <row r="581" spans="1:24" s="38" customFormat="1" ht="12.75" hidden="1" outlineLevel="2">
      <c r="A581" s="40"/>
      <c r="B581" s="42" t="s">
        <v>428</v>
      </c>
      <c r="C581" s="137" t="s">
        <v>170</v>
      </c>
      <c r="D581" s="43"/>
      <c r="E581" s="43"/>
      <c r="F581" s="88"/>
      <c r="G581" s="88"/>
      <c r="H581" s="41"/>
      <c r="I581" s="119"/>
      <c r="J581" s="120"/>
      <c r="K581" s="88"/>
      <c r="L581" s="88"/>
      <c r="M581" s="41"/>
      <c r="N581" s="119"/>
      <c r="O581" s="120"/>
      <c r="P581" s="88"/>
      <c r="Q581" s="88"/>
      <c r="R581" s="41"/>
      <c r="S581" s="119"/>
      <c r="T581" s="120"/>
      <c r="U581" s="88"/>
      <c r="V581" s="88"/>
      <c r="W581" s="41"/>
      <c r="X581" s="119"/>
    </row>
    <row r="582" spans="1:24" s="38" customFormat="1" ht="12.75" hidden="1" outlineLevel="2">
      <c r="A582" s="40"/>
      <c r="B582" s="42" t="s">
        <v>277</v>
      </c>
      <c r="C582" s="137" t="s">
        <v>171</v>
      </c>
      <c r="D582" s="43"/>
      <c r="E582" s="43"/>
      <c r="F582" s="88"/>
      <c r="G582" s="88"/>
      <c r="H582" s="41"/>
      <c r="I582" s="119"/>
      <c r="J582" s="120"/>
      <c r="K582" s="88"/>
      <c r="L582" s="88"/>
      <c r="M582" s="41"/>
      <c r="N582" s="119"/>
      <c r="O582" s="120"/>
      <c r="P582" s="88"/>
      <c r="Q582" s="88"/>
      <c r="R582" s="41"/>
      <c r="S582" s="119"/>
      <c r="T582" s="120"/>
      <c r="U582" s="88"/>
      <c r="V582" s="88"/>
      <c r="W582" s="41"/>
      <c r="X582" s="119"/>
    </row>
    <row r="583" spans="1:24" s="38" customFormat="1" ht="12.75" hidden="1" outlineLevel="2">
      <c r="A583" s="40"/>
      <c r="B583" s="42" t="s">
        <v>278</v>
      </c>
      <c r="C583" s="137" t="s">
        <v>171</v>
      </c>
      <c r="D583" s="43"/>
      <c r="E583" s="43"/>
      <c r="F583" s="88"/>
      <c r="G583" s="88"/>
      <c r="H583" s="41"/>
      <c r="I583" s="119"/>
      <c r="J583" s="120"/>
      <c r="K583" s="88"/>
      <c r="L583" s="88"/>
      <c r="M583" s="41"/>
      <c r="N583" s="119"/>
      <c r="O583" s="120"/>
      <c r="P583" s="88"/>
      <c r="Q583" s="88"/>
      <c r="R583" s="41"/>
      <c r="S583" s="119"/>
      <c r="T583" s="120"/>
      <c r="U583" s="88"/>
      <c r="V583" s="88"/>
      <c r="W583" s="41"/>
      <c r="X583" s="119"/>
    </row>
    <row r="584" spans="1:24" s="38" customFormat="1" ht="12.75" hidden="1" outlineLevel="2">
      <c r="A584" s="40"/>
      <c r="B584" s="44" t="s">
        <v>287</v>
      </c>
      <c r="C584" s="137" t="s">
        <v>172</v>
      </c>
      <c r="D584" s="44"/>
      <c r="E584" s="44"/>
      <c r="F584" s="87"/>
      <c r="G584" s="87"/>
      <c r="H584" s="41"/>
      <c r="I584" s="119"/>
      <c r="J584" s="120"/>
      <c r="K584" s="87"/>
      <c r="L584" s="87"/>
      <c r="M584" s="41"/>
      <c r="N584" s="119"/>
      <c r="O584" s="120"/>
      <c r="P584" s="87"/>
      <c r="Q584" s="87"/>
      <c r="R584" s="41"/>
      <c r="S584" s="119"/>
      <c r="T584" s="120"/>
      <c r="U584" s="87"/>
      <c r="V584" s="87"/>
      <c r="W584" s="41"/>
      <c r="X584" s="119"/>
    </row>
    <row r="585" spans="1:24" s="38" customFormat="1" ht="12.75" hidden="1" outlineLevel="2">
      <c r="A585" s="40"/>
      <c r="B585" s="44" t="s">
        <v>279</v>
      </c>
      <c r="C585" s="137" t="s">
        <v>173</v>
      </c>
      <c r="D585" s="44"/>
      <c r="E585" s="44"/>
      <c r="F585" s="87"/>
      <c r="G585" s="87"/>
      <c r="H585" s="41"/>
      <c r="I585" s="119"/>
      <c r="J585" s="120"/>
      <c r="K585" s="87"/>
      <c r="L585" s="87"/>
      <c r="M585" s="41"/>
      <c r="N585" s="119"/>
      <c r="O585" s="120"/>
      <c r="P585" s="87"/>
      <c r="Q585" s="87"/>
      <c r="R585" s="41"/>
      <c r="S585" s="119"/>
      <c r="T585" s="120"/>
      <c r="U585" s="87"/>
      <c r="V585" s="87"/>
      <c r="W585" s="41"/>
      <c r="X585" s="119"/>
    </row>
    <row r="586" spans="1:24" s="38" customFormat="1" ht="12.75" hidden="1" outlineLevel="2">
      <c r="A586" s="40"/>
      <c r="B586" s="44" t="s">
        <v>280</v>
      </c>
      <c r="C586" s="137" t="s">
        <v>174</v>
      </c>
      <c r="D586" s="44"/>
      <c r="E586" s="44"/>
      <c r="F586" s="87"/>
      <c r="G586" s="87"/>
      <c r="H586" s="41"/>
      <c r="I586" s="119"/>
      <c r="J586" s="120"/>
      <c r="K586" s="87"/>
      <c r="L586" s="87"/>
      <c r="M586" s="41"/>
      <c r="N586" s="119"/>
      <c r="O586" s="120"/>
      <c r="P586" s="87"/>
      <c r="Q586" s="87"/>
      <c r="R586" s="41"/>
      <c r="S586" s="119"/>
      <c r="T586" s="120"/>
      <c r="U586" s="87"/>
      <c r="V586" s="87"/>
      <c r="W586" s="41"/>
      <c r="X586" s="119"/>
    </row>
    <row r="587" spans="1:24" s="38" customFormat="1" ht="12.75" hidden="1" outlineLevel="2">
      <c r="A587" s="40"/>
      <c r="B587" s="44" t="s">
        <v>281</v>
      </c>
      <c r="C587" s="137" t="s">
        <v>175</v>
      </c>
      <c r="D587" s="44"/>
      <c r="E587" s="44"/>
      <c r="F587" s="87"/>
      <c r="G587" s="87"/>
      <c r="H587" s="41"/>
      <c r="I587" s="119"/>
      <c r="J587" s="120"/>
      <c r="K587" s="87"/>
      <c r="L587" s="87"/>
      <c r="M587" s="41"/>
      <c r="N587" s="119"/>
      <c r="O587" s="120"/>
      <c r="P587" s="87"/>
      <c r="Q587" s="87"/>
      <c r="R587" s="41"/>
      <c r="S587" s="119"/>
      <c r="T587" s="120"/>
      <c r="U587" s="87"/>
      <c r="V587" s="87"/>
      <c r="W587" s="41"/>
      <c r="X587" s="119"/>
    </row>
    <row r="588" spans="1:24" s="38" customFormat="1" ht="12.75" hidden="1" outlineLevel="2">
      <c r="A588" s="40"/>
      <c r="B588" s="44" t="s">
        <v>282</v>
      </c>
      <c r="C588" s="137" t="s">
        <v>176</v>
      </c>
      <c r="D588" s="44"/>
      <c r="E588" s="44"/>
      <c r="F588" s="87"/>
      <c r="G588" s="87"/>
      <c r="H588" s="41"/>
      <c r="I588" s="119"/>
      <c r="J588" s="120"/>
      <c r="K588" s="87"/>
      <c r="L588" s="87"/>
      <c r="M588" s="41"/>
      <c r="N588" s="119"/>
      <c r="O588" s="120"/>
      <c r="P588" s="87"/>
      <c r="Q588" s="87"/>
      <c r="R588" s="41"/>
      <c r="S588" s="119"/>
      <c r="T588" s="120"/>
      <c r="U588" s="87"/>
      <c r="V588" s="87"/>
      <c r="W588" s="41"/>
      <c r="X588" s="119"/>
    </row>
    <row r="589" spans="1:24" s="38" customFormat="1" ht="12.75" hidden="1" outlineLevel="2">
      <c r="A589" s="40"/>
      <c r="B589" s="44" t="s">
        <v>283</v>
      </c>
      <c r="C589" s="137" t="s">
        <v>177</v>
      </c>
      <c r="D589" s="44"/>
      <c r="E589" s="44"/>
      <c r="F589" s="87"/>
      <c r="G589" s="87"/>
      <c r="H589" s="41"/>
      <c r="I589" s="119"/>
      <c r="J589" s="120"/>
      <c r="K589" s="87"/>
      <c r="L589" s="87"/>
      <c r="M589" s="41"/>
      <c r="N589" s="119"/>
      <c r="O589" s="120"/>
      <c r="P589" s="87"/>
      <c r="Q589" s="87"/>
      <c r="R589" s="41"/>
      <c r="S589" s="119"/>
      <c r="T589" s="120"/>
      <c r="U589" s="87"/>
      <c r="V589" s="87"/>
      <c r="W589" s="41"/>
      <c r="X589" s="119"/>
    </row>
    <row r="590" spans="1:24" s="38" customFormat="1" ht="12.75" hidden="1" outlineLevel="2">
      <c r="A590" s="40"/>
      <c r="B590" s="44" t="s">
        <v>284</v>
      </c>
      <c r="C590" s="137" t="s">
        <v>178</v>
      </c>
      <c r="D590" s="44"/>
      <c r="E590" s="44"/>
      <c r="F590" s="87"/>
      <c r="G590" s="87"/>
      <c r="H590" s="41"/>
      <c r="I590" s="119"/>
      <c r="J590" s="120"/>
      <c r="K590" s="87"/>
      <c r="L590" s="87"/>
      <c r="M590" s="41"/>
      <c r="N590" s="119"/>
      <c r="O590" s="120"/>
      <c r="P590" s="87"/>
      <c r="Q590" s="87"/>
      <c r="R590" s="41"/>
      <c r="S590" s="119"/>
      <c r="T590" s="120"/>
      <c r="U590" s="87"/>
      <c r="V590" s="87"/>
      <c r="W590" s="41"/>
      <c r="X590" s="119"/>
    </row>
    <row r="591" spans="1:24" s="38" customFormat="1" ht="12.75" hidden="1" outlineLevel="2">
      <c r="A591" s="40"/>
      <c r="B591" s="44" t="s">
        <v>285</v>
      </c>
      <c r="C591" s="137" t="s">
        <v>179</v>
      </c>
      <c r="D591" s="44"/>
      <c r="E591" s="44"/>
      <c r="F591" s="87"/>
      <c r="G591" s="87"/>
      <c r="H591" s="41"/>
      <c r="I591" s="119"/>
      <c r="J591" s="120"/>
      <c r="K591" s="87"/>
      <c r="L591" s="87"/>
      <c r="M591" s="41"/>
      <c r="N591" s="119"/>
      <c r="O591" s="120"/>
      <c r="P591" s="87"/>
      <c r="Q591" s="87"/>
      <c r="R591" s="41"/>
      <c r="S591" s="119"/>
      <c r="T591" s="120"/>
      <c r="U591" s="87"/>
      <c r="V591" s="87"/>
      <c r="W591" s="41"/>
      <c r="X591" s="119"/>
    </row>
    <row r="592" spans="1:24" s="38" customFormat="1" ht="12.75" hidden="1" outlineLevel="2">
      <c r="A592" s="40"/>
      <c r="B592" s="41" t="s">
        <v>286</v>
      </c>
      <c r="C592" s="49" t="str">
        <f>UPPER(TEXT(NvsElapsedTime,"hh:mm:ss"))</f>
        <v>00:00:39</v>
      </c>
      <c r="D592" s="41"/>
      <c r="E592" s="41"/>
      <c r="F592" s="87"/>
      <c r="G592" s="87"/>
      <c r="H592" s="41"/>
      <c r="I592" s="119"/>
      <c r="J592" s="120"/>
      <c r="K592" s="87"/>
      <c r="L592" s="87"/>
      <c r="M592" s="41"/>
      <c r="N592" s="119"/>
      <c r="O592" s="120"/>
      <c r="P592" s="87"/>
      <c r="Q592" s="87"/>
      <c r="R592" s="41"/>
      <c r="S592" s="119"/>
      <c r="T592" s="120"/>
      <c r="U592" s="87"/>
      <c r="V592" s="87"/>
      <c r="W592" s="41"/>
      <c r="X592" s="119"/>
    </row>
    <row r="593" spans="2:24" s="38" customFormat="1" ht="12.75" collapsed="1">
      <c r="B593" s="45" t="s">
        <v>201</v>
      </c>
      <c r="C593" s="50"/>
      <c r="D593" s="46"/>
      <c r="E593" s="46"/>
      <c r="F593" s="89"/>
      <c r="G593" s="89"/>
      <c r="H593" s="41"/>
      <c r="I593" s="119"/>
      <c r="J593" s="120"/>
      <c r="K593" s="89"/>
      <c r="L593" s="89"/>
      <c r="M593" s="41"/>
      <c r="N593" s="119"/>
      <c r="O593" s="120"/>
      <c r="P593" s="89"/>
      <c r="Q593" s="89"/>
      <c r="R593" s="41"/>
      <c r="S593" s="119"/>
      <c r="T593" s="120"/>
      <c r="U593" s="89"/>
      <c r="V593" s="89"/>
      <c r="W593" s="41"/>
      <c r="X593" s="119"/>
    </row>
    <row r="594" spans="9:24" ht="12.75">
      <c r="I594" s="118"/>
      <c r="N594" s="118"/>
      <c r="S594" s="118"/>
      <c r="X594" s="118"/>
    </row>
    <row r="595" spans="9:24" ht="12.75">
      <c r="I595" s="118"/>
      <c r="N595" s="118"/>
      <c r="S595" s="118"/>
      <c r="X595" s="118"/>
    </row>
  </sheetData>
  <sheetProtection/>
  <printOptions horizontalCentered="1"/>
  <pageMargins left="0.25" right="0.75" top="0.76" bottom="0.5" header="0.25" footer="0.25"/>
  <pageSetup fitToHeight="0" horizontalDpi="600" verticalDpi="600" orientation="landscape" scale="65" r:id="rId2"/>
  <headerFooter alignWithMargins="0">
    <oddFooter>&amp;L&amp;D&amp;CPage &amp;P of &amp;N&amp;R&amp;Z&amp;F</oddFooter>
  </headerFooter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2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183</v>
      </c>
      <c r="C2" s="3" t="s">
        <v>182</v>
      </c>
    </row>
    <row r="3" spans="1:3" ht="12.75">
      <c r="A3" s="6" t="s">
        <v>184</v>
      </c>
      <c r="C3" s="3" t="s">
        <v>197</v>
      </c>
    </row>
    <row r="4" spans="1:3" ht="12.75">
      <c r="A4" s="6" t="s">
        <v>185</v>
      </c>
      <c r="C4" s="3" t="s">
        <v>198</v>
      </c>
    </row>
    <row r="5" spans="1:3" ht="12.75">
      <c r="A5" s="6" t="s">
        <v>186</v>
      </c>
      <c r="C5" s="3" t="s">
        <v>202</v>
      </c>
    </row>
    <row r="6" spans="1:3" ht="12.75">
      <c r="A6" s="6" t="s">
        <v>187</v>
      </c>
      <c r="C6" s="3" t="s">
        <v>213</v>
      </c>
    </row>
    <row r="7" spans="1:3" ht="12.75">
      <c r="A7" s="6" t="s">
        <v>188</v>
      </c>
      <c r="C7" s="4">
        <v>40151</v>
      </c>
    </row>
    <row r="8" spans="1:3" ht="12.75">
      <c r="A8" s="6" t="s">
        <v>189</v>
      </c>
      <c r="C8" s="3" t="s">
        <v>203</v>
      </c>
    </row>
    <row r="9" spans="1:3" ht="12.75">
      <c r="A9" s="6" t="s">
        <v>190</v>
      </c>
      <c r="C9" s="3" t="s">
        <v>204</v>
      </c>
    </row>
    <row r="10" spans="1:3" ht="25.5">
      <c r="A10" s="6" t="s">
        <v>191</v>
      </c>
      <c r="C10" s="3" t="s">
        <v>205</v>
      </c>
    </row>
    <row r="11" spans="1:3" ht="12.75">
      <c r="A11" s="6" t="s">
        <v>192</v>
      </c>
      <c r="C11" s="3" t="s">
        <v>199</v>
      </c>
    </row>
    <row r="12" spans="1:3" ht="25.5">
      <c r="A12" s="6" t="s">
        <v>193</v>
      </c>
      <c r="C12" s="3" t="s">
        <v>229</v>
      </c>
    </row>
    <row r="13" spans="1:3" ht="12.75">
      <c r="A13" s="6" t="s">
        <v>194</v>
      </c>
      <c r="C13" s="3"/>
    </row>
    <row r="14" spans="1:3" ht="12.75">
      <c r="A14" s="6" t="s">
        <v>195</v>
      </c>
      <c r="C14" s="3"/>
    </row>
    <row r="15" spans="1:3" ht="12.75">
      <c r="A15" s="6" t="s">
        <v>196</v>
      </c>
      <c r="C15" s="3"/>
    </row>
    <row r="18" spans="1:5" ht="25.5">
      <c r="A18" s="6" t="s">
        <v>214</v>
      </c>
      <c r="C18" s="6" t="s">
        <v>197</v>
      </c>
      <c r="E18" s="2" t="s">
        <v>215</v>
      </c>
    </row>
    <row r="20" spans="1:5" ht="12.75">
      <c r="A20" s="6" t="s">
        <v>216</v>
      </c>
      <c r="C20" s="6" t="s">
        <v>197</v>
      </c>
      <c r="E20" s="2" t="s">
        <v>217</v>
      </c>
    </row>
    <row r="22" spans="1:5" ht="51">
      <c r="A22" s="6" t="s">
        <v>206</v>
      </c>
      <c r="C22" s="6" t="s">
        <v>197</v>
      </c>
      <c r="E22" s="2" t="s">
        <v>207</v>
      </c>
    </row>
    <row r="24" spans="1:5" ht="25.5">
      <c r="A24" s="6" t="s">
        <v>218</v>
      </c>
      <c r="C24" s="6" t="s">
        <v>197</v>
      </c>
      <c r="E24" s="2" t="s">
        <v>219</v>
      </c>
    </row>
    <row r="26" spans="1:5" ht="38.25">
      <c r="A26" s="6" t="s">
        <v>208</v>
      </c>
      <c r="C26" s="6" t="s">
        <v>197</v>
      </c>
      <c r="E26" s="2" t="s">
        <v>209</v>
      </c>
    </row>
    <row r="28" spans="1:5" ht="38.25">
      <c r="A28" s="6" t="s">
        <v>210</v>
      </c>
      <c r="C28" s="6" t="s">
        <v>197</v>
      </c>
      <c r="E28" s="2" t="s">
        <v>220</v>
      </c>
    </row>
    <row r="30" spans="1:5" ht="12.75">
      <c r="A30" s="7">
        <v>38923</v>
      </c>
      <c r="C30" s="6" t="s">
        <v>197</v>
      </c>
      <c r="E30" s="2" t="s">
        <v>221</v>
      </c>
    </row>
    <row r="32" spans="1:5" ht="25.5">
      <c r="A32" s="6" t="s">
        <v>222</v>
      </c>
      <c r="C32" s="6" t="s">
        <v>197</v>
      </c>
      <c r="E32" s="2" t="s">
        <v>223</v>
      </c>
    </row>
    <row r="34" spans="1:5" ht="76.5">
      <c r="A34" s="6" t="s">
        <v>211</v>
      </c>
      <c r="C34" s="6" t="s">
        <v>197</v>
      </c>
      <c r="E34" s="2" t="s">
        <v>212</v>
      </c>
    </row>
    <row r="36" spans="1:5" ht="12.75">
      <c r="A36" s="7">
        <v>39692</v>
      </c>
      <c r="C36" s="6" t="s">
        <v>197</v>
      </c>
      <c r="E36" s="2" t="s">
        <v>224</v>
      </c>
    </row>
    <row r="38" spans="1:5" ht="25.5">
      <c r="A38" s="6" t="s">
        <v>225</v>
      </c>
      <c r="C38" s="6" t="s">
        <v>197</v>
      </c>
      <c r="E38" s="2" t="s">
        <v>226</v>
      </c>
    </row>
    <row r="40" spans="1:5" ht="12.75">
      <c r="A40" s="6" t="s">
        <v>227</v>
      </c>
      <c r="C40" s="6" t="s">
        <v>197</v>
      </c>
      <c r="E40" s="2" t="s">
        <v>228</v>
      </c>
    </row>
    <row r="42" spans="1:5" ht="25.5">
      <c r="A42" s="6" t="s">
        <v>230</v>
      </c>
      <c r="C42" s="6" t="s">
        <v>197</v>
      </c>
      <c r="E42" s="2" t="s">
        <v>231</v>
      </c>
    </row>
    <row r="44" spans="1:5" ht="38.25">
      <c r="A44" s="6" t="s">
        <v>232</v>
      </c>
      <c r="C44" s="6" t="s">
        <v>197</v>
      </c>
      <c r="E44" s="2" t="s">
        <v>233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AEP Consolidated       Family Tree Income Statement</dc:title>
  <dc:subject/>
  <dc:creator>Financial Reporting / Neal Hartley</dc:creator>
  <cp:keywords/>
  <dc:description>Acct:   GL_ACCT_SEC
BU:     Regional_Cons
Sunset: 12/4/2009 1:00:00 AM</dc:description>
  <cp:lastModifiedBy>American Electric Power®</cp:lastModifiedBy>
  <cp:lastPrinted>2012-01-26T00:40:48Z</cp:lastPrinted>
  <dcterms:created xsi:type="dcterms:W3CDTF">1997-11-19T15:48:19Z</dcterms:created>
  <dcterms:modified xsi:type="dcterms:W3CDTF">2012-01-26T00:40:50Z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GL_ACCT_SEC</vt:lpwstr>
  </property>
  <property fmtid="{D5CDD505-2E9C-101B-9397-08002B2CF9AE}" pid="5" name="Business Unit Tree" linkTarget="Business_unit">
    <vt:lpwstr>Regional_Cons</vt:lpwstr>
  </property>
  <property fmtid="{D5CDD505-2E9C-101B-9397-08002B2CF9AE}" pid="6" name="Sunset Date" linkTarget="Sunset_date">
    <vt:filetime>2009-12-04T05:00:00Z</vt:filetime>
  </property>
  <property fmtid="{D5CDD505-2E9C-101B-9397-08002B2CF9AE}" pid="7" name="Report Description" linkTarget="Report_Description">
    <vt:lpwstr>Income Statement used for 10K/Q and Cash Flows</vt:lpwstr>
  </property>
  <property fmtid="{D5CDD505-2E9C-101B-9397-08002B2CF9AE}" pid="8" name="Report BU Name" linkTarget="BU_Name">
    <vt:lpwstr>AEP Consolidated</vt:lpwstr>
  </property>
  <property fmtid="{D5CDD505-2E9C-101B-9397-08002B2CF9AE}" pid="9" name="Report Statment Type" linkTarget="Report_Stmt_type">
    <vt:lpwstr>Family Tree Income Statement</vt:lpwstr>
  </property>
</Properties>
</file>