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"V2009-11-30"</definedName>
    <definedName name="NvsAutoDrillOk">"VN"</definedName>
    <definedName name="NvsDrillHyperLink" localSheetId="0">"http://psfinweb.aepsc.com/psp/fcm90prd_newwin/EMPLOYEE/ERP/c/REPORT_BOOKS.IC_RUN_DRILLDOWN.GBL?Action=A&amp;NVS_INSTANCE=1905230_1928098"</definedName>
    <definedName name="NvsElapsedTime">0.000497685185109731</definedName>
    <definedName name="NvsEndTime">40155.6292592593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"V2009-11-30"</definedName>
    <definedName name="NvsValTbl.CURRENCY_CD">"CURRENCY_CD_TBL"</definedName>
    <definedName name="_xlnm.Print_Area" localSheetId="0">'Sheet1'!$B$2:$H$496</definedName>
    <definedName name="_xlnm.Print_Titles" localSheetId="0">'Sheet1'!$B:$C,'Sheet1'!$2:$8</definedName>
    <definedName name="Reserved_Section">'Sheet1'!$AK$500:$AP$516</definedName>
  </definedNames>
  <calcPr fullCalcOnLoad="1"/>
</workbook>
</file>

<file path=xl/sharedStrings.xml><?xml version="1.0" encoding="utf-8"?>
<sst xmlns="http://schemas.openxmlformats.org/spreadsheetml/2006/main" count="1464" uniqueCount="1396">
  <si>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</si>
  <si>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</si>
  <si>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</si>
  <si>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</si>
  <si>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</si>
  <si>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</si>
  <si>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</si>
  <si>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</si>
  <si>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</si>
  <si>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</si>
  <si>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</si>
  <si>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</si>
  <si>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</si>
  <si>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</si>
  <si>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</si>
  <si>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</si>
  <si>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</si>
  <si>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</si>
  <si>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</si>
  <si>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</si>
  <si>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</si>
  <si>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</si>
  <si>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</si>
  <si>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</si>
  <si>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</si>
  <si>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</si>
  <si>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</si>
  <si>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</si>
  <si>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</si>
  <si>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</si>
  <si>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</si>
  <si>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</si>
  <si>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</si>
  <si>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</si>
  <si>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</si>
  <si>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</si>
  <si>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</si>
  <si>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</si>
  <si>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</si>
  <si>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</si>
  <si>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</si>
  <si>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</si>
  <si>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</si>
  <si>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</si>
  <si>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</si>
  <si>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</si>
  <si>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</si>
  <si>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</si>
  <si>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</si>
  <si>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</si>
  <si>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</si>
  <si>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</si>
  <si>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</si>
  <si>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</si>
  <si>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</si>
  <si>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</si>
  <si>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</si>
  <si>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</si>
  <si>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</si>
  <si>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</si>
  <si>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</si>
  <si>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</si>
  <si>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</si>
  <si>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</si>
  <si>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</si>
  <si>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</si>
  <si>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</si>
  <si>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</si>
  <si>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</si>
  <si>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</si>
  <si>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</si>
  <si>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</si>
  <si>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</si>
  <si>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</si>
  <si>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</si>
  <si>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</si>
  <si>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</si>
  <si>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</si>
  <si>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</si>
  <si>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</si>
  <si>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</si>
  <si>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</si>
  <si>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</si>
  <si>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</si>
  <si>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</si>
  <si>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</si>
  <si>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</si>
  <si>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</si>
  <si>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</si>
  <si>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</si>
  <si>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</si>
  <si>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</si>
  <si>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</si>
  <si>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</si>
  <si>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</si>
  <si>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</si>
  <si>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</si>
  <si>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</si>
  <si>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%,V4118002</t>
  </si>
  <si>
    <t>4118002</t>
  </si>
  <si>
    <t>Comp. Allow. Gains SO2</t>
  </si>
  <si>
    <t>%,V4118003</t>
  </si>
  <si>
    <t>4118003</t>
  </si>
  <si>
    <t>Comp. Allow. Gains-Seas NOx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</si>
  <si>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</si>
  <si>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</si>
  <si>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</si>
  <si>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</si>
  <si>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</si>
  <si>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</si>
  <si>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</si>
  <si>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</si>
  <si>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</si>
  <si>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</si>
  <si>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</si>
  <si>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</si>
  <si>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</si>
  <si>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</si>
  <si>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</si>
  <si>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</si>
  <si>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</si>
  <si>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</si>
  <si>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</si>
  <si>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</si>
  <si>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</si>
  <si>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</si>
  <si>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</si>
  <si>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</si>
  <si>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</si>
  <si>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</si>
  <si>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</si>
  <si>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</si>
  <si>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</si>
  <si>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</si>
  <si>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</si>
  <si>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</si>
  <si>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</si>
  <si>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</si>
  <si>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</si>
  <si>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</si>
  <si>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</si>
  <si>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</si>
  <si>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</si>
  <si>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</si>
  <si>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</si>
  <si>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</si>
  <si>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</si>
  <si>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</si>
  <si>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</si>
  <si>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</si>
  <si>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</si>
  <si>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</si>
  <si>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</si>
  <si>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</si>
  <si>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</si>
  <si>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</si>
  <si>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</si>
  <si>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</si>
  <si>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</si>
  <si>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</si>
  <si>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</si>
  <si>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</si>
  <si>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</si>
  <si>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</si>
  <si>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</si>
  <si>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</si>
  <si>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</si>
  <si>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</si>
  <si>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</si>
  <si>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</si>
  <si>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</si>
  <si>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</si>
  <si>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</si>
  <si>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</si>
  <si>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</si>
  <si>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</si>
  <si>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</si>
  <si>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</si>
  <si>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</si>
  <si>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</si>
  <si>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</si>
  <si>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</si>
  <si>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</si>
  <si>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</si>
  <si>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</si>
  <si>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</si>
  <si>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</si>
  <si>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</si>
  <si>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</si>
  <si>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</si>
  <si>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</si>
  <si>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</si>
  <si>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</si>
  <si>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</si>
  <si>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</si>
  <si>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</si>
  <si>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</si>
  <si>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</si>
  <si>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</si>
  <si>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</si>
  <si>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</si>
  <si>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</si>
  <si>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</si>
  <si>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</si>
  <si>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</si>
  <si>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</si>
  <si>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</si>
  <si>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</si>
  <si>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</si>
  <si>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</si>
  <si>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</si>
  <si>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</si>
  <si>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</si>
  <si>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</si>
  <si>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</si>
  <si>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</si>
  <si>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</si>
  <si>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</si>
  <si>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</si>
  <si>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</si>
  <si>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</si>
  <si>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</si>
  <si>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</si>
  <si>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</si>
  <si>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</si>
  <si>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</si>
  <si>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</si>
  <si>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</si>
  <si>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</si>
  <si>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</si>
  <si>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</si>
  <si>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</si>
  <si>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</si>
  <si>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</si>
  <si>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</si>
  <si>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</si>
  <si>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</si>
  <si>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</si>
  <si>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</si>
  <si>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</si>
  <si>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</si>
  <si>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</si>
  <si>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</si>
  <si>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</si>
  <si>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</si>
  <si>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</si>
  <si>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</si>
  <si>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</si>
  <si>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</si>
  <si>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</si>
  <si>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</si>
  <si>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</si>
  <si>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</si>
  <si>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</si>
  <si>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</si>
  <si>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</si>
  <si>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</si>
  <si>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</si>
  <si>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</si>
  <si>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</si>
  <si>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</si>
  <si>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</si>
  <si>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</si>
  <si>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</si>
  <si>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</si>
  <si>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</si>
  <si>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</si>
  <si>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</si>
  <si>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</si>
  <si>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</si>
  <si>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</si>
  <si>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</si>
  <si>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</si>
  <si>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</si>
  <si>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</si>
  <si>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</si>
  <si>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</si>
  <si>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</si>
  <si>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</si>
  <si>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</si>
  <si>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</si>
  <si>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</si>
  <si>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</si>
  <si>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</si>
  <si>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</si>
  <si>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</si>
  <si>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</si>
  <si>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</si>
  <si>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</si>
  <si>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</si>
  <si>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</si>
  <si>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</si>
  <si>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</si>
  <si>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</si>
  <si>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</si>
  <si>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</si>
  <si>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</si>
  <si>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</si>
  <si>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</si>
  <si>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</si>
  <si>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</si>
  <si>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</si>
  <si>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</si>
  <si>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</si>
  <si>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</si>
  <si>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</si>
  <si>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</si>
  <si>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</si>
  <si>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</si>
  <si>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</si>
  <si>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</si>
  <si>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</si>
  <si>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</si>
  <si>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</si>
  <si>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</si>
  <si>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</si>
  <si>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</si>
  <si>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</si>
  <si>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</si>
  <si>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</si>
  <si>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</si>
  <si>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</si>
  <si>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</si>
  <si>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</si>
  <si>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</si>
  <si>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</si>
  <si>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</si>
  <si>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</si>
  <si>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</si>
  <si>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</si>
  <si>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</si>
  <si>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</si>
  <si>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</si>
  <si>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</si>
  <si>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</si>
  <si>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</si>
  <si>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</si>
  <si>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</si>
  <si>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</si>
  <si>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</si>
  <si>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</si>
  <si>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</si>
  <si>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</si>
  <si>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</si>
  <si>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</si>
  <si>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</si>
  <si>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</si>
  <si>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</si>
  <si>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</si>
  <si>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</si>
  <si>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</si>
  <si>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</si>
  <si>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</si>
  <si>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</si>
  <si>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</si>
  <si>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</si>
  <si>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</si>
  <si>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</si>
  <si>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</si>
  <si>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%,V4560062</t>
  </si>
  <si>
    <t>4560062</t>
  </si>
  <si>
    <t>PJM TO Admin. Rev..-NonAff.</t>
  </si>
  <si>
    <t>%,V4560068</t>
  </si>
  <si>
    <t>4560068</t>
  </si>
  <si>
    <t>SECA Transmission Revenue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</si>
  <si>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</si>
  <si>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</si>
  <si>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</si>
  <si>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</si>
  <si>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</si>
  <si>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</si>
  <si>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</si>
  <si>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</si>
  <si>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</si>
  <si>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</si>
  <si>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</si>
  <si>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</si>
  <si>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</si>
  <si>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</si>
  <si>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</si>
  <si>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</si>
  <si>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</si>
  <si>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</si>
  <si>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</si>
  <si>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</si>
  <si>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</si>
  <si>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</si>
  <si>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</si>
  <si>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</si>
  <si>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</si>
  <si>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</si>
  <si>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</si>
  <si>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</si>
  <si>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</si>
  <si>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</si>
  <si>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</si>
  <si>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</si>
  <si>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</si>
  <si>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</si>
  <si>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</si>
  <si>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</si>
  <si>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</si>
  <si>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</si>
  <si>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</si>
  <si>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%,V4491003</t>
  </si>
  <si>
    <t>4491003</t>
  </si>
  <si>
    <t>Prov Rate Refund - Retail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</si>
  <si>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</si>
  <si>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</si>
  <si>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</si>
  <si>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</si>
  <si>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</si>
  <si>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</si>
  <si>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</si>
  <si>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</si>
  <si>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</si>
  <si>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</si>
  <si>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</si>
  <si>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</si>
  <si>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</si>
  <si>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</si>
  <si>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</si>
  <si>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</si>
  <si>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</si>
  <si>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</si>
  <si>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%,V5010200</t>
  </si>
  <si>
    <t>5010200</t>
  </si>
  <si>
    <t>PJM Fuel ML 3 Pct -DR</t>
  </si>
  <si>
    <t>%,V5010201</t>
  </si>
  <si>
    <t>5010201</t>
  </si>
  <si>
    <t>PJM Fuel ML 3 Pct -CR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</si>
  <si>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</si>
  <si>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</si>
  <si>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</si>
  <si>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</si>
  <si>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</si>
  <si>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</si>
  <si>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</si>
  <si>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</si>
  <si>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</si>
  <si>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</si>
  <si>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</si>
  <si>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</si>
  <si>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</si>
  <si>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</si>
  <si>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</si>
  <si>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</si>
  <si>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</si>
  <si>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</si>
  <si>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</si>
  <si>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</si>
  <si>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</si>
  <si>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</si>
  <si>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</si>
  <si>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</si>
  <si>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</si>
  <si>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</si>
  <si>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</si>
  <si>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</si>
  <si>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</si>
  <si>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</si>
  <si>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</si>
  <si>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</si>
  <si>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</si>
  <si>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</si>
  <si>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</si>
  <si>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</si>
  <si>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</si>
  <si>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</si>
  <si>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</si>
  <si>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</si>
  <si>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</si>
  <si>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</si>
  <si>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%,V5550096</t>
  </si>
  <si>
    <t>5550096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</si>
  <si>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</si>
  <si>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</si>
  <si>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</si>
  <si>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</si>
  <si>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</si>
  <si>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</si>
  <si>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</si>
  <si>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</si>
  <si>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</si>
  <si>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</si>
  <si>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</si>
  <si>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</si>
  <si>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</si>
  <si>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</si>
  <si>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</si>
  <si>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</si>
  <si>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</si>
  <si>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</si>
  <si>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</si>
  <si>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</si>
  <si>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</si>
  <si>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</si>
  <si>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</si>
  <si>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</si>
  <si>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%,V4117000</t>
  </si>
  <si>
    <t>4117000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</si>
  <si>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</si>
  <si>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</si>
  <si>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</si>
  <si>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</si>
  <si>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</si>
  <si>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</si>
  <si>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</si>
  <si>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</si>
  <si>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</si>
  <si>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</si>
  <si>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</si>
  <si>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</si>
  <si>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</si>
  <si>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</si>
  <si>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%,V5020003</t>
  </si>
  <si>
    <t>5020003</t>
  </si>
  <si>
    <t>%,V5020004</t>
  </si>
  <si>
    <t>5020004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</si>
  <si>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</si>
  <si>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</si>
  <si>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</si>
  <si>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</si>
  <si>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</si>
  <si>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</si>
  <si>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</si>
  <si>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</si>
  <si>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</si>
  <si>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</si>
  <si>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</si>
  <si>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</si>
  <si>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</si>
  <si>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</si>
  <si>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</si>
  <si>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</si>
  <si>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%,V5090003</t>
  </si>
  <si>
    <t>5090003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</si>
  <si>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</si>
  <si>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</si>
  <si>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</si>
  <si>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</si>
  <si>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</si>
  <si>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</si>
  <si>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</si>
  <si>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</si>
  <si>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</si>
  <si>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</si>
  <si>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</si>
  <si>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</si>
  <si>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</si>
  <si>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</si>
  <si>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</si>
  <si>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</si>
  <si>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</si>
  <si>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</si>
  <si>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</si>
  <si>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</si>
  <si>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</si>
  <si>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</si>
  <si>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</si>
  <si>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</si>
  <si>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</si>
  <si>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</si>
  <si>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</si>
  <si>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</si>
  <si>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</si>
  <si>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</si>
  <si>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</si>
  <si>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</si>
  <si>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</si>
  <si>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</si>
  <si>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</si>
  <si>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</si>
  <si>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</si>
  <si>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</si>
  <si>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</si>
  <si>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</si>
  <si>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</si>
  <si>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</si>
  <si>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</si>
  <si>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</si>
  <si>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</si>
  <si>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</si>
  <si>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</si>
  <si>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</si>
  <si>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</si>
  <si>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</si>
  <si>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</si>
  <si>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</si>
  <si>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</si>
  <si>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</si>
  <si>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</si>
  <si>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</si>
  <si>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</si>
  <si>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</si>
  <si>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</si>
  <si>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</si>
  <si>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</si>
  <si>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</si>
  <si>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</si>
  <si>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</si>
  <si>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</si>
  <si>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</si>
  <si>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</si>
  <si>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</si>
  <si>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</si>
  <si>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</si>
  <si>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</si>
  <si>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</si>
  <si>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</si>
  <si>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</si>
  <si>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</si>
  <si>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</si>
  <si>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</si>
  <si>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</si>
  <si>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</si>
  <si>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</si>
  <si>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</si>
  <si>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</si>
  <si>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</si>
  <si>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</si>
  <si>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</si>
  <si>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</si>
  <si>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</si>
  <si>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</si>
  <si>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</si>
  <si>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</si>
  <si>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</si>
  <si>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</si>
  <si>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</si>
  <si>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</si>
  <si>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</si>
  <si>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</si>
  <si>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</si>
  <si>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</si>
  <si>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</si>
  <si>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</si>
  <si>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</si>
  <si>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</si>
  <si>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</si>
  <si>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</si>
  <si>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</si>
  <si>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</si>
  <si>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</si>
  <si>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</si>
  <si>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</si>
  <si>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</si>
  <si>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</si>
  <si>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</si>
  <si>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</si>
  <si>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</si>
  <si>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</si>
  <si>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</si>
  <si>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</si>
  <si>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</si>
  <si>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</si>
  <si>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</si>
  <si>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</si>
  <si>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</si>
  <si>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</si>
  <si>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</si>
  <si>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%,V9130001</t>
  </si>
  <si>
    <t>9130001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</si>
  <si>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</si>
  <si>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</si>
  <si>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</si>
  <si>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</si>
  <si>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</si>
  <si>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</si>
  <si>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</si>
  <si>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</si>
  <si>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</si>
  <si>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</si>
  <si>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</si>
  <si>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</si>
  <si>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</si>
  <si>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</si>
  <si>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</si>
  <si>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</si>
  <si>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</si>
  <si>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</si>
  <si>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</si>
  <si>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</si>
  <si>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</si>
  <si>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</si>
  <si>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</si>
  <si>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</si>
  <si>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</si>
  <si>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</si>
  <si>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</si>
  <si>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</si>
  <si>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</si>
  <si>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</si>
  <si>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</si>
  <si>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</si>
  <si>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</si>
  <si>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</si>
  <si>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</si>
  <si>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</si>
  <si>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</si>
  <si>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</si>
  <si>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</si>
  <si>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</si>
  <si>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</si>
  <si>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</si>
  <si>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</si>
  <si>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</si>
  <si>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</si>
  <si>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</si>
  <si>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</si>
  <si>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</si>
  <si>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</si>
  <si>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</si>
  <si>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</si>
  <si>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</si>
  <si>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</si>
  <si>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</si>
  <si>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</si>
  <si>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</si>
  <si>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</si>
  <si>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</si>
  <si>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</si>
  <si>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</si>
  <si>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</si>
  <si>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</si>
  <si>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</si>
  <si>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</si>
  <si>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</si>
  <si>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</si>
  <si>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</si>
  <si>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</si>
  <si>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</si>
  <si>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</si>
  <si>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</si>
  <si>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</si>
  <si>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</si>
  <si>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</si>
  <si>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</si>
  <si>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</si>
  <si>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</si>
  <si>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</si>
  <si>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</si>
  <si>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</si>
  <si>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</si>
  <si>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</si>
  <si>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</si>
  <si>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</si>
  <si>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</si>
  <si>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</si>
  <si>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</si>
  <si>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</si>
  <si>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</si>
  <si>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</si>
  <si>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</si>
  <si>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</si>
  <si>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</si>
  <si>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</si>
  <si>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</si>
  <si>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</si>
  <si>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</si>
  <si>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</si>
  <si>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</si>
  <si>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</si>
  <si>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</si>
  <si>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</si>
  <si>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</si>
  <si>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</si>
  <si>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</si>
  <si>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</si>
  <si>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</si>
  <si>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</si>
  <si>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</si>
  <si>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</si>
  <si>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</si>
  <si>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</si>
  <si>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</si>
  <si>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</si>
  <si>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</si>
  <si>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</si>
  <si>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</si>
  <si>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</si>
  <si>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</si>
  <si>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</si>
  <si>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</si>
  <si>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</si>
  <si>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</si>
  <si>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</si>
  <si>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</si>
  <si>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</si>
  <si>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</si>
  <si>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</si>
  <si>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</si>
  <si>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</si>
  <si>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</si>
  <si>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</si>
  <si>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</si>
  <si>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</si>
  <si>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</si>
  <si>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</si>
  <si>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</si>
  <si>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</si>
  <si>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</si>
  <si>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</si>
  <si>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</si>
  <si>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</si>
  <si>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</si>
  <si>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</si>
  <si>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</si>
  <si>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</si>
  <si>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</si>
  <si>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</si>
  <si>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</si>
  <si>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</si>
  <si>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</si>
  <si>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</si>
  <si>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</si>
  <si>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</si>
  <si>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</si>
  <si>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</si>
  <si>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</si>
  <si>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</si>
  <si>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</si>
  <si>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</si>
  <si>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</si>
  <si>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</si>
  <si>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</si>
  <si>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</si>
  <si>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</si>
  <si>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</si>
  <si>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</si>
  <si>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</si>
  <si>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</si>
  <si>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</si>
  <si>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</si>
  <si>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</si>
  <si>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</si>
  <si>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</si>
  <si>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</si>
  <si>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</si>
  <si>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</si>
  <si>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</si>
  <si>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</si>
  <si>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</si>
  <si>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</si>
  <si>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</si>
  <si>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</si>
  <si>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</si>
  <si>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</si>
  <si>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</si>
  <si>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</si>
  <si>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</si>
  <si>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</si>
  <si>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</si>
  <si>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</si>
  <si>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</si>
  <si>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</si>
  <si>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</si>
  <si>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</si>
  <si>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</si>
  <si>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</si>
  <si>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</si>
  <si>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</si>
  <si>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</si>
  <si>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</si>
  <si>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</si>
  <si>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</si>
  <si>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</si>
  <si>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</si>
  <si>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</si>
  <si>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</si>
  <si>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</si>
  <si>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</si>
  <si>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</si>
  <si>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</si>
  <si>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</si>
  <si>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</si>
  <si>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</si>
  <si>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</si>
  <si>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</si>
  <si>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</si>
  <si>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</si>
  <si>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</si>
  <si>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</si>
  <si>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</si>
  <si>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</si>
  <si>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</si>
  <si>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</si>
  <si>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</si>
  <si>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</si>
  <si>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</si>
  <si>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</si>
  <si>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</si>
  <si>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</si>
  <si>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%,V408100607</t>
  </si>
  <si>
    <t>408100607</t>
  </si>
  <si>
    <t>%,V408100608</t>
  </si>
  <si>
    <t>408100608</t>
  </si>
  <si>
    <t>%,V408100609</t>
  </si>
  <si>
    <t>408100609</t>
  </si>
  <si>
    <t>%,V4081007</t>
  </si>
  <si>
    <t>4081007</t>
  </si>
  <si>
    <t>%,V408100807</t>
  </si>
  <si>
    <t>408100807</t>
  </si>
  <si>
    <t>%,V408100808</t>
  </si>
  <si>
    <t>408100808</t>
  </si>
  <si>
    <t>%,V408100809</t>
  </si>
  <si>
    <t>408100809</t>
  </si>
  <si>
    <t>%,V408101407</t>
  </si>
  <si>
    <t>408101407</t>
  </si>
  <si>
    <t>%,V408101408</t>
  </si>
  <si>
    <t>408101408</t>
  </si>
  <si>
    <t>%,V408101409</t>
  </si>
  <si>
    <t>408101409</t>
  </si>
  <si>
    <t>%,V408101708</t>
  </si>
  <si>
    <t>408101708</t>
  </si>
  <si>
    <t>%,V408101709</t>
  </si>
  <si>
    <t>408101709</t>
  </si>
  <si>
    <t>%,V408101807</t>
  </si>
  <si>
    <t>408101807</t>
  </si>
  <si>
    <t>%,V408101808</t>
  </si>
  <si>
    <t>408101808</t>
  </si>
  <si>
    <t>%,V408101809</t>
  </si>
  <si>
    <t>408101809</t>
  </si>
  <si>
    <t>%,V408101900</t>
  </si>
  <si>
    <t>408101900</t>
  </si>
  <si>
    <t>%,V408101907</t>
  </si>
  <si>
    <t>408101907</t>
  </si>
  <si>
    <t>%,V408101908</t>
  </si>
  <si>
    <t>408101908</t>
  </si>
  <si>
    <t>%,V408101909</t>
  </si>
  <si>
    <t>408101909</t>
  </si>
  <si>
    <t>%,V408102208</t>
  </si>
  <si>
    <t>408102208</t>
  </si>
  <si>
    <t>%,V408102209</t>
  </si>
  <si>
    <t>408102209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</si>
  <si>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</si>
  <si>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</si>
  <si>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</si>
  <si>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</si>
  <si>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</si>
  <si>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</si>
  <si>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</si>
  <si>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</si>
  <si>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</si>
  <si>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</si>
  <si>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</si>
  <si>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</si>
  <si>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</si>
  <si>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</si>
  <si>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</si>
  <si>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</si>
  <si>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</si>
  <si>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</si>
  <si>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</si>
  <si>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</si>
  <si>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%,V408103609</t>
  </si>
  <si>
    <t>408103609</t>
  </si>
  <si>
    <t>%,V409100200</t>
  </si>
  <si>
    <t>409100200</t>
  </si>
  <si>
    <t>%,V409100207</t>
  </si>
  <si>
    <t>409100207</t>
  </si>
  <si>
    <t>%,V409100208</t>
  </si>
  <si>
    <t>409100208</t>
  </si>
  <si>
    <t>%,V409100209</t>
  </si>
  <si>
    <t>409100209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</si>
  <si>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</si>
  <si>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</si>
  <si>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</si>
  <si>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</si>
  <si>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</si>
  <si>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</si>
  <si>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</si>
  <si>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</si>
  <si>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</si>
  <si>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</si>
  <si>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</si>
  <si>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</si>
  <si>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</si>
  <si>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</si>
  <si>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</si>
  <si>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</si>
  <si>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</si>
  <si>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</si>
  <si>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</si>
  <si>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</si>
  <si>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</si>
  <si>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</si>
  <si>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</si>
  <si>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</si>
  <si>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</si>
  <si>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</si>
  <si>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</si>
  <si>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</si>
  <si>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%,V4210017</t>
  </si>
  <si>
    <t>4210017</t>
  </si>
  <si>
    <t>%,V4210021</t>
  </si>
  <si>
    <t>4210021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</si>
  <si>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</si>
  <si>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</si>
  <si>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</si>
  <si>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</si>
  <si>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</si>
  <si>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</si>
  <si>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</si>
  <si>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</si>
  <si>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</si>
  <si>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</si>
  <si>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</si>
  <si>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</si>
  <si>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</si>
  <si>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</si>
  <si>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</si>
  <si>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</si>
  <si>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</si>
  <si>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</si>
  <si>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</si>
  <si>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</si>
  <si>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</si>
  <si>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</si>
  <si>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</si>
  <si>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</si>
  <si>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</si>
  <si>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</si>
  <si>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</si>
  <si>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</si>
  <si>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</si>
  <si>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</si>
  <si>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</si>
  <si>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</si>
  <si>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%,V408200508</t>
  </si>
  <si>
    <t>408200508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</si>
  <si>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</si>
  <si>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</si>
  <si>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</si>
  <si>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</si>
  <si>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</si>
  <si>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</si>
  <si>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</si>
  <si>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</si>
  <si>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</si>
  <si>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</si>
  <si>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</si>
  <si>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</si>
  <si>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</si>
  <si>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</si>
  <si>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</si>
  <si>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</si>
  <si>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</si>
  <si>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</si>
  <si>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</si>
  <si>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</si>
  <si>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</si>
  <si>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</si>
  <si>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</si>
  <si>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</si>
  <si>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</si>
  <si>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</si>
  <si>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</si>
  <si>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</si>
  <si>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</si>
  <si>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</si>
  <si>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%,V409200209</t>
  </si>
  <si>
    <t>409200209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</si>
  <si>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</si>
  <si>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</si>
  <si>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</si>
  <si>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</si>
  <si>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</si>
  <si>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</si>
  <si>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</si>
  <si>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</si>
  <si>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</si>
  <si>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</si>
  <si>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</si>
  <si>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</si>
  <si>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</si>
  <si>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</si>
  <si>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</si>
  <si>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</si>
  <si>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</si>
  <si>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</si>
  <si>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</si>
  <si>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</si>
  <si>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</si>
  <si>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</si>
  <si>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</si>
  <si>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</si>
  <si>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</si>
  <si>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</si>
  <si>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</si>
  <si>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</si>
  <si>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</si>
  <si>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</si>
  <si>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</si>
  <si>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</si>
  <si>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</si>
  <si>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</si>
  <si>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</si>
  <si>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</si>
  <si>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</si>
  <si>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</si>
  <si>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</si>
  <si>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</si>
  <si>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</si>
  <si>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</si>
  <si>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</si>
  <si>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</si>
  <si>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</si>
  <si>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</si>
  <si>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</si>
  <si>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 Power-Non Trad-Non-Fuel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</si>
  <si>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</si>
  <si>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</si>
  <si>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</si>
  <si>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</si>
  <si>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</si>
  <si>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</si>
  <si>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</si>
  <si>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</si>
  <si>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</si>
  <si>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</si>
  <si>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</si>
  <si>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</si>
  <si>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</si>
  <si>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</si>
  <si>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Loss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</si>
  <si>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</si>
  <si>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</si>
  <si>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</si>
  <si>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</si>
  <si>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</si>
  <si>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</si>
  <si>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</si>
  <si>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Trona Expense</t>
  </si>
  <si>
    <t>Limestone Expense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</si>
  <si>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</si>
  <si>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</si>
  <si>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</si>
  <si>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</si>
  <si>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</si>
  <si>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</si>
  <si>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</si>
  <si>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Allowance Consumption SO2</t>
  </si>
  <si>
    <t>CO2 Allowance Consumption</t>
  </si>
  <si>
    <t>An. NOx Cons. Exp</t>
  </si>
  <si>
    <t>Sys Control &amp; Load Dispatching</t>
  </si>
  <si>
    <t>Other Expenses</t>
  </si>
  <si>
    <t>Other Pwr Exp-RECs</t>
  </si>
  <si>
    <t>Other Pwr Exp-Green Power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</si>
  <si>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</si>
  <si>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</si>
  <si>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</si>
  <si>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</si>
  <si>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</si>
  <si>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</si>
  <si>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</si>
  <si>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</si>
  <si>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</si>
  <si>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</si>
  <si>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</si>
  <si>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</si>
  <si>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</si>
  <si>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</si>
  <si>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</si>
  <si>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</si>
  <si>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</si>
  <si>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</si>
  <si>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</si>
  <si>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</si>
  <si>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</si>
  <si>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</si>
  <si>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</si>
  <si>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</si>
  <si>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</si>
  <si>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</si>
  <si>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</si>
  <si>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</si>
  <si>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</si>
  <si>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</si>
  <si>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</si>
  <si>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</si>
  <si>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</si>
  <si>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</si>
  <si>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</si>
  <si>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</si>
  <si>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</si>
  <si>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</si>
  <si>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</si>
  <si>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</si>
  <si>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</si>
  <si>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</si>
  <si>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</si>
  <si>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</si>
  <si>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</si>
  <si>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</si>
  <si>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</si>
  <si>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</si>
  <si>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</si>
  <si>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</si>
  <si>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</si>
  <si>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</si>
  <si>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Advertising Exp - Residential</t>
  </si>
  <si>
    <t>Administrative &amp; Gen Salaries</t>
  </si>
  <si>
    <t>I C Adjustments</t>
  </si>
  <si>
    <t>Off Supl &amp; Exp - Nonassociated</t>
  </si>
  <si>
    <t>Office Supplies &amp; Exp - Trnsf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</si>
  <si>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</si>
  <si>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</si>
  <si>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</si>
  <si>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</si>
  <si>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</si>
  <si>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</si>
  <si>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</si>
  <si>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</si>
  <si>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</si>
  <si>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</si>
  <si>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</si>
  <si>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</si>
  <si>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</si>
  <si>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</si>
  <si>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</si>
  <si>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</si>
  <si>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</si>
  <si>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</si>
  <si>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</si>
  <si>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</si>
  <si>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</si>
  <si>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</si>
  <si>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</si>
  <si>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</si>
  <si>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</si>
  <si>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</si>
  <si>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</si>
  <si>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</si>
  <si>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</si>
  <si>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</si>
  <si>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</si>
  <si>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</si>
  <si>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</si>
  <si>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</si>
  <si>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</si>
  <si>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</si>
  <si>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</si>
  <si>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</si>
  <si>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</si>
  <si>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</si>
  <si>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</si>
  <si>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</si>
  <si>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</si>
  <si>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</si>
  <si>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</si>
  <si>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</si>
  <si>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</si>
  <si>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</si>
  <si>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</si>
  <si>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</si>
  <si>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</si>
  <si>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</si>
  <si>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</si>
  <si>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</si>
  <si>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</si>
  <si>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</si>
  <si>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</si>
  <si>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</si>
  <si>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</si>
  <si>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</si>
  <si>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</si>
  <si>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</si>
  <si>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</si>
  <si>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</si>
  <si>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</si>
  <si>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</si>
  <si>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</si>
  <si>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</si>
  <si>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</si>
  <si>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</si>
  <si>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</si>
  <si>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</si>
  <si>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</si>
  <si>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</si>
  <si>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</si>
  <si>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</si>
  <si>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</si>
  <si>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</si>
  <si>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</si>
  <si>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</si>
  <si>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</si>
  <si>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</si>
  <si>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</si>
  <si>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</si>
  <si>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</si>
  <si>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</si>
  <si>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</si>
  <si>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</si>
  <si>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</si>
  <si>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</si>
  <si>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</si>
  <si>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</si>
  <si>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MAINTENANCE</t>
  </si>
  <si>
    <t>Depreciation Exp</t>
  </si>
  <si>
    <t>Depr Exp - Removal Cost</t>
  </si>
  <si>
    <t>Amort. of Plant</t>
  </si>
  <si>
    <t>Amort of Plt Acq Adj</t>
  </si>
  <si>
    <t>Regulatory Debits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</si>
  <si>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</si>
  <si>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</si>
  <si>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</si>
  <si>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</si>
  <si>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</si>
  <si>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</si>
  <si>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</si>
  <si>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</si>
  <si>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</si>
  <si>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</si>
  <si>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</si>
  <si>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</si>
  <si>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</si>
  <si>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</si>
  <si>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</si>
  <si>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</si>
  <si>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</si>
  <si>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</si>
  <si>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</si>
  <si>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</si>
  <si>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</si>
  <si>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</si>
  <si>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</si>
  <si>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</si>
  <si>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</si>
  <si>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</si>
  <si>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</si>
  <si>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</si>
  <si>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</si>
  <si>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</si>
  <si>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</si>
  <si>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</si>
  <si>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</si>
  <si>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MTM Power Trading Gain/Losses</t>
  </si>
  <si>
    <t>MTM Credit Reserve (B/L)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</si>
  <si>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</si>
  <si>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</si>
  <si>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</si>
  <si>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</si>
  <si>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</si>
  <si>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</si>
  <si>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</si>
  <si>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</si>
  <si>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</si>
  <si>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</si>
  <si>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</si>
  <si>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</si>
  <si>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</si>
  <si>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</si>
  <si>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</si>
  <si>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</si>
  <si>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</si>
  <si>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</si>
  <si>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</si>
  <si>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</si>
  <si>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</si>
  <si>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</si>
  <si>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</si>
  <si>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</si>
  <si>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</si>
  <si>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</si>
  <si>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</si>
  <si>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</si>
  <si>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</si>
  <si>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</si>
  <si>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</si>
  <si>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</si>
  <si>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</si>
  <si>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</si>
  <si>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</si>
  <si>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</si>
  <si>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</si>
  <si>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</si>
  <si>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</si>
  <si>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</si>
  <si>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</si>
  <si>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</si>
  <si>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</si>
  <si>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</si>
  <si>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</si>
  <si>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</si>
  <si>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</si>
  <si>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</si>
  <si>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</si>
  <si>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</si>
  <si>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</si>
  <si>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</si>
  <si>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</si>
  <si>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</si>
  <si>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2009-11-30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</si>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</sst>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8"/>
  <sheetViews>
    <sheetView tabSelected="1" zoomScale="68" zoomScaleNormal="68" zoomScalePageLayoutView="0" workbookViewId="0" topLeftCell="A1">
      <pane xSplit="3" ySplit="7" topLeftCell="D460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3" sqref="C3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IF(AN518="error",AN519,AN518)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IF(AN518="error",AN519,AN518)</f>
        <v>KYP CORP CONSOLIDATED</v>
      </c>
      <c r="M2" s="6"/>
      <c r="N2" s="12"/>
      <c r="O2" s="10"/>
      <c r="P2" s="24"/>
      <c r="Q2" s="20"/>
      <c r="R2" s="20"/>
      <c r="S2" s="22"/>
      <c r="T2" s="79" t="str">
        <f>IF(AN518="error",AN519,AN518)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IF(AN518="error",AN519,AN518)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AO502*1</f>
        <v>40147</v>
      </c>
      <c r="C4" s="30"/>
      <c r="D4" s="7"/>
      <c r="E4" s="6"/>
      <c r="F4" s="6"/>
      <c r="G4" s="6"/>
      <c r="H4" s="10"/>
      <c r="I4" s="10"/>
      <c r="J4" s="10"/>
      <c r="K4" s="22"/>
      <c r="L4" s="19">
        <f>AO502*1</f>
        <v>40147</v>
      </c>
      <c r="M4" s="6"/>
      <c r="N4" s="12"/>
      <c r="O4" s="10"/>
      <c r="P4" s="24"/>
      <c r="Q4" s="20"/>
      <c r="R4" s="20"/>
      <c r="S4" s="22"/>
      <c r="T4" s="19">
        <f>AO502*1</f>
        <v>40147</v>
      </c>
      <c r="U4" s="30"/>
      <c r="V4" s="10"/>
      <c r="W4" s="10"/>
      <c r="X4" s="20"/>
      <c r="Y4" s="20"/>
      <c r="Z4" s="20"/>
      <c r="AA4" s="22"/>
      <c r="AB4" s="19">
        <f>AO502*1</f>
        <v>40147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1392</v>
      </c>
      <c r="C5" s="56">
        <f>IF(AO515&gt;0,"REPORT HAS "&amp;AO515&amp;"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12/08/09 15:06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12/08/09 15:06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12/08/09 15:06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12/08/09 15:06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TEXT($AO$502,"YYYY")</f>
        <v>2009</v>
      </c>
      <c r="F7" s="66"/>
      <c r="G7" s="78">
        <f>+E7-1</f>
        <v>2008</v>
      </c>
      <c r="H7" s="63"/>
      <c r="I7" s="63" t="s">
        <v>24</v>
      </c>
      <c r="J7" s="63"/>
      <c r="K7" s="68" t="s">
        <v>25</v>
      </c>
      <c r="L7" s="63"/>
      <c r="M7" s="67" t="str">
        <f>TEXT($AO$502,"YYYY")</f>
        <v>2009</v>
      </c>
      <c r="N7" s="66"/>
      <c r="O7" s="78">
        <f>+M7-1</f>
        <v>2008</v>
      </c>
      <c r="P7" s="63"/>
      <c r="Q7" s="63" t="s">
        <v>24</v>
      </c>
      <c r="R7" s="63"/>
      <c r="S7" s="68" t="s">
        <v>25</v>
      </c>
      <c r="T7" s="63"/>
      <c r="U7" s="67" t="str">
        <f>TEXT($AO$502,"YYYY")</f>
        <v>2009</v>
      </c>
      <c r="V7" s="63"/>
      <c r="W7" s="78">
        <f>+U7-1</f>
        <v>2008</v>
      </c>
      <c r="X7" s="63"/>
      <c r="Y7" s="63" t="s">
        <v>24</v>
      </c>
      <c r="Z7" s="63"/>
      <c r="AA7" s="68" t="s">
        <v>25</v>
      </c>
      <c r="AB7" s="63"/>
      <c r="AC7" s="67" t="str">
        <f>TEXT($AO$502,"YYYY")</f>
        <v>2009</v>
      </c>
      <c r="AD7" s="63"/>
      <c r="AE7" s="78">
        <f>+AC7-1</f>
        <v>2008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0</v>
      </c>
      <c r="I10" s="9">
        <f aca="true" t="shared" si="0" ref="I10:I41">+E10-G10</f>
        <v>0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0</v>
      </c>
      <c r="M10" s="9">
        <v>0</v>
      </c>
      <c r="O10" s="9">
        <v>0</v>
      </c>
      <c r="Q10" s="9">
        <f aca="true" t="shared" si="2" ref="Q10:Q41">+M10-O10</f>
        <v>0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0</v>
      </c>
      <c r="U10" s="9">
        <v>0</v>
      </c>
      <c r="W10" s="9">
        <v>0</v>
      </c>
      <c r="Y10" s="9">
        <f aca="true" t="shared" si="4" ref="Y10:Y41">+U10-W10</f>
        <v>0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0</v>
      </c>
      <c r="AC10" s="9">
        <v>0</v>
      </c>
      <c r="AE10" s="9">
        <v>932002.1900000001</v>
      </c>
      <c r="AG10" s="9">
        <f aca="true" t="shared" si="6" ref="AG10:AG41">+AC10-AE10</f>
        <v>-932002.1900000001</v>
      </c>
      <c r="AI10" s="21" t="str">
        <f aca="true" t="shared" si="7" ref="AI10:AI41">IF(AE10&lt;0,IF(AG10=0,0,IF(OR(AE10=0,AC10=0),"N.M.",IF(ABS(AG10/AE10)&gt;=10,"N.M.",AG10/(-AE10)))),IF(AG10=0,0,IF(OR(AE10=0,AC10=0),"N.M.",IF(ABS(AG10/AE10)&gt;=10,"N.M.",AG10/AE10))))</f>
        <v>N.M.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283971.09</v>
      </c>
      <c r="I11" s="9">
        <f t="shared" si="0"/>
        <v>-283971.09</v>
      </c>
      <c r="K11" s="21" t="str">
        <f t="shared" si="1"/>
        <v>N.M.</v>
      </c>
      <c r="M11" s="9">
        <v>0</v>
      </c>
      <c r="O11" s="9">
        <v>283971.09</v>
      </c>
      <c r="Q11" s="9">
        <f t="shared" si="2"/>
        <v>-283971.09</v>
      </c>
      <c r="S11" s="21" t="str">
        <f t="shared" si="3"/>
        <v>N.M.</v>
      </c>
      <c r="U11" s="9">
        <v>38629.72</v>
      </c>
      <c r="W11" s="9">
        <v>561883.16</v>
      </c>
      <c r="Y11" s="9">
        <f t="shared" si="4"/>
        <v>-523253.44000000006</v>
      </c>
      <c r="AA11" s="21">
        <f t="shared" si="5"/>
        <v>-0.9312495501733848</v>
      </c>
      <c r="AC11" s="9">
        <v>38629.72</v>
      </c>
      <c r="AE11" s="9">
        <v>561883.16</v>
      </c>
      <c r="AG11" s="9">
        <f t="shared" si="6"/>
        <v>-523253.44000000006</v>
      </c>
      <c r="AI11" s="21">
        <f t="shared" si="7"/>
        <v>-0.9312495501733848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0</v>
      </c>
      <c r="G12" s="5">
        <v>118500</v>
      </c>
      <c r="I12" s="9">
        <f t="shared" si="0"/>
        <v>-118500</v>
      </c>
      <c r="K12" s="21" t="str">
        <f t="shared" si="1"/>
        <v>N.M.</v>
      </c>
      <c r="M12" s="9">
        <v>0</v>
      </c>
      <c r="O12" s="9">
        <v>118500</v>
      </c>
      <c r="Q12" s="9">
        <f t="shared" si="2"/>
        <v>-118500</v>
      </c>
      <c r="S12" s="21" t="str">
        <f t="shared" si="3"/>
        <v>N.M.</v>
      </c>
      <c r="U12" s="9">
        <v>0</v>
      </c>
      <c r="W12" s="9">
        <v>118500</v>
      </c>
      <c r="Y12" s="9">
        <f t="shared" si="4"/>
        <v>-118500</v>
      </c>
      <c r="AA12" s="21" t="str">
        <f t="shared" si="5"/>
        <v>N.M.</v>
      </c>
      <c r="AC12" s="9">
        <v>0</v>
      </c>
      <c r="AE12" s="9">
        <v>118500</v>
      </c>
      <c r="AG12" s="9">
        <f t="shared" si="6"/>
        <v>-118500</v>
      </c>
      <c r="AI12" s="21" t="str">
        <f t="shared" si="7"/>
        <v>N.M.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0</v>
      </c>
      <c r="G13" s="5">
        <v>0</v>
      </c>
      <c r="I13" s="9">
        <f t="shared" si="0"/>
        <v>0</v>
      </c>
      <c r="K13" s="21">
        <f t="shared" si="1"/>
        <v>0</v>
      </c>
      <c r="M13" s="9">
        <v>0</v>
      </c>
      <c r="O13" s="9">
        <v>0</v>
      </c>
      <c r="Q13" s="9">
        <f t="shared" si="2"/>
        <v>0</v>
      </c>
      <c r="S13" s="21">
        <f t="shared" si="3"/>
        <v>0</v>
      </c>
      <c r="U13" s="9">
        <v>0</v>
      </c>
      <c r="W13" s="9">
        <v>0</v>
      </c>
      <c r="Y13" s="9">
        <f t="shared" si="4"/>
        <v>0</v>
      </c>
      <c r="AA13" s="21">
        <f t="shared" si="5"/>
        <v>0</v>
      </c>
      <c r="AC13" s="9">
        <v>0</v>
      </c>
      <c r="AE13" s="9">
        <v>1107.95</v>
      </c>
      <c r="AG13" s="9">
        <f t="shared" si="6"/>
        <v>-1107.95</v>
      </c>
      <c r="AI13" s="21" t="str">
        <f t="shared" si="7"/>
        <v>N.M.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7064786.57</v>
      </c>
      <c r="G14" s="5">
        <v>7450804.3</v>
      </c>
      <c r="I14" s="9">
        <f t="shared" si="0"/>
        <v>-386017.7299999995</v>
      </c>
      <c r="K14" s="21">
        <f t="shared" si="1"/>
        <v>-0.051808867131297426</v>
      </c>
      <c r="M14" s="9">
        <v>16151362.62</v>
      </c>
      <c r="O14" s="9">
        <v>17197669.89</v>
      </c>
      <c r="Q14" s="9">
        <f t="shared" si="2"/>
        <v>-1046307.2700000014</v>
      </c>
      <c r="S14" s="21">
        <f t="shared" si="3"/>
        <v>-0.06084006011816764</v>
      </c>
      <c r="U14" s="9">
        <v>72977701.85</v>
      </c>
      <c r="W14" s="9">
        <v>71874096.4</v>
      </c>
      <c r="Y14" s="9">
        <f t="shared" si="4"/>
        <v>1103605.449999988</v>
      </c>
      <c r="AA14" s="21">
        <f t="shared" si="5"/>
        <v>0.015354703645359331</v>
      </c>
      <c r="AC14" s="9">
        <v>83713132.72</v>
      </c>
      <c r="AE14" s="9">
        <v>81947839.35000001</v>
      </c>
      <c r="AG14" s="9">
        <f t="shared" si="6"/>
        <v>1765293.3699999899</v>
      </c>
      <c r="AI14" s="21">
        <f t="shared" si="7"/>
        <v>0.02154167070177903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3232723.14</v>
      </c>
      <c r="G15" s="5">
        <v>3323892.58</v>
      </c>
      <c r="I15" s="9">
        <f t="shared" si="0"/>
        <v>-91169.43999999994</v>
      </c>
      <c r="K15" s="21">
        <f t="shared" si="1"/>
        <v>-0.02742851575546402</v>
      </c>
      <c r="M15" s="9">
        <v>8540207.5</v>
      </c>
      <c r="O15" s="9">
        <v>9223226.19</v>
      </c>
      <c r="Q15" s="9">
        <f t="shared" si="2"/>
        <v>-683018.6899999995</v>
      </c>
      <c r="S15" s="21">
        <f t="shared" si="3"/>
        <v>-0.07405420575509052</v>
      </c>
      <c r="U15" s="9">
        <v>36595415.18</v>
      </c>
      <c r="W15" s="9">
        <v>36985937.18</v>
      </c>
      <c r="Y15" s="9">
        <f t="shared" si="4"/>
        <v>-390522</v>
      </c>
      <c r="AA15" s="21">
        <f t="shared" si="5"/>
        <v>-0.01055866174485294</v>
      </c>
      <c r="AC15" s="9">
        <v>40785566.91</v>
      </c>
      <c r="AE15" s="9">
        <v>41162515.07</v>
      </c>
      <c r="AG15" s="9">
        <f t="shared" si="6"/>
        <v>-376948.1600000039</v>
      </c>
      <c r="AI15" s="21">
        <f t="shared" si="7"/>
        <v>-0.00915755899169365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4793921.98</v>
      </c>
      <c r="G16" s="5">
        <v>7822723.64</v>
      </c>
      <c r="I16" s="9">
        <f t="shared" si="0"/>
        <v>-3028801.659999999</v>
      </c>
      <c r="K16" s="21">
        <f t="shared" si="1"/>
        <v>-0.3871799387764131</v>
      </c>
      <c r="M16" s="9">
        <v>11841985.21</v>
      </c>
      <c r="O16" s="9">
        <v>17454409.32</v>
      </c>
      <c r="Q16" s="9">
        <f t="shared" si="2"/>
        <v>-5612424.109999999</v>
      </c>
      <c r="S16" s="21">
        <f t="shared" si="3"/>
        <v>-0.32154763917270157</v>
      </c>
      <c r="U16" s="9">
        <v>63045715.25</v>
      </c>
      <c r="W16" s="9">
        <v>54851244.07</v>
      </c>
      <c r="Y16" s="9">
        <f t="shared" si="4"/>
        <v>8194471.18</v>
      </c>
      <c r="AA16" s="21">
        <f t="shared" si="5"/>
        <v>0.14939444526622567</v>
      </c>
      <c r="AC16" s="9">
        <v>74342479.86</v>
      </c>
      <c r="AE16" s="9">
        <v>59762066.44</v>
      </c>
      <c r="AG16" s="9">
        <f t="shared" si="6"/>
        <v>14580413.420000002</v>
      </c>
      <c r="AI16" s="21">
        <f t="shared" si="7"/>
        <v>0.2439743852337915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4563156.78</v>
      </c>
      <c r="G17" s="5">
        <v>4670908.45</v>
      </c>
      <c r="I17" s="9">
        <f t="shared" si="0"/>
        <v>-107751.66999999993</v>
      </c>
      <c r="K17" s="21">
        <f t="shared" si="1"/>
        <v>-0.02306867521670221</v>
      </c>
      <c r="M17" s="9">
        <v>12680837.73</v>
      </c>
      <c r="O17" s="9">
        <v>13703558.92</v>
      </c>
      <c r="Q17" s="9">
        <f t="shared" si="2"/>
        <v>-1022721.1899999995</v>
      </c>
      <c r="S17" s="21">
        <f t="shared" si="3"/>
        <v>-0.07463179426385094</v>
      </c>
      <c r="U17" s="9">
        <v>50516075.36</v>
      </c>
      <c r="W17" s="9">
        <v>50917976.57</v>
      </c>
      <c r="Y17" s="9">
        <f t="shared" si="4"/>
        <v>-401901.2100000009</v>
      </c>
      <c r="AA17" s="21">
        <f t="shared" si="5"/>
        <v>-0.00789311039191597</v>
      </c>
      <c r="AC17" s="9">
        <v>54930614.629999995</v>
      </c>
      <c r="AE17" s="9">
        <v>55540585.65</v>
      </c>
      <c r="AG17" s="9">
        <f t="shared" si="6"/>
        <v>-609971.0200000033</v>
      </c>
      <c r="AI17" s="21">
        <f t="shared" si="7"/>
        <v>-0.010982437668984199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4400912.2</v>
      </c>
      <c r="G18" s="5">
        <v>4188894.18</v>
      </c>
      <c r="I18" s="9">
        <f t="shared" si="0"/>
        <v>212018.02000000002</v>
      </c>
      <c r="K18" s="21">
        <f t="shared" si="1"/>
        <v>0.050614317499899225</v>
      </c>
      <c r="M18" s="9">
        <v>11891370.82</v>
      </c>
      <c r="O18" s="9">
        <v>12964904.97</v>
      </c>
      <c r="Q18" s="9">
        <f t="shared" si="2"/>
        <v>-1073534.1500000004</v>
      </c>
      <c r="S18" s="21">
        <f t="shared" si="3"/>
        <v>-0.08280308667777303</v>
      </c>
      <c r="U18" s="9">
        <v>44999468.49</v>
      </c>
      <c r="W18" s="9">
        <v>44916630.55</v>
      </c>
      <c r="Y18" s="9">
        <f t="shared" si="4"/>
        <v>82837.94000000507</v>
      </c>
      <c r="AA18" s="21">
        <f t="shared" si="5"/>
        <v>0.0018442598873883043</v>
      </c>
      <c r="AC18" s="9">
        <v>48844912.660000004</v>
      </c>
      <c r="AE18" s="9">
        <v>49716278.349999994</v>
      </c>
      <c r="AG18" s="9">
        <f t="shared" si="6"/>
        <v>-871365.6899999902</v>
      </c>
      <c r="AI18" s="21">
        <f t="shared" si="7"/>
        <v>-0.01752676827226731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3145084.66</v>
      </c>
      <c r="G19" s="5">
        <v>3349352.89</v>
      </c>
      <c r="I19" s="9">
        <f t="shared" si="0"/>
        <v>-204268.22999999998</v>
      </c>
      <c r="K19" s="21">
        <f t="shared" si="1"/>
        <v>-0.06098737180243793</v>
      </c>
      <c r="M19" s="9">
        <v>8721639.27</v>
      </c>
      <c r="O19" s="9">
        <v>9716735.26</v>
      </c>
      <c r="Q19" s="9">
        <f t="shared" si="2"/>
        <v>-995095.9900000002</v>
      </c>
      <c r="S19" s="21">
        <f t="shared" si="3"/>
        <v>-0.1024105281633453</v>
      </c>
      <c r="U19" s="9">
        <v>33456563.4</v>
      </c>
      <c r="W19" s="9">
        <v>33038300.38</v>
      </c>
      <c r="Y19" s="9">
        <f t="shared" si="4"/>
        <v>418263.01999999955</v>
      </c>
      <c r="AA19" s="21">
        <f t="shared" si="5"/>
        <v>0.012659943616627398</v>
      </c>
      <c r="AC19" s="9">
        <v>36273631.08</v>
      </c>
      <c r="AE19" s="9">
        <v>36131027.37</v>
      </c>
      <c r="AG19" s="9">
        <f t="shared" si="6"/>
        <v>142603.7100000009</v>
      </c>
      <c r="AI19" s="21">
        <f t="shared" si="7"/>
        <v>0.003946849020916753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820976.2000000001</v>
      </c>
      <c r="G20" s="5">
        <v>865605.1</v>
      </c>
      <c r="I20" s="9">
        <f t="shared" si="0"/>
        <v>-44628.89999999991</v>
      </c>
      <c r="K20" s="21">
        <f t="shared" si="1"/>
        <v>-0.05155803726202619</v>
      </c>
      <c r="M20" s="9">
        <v>2442385.09</v>
      </c>
      <c r="O20" s="9">
        <v>2622682.36</v>
      </c>
      <c r="Q20" s="9">
        <f t="shared" si="2"/>
        <v>-180297.27000000002</v>
      </c>
      <c r="S20" s="21">
        <f t="shared" si="3"/>
        <v>-0.06874537029333587</v>
      </c>
      <c r="U20" s="9">
        <v>8979614.12</v>
      </c>
      <c r="W20" s="9">
        <v>8820706.17</v>
      </c>
      <c r="Y20" s="9">
        <f t="shared" si="4"/>
        <v>158907.94999999925</v>
      </c>
      <c r="AA20" s="21">
        <f t="shared" si="5"/>
        <v>0.01801533198560215</v>
      </c>
      <c r="AC20" s="9">
        <v>9805833.6</v>
      </c>
      <c r="AE20" s="9">
        <v>9699353.96</v>
      </c>
      <c r="AG20" s="9">
        <f t="shared" si="6"/>
        <v>106479.63999999873</v>
      </c>
      <c r="AI20" s="21">
        <f t="shared" si="7"/>
        <v>0.01097801363256968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837829.87</v>
      </c>
      <c r="G21" s="5">
        <v>778680.5700000001</v>
      </c>
      <c r="I21" s="9">
        <f t="shared" si="0"/>
        <v>59149.29999999993</v>
      </c>
      <c r="K21" s="21">
        <f t="shared" si="1"/>
        <v>0.07596092965309244</v>
      </c>
      <c r="M21" s="9">
        <v>2260085.32</v>
      </c>
      <c r="O21" s="9">
        <v>2278206.29</v>
      </c>
      <c r="Q21" s="9">
        <f t="shared" si="2"/>
        <v>-18120.970000000205</v>
      </c>
      <c r="S21" s="21">
        <f t="shared" si="3"/>
        <v>-0.007954051430522652</v>
      </c>
      <c r="U21" s="9">
        <v>8815874.19</v>
      </c>
      <c r="W21" s="9">
        <v>8369414.39</v>
      </c>
      <c r="Y21" s="9">
        <f t="shared" si="4"/>
        <v>446459.7999999998</v>
      </c>
      <c r="AA21" s="21">
        <f t="shared" si="5"/>
        <v>0.0533442101437159</v>
      </c>
      <c r="AC21" s="9">
        <v>9522618.6</v>
      </c>
      <c r="AE21" s="9">
        <v>9111647.98</v>
      </c>
      <c r="AG21" s="9">
        <f t="shared" si="6"/>
        <v>410970.6199999992</v>
      </c>
      <c r="AI21" s="21">
        <f t="shared" si="7"/>
        <v>0.045103873734156176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2711568.21</v>
      </c>
      <c r="G22" s="5">
        <v>4351863.19</v>
      </c>
      <c r="I22" s="9">
        <f t="shared" si="0"/>
        <v>-1640294.9800000004</v>
      </c>
      <c r="K22" s="21">
        <f t="shared" si="1"/>
        <v>-0.37691786446071623</v>
      </c>
      <c r="M22" s="9">
        <v>8197576.04</v>
      </c>
      <c r="O22" s="9">
        <v>11868058.04</v>
      </c>
      <c r="Q22" s="9">
        <f t="shared" si="2"/>
        <v>-3670481.999999999</v>
      </c>
      <c r="S22" s="21">
        <f t="shared" si="3"/>
        <v>-0.3092740183464758</v>
      </c>
      <c r="U22" s="9">
        <v>38207370.87</v>
      </c>
      <c r="W22" s="9">
        <v>33991441.53</v>
      </c>
      <c r="Y22" s="9">
        <f t="shared" si="4"/>
        <v>4215929.339999996</v>
      </c>
      <c r="AA22" s="21">
        <f t="shared" si="5"/>
        <v>0.12402914234393742</v>
      </c>
      <c r="AC22" s="9">
        <v>42500122.9</v>
      </c>
      <c r="AE22" s="9">
        <v>36011243.160000004</v>
      </c>
      <c r="AG22" s="9">
        <f t="shared" si="6"/>
        <v>6488879.739999995</v>
      </c>
      <c r="AI22" s="21">
        <f t="shared" si="7"/>
        <v>0.18019038418555927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6647562.47</v>
      </c>
      <c r="G23" s="5">
        <v>10765509.19</v>
      </c>
      <c r="I23" s="9">
        <f t="shared" si="0"/>
        <v>-4117946.7199999997</v>
      </c>
      <c r="K23" s="21">
        <f t="shared" si="1"/>
        <v>-0.3825129538531377</v>
      </c>
      <c r="M23" s="9">
        <v>20440173.48</v>
      </c>
      <c r="O23" s="9">
        <v>27347242.23</v>
      </c>
      <c r="Q23" s="9">
        <f t="shared" si="2"/>
        <v>-6907068.75</v>
      </c>
      <c r="S23" s="21">
        <f t="shared" si="3"/>
        <v>-0.25256911435197393</v>
      </c>
      <c r="U23" s="9">
        <v>86822341.72</v>
      </c>
      <c r="W23" s="9">
        <v>78493635.51</v>
      </c>
      <c r="Y23" s="9">
        <f t="shared" si="4"/>
        <v>8328706.209999993</v>
      </c>
      <c r="AA23" s="21">
        <f t="shared" si="5"/>
        <v>0.10610677102526261</v>
      </c>
      <c r="AC23" s="9">
        <v>96392051.08</v>
      </c>
      <c r="AE23" s="9">
        <v>83442076.87</v>
      </c>
      <c r="AG23" s="9">
        <f t="shared" si="6"/>
        <v>12949974.209999993</v>
      </c>
      <c r="AI23" s="21">
        <f t="shared" si="7"/>
        <v>0.1551971702499163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86377.5</v>
      </c>
      <c r="G24" s="5">
        <v>71262.51</v>
      </c>
      <c r="I24" s="9">
        <f t="shared" si="0"/>
        <v>15114.990000000005</v>
      </c>
      <c r="K24" s="21">
        <f t="shared" si="1"/>
        <v>0.21210296971016046</v>
      </c>
      <c r="M24" s="9">
        <v>270781.33</v>
      </c>
      <c r="O24" s="9">
        <v>238122.75</v>
      </c>
      <c r="Q24" s="9">
        <f t="shared" si="2"/>
        <v>32658.580000000016</v>
      </c>
      <c r="S24" s="21">
        <f t="shared" si="3"/>
        <v>0.1371501882957425</v>
      </c>
      <c r="U24" s="9">
        <v>946969.16</v>
      </c>
      <c r="W24" s="9">
        <v>923530.03</v>
      </c>
      <c r="Y24" s="9">
        <f t="shared" si="4"/>
        <v>23439.130000000005</v>
      </c>
      <c r="AA24" s="21">
        <f t="shared" si="5"/>
        <v>0.02537993269152277</v>
      </c>
      <c r="AC24" s="9">
        <v>1033799.78</v>
      </c>
      <c r="AE24" s="9">
        <v>1010648.16</v>
      </c>
      <c r="AG24" s="9">
        <f t="shared" si="6"/>
        <v>23151.619999999995</v>
      </c>
      <c r="AI24" s="21">
        <f t="shared" si="7"/>
        <v>0.022907695196318367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26074.71</v>
      </c>
      <c r="G25" s="5">
        <v>30807.08</v>
      </c>
      <c r="I25" s="9">
        <f t="shared" si="0"/>
        <v>-4732.370000000003</v>
      </c>
      <c r="K25" s="21">
        <f t="shared" si="1"/>
        <v>-0.15361306556804483</v>
      </c>
      <c r="M25" s="9">
        <v>76154.46</v>
      </c>
      <c r="O25" s="9">
        <v>83439.86</v>
      </c>
      <c r="Q25" s="9">
        <f t="shared" si="2"/>
        <v>-7285.399999999994</v>
      </c>
      <c r="S25" s="21">
        <f t="shared" si="3"/>
        <v>-0.08731318580831744</v>
      </c>
      <c r="U25" s="9">
        <v>271029.44</v>
      </c>
      <c r="W25" s="9">
        <v>227927.23</v>
      </c>
      <c r="Y25" s="9">
        <f t="shared" si="4"/>
        <v>43102.20999999999</v>
      </c>
      <c r="AA25" s="21">
        <f t="shared" si="5"/>
        <v>0.18910513675790291</v>
      </c>
      <c r="AC25" s="9">
        <v>314161.84</v>
      </c>
      <c r="AE25" s="9">
        <v>247640.31</v>
      </c>
      <c r="AG25" s="9">
        <f t="shared" si="6"/>
        <v>66521.53000000003</v>
      </c>
      <c r="AI25" s="21">
        <f t="shared" si="7"/>
        <v>0.26862157457321884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1146047.48</v>
      </c>
      <c r="G26" s="5">
        <v>523888.77</v>
      </c>
      <c r="I26" s="9">
        <f t="shared" si="0"/>
        <v>622158.71</v>
      </c>
      <c r="K26" s="21">
        <f t="shared" si="1"/>
        <v>1.18757787077589</v>
      </c>
      <c r="M26" s="9">
        <v>3580676.48</v>
      </c>
      <c r="O26" s="9">
        <v>3862687.36</v>
      </c>
      <c r="Q26" s="9">
        <f t="shared" si="2"/>
        <v>-282010.8799999999</v>
      </c>
      <c r="S26" s="21">
        <f t="shared" si="3"/>
        <v>-0.07300898408718222</v>
      </c>
      <c r="U26" s="9">
        <v>12032302.77</v>
      </c>
      <c r="W26" s="9">
        <v>25720366.87</v>
      </c>
      <c r="Y26" s="9">
        <f t="shared" si="4"/>
        <v>-13688064.100000001</v>
      </c>
      <c r="AA26" s="21">
        <f t="shared" si="5"/>
        <v>-0.5321877471337951</v>
      </c>
      <c r="AC26" s="9">
        <v>12177497.69</v>
      </c>
      <c r="AE26" s="9">
        <v>27249502.61</v>
      </c>
      <c r="AG26" s="9">
        <f t="shared" si="6"/>
        <v>-15072004.92</v>
      </c>
      <c r="AI26" s="21">
        <f t="shared" si="7"/>
        <v>-0.5531111938340074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5285.17</v>
      </c>
      <c r="G27" s="5">
        <v>2371.44</v>
      </c>
      <c r="I27" s="9">
        <f t="shared" si="0"/>
        <v>2913.73</v>
      </c>
      <c r="K27" s="21">
        <f t="shared" si="1"/>
        <v>1.2286754039739567</v>
      </c>
      <c r="M27" s="9">
        <v>15293.09</v>
      </c>
      <c r="O27" s="9">
        <v>7078.55</v>
      </c>
      <c r="Q27" s="9">
        <f t="shared" si="2"/>
        <v>8214.54</v>
      </c>
      <c r="S27" s="21">
        <f t="shared" si="3"/>
        <v>1.1604834323413695</v>
      </c>
      <c r="U27" s="9">
        <v>72592.1</v>
      </c>
      <c r="W27" s="9">
        <v>24368.7</v>
      </c>
      <c r="Y27" s="9">
        <f t="shared" si="4"/>
        <v>48223.40000000001</v>
      </c>
      <c r="AA27" s="21">
        <f t="shared" si="5"/>
        <v>1.9789073688789312</v>
      </c>
      <c r="AC27" s="9">
        <v>74999.6</v>
      </c>
      <c r="AE27" s="9">
        <v>26534.99</v>
      </c>
      <c r="AG27" s="9">
        <f t="shared" si="6"/>
        <v>48464.61</v>
      </c>
      <c r="AI27" s="21">
        <f t="shared" si="7"/>
        <v>1.8264416153916017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71428.5</v>
      </c>
      <c r="G28" s="5">
        <v>63264.48</v>
      </c>
      <c r="I28" s="9">
        <f t="shared" si="0"/>
        <v>8164.019999999997</v>
      </c>
      <c r="K28" s="21">
        <f t="shared" si="1"/>
        <v>0.12904587218609867</v>
      </c>
      <c r="M28" s="9">
        <v>208262.52000000002</v>
      </c>
      <c r="O28" s="9">
        <v>189795.29</v>
      </c>
      <c r="Q28" s="9">
        <f t="shared" si="2"/>
        <v>18467.23000000001</v>
      </c>
      <c r="S28" s="21">
        <f t="shared" si="3"/>
        <v>0.09730078127860818</v>
      </c>
      <c r="U28" s="9">
        <v>710760.68</v>
      </c>
      <c r="W28" s="9">
        <v>682682.92</v>
      </c>
      <c r="Y28" s="9">
        <f t="shared" si="4"/>
        <v>28077.76000000001</v>
      </c>
      <c r="AA28" s="21">
        <f t="shared" si="5"/>
        <v>0.04112855203701304</v>
      </c>
      <c r="AC28" s="9">
        <v>774023.18</v>
      </c>
      <c r="AE28" s="9">
        <v>743353.9500000001</v>
      </c>
      <c r="AG28" s="9">
        <f t="shared" si="6"/>
        <v>30669.22999999998</v>
      </c>
      <c r="AI28" s="21">
        <f t="shared" si="7"/>
        <v>0.041257909505962774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4786771.54</v>
      </c>
      <c r="G29" s="5">
        <v>9706752.06</v>
      </c>
      <c r="I29" s="9">
        <f t="shared" si="0"/>
        <v>-4919980.5200000005</v>
      </c>
      <c r="K29" s="21">
        <f t="shared" si="1"/>
        <v>-0.506861665940193</v>
      </c>
      <c r="M29" s="9">
        <v>14220686.07</v>
      </c>
      <c r="O29" s="9">
        <v>29711016.51</v>
      </c>
      <c r="Q29" s="9">
        <f t="shared" si="2"/>
        <v>-15490330.440000001</v>
      </c>
      <c r="S29" s="21">
        <f t="shared" si="3"/>
        <v>-0.5213665589255869</v>
      </c>
      <c r="U29" s="9">
        <v>53936551.83</v>
      </c>
      <c r="W29" s="9">
        <v>124688192.43</v>
      </c>
      <c r="Y29" s="9">
        <f t="shared" si="4"/>
        <v>-70751640.60000001</v>
      </c>
      <c r="AA29" s="21">
        <f t="shared" si="5"/>
        <v>-0.5674285529459415</v>
      </c>
      <c r="AC29" s="9">
        <v>63578277.48</v>
      </c>
      <c r="AE29" s="9">
        <v>136145259.35</v>
      </c>
      <c r="AG29" s="9">
        <f t="shared" si="6"/>
        <v>-72566981.87</v>
      </c>
      <c r="AI29" s="21">
        <f t="shared" si="7"/>
        <v>-0.5330114483343559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-4398322.1</v>
      </c>
      <c r="G30" s="5">
        <v>-9171322.33</v>
      </c>
      <c r="I30" s="9">
        <f t="shared" si="0"/>
        <v>4773000.23</v>
      </c>
      <c r="K30" s="21">
        <f t="shared" si="1"/>
        <v>0.520426614424749</v>
      </c>
      <c r="M30" s="9">
        <v>-13008720.44</v>
      </c>
      <c r="O30" s="9">
        <v>-28169504.36</v>
      </c>
      <c r="Q30" s="9">
        <f t="shared" si="2"/>
        <v>15160783.92</v>
      </c>
      <c r="S30" s="21">
        <f t="shared" si="3"/>
        <v>0.5381984619341738</v>
      </c>
      <c r="U30" s="9">
        <v>-47949225.62</v>
      </c>
      <c r="W30" s="9">
        <v>-117877740.02</v>
      </c>
      <c r="Y30" s="9">
        <f t="shared" si="4"/>
        <v>69928514.4</v>
      </c>
      <c r="AA30" s="21">
        <f t="shared" si="5"/>
        <v>0.5932291744661496</v>
      </c>
      <c r="AC30" s="9">
        <v>-56914590.519999996</v>
      </c>
      <c r="AE30" s="9">
        <v>-129093125.6</v>
      </c>
      <c r="AG30" s="9">
        <f t="shared" si="6"/>
        <v>72178535.08</v>
      </c>
      <c r="AI30" s="21">
        <f t="shared" si="7"/>
        <v>0.559119896931212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0</v>
      </c>
      <c r="I31" s="9">
        <f t="shared" si="0"/>
        <v>0</v>
      </c>
      <c r="K31" s="21">
        <f t="shared" si="1"/>
        <v>0</v>
      </c>
      <c r="M31" s="9">
        <v>0</v>
      </c>
      <c r="O31" s="9">
        <v>0</v>
      </c>
      <c r="Q31" s="9">
        <f t="shared" si="2"/>
        <v>0</v>
      </c>
      <c r="S31" s="21">
        <f t="shared" si="3"/>
        <v>0</v>
      </c>
      <c r="U31" s="9">
        <v>0</v>
      </c>
      <c r="W31" s="9">
        <v>0</v>
      </c>
      <c r="Y31" s="9">
        <f t="shared" si="4"/>
        <v>0</v>
      </c>
      <c r="AA31" s="21">
        <f t="shared" si="5"/>
        <v>0</v>
      </c>
      <c r="AC31" s="9">
        <v>0</v>
      </c>
      <c r="AE31" s="9">
        <v>-1000.3100000000001</v>
      </c>
      <c r="AG31" s="9">
        <f t="shared" si="6"/>
        <v>1000.3100000000001</v>
      </c>
      <c r="AI31" s="21" t="str">
        <f t="shared" si="7"/>
        <v>N.M.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136805.26</v>
      </c>
      <c r="G32" s="5">
        <v>228146.993</v>
      </c>
      <c r="I32" s="9">
        <f t="shared" si="0"/>
        <v>-91341.73299999998</v>
      </c>
      <c r="K32" s="21">
        <f t="shared" si="1"/>
        <v>-0.40036351914574647</v>
      </c>
      <c r="M32" s="9">
        <v>586170.65</v>
      </c>
      <c r="O32" s="9">
        <v>663202.323</v>
      </c>
      <c r="Q32" s="9">
        <f t="shared" si="2"/>
        <v>-77031.67299999995</v>
      </c>
      <c r="S32" s="21">
        <f t="shared" si="3"/>
        <v>-0.11615109044182277</v>
      </c>
      <c r="U32" s="9">
        <v>2544363.15</v>
      </c>
      <c r="W32" s="9">
        <v>2115875.443</v>
      </c>
      <c r="Y32" s="9">
        <f t="shared" si="4"/>
        <v>428487.70699999994</v>
      </c>
      <c r="AA32" s="21">
        <f t="shared" si="5"/>
        <v>0.20251083702378408</v>
      </c>
      <c r="AC32" s="9">
        <v>2789074.78</v>
      </c>
      <c r="AE32" s="9">
        <v>2245972.7229999998</v>
      </c>
      <c r="AG32" s="9">
        <f t="shared" si="6"/>
        <v>543102.057</v>
      </c>
      <c r="AI32" s="21">
        <f t="shared" si="7"/>
        <v>0.24181151063783426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2330891.65</v>
      </c>
      <c r="G33" s="5">
        <v>3221363.29</v>
      </c>
      <c r="I33" s="9">
        <f t="shared" si="0"/>
        <v>-890471.6400000001</v>
      </c>
      <c r="K33" s="21">
        <f t="shared" si="1"/>
        <v>-0.27642695338469575</v>
      </c>
      <c r="M33" s="9">
        <v>7204255.49</v>
      </c>
      <c r="O33" s="9">
        <v>7842162.8</v>
      </c>
      <c r="Q33" s="9">
        <f t="shared" si="2"/>
        <v>-637907.3099999996</v>
      </c>
      <c r="S33" s="21">
        <f t="shared" si="3"/>
        <v>-0.08134328835917556</v>
      </c>
      <c r="U33" s="9">
        <v>27332639.1</v>
      </c>
      <c r="W33" s="9">
        <v>27758476.02</v>
      </c>
      <c r="Y33" s="9">
        <f t="shared" si="4"/>
        <v>-425836.91999999806</v>
      </c>
      <c r="AA33" s="21">
        <f t="shared" si="5"/>
        <v>-0.015340788870872533</v>
      </c>
      <c r="AC33" s="9">
        <v>31408479.93</v>
      </c>
      <c r="AE33" s="9">
        <v>30605712.419999998</v>
      </c>
      <c r="AG33" s="9">
        <f t="shared" si="6"/>
        <v>802767.5100000016</v>
      </c>
      <c r="AI33" s="21">
        <f t="shared" si="7"/>
        <v>0.026229335850238695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205962.80000000002</v>
      </c>
      <c r="G34" s="5">
        <v>192120.36000000002</v>
      </c>
      <c r="I34" s="9">
        <f t="shared" si="0"/>
        <v>13842.440000000002</v>
      </c>
      <c r="K34" s="21">
        <f t="shared" si="1"/>
        <v>0.07205087477454238</v>
      </c>
      <c r="M34" s="9">
        <v>593615.3</v>
      </c>
      <c r="O34" s="9">
        <v>546944.5700000001</v>
      </c>
      <c r="Q34" s="9">
        <f t="shared" si="2"/>
        <v>46670.72999999998</v>
      </c>
      <c r="S34" s="21">
        <f t="shared" si="3"/>
        <v>0.08532990829399764</v>
      </c>
      <c r="U34" s="9">
        <v>3112814.07</v>
      </c>
      <c r="W34" s="9">
        <v>2173200.02</v>
      </c>
      <c r="Y34" s="9">
        <f t="shared" si="4"/>
        <v>939614.0499999998</v>
      </c>
      <c r="AA34" s="21">
        <f t="shared" si="5"/>
        <v>0.432364274504286</v>
      </c>
      <c r="AC34" s="9">
        <v>3341286.08</v>
      </c>
      <c r="AE34" s="9">
        <v>2380831.33</v>
      </c>
      <c r="AG34" s="9">
        <f t="shared" si="6"/>
        <v>960454.75</v>
      </c>
      <c r="AI34" s="21">
        <f t="shared" si="7"/>
        <v>0.40341150500569056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-2531.4700000000003</v>
      </c>
      <c r="G35" s="5">
        <v>-1368267.43</v>
      </c>
      <c r="I35" s="9">
        <f t="shared" si="0"/>
        <v>1365735.96</v>
      </c>
      <c r="K35" s="21">
        <f t="shared" si="1"/>
        <v>0.9981498719150247</v>
      </c>
      <c r="M35" s="9">
        <v>-2531.4700000000003</v>
      </c>
      <c r="O35" s="9">
        <v>-3644825.01</v>
      </c>
      <c r="Q35" s="9">
        <f t="shared" si="2"/>
        <v>3642293.5399999996</v>
      </c>
      <c r="S35" s="21">
        <f t="shared" si="3"/>
        <v>0.9993054618553553</v>
      </c>
      <c r="U35" s="9">
        <v>-2531.4700000000003</v>
      </c>
      <c r="W35" s="9">
        <v>-10665300.96</v>
      </c>
      <c r="Y35" s="9">
        <f t="shared" si="4"/>
        <v>10662769.49</v>
      </c>
      <c r="AA35" s="21">
        <f t="shared" si="5"/>
        <v>0.9997626442976626</v>
      </c>
      <c r="AC35" s="9">
        <v>-898098.52</v>
      </c>
      <c r="AE35" s="9">
        <v>-11716123.84</v>
      </c>
      <c r="AG35" s="9">
        <f t="shared" si="6"/>
        <v>10818025.32</v>
      </c>
      <c r="AI35" s="21">
        <f t="shared" si="7"/>
        <v>0.9233450813370713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6976.860000000001</v>
      </c>
      <c r="G36" s="5">
        <v>-7975.89</v>
      </c>
      <c r="I36" s="9">
        <f t="shared" si="0"/>
        <v>14952.75</v>
      </c>
      <c r="K36" s="21">
        <f t="shared" si="1"/>
        <v>1.8747437590036973</v>
      </c>
      <c r="M36" s="9">
        <v>5213.89</v>
      </c>
      <c r="O36" s="9">
        <v>-31736.670000000002</v>
      </c>
      <c r="Q36" s="9">
        <f t="shared" si="2"/>
        <v>36950.560000000005</v>
      </c>
      <c r="S36" s="21">
        <f t="shared" si="3"/>
        <v>1.1642859821146958</v>
      </c>
      <c r="U36" s="9">
        <v>-82906.2</v>
      </c>
      <c r="W36" s="9">
        <v>-96295.14</v>
      </c>
      <c r="Y36" s="9">
        <f t="shared" si="4"/>
        <v>13388.940000000002</v>
      </c>
      <c r="AA36" s="21">
        <f t="shared" si="5"/>
        <v>0.13904066186517827</v>
      </c>
      <c r="AC36" s="9">
        <v>-89864.09</v>
      </c>
      <c r="AE36" s="9">
        <v>-104292.78</v>
      </c>
      <c r="AG36" s="9">
        <f t="shared" si="6"/>
        <v>14428.690000000002</v>
      </c>
      <c r="AI36" s="21">
        <f t="shared" si="7"/>
        <v>0.1383479278239587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-22181.37</v>
      </c>
      <c r="G37" s="5">
        <v>-86165.56</v>
      </c>
      <c r="I37" s="9">
        <f t="shared" si="0"/>
        <v>63984.19</v>
      </c>
      <c r="K37" s="21">
        <f t="shared" si="1"/>
        <v>0.7425726705658271</v>
      </c>
      <c r="M37" s="9">
        <v>-125009.51000000001</v>
      </c>
      <c r="O37" s="9">
        <v>-357168.83</v>
      </c>
      <c r="Q37" s="9">
        <f t="shared" si="2"/>
        <v>232159.32</v>
      </c>
      <c r="S37" s="21">
        <f t="shared" si="3"/>
        <v>0.6499988254854154</v>
      </c>
      <c r="U37" s="9">
        <v>-292462.46</v>
      </c>
      <c r="W37" s="9">
        <v>-1593923.31</v>
      </c>
      <c r="Y37" s="9">
        <f t="shared" si="4"/>
        <v>1301460.85</v>
      </c>
      <c r="AA37" s="21">
        <f t="shared" si="5"/>
        <v>0.8165140956499344</v>
      </c>
      <c r="AC37" s="9">
        <v>-337506.81</v>
      </c>
      <c r="AE37" s="9">
        <v>-1551494.6400000001</v>
      </c>
      <c r="AG37" s="9">
        <f t="shared" si="6"/>
        <v>1213987.83</v>
      </c>
      <c r="AI37" s="21">
        <f t="shared" si="7"/>
        <v>0.7824634379658573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-471269.46</v>
      </c>
      <c r="G38" s="5">
        <v>-766641.1900000001</v>
      </c>
      <c r="I38" s="9">
        <f t="shared" si="0"/>
        <v>295371.73000000004</v>
      </c>
      <c r="K38" s="21">
        <f t="shared" si="1"/>
        <v>0.3852802769441595</v>
      </c>
      <c r="M38" s="9">
        <v>-1577005.42</v>
      </c>
      <c r="O38" s="9">
        <v>-2285865.39</v>
      </c>
      <c r="Q38" s="9">
        <f t="shared" si="2"/>
        <v>708859.9700000002</v>
      </c>
      <c r="S38" s="21">
        <f t="shared" si="3"/>
        <v>0.31010573636621713</v>
      </c>
      <c r="U38" s="9">
        <v>-8372395.48</v>
      </c>
      <c r="W38" s="9">
        <v>-3757835.29</v>
      </c>
      <c r="Y38" s="9">
        <f t="shared" si="4"/>
        <v>-4614560.19</v>
      </c>
      <c r="AA38" s="21">
        <f t="shared" si="5"/>
        <v>-1.2279836219218645</v>
      </c>
      <c r="AC38" s="9">
        <v>-9161585.360000001</v>
      </c>
      <c r="AE38" s="9">
        <v>-3568541.39</v>
      </c>
      <c r="AG38" s="9">
        <f t="shared" si="6"/>
        <v>-5593043.970000001</v>
      </c>
      <c r="AI38" s="21">
        <f t="shared" si="7"/>
        <v>-1.5673193494891762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-411035.96</v>
      </c>
      <c r="G39" s="5">
        <v>-183633.35</v>
      </c>
      <c r="I39" s="9">
        <f t="shared" si="0"/>
        <v>-227402.61000000002</v>
      </c>
      <c r="K39" s="21">
        <f t="shared" si="1"/>
        <v>-1.2383513670038695</v>
      </c>
      <c r="M39" s="9">
        <v>-994324.86</v>
      </c>
      <c r="O39" s="9">
        <v>1934722.85</v>
      </c>
      <c r="Q39" s="9">
        <f t="shared" si="2"/>
        <v>-2929047.71</v>
      </c>
      <c r="S39" s="21">
        <f t="shared" si="3"/>
        <v>-1.5139365878683864</v>
      </c>
      <c r="U39" s="9">
        <v>-2539078.37</v>
      </c>
      <c r="W39" s="9">
        <v>27595493.91</v>
      </c>
      <c r="Y39" s="9">
        <f t="shared" si="4"/>
        <v>-30134572.28</v>
      </c>
      <c r="AA39" s="21">
        <f t="shared" si="5"/>
        <v>-1.0920106151490152</v>
      </c>
      <c r="AC39" s="9">
        <v>-2635189.4</v>
      </c>
      <c r="AE39" s="9">
        <v>28646197.91</v>
      </c>
      <c r="AG39" s="9">
        <f t="shared" si="6"/>
        <v>-31281387.31</v>
      </c>
      <c r="AI39" s="21">
        <f t="shared" si="7"/>
        <v>-1.0919908955554654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0</v>
      </c>
      <c r="G40" s="5">
        <v>0</v>
      </c>
      <c r="I40" s="9">
        <f t="shared" si="0"/>
        <v>0</v>
      </c>
      <c r="K40" s="21">
        <f t="shared" si="1"/>
        <v>0</v>
      </c>
      <c r="M40" s="9">
        <v>0</v>
      </c>
      <c r="O40" s="9">
        <v>0</v>
      </c>
      <c r="Q40" s="9">
        <f t="shared" si="2"/>
        <v>0</v>
      </c>
      <c r="S40" s="21">
        <f t="shared" si="3"/>
        <v>0</v>
      </c>
      <c r="U40" s="9">
        <v>0</v>
      </c>
      <c r="W40" s="9">
        <v>0</v>
      </c>
      <c r="Y40" s="9">
        <f t="shared" si="4"/>
        <v>0</v>
      </c>
      <c r="AA40" s="21">
        <f t="shared" si="5"/>
        <v>0</v>
      </c>
      <c r="AC40" s="9">
        <v>0</v>
      </c>
      <c r="AE40" s="9">
        <v>12112971.11</v>
      </c>
      <c r="AG40" s="9">
        <f t="shared" si="6"/>
        <v>-12112971.11</v>
      </c>
      <c r="AI40" s="21" t="str">
        <f t="shared" si="7"/>
        <v>N.M.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94.29</v>
      </c>
      <c r="G41" s="5">
        <v>1408.8600000000001</v>
      </c>
      <c r="I41" s="9">
        <f t="shared" si="0"/>
        <v>-1314.5700000000002</v>
      </c>
      <c r="K41" s="21">
        <f t="shared" si="1"/>
        <v>-0.933073548826711</v>
      </c>
      <c r="M41" s="9">
        <v>94.29</v>
      </c>
      <c r="O41" s="9">
        <v>-9866.47</v>
      </c>
      <c r="Q41" s="9">
        <f t="shared" si="2"/>
        <v>9960.76</v>
      </c>
      <c r="S41" s="21">
        <f t="shared" si="3"/>
        <v>1.0095566094053903</v>
      </c>
      <c r="U41" s="9">
        <v>15272.11</v>
      </c>
      <c r="W41" s="9">
        <v>-366609.09</v>
      </c>
      <c r="Y41" s="9">
        <f t="shared" si="4"/>
        <v>381881.2</v>
      </c>
      <c r="AA41" s="21">
        <f t="shared" si="5"/>
        <v>1.0416577504938571</v>
      </c>
      <c r="AC41" s="9">
        <v>20621.75</v>
      </c>
      <c r="AE41" s="9">
        <v>-392658.78</v>
      </c>
      <c r="AG41" s="9">
        <f t="shared" si="6"/>
        <v>413280.53</v>
      </c>
      <c r="AI41" s="21">
        <f t="shared" si="7"/>
        <v>1.052518244975956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-127980.35</v>
      </c>
      <c r="G42" s="5">
        <v>-298431.37</v>
      </c>
      <c r="I42" s="9">
        <f aca="true" t="shared" si="8" ref="I42:I73">+E42-G42</f>
        <v>170451.02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0.5711565107917441</v>
      </c>
      <c r="M42" s="9">
        <v>-599886.65</v>
      </c>
      <c r="O42" s="9">
        <v>-1380098.87</v>
      </c>
      <c r="Q42" s="9">
        <f aca="true" t="shared" si="10" ref="Q42:Q73">+M42-O42</f>
        <v>780212.2200000001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0.5653306708380973</v>
      </c>
      <c r="U42" s="9">
        <v>-6204098.83</v>
      </c>
      <c r="W42" s="9">
        <v>-6939315.03</v>
      </c>
      <c r="Y42" s="9">
        <f aca="true" t="shared" si="12" ref="Y42:Y73">+U42-W42</f>
        <v>735216.2000000002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0.1059493908003194</v>
      </c>
      <c r="AC42" s="9">
        <v>-6756218.23</v>
      </c>
      <c r="AE42" s="9">
        <v>-7996498.720000001</v>
      </c>
      <c r="AG42" s="9">
        <f aca="true" t="shared" si="14" ref="AG42:AG73">+AC42-AE42</f>
        <v>1240280.4900000002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0.15510294360429788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54625.9</v>
      </c>
      <c r="G43" s="5">
        <v>108428.64</v>
      </c>
      <c r="I43" s="9">
        <f t="shared" si="8"/>
        <v>-53802.74</v>
      </c>
      <c r="K43" s="21">
        <f t="shared" si="9"/>
        <v>-0.4962041394229421</v>
      </c>
      <c r="M43" s="9">
        <v>194664.42</v>
      </c>
      <c r="O43" s="9">
        <v>347487.34</v>
      </c>
      <c r="Q43" s="9">
        <f t="shared" si="10"/>
        <v>-152822.92</v>
      </c>
      <c r="S43" s="21">
        <f t="shared" si="11"/>
        <v>-0.43979420948112813</v>
      </c>
      <c r="U43" s="9">
        <v>964643.92</v>
      </c>
      <c r="W43" s="9">
        <v>614202.05</v>
      </c>
      <c r="Y43" s="9">
        <f t="shared" si="12"/>
        <v>350441.87</v>
      </c>
      <c r="AA43" s="21">
        <f t="shared" si="13"/>
        <v>0.570564474670835</v>
      </c>
      <c r="AC43" s="9">
        <v>1059762.25</v>
      </c>
      <c r="AE43" s="9">
        <v>641297.7000000001</v>
      </c>
      <c r="AG43" s="9">
        <f t="shared" si="14"/>
        <v>418464.54999999993</v>
      </c>
      <c r="AI43" s="21">
        <f t="shared" si="15"/>
        <v>0.6525277573894307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176650.31</v>
      </c>
      <c r="G44" s="5">
        <v>199390.6</v>
      </c>
      <c r="I44" s="9">
        <f t="shared" si="8"/>
        <v>-22740.290000000008</v>
      </c>
      <c r="K44" s="21">
        <f t="shared" si="9"/>
        <v>-0.11404895717250466</v>
      </c>
      <c r="M44" s="9">
        <v>543696.96</v>
      </c>
      <c r="O44" s="9">
        <v>612575.11</v>
      </c>
      <c r="Q44" s="9">
        <f t="shared" si="10"/>
        <v>-68878.15000000002</v>
      </c>
      <c r="S44" s="21">
        <f t="shared" si="11"/>
        <v>-0.11244033405144395</v>
      </c>
      <c r="U44" s="9">
        <v>1643960.63</v>
      </c>
      <c r="W44" s="9">
        <v>2260590.26</v>
      </c>
      <c r="Y44" s="9">
        <f t="shared" si="12"/>
        <v>-616629.6299999999</v>
      </c>
      <c r="AA44" s="21">
        <f t="shared" si="13"/>
        <v>-0.27277372680531675</v>
      </c>
      <c r="AC44" s="9">
        <v>1826562.7</v>
      </c>
      <c r="AE44" s="9">
        <v>2392452.96</v>
      </c>
      <c r="AG44" s="9">
        <f t="shared" si="14"/>
        <v>-565890.26</v>
      </c>
      <c r="AI44" s="21">
        <f t="shared" si="15"/>
        <v>-0.2365314049894632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65551.28</v>
      </c>
      <c r="G45" s="5">
        <v>176223.04</v>
      </c>
      <c r="I45" s="9">
        <f t="shared" si="8"/>
        <v>-110671.76000000001</v>
      </c>
      <c r="K45" s="21">
        <f t="shared" si="9"/>
        <v>-0.6280209443668661</v>
      </c>
      <c r="M45" s="9">
        <v>15590.970000000001</v>
      </c>
      <c r="O45" s="9">
        <v>1155819.59</v>
      </c>
      <c r="Q45" s="9">
        <f t="shared" si="10"/>
        <v>-1140228.62</v>
      </c>
      <c r="S45" s="21">
        <f t="shared" si="11"/>
        <v>-0.9865108965664788</v>
      </c>
      <c r="U45" s="9">
        <v>1803583.51</v>
      </c>
      <c r="W45" s="9">
        <v>5193068.63</v>
      </c>
      <c r="Y45" s="9">
        <f t="shared" si="12"/>
        <v>-3389485.12</v>
      </c>
      <c r="AA45" s="21">
        <f t="shared" si="13"/>
        <v>-0.652694073869769</v>
      </c>
      <c r="AC45" s="9">
        <v>2066508.34</v>
      </c>
      <c r="AE45" s="9">
        <v>5647233.25</v>
      </c>
      <c r="AG45" s="9">
        <f t="shared" si="14"/>
        <v>-3580724.91</v>
      </c>
      <c r="AI45" s="21">
        <f t="shared" si="15"/>
        <v>-0.6340671177341577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134373.99</v>
      </c>
      <c r="G46" s="5">
        <v>374141.19</v>
      </c>
      <c r="I46" s="9">
        <f t="shared" si="8"/>
        <v>-239767.2</v>
      </c>
      <c r="K46" s="21">
        <f t="shared" si="9"/>
        <v>-0.640846841803224</v>
      </c>
      <c r="M46" s="9">
        <v>286973.22000000003</v>
      </c>
      <c r="O46" s="9">
        <v>1572193.8</v>
      </c>
      <c r="Q46" s="9">
        <f t="shared" si="10"/>
        <v>-1285220.58</v>
      </c>
      <c r="S46" s="21">
        <f t="shared" si="11"/>
        <v>-0.8174695638667447</v>
      </c>
      <c r="U46" s="9">
        <v>6468464.58</v>
      </c>
      <c r="W46" s="9">
        <v>6595574.2</v>
      </c>
      <c r="Y46" s="9">
        <f t="shared" si="12"/>
        <v>-127109.62000000011</v>
      </c>
      <c r="AA46" s="21">
        <f t="shared" si="13"/>
        <v>-0.019271956640257357</v>
      </c>
      <c r="AC46" s="9">
        <v>7044819.67</v>
      </c>
      <c r="AE46" s="9">
        <v>7793625.91</v>
      </c>
      <c r="AG46" s="9">
        <f t="shared" si="14"/>
        <v>-748806.2400000002</v>
      </c>
      <c r="AI46" s="21">
        <f t="shared" si="15"/>
        <v>-0.0960793151540937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1641985.22</v>
      </c>
      <c r="G47" s="5">
        <v>1741047.1099999999</v>
      </c>
      <c r="I47" s="9">
        <f t="shared" si="8"/>
        <v>-99061.8899999999</v>
      </c>
      <c r="K47" s="21">
        <f t="shared" si="9"/>
        <v>-0.0568978802647103</v>
      </c>
      <c r="M47" s="9">
        <v>4651430.48</v>
      </c>
      <c r="O47" s="9">
        <v>12516143.53</v>
      </c>
      <c r="Q47" s="9">
        <f t="shared" si="10"/>
        <v>-7864713.049999999</v>
      </c>
      <c r="S47" s="21">
        <f t="shared" si="11"/>
        <v>-0.628365520988876</v>
      </c>
      <c r="U47" s="9">
        <v>19034076.84</v>
      </c>
      <c r="W47" s="9">
        <v>59919525.69</v>
      </c>
      <c r="Y47" s="9">
        <f t="shared" si="12"/>
        <v>-40885448.849999994</v>
      </c>
      <c r="AA47" s="21">
        <f t="shared" si="13"/>
        <v>-0.6823393272758064</v>
      </c>
      <c r="AC47" s="9">
        <v>20216945.009999998</v>
      </c>
      <c r="AE47" s="9">
        <v>64804028.61</v>
      </c>
      <c r="AG47" s="9">
        <f t="shared" si="14"/>
        <v>-44587083.6</v>
      </c>
      <c r="AI47" s="21">
        <f t="shared" si="15"/>
        <v>-0.6880295030472798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-128.72</v>
      </c>
      <c r="G48" s="5">
        <v>-674.62</v>
      </c>
      <c r="I48" s="9">
        <f t="shared" si="8"/>
        <v>545.9</v>
      </c>
      <c r="K48" s="21">
        <f t="shared" si="9"/>
        <v>0.8091962882808099</v>
      </c>
      <c r="M48" s="9">
        <v>-969.84</v>
      </c>
      <c r="O48" s="9">
        <v>763.09</v>
      </c>
      <c r="Q48" s="9">
        <f t="shared" si="10"/>
        <v>-1732.93</v>
      </c>
      <c r="S48" s="21">
        <f t="shared" si="11"/>
        <v>-2.270937897233616</v>
      </c>
      <c r="U48" s="9">
        <v>-4445.3</v>
      </c>
      <c r="W48" s="9">
        <v>-18851.45</v>
      </c>
      <c r="Y48" s="9">
        <f t="shared" si="12"/>
        <v>14406.150000000001</v>
      </c>
      <c r="AA48" s="21">
        <f t="shared" si="13"/>
        <v>0.7641932052972054</v>
      </c>
      <c r="AC48" s="9">
        <v>-4947.37</v>
      </c>
      <c r="AE48" s="9">
        <v>-19971.25</v>
      </c>
      <c r="AG48" s="9">
        <f t="shared" si="14"/>
        <v>15023.880000000001</v>
      </c>
      <c r="AI48" s="21">
        <f t="shared" si="15"/>
        <v>0.7522753958815798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266.37</v>
      </c>
      <c r="G49" s="5">
        <v>1.74</v>
      </c>
      <c r="I49" s="9">
        <f t="shared" si="8"/>
        <v>264.63</v>
      </c>
      <c r="K49" s="21" t="str">
        <f t="shared" si="9"/>
        <v>N.M.</v>
      </c>
      <c r="M49" s="9">
        <v>2708.8</v>
      </c>
      <c r="O49" s="9">
        <v>4.41</v>
      </c>
      <c r="Q49" s="9">
        <f t="shared" si="10"/>
        <v>2704.3900000000003</v>
      </c>
      <c r="S49" s="21" t="str">
        <f t="shared" si="11"/>
        <v>N.M.</v>
      </c>
      <c r="U49" s="9">
        <v>10597.54</v>
      </c>
      <c r="W49" s="9">
        <v>162824.39</v>
      </c>
      <c r="Y49" s="9">
        <f t="shared" si="12"/>
        <v>-152226.85</v>
      </c>
      <c r="AA49" s="21">
        <f t="shared" si="13"/>
        <v>-0.9349142963164179</v>
      </c>
      <c r="AC49" s="9">
        <v>10598.890000000001</v>
      </c>
      <c r="AE49" s="9">
        <v>159023.91</v>
      </c>
      <c r="AG49" s="9">
        <f t="shared" si="14"/>
        <v>-148425.02</v>
      </c>
      <c r="AI49" s="21">
        <f t="shared" si="15"/>
        <v>-0.9333503370656651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-58467.89</v>
      </c>
      <c r="G50" s="5">
        <v>-104568.26000000001</v>
      </c>
      <c r="I50" s="9">
        <f t="shared" si="8"/>
        <v>46100.37000000001</v>
      </c>
      <c r="K50" s="21">
        <f t="shared" si="9"/>
        <v>0.440863891203698</v>
      </c>
      <c r="M50" s="9">
        <v>-168141.49</v>
      </c>
      <c r="O50" s="9">
        <v>-192997.19</v>
      </c>
      <c r="Q50" s="9">
        <f t="shared" si="10"/>
        <v>24855.70000000001</v>
      </c>
      <c r="S50" s="21">
        <f t="shared" si="11"/>
        <v>0.1287878854609231</v>
      </c>
      <c r="U50" s="9">
        <v>-306082.45</v>
      </c>
      <c r="W50" s="9">
        <v>533913.37</v>
      </c>
      <c r="Y50" s="9">
        <f t="shared" si="12"/>
        <v>-839995.8200000001</v>
      </c>
      <c r="AA50" s="21">
        <f t="shared" si="13"/>
        <v>-1.5732811111285714</v>
      </c>
      <c r="AC50" s="9">
        <v>-311201.84</v>
      </c>
      <c r="AE50" s="9">
        <v>610902.4299999999</v>
      </c>
      <c r="AG50" s="9">
        <f t="shared" si="14"/>
        <v>-922104.27</v>
      </c>
      <c r="AI50" s="21">
        <f t="shared" si="15"/>
        <v>-1.5094133280825224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-751.42</v>
      </c>
      <c r="G51" s="5">
        <v>-1835.56</v>
      </c>
      <c r="I51" s="9">
        <f t="shared" si="8"/>
        <v>1084.1399999999999</v>
      </c>
      <c r="K51" s="21">
        <f t="shared" si="9"/>
        <v>0.5906317418117631</v>
      </c>
      <c r="M51" s="9">
        <v>-1284.29</v>
      </c>
      <c r="O51" s="9">
        <v>-4162.7300000000005</v>
      </c>
      <c r="Q51" s="9">
        <f t="shared" si="10"/>
        <v>2878.4400000000005</v>
      </c>
      <c r="S51" s="21">
        <f t="shared" si="11"/>
        <v>0.6914789092734817</v>
      </c>
      <c r="U51" s="9">
        <v>8530.55</v>
      </c>
      <c r="W51" s="9">
        <v>-42260.24</v>
      </c>
      <c r="Y51" s="9">
        <f t="shared" si="12"/>
        <v>50790.78999999999</v>
      </c>
      <c r="AA51" s="21">
        <f t="shared" si="13"/>
        <v>1.2018575852858384</v>
      </c>
      <c r="AC51" s="9">
        <v>8415.98</v>
      </c>
      <c r="AE51" s="9">
        <v>-43195.32</v>
      </c>
      <c r="AG51" s="9">
        <f t="shared" si="14"/>
        <v>51611.3</v>
      </c>
      <c r="AI51" s="21">
        <f t="shared" si="15"/>
        <v>1.1948354590265797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21987.79</v>
      </c>
      <c r="G52" s="5">
        <v>1919637.6099999999</v>
      </c>
      <c r="I52" s="9">
        <f t="shared" si="8"/>
        <v>-1897649.8199999998</v>
      </c>
      <c r="K52" s="21">
        <f t="shared" si="9"/>
        <v>-0.9885458641331787</v>
      </c>
      <c r="M52" s="9">
        <v>50435.83</v>
      </c>
      <c r="O52" s="9">
        <v>6187089.72</v>
      </c>
      <c r="Q52" s="9">
        <f t="shared" si="10"/>
        <v>-6136653.89</v>
      </c>
      <c r="S52" s="21">
        <f t="shared" si="11"/>
        <v>-0.9918482142198514</v>
      </c>
      <c r="U52" s="9">
        <v>554927.08</v>
      </c>
      <c r="W52" s="9">
        <v>18916185.98</v>
      </c>
      <c r="Y52" s="9">
        <f t="shared" si="12"/>
        <v>-18361258.900000002</v>
      </c>
      <c r="AA52" s="21">
        <f t="shared" si="13"/>
        <v>-0.9706639023010918</v>
      </c>
      <c r="AC52" s="9">
        <v>2365470.37</v>
      </c>
      <c r="AE52" s="9">
        <v>20217498.7</v>
      </c>
      <c r="AG52" s="9">
        <f t="shared" si="14"/>
        <v>-17852028.33</v>
      </c>
      <c r="AI52" s="21">
        <f t="shared" si="15"/>
        <v>-0.882998861278522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221.82</v>
      </c>
      <c r="G53" s="5">
        <v>11161.34</v>
      </c>
      <c r="I53" s="9">
        <f t="shared" si="8"/>
        <v>-10939.52</v>
      </c>
      <c r="K53" s="21">
        <f t="shared" si="9"/>
        <v>-0.9801260422135694</v>
      </c>
      <c r="M53" s="9">
        <v>-17171.420000000002</v>
      </c>
      <c r="O53" s="9">
        <v>28103.940000000002</v>
      </c>
      <c r="Q53" s="9">
        <f t="shared" si="10"/>
        <v>-45275.36</v>
      </c>
      <c r="S53" s="21">
        <f t="shared" si="11"/>
        <v>-1.610996892250695</v>
      </c>
      <c r="U53" s="9">
        <v>-181381.29</v>
      </c>
      <c r="W53" s="9">
        <v>247815.64</v>
      </c>
      <c r="Y53" s="9">
        <f t="shared" si="12"/>
        <v>-429196.93000000005</v>
      </c>
      <c r="AA53" s="21">
        <f t="shared" si="13"/>
        <v>-1.7319202694390072</v>
      </c>
      <c r="AC53" s="9">
        <v>-193016.26</v>
      </c>
      <c r="AE53" s="9">
        <v>231886.95</v>
      </c>
      <c r="AG53" s="9">
        <f t="shared" si="14"/>
        <v>-424903.21</v>
      </c>
      <c r="AI53" s="21">
        <f t="shared" si="15"/>
        <v>-1.8323722400074691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53138.770000000004</v>
      </c>
      <c r="G54" s="5">
        <v>16428.91</v>
      </c>
      <c r="I54" s="9">
        <f t="shared" si="8"/>
        <v>36709.86</v>
      </c>
      <c r="K54" s="21">
        <f t="shared" si="9"/>
        <v>2.2344671679374954</v>
      </c>
      <c r="M54" s="9">
        <v>36447.54</v>
      </c>
      <c r="O54" s="9">
        <v>12853.32</v>
      </c>
      <c r="Q54" s="9">
        <f t="shared" si="10"/>
        <v>23594.22</v>
      </c>
      <c r="S54" s="21">
        <f t="shared" si="11"/>
        <v>1.8356518004686728</v>
      </c>
      <c r="U54" s="9">
        <v>35239.48</v>
      </c>
      <c r="W54" s="9">
        <v>22944.9</v>
      </c>
      <c r="Y54" s="9">
        <f t="shared" si="12"/>
        <v>12294.580000000002</v>
      </c>
      <c r="AA54" s="21">
        <f t="shared" si="13"/>
        <v>0.5358306203121391</v>
      </c>
      <c r="AC54" s="9">
        <v>8260.860000000004</v>
      </c>
      <c r="AE54" s="9">
        <v>23788.550000000003</v>
      </c>
      <c r="AG54" s="9">
        <f t="shared" si="14"/>
        <v>-15527.689999999999</v>
      </c>
      <c r="AI54" s="21">
        <f t="shared" si="15"/>
        <v>-0.6527379768838368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-260.48</v>
      </c>
      <c r="G55" s="5">
        <v>70284.82</v>
      </c>
      <c r="I55" s="9">
        <f t="shared" si="8"/>
        <v>-70545.3</v>
      </c>
      <c r="K55" s="21">
        <f t="shared" si="9"/>
        <v>-1.0037060634145467</v>
      </c>
      <c r="M55" s="9">
        <v>4573.68</v>
      </c>
      <c r="O55" s="9">
        <v>3778.29</v>
      </c>
      <c r="Q55" s="9">
        <f t="shared" si="10"/>
        <v>795.3900000000003</v>
      </c>
      <c r="S55" s="21">
        <f t="shared" si="11"/>
        <v>0.21051586828962318</v>
      </c>
      <c r="U55" s="9">
        <v>212.62</v>
      </c>
      <c r="W55" s="9">
        <v>-10682.1</v>
      </c>
      <c r="Y55" s="9">
        <f t="shared" si="12"/>
        <v>10894.720000000001</v>
      </c>
      <c r="AA55" s="21">
        <f t="shared" si="13"/>
        <v>1.0199043259284224</v>
      </c>
      <c r="AC55" s="9">
        <v>-72857.04000000001</v>
      </c>
      <c r="AE55" s="9">
        <v>-2235.75</v>
      </c>
      <c r="AG55" s="9">
        <f t="shared" si="14"/>
        <v>-70621.29000000001</v>
      </c>
      <c r="AI55" s="21" t="str">
        <f t="shared" si="15"/>
        <v>N.M.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-148.93</v>
      </c>
      <c r="G56" s="5">
        <v>-47708.85</v>
      </c>
      <c r="I56" s="9">
        <f t="shared" si="8"/>
        <v>47559.92</v>
      </c>
      <c r="K56" s="21">
        <f t="shared" si="9"/>
        <v>0.9968783569505448</v>
      </c>
      <c r="M56" s="9">
        <v>6580.16</v>
      </c>
      <c r="O56" s="9">
        <v>6648.360000000001</v>
      </c>
      <c r="Q56" s="9">
        <f t="shared" si="10"/>
        <v>-68.20000000000073</v>
      </c>
      <c r="S56" s="21">
        <f t="shared" si="11"/>
        <v>-0.01025816893188707</v>
      </c>
      <c r="U56" s="9">
        <v>-66786.94</v>
      </c>
      <c r="W56" s="9">
        <v>-11361.84</v>
      </c>
      <c r="Y56" s="9">
        <f t="shared" si="12"/>
        <v>-55425.100000000006</v>
      </c>
      <c r="AA56" s="21">
        <f t="shared" si="13"/>
        <v>-4.87817994268534</v>
      </c>
      <c r="AC56" s="9">
        <v>-76896.98000000001</v>
      </c>
      <c r="AE56" s="9">
        <v>-16176.83</v>
      </c>
      <c r="AG56" s="9">
        <f t="shared" si="14"/>
        <v>-60720.15000000001</v>
      </c>
      <c r="AI56" s="21">
        <f t="shared" si="15"/>
        <v>-3.7535258762068966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-19903.32</v>
      </c>
      <c r="G57" s="5">
        <v>133786.63</v>
      </c>
      <c r="I57" s="9">
        <f t="shared" si="8"/>
        <v>-153689.95</v>
      </c>
      <c r="K57" s="21">
        <f t="shared" si="9"/>
        <v>-1.1487691258835058</v>
      </c>
      <c r="M57" s="9">
        <v>-61651.05</v>
      </c>
      <c r="O57" s="9">
        <v>-1208666.57</v>
      </c>
      <c r="Q57" s="9">
        <f t="shared" si="10"/>
        <v>1147015.52</v>
      </c>
      <c r="S57" s="21">
        <f t="shared" si="11"/>
        <v>0.9489925083308955</v>
      </c>
      <c r="U57" s="9">
        <v>-177022.42</v>
      </c>
      <c r="W57" s="9">
        <v>-12643952.59</v>
      </c>
      <c r="Y57" s="9">
        <f t="shared" si="12"/>
        <v>12466930.17</v>
      </c>
      <c r="AA57" s="21">
        <f t="shared" si="13"/>
        <v>0.9859994397527237</v>
      </c>
      <c r="AC57" s="9">
        <v>-98880.17000000001</v>
      </c>
      <c r="AE57" s="9">
        <v>-13398432.97</v>
      </c>
      <c r="AG57" s="9">
        <f t="shared" si="14"/>
        <v>13299552.8</v>
      </c>
      <c r="AI57" s="21">
        <f t="shared" si="15"/>
        <v>0.9926200198022113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-944.74</v>
      </c>
      <c r="G58" s="5">
        <v>-96517.25</v>
      </c>
      <c r="I58" s="9">
        <f t="shared" si="8"/>
        <v>95572.51</v>
      </c>
      <c r="K58" s="21">
        <f t="shared" si="9"/>
        <v>0.9902116979089229</v>
      </c>
      <c r="M58" s="9">
        <v>-1084.14</v>
      </c>
      <c r="O58" s="9">
        <v>-1208060.21</v>
      </c>
      <c r="Q58" s="9">
        <f t="shared" si="10"/>
        <v>1206976.07</v>
      </c>
      <c r="S58" s="21">
        <f t="shared" si="11"/>
        <v>0.9991025778425399</v>
      </c>
      <c r="U58" s="9">
        <v>-283193.96</v>
      </c>
      <c r="W58" s="9">
        <v>-2452069.18</v>
      </c>
      <c r="Y58" s="9">
        <f t="shared" si="12"/>
        <v>2168875.22</v>
      </c>
      <c r="AA58" s="21">
        <f t="shared" si="13"/>
        <v>0.8845081687295625</v>
      </c>
      <c r="AC58" s="9">
        <v>-365047.52</v>
      </c>
      <c r="AE58" s="9">
        <v>-2789928.02</v>
      </c>
      <c r="AG58" s="9">
        <f t="shared" si="14"/>
        <v>2424880.5</v>
      </c>
      <c r="AI58" s="21">
        <f t="shared" si="15"/>
        <v>0.8691552192805319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-0.03</v>
      </c>
      <c r="G59" s="5">
        <v>-0.01</v>
      </c>
      <c r="I59" s="9">
        <f t="shared" si="8"/>
        <v>-0.019999999999999997</v>
      </c>
      <c r="K59" s="21">
        <f t="shared" si="9"/>
        <v>-1.9999999999999996</v>
      </c>
      <c r="M59" s="9">
        <v>0.01</v>
      </c>
      <c r="O59" s="9">
        <v>0.11</v>
      </c>
      <c r="Q59" s="9">
        <f t="shared" si="10"/>
        <v>-0.1</v>
      </c>
      <c r="S59" s="21">
        <f t="shared" si="11"/>
        <v>-0.9090909090909092</v>
      </c>
      <c r="U59" s="9">
        <v>0</v>
      </c>
      <c r="W59" s="9">
        <v>-12.81</v>
      </c>
      <c r="Y59" s="9">
        <f t="shared" si="12"/>
        <v>12.81</v>
      </c>
      <c r="AA59" s="21" t="str">
        <f t="shared" si="13"/>
        <v>N.M.</v>
      </c>
      <c r="AC59" s="9">
        <v>12.81</v>
      </c>
      <c r="AE59" s="9">
        <v>-12.81</v>
      </c>
      <c r="AG59" s="9">
        <f t="shared" si="14"/>
        <v>25.62</v>
      </c>
      <c r="AI59" s="21">
        <f t="shared" si="15"/>
        <v>2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235950.08000000002</v>
      </c>
      <c r="G60" s="5">
        <v>171345.42</v>
      </c>
      <c r="I60" s="9">
        <f t="shared" si="8"/>
        <v>64604.66</v>
      </c>
      <c r="K60" s="21">
        <f t="shared" si="9"/>
        <v>0.3770434015685975</v>
      </c>
      <c r="M60" s="9">
        <v>806802.21</v>
      </c>
      <c r="O60" s="9">
        <v>609354.39</v>
      </c>
      <c r="Q60" s="9">
        <f t="shared" si="10"/>
        <v>197447.81999999995</v>
      </c>
      <c r="S60" s="21">
        <f t="shared" si="11"/>
        <v>0.324027894506512</v>
      </c>
      <c r="U60" s="9">
        <v>2887512.6</v>
      </c>
      <c r="W60" s="9">
        <v>-1122517.22</v>
      </c>
      <c r="Y60" s="9">
        <f t="shared" si="12"/>
        <v>4010029.8200000003</v>
      </c>
      <c r="AA60" s="21">
        <f t="shared" si="13"/>
        <v>3.5723548365699016</v>
      </c>
      <c r="AC60" s="9">
        <v>3017850.17</v>
      </c>
      <c r="AE60" s="9">
        <v>-1360996.63</v>
      </c>
      <c r="AG60" s="9">
        <f t="shared" si="14"/>
        <v>4378846.8</v>
      </c>
      <c r="AI60" s="21">
        <f t="shared" si="15"/>
        <v>3.2173825441434047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0</v>
      </c>
      <c r="G61" s="5">
        <v>-6073</v>
      </c>
      <c r="I61" s="9">
        <f t="shared" si="8"/>
        <v>6073</v>
      </c>
      <c r="K61" s="21" t="str">
        <f t="shared" si="9"/>
        <v>N.M.</v>
      </c>
      <c r="M61" s="9">
        <v>0</v>
      </c>
      <c r="O61" s="9">
        <v>6166</v>
      </c>
      <c r="Q61" s="9">
        <f t="shared" si="10"/>
        <v>-6166</v>
      </c>
      <c r="S61" s="21" t="str">
        <f t="shared" si="11"/>
        <v>N.M.</v>
      </c>
      <c r="U61" s="9">
        <v>-6650</v>
      </c>
      <c r="W61" s="9">
        <v>10284</v>
      </c>
      <c r="Y61" s="9">
        <f t="shared" si="12"/>
        <v>-16934</v>
      </c>
      <c r="AA61" s="21">
        <f t="shared" si="13"/>
        <v>-1.646635550369506</v>
      </c>
      <c r="AC61" s="9">
        <v>-7054</v>
      </c>
      <c r="AE61" s="9">
        <v>12572</v>
      </c>
      <c r="AG61" s="9">
        <f t="shared" si="14"/>
        <v>-19626</v>
      </c>
      <c r="AI61" s="21">
        <f t="shared" si="15"/>
        <v>-1.56108813235762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57513.64</v>
      </c>
      <c r="G62" s="5">
        <v>41398.64</v>
      </c>
      <c r="I62" s="9">
        <f t="shared" si="8"/>
        <v>16115</v>
      </c>
      <c r="K62" s="21">
        <f t="shared" si="9"/>
        <v>0.3892639951457343</v>
      </c>
      <c r="M62" s="9">
        <v>174834.11000000002</v>
      </c>
      <c r="O62" s="9">
        <v>126870.08</v>
      </c>
      <c r="Q62" s="9">
        <f t="shared" si="10"/>
        <v>47964.03000000001</v>
      </c>
      <c r="S62" s="21">
        <f t="shared" si="11"/>
        <v>0.3780562761527384</v>
      </c>
      <c r="U62" s="9">
        <v>610562.58</v>
      </c>
      <c r="W62" s="9">
        <v>461502.87</v>
      </c>
      <c r="Y62" s="9">
        <f t="shared" si="12"/>
        <v>149059.70999999996</v>
      </c>
      <c r="AA62" s="21">
        <f t="shared" si="13"/>
        <v>0.32298761218971395</v>
      </c>
      <c r="AC62" s="9">
        <v>653763.08</v>
      </c>
      <c r="AE62" s="9">
        <v>528426.48</v>
      </c>
      <c r="AG62" s="9">
        <f t="shared" si="14"/>
        <v>125336.59999999998</v>
      </c>
      <c r="AI62" s="21">
        <f t="shared" si="15"/>
        <v>0.23718834075082684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-923047.18</v>
      </c>
      <c r="G63" s="5">
        <v>-470039.211</v>
      </c>
      <c r="I63" s="9">
        <f t="shared" si="8"/>
        <v>-453007.96900000004</v>
      </c>
      <c r="K63" s="21">
        <f t="shared" si="9"/>
        <v>-0.9637663377832536</v>
      </c>
      <c r="M63" s="9">
        <v>-3148906</v>
      </c>
      <c r="O63" s="9">
        <v>-1920119.601</v>
      </c>
      <c r="Q63" s="9">
        <f t="shared" si="10"/>
        <v>-1228786.399</v>
      </c>
      <c r="S63" s="21">
        <f t="shared" si="11"/>
        <v>-0.6399530520703226</v>
      </c>
      <c r="U63" s="9">
        <v>-9964787.108</v>
      </c>
      <c r="W63" s="9">
        <v>-1632313.311</v>
      </c>
      <c r="Y63" s="9">
        <f t="shared" si="12"/>
        <v>-8332473.796999999</v>
      </c>
      <c r="AA63" s="21">
        <f t="shared" si="13"/>
        <v>-5.1047024739970395</v>
      </c>
      <c r="AC63" s="9">
        <v>-10477728.758</v>
      </c>
      <c r="AE63" s="9">
        <v>-1539188.171</v>
      </c>
      <c r="AG63" s="9">
        <f t="shared" si="14"/>
        <v>-8938540.587</v>
      </c>
      <c r="AI63" s="21">
        <f t="shared" si="15"/>
        <v>-5.80730852498216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923047.18</v>
      </c>
      <c r="G64" s="5">
        <v>470039.211</v>
      </c>
      <c r="I64" s="9">
        <f t="shared" si="8"/>
        <v>453007.96900000004</v>
      </c>
      <c r="K64" s="21">
        <f t="shared" si="9"/>
        <v>0.9637663377832536</v>
      </c>
      <c r="M64" s="9">
        <v>3148906</v>
      </c>
      <c r="O64" s="9">
        <v>1920119.601</v>
      </c>
      <c r="Q64" s="9">
        <f t="shared" si="10"/>
        <v>1228786.399</v>
      </c>
      <c r="S64" s="21">
        <f t="shared" si="11"/>
        <v>0.6399530520703226</v>
      </c>
      <c r="U64" s="9">
        <v>9964787.108</v>
      </c>
      <c r="W64" s="9">
        <v>1632313.311</v>
      </c>
      <c r="Y64" s="9">
        <f t="shared" si="12"/>
        <v>8332473.796999999</v>
      </c>
      <c r="AA64" s="21">
        <f t="shared" si="13"/>
        <v>5.1047024739970395</v>
      </c>
      <c r="AC64" s="9">
        <v>10477728.758</v>
      </c>
      <c r="AE64" s="9">
        <v>1539188.171</v>
      </c>
      <c r="AG64" s="9">
        <f t="shared" si="14"/>
        <v>8938540.587</v>
      </c>
      <c r="AI64" s="21">
        <f t="shared" si="15"/>
        <v>5.80730852498216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34.33</v>
      </c>
      <c r="G65" s="5">
        <v>8991.86</v>
      </c>
      <c r="I65" s="9">
        <f t="shared" si="8"/>
        <v>-8957.53</v>
      </c>
      <c r="K65" s="21">
        <f t="shared" si="9"/>
        <v>-0.9961821024793536</v>
      </c>
      <c r="M65" s="9">
        <v>34.33</v>
      </c>
      <c r="O65" s="9">
        <v>-11597.17</v>
      </c>
      <c r="Q65" s="9">
        <f t="shared" si="10"/>
        <v>11631.5</v>
      </c>
      <c r="S65" s="21">
        <f t="shared" si="11"/>
        <v>1.0029602049465516</v>
      </c>
      <c r="U65" s="9">
        <v>8291.08</v>
      </c>
      <c r="W65" s="9">
        <v>-225111.74</v>
      </c>
      <c r="Y65" s="9">
        <f t="shared" si="12"/>
        <v>233402.81999999998</v>
      </c>
      <c r="AA65" s="21">
        <f t="shared" si="13"/>
        <v>1.036830953374533</v>
      </c>
      <c r="AC65" s="9">
        <v>7614.82</v>
      </c>
      <c r="AE65" s="9">
        <v>-208204</v>
      </c>
      <c r="AG65" s="9">
        <f t="shared" si="14"/>
        <v>215818.82</v>
      </c>
      <c r="AI65" s="21">
        <f t="shared" si="15"/>
        <v>1.036573841040518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-461.81</v>
      </c>
      <c r="G66" s="5">
        <v>1681.23</v>
      </c>
      <c r="I66" s="9">
        <f t="shared" si="8"/>
        <v>-2143.04</v>
      </c>
      <c r="K66" s="21">
        <f t="shared" si="9"/>
        <v>-1.2746857955187572</v>
      </c>
      <c r="M66" s="9">
        <v>-457.3</v>
      </c>
      <c r="O66" s="9">
        <v>5905.79</v>
      </c>
      <c r="Q66" s="9">
        <f t="shared" si="10"/>
        <v>-6363.09</v>
      </c>
      <c r="S66" s="21">
        <f t="shared" si="11"/>
        <v>-1.077432485747038</v>
      </c>
      <c r="U66" s="9">
        <v>2882.11</v>
      </c>
      <c r="W66" s="9">
        <v>36021.39</v>
      </c>
      <c r="Y66" s="9">
        <f t="shared" si="12"/>
        <v>-33139.28</v>
      </c>
      <c r="AA66" s="21">
        <f t="shared" si="13"/>
        <v>-0.91998892880036</v>
      </c>
      <c r="AC66" s="9">
        <v>3579.78</v>
      </c>
      <c r="AE66" s="9">
        <v>36021.39</v>
      </c>
      <c r="AG66" s="9">
        <f t="shared" si="14"/>
        <v>-32441.61</v>
      </c>
      <c r="AI66" s="21">
        <f t="shared" si="15"/>
        <v>-0.9006207145254528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-3946.34</v>
      </c>
      <c r="G67" s="5">
        <v>-2715.18</v>
      </c>
      <c r="I67" s="9">
        <f t="shared" si="8"/>
        <v>-1231.1600000000003</v>
      </c>
      <c r="K67" s="21">
        <f t="shared" si="9"/>
        <v>-0.453435867971921</v>
      </c>
      <c r="M67" s="9">
        <v>-11103.69</v>
      </c>
      <c r="O67" s="9">
        <v>16622.58</v>
      </c>
      <c r="Q67" s="9">
        <f t="shared" si="10"/>
        <v>-27726.270000000004</v>
      </c>
      <c r="S67" s="21">
        <f t="shared" si="11"/>
        <v>-1.6679883628173244</v>
      </c>
      <c r="U67" s="9">
        <v>-31851.08</v>
      </c>
      <c r="W67" s="9">
        <v>16438.16</v>
      </c>
      <c r="Y67" s="9">
        <f t="shared" si="12"/>
        <v>-48289.240000000005</v>
      </c>
      <c r="AA67" s="21">
        <f t="shared" si="13"/>
        <v>-2.93763048905717</v>
      </c>
      <c r="AC67" s="9">
        <v>-35412.43</v>
      </c>
      <c r="AE67" s="9">
        <v>16438.16</v>
      </c>
      <c r="AG67" s="9">
        <f t="shared" si="14"/>
        <v>-51850.59</v>
      </c>
      <c r="AI67" s="21">
        <f t="shared" si="15"/>
        <v>-3.154281866096935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8801.630000000001</v>
      </c>
      <c r="G68" s="5">
        <v>-16669.69</v>
      </c>
      <c r="I68" s="9">
        <f t="shared" si="8"/>
        <v>25471.32</v>
      </c>
      <c r="K68" s="21">
        <f t="shared" si="9"/>
        <v>1.5280020204334934</v>
      </c>
      <c r="M68" s="9">
        <v>26533.45</v>
      </c>
      <c r="O68" s="9">
        <v>-46065.08</v>
      </c>
      <c r="Q68" s="9">
        <f t="shared" si="10"/>
        <v>72598.53</v>
      </c>
      <c r="S68" s="21">
        <f t="shared" si="11"/>
        <v>1.5759992167602876</v>
      </c>
      <c r="U68" s="9">
        <v>-24160.920000000002</v>
      </c>
      <c r="W68" s="9">
        <v>32009.030000000002</v>
      </c>
      <c r="Y68" s="9">
        <f t="shared" si="12"/>
        <v>-56169.950000000004</v>
      </c>
      <c r="AA68" s="21">
        <f t="shared" si="13"/>
        <v>-1.7548157504304254</v>
      </c>
      <c r="AC68" s="9">
        <v>-39397.100000000006</v>
      </c>
      <c r="AE68" s="9">
        <v>32009.030000000002</v>
      </c>
      <c r="AG68" s="9">
        <f t="shared" si="14"/>
        <v>-71406.13</v>
      </c>
      <c r="AI68" s="21">
        <f t="shared" si="15"/>
        <v>-2.2308120552231667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985459.3200000001</v>
      </c>
      <c r="G69" s="5">
        <v>0</v>
      </c>
      <c r="I69" s="9">
        <f t="shared" si="8"/>
        <v>985459.3200000001</v>
      </c>
      <c r="K69" s="21" t="str">
        <f t="shared" si="9"/>
        <v>N.M.</v>
      </c>
      <c r="M69" s="9">
        <v>3152673.44</v>
      </c>
      <c r="O69" s="9">
        <v>0</v>
      </c>
      <c r="Q69" s="9">
        <f t="shared" si="10"/>
        <v>3152673.44</v>
      </c>
      <c r="S69" s="21" t="str">
        <f t="shared" si="11"/>
        <v>N.M.</v>
      </c>
      <c r="U69" s="9">
        <v>16874018.31</v>
      </c>
      <c r="W69" s="9">
        <v>0</v>
      </c>
      <c r="Y69" s="9">
        <f t="shared" si="12"/>
        <v>16874018.31</v>
      </c>
      <c r="AA69" s="21" t="str">
        <f t="shared" si="13"/>
        <v>N.M.</v>
      </c>
      <c r="AC69" s="9">
        <v>16874018.31</v>
      </c>
      <c r="AE69" s="9">
        <v>0</v>
      </c>
      <c r="AG69" s="9">
        <f t="shared" si="14"/>
        <v>16874018.31</v>
      </c>
      <c r="AI69" s="21" t="str">
        <f t="shared" si="15"/>
        <v>N.M.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32045.48</v>
      </c>
      <c r="G70" s="5">
        <v>0</v>
      </c>
      <c r="I70" s="9">
        <f t="shared" si="8"/>
        <v>32045.48</v>
      </c>
      <c r="K70" s="21" t="str">
        <f t="shared" si="9"/>
        <v>N.M.</v>
      </c>
      <c r="M70" s="9">
        <v>3270.9500000000003</v>
      </c>
      <c r="O70" s="9">
        <v>0</v>
      </c>
      <c r="Q70" s="9">
        <f t="shared" si="10"/>
        <v>3270.9500000000003</v>
      </c>
      <c r="S70" s="21" t="str">
        <f t="shared" si="11"/>
        <v>N.M.</v>
      </c>
      <c r="U70" s="9">
        <v>18890.11</v>
      </c>
      <c r="W70" s="9">
        <v>0</v>
      </c>
      <c r="Y70" s="9">
        <f t="shared" si="12"/>
        <v>18890.11</v>
      </c>
      <c r="AA70" s="21" t="str">
        <f t="shared" si="13"/>
        <v>N.M.</v>
      </c>
      <c r="AC70" s="9">
        <v>18890.11</v>
      </c>
      <c r="AE70" s="9">
        <v>0</v>
      </c>
      <c r="AG70" s="9">
        <f t="shared" si="14"/>
        <v>18890.11</v>
      </c>
      <c r="AI70" s="21" t="str">
        <f t="shared" si="15"/>
        <v>N.M.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76501.72</v>
      </c>
      <c r="G71" s="5">
        <v>172147.38</v>
      </c>
      <c r="I71" s="9">
        <f t="shared" si="8"/>
        <v>-95645.66</v>
      </c>
      <c r="K71" s="21">
        <f t="shared" si="9"/>
        <v>-0.5556033440648356</v>
      </c>
      <c r="M71" s="9">
        <v>300690.21</v>
      </c>
      <c r="O71" s="9">
        <v>292630.53</v>
      </c>
      <c r="Q71" s="9">
        <f t="shared" si="10"/>
        <v>8059.679999999993</v>
      </c>
      <c r="S71" s="21">
        <f t="shared" si="11"/>
        <v>0.02754217066824843</v>
      </c>
      <c r="U71" s="9">
        <v>2455207.21</v>
      </c>
      <c r="W71" s="9">
        <v>511606.4</v>
      </c>
      <c r="Y71" s="9">
        <f t="shared" si="12"/>
        <v>1943600.81</v>
      </c>
      <c r="AA71" s="21">
        <f t="shared" si="13"/>
        <v>3.7990158254470625</v>
      </c>
      <c r="AC71" s="9">
        <v>2609244.8</v>
      </c>
      <c r="AE71" s="9">
        <v>521466.24000000005</v>
      </c>
      <c r="AG71" s="9">
        <f t="shared" si="14"/>
        <v>2087778.5599999998</v>
      </c>
      <c r="AI71" s="21">
        <f t="shared" si="15"/>
        <v>4.003669652708485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-168771.89</v>
      </c>
      <c r="G72" s="5">
        <v>-144230.63</v>
      </c>
      <c r="I72" s="9">
        <f t="shared" si="8"/>
        <v>-24541.26000000001</v>
      </c>
      <c r="K72" s="21">
        <f t="shared" si="9"/>
        <v>-0.17015290025426644</v>
      </c>
      <c r="M72" s="9">
        <v>-561374.36</v>
      </c>
      <c r="O72" s="9">
        <v>-460424.56</v>
      </c>
      <c r="Q72" s="9">
        <f t="shared" si="10"/>
        <v>-100949.79999999999</v>
      </c>
      <c r="S72" s="21">
        <f t="shared" si="11"/>
        <v>-0.2192537253008397</v>
      </c>
      <c r="U72" s="9">
        <v>-3008255.422</v>
      </c>
      <c r="W72" s="9">
        <v>-2138735.08</v>
      </c>
      <c r="Y72" s="9">
        <f t="shared" si="12"/>
        <v>-869520.3419999997</v>
      </c>
      <c r="AA72" s="21">
        <f t="shared" si="13"/>
        <v>-0.4065582269310324</v>
      </c>
      <c r="AC72" s="9">
        <v>-3192098.962</v>
      </c>
      <c r="AE72" s="9">
        <v>-2333070.14</v>
      </c>
      <c r="AG72" s="9">
        <f t="shared" si="14"/>
        <v>-859028.8219999997</v>
      </c>
      <c r="AI72" s="21">
        <f t="shared" si="15"/>
        <v>-0.3681967409689619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234.18</v>
      </c>
      <c r="G73" s="5">
        <v>0</v>
      </c>
      <c r="I73" s="9">
        <f t="shared" si="8"/>
        <v>234.18</v>
      </c>
      <c r="K73" s="21" t="str">
        <f t="shared" si="9"/>
        <v>N.M.</v>
      </c>
      <c r="M73" s="9">
        <v>234.18</v>
      </c>
      <c r="O73" s="9">
        <v>-819.46</v>
      </c>
      <c r="Q73" s="9">
        <f t="shared" si="10"/>
        <v>1053.64</v>
      </c>
      <c r="S73" s="21">
        <f t="shared" si="11"/>
        <v>1.2857735581968615</v>
      </c>
      <c r="U73" s="9">
        <v>79428.90000000001</v>
      </c>
      <c r="W73" s="9">
        <v>-819.46</v>
      </c>
      <c r="Y73" s="9">
        <f t="shared" si="12"/>
        <v>80248.36000000002</v>
      </c>
      <c r="AA73" s="21" t="str">
        <f t="shared" si="13"/>
        <v>N.M.</v>
      </c>
      <c r="AC73" s="9">
        <v>79428.90000000001</v>
      </c>
      <c r="AE73" s="9">
        <v>-819.46</v>
      </c>
      <c r="AG73" s="9">
        <f t="shared" si="14"/>
        <v>80248.36000000002</v>
      </c>
      <c r="AI73" s="21" t="str">
        <f t="shared" si="15"/>
        <v>N.M.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-46.300000000000004</v>
      </c>
      <c r="G74" s="5">
        <v>0</v>
      </c>
      <c r="I74" s="9">
        <f aca="true" t="shared" si="16" ref="I74:I108">+E74-G74</f>
        <v>-46.300000000000004</v>
      </c>
      <c r="K74" s="21" t="str">
        <f aca="true" t="shared" si="17" ref="K74:K108">IF(G74&lt;0,IF(I74=0,0,IF(OR(G74=0,E74=0),"N.M.",IF(ABS(I74/G74)&gt;=10,"N.M.",I74/(-G74)))),IF(I74=0,0,IF(OR(G74=0,E74=0),"N.M.",IF(ABS(I74/G74)&gt;=10,"N.M.",I74/G74))))</f>
        <v>N.M.</v>
      </c>
      <c r="M74" s="9">
        <v>-46.300000000000004</v>
      </c>
      <c r="O74" s="9">
        <v>0</v>
      </c>
      <c r="Q74" s="9">
        <f aca="true" t="shared" si="18" ref="Q74:Q108">+M74-O74</f>
        <v>-46.300000000000004</v>
      </c>
      <c r="S74" s="21" t="str">
        <f aca="true" t="shared" si="19" ref="S74:S108">IF(O74&lt;0,IF(Q74=0,0,IF(OR(O74=0,M74=0),"N.M.",IF(ABS(Q74/O74)&gt;=10,"N.M.",Q74/(-O74)))),IF(Q74=0,0,IF(OR(O74=0,M74=0),"N.M.",IF(ABS(Q74/O74)&gt;=10,"N.M.",Q74/O74))))</f>
        <v>N.M.</v>
      </c>
      <c r="U74" s="9">
        <v>-13438.41</v>
      </c>
      <c r="W74" s="9">
        <v>0</v>
      </c>
      <c r="Y74" s="9">
        <f aca="true" t="shared" si="20" ref="Y74:Y108">+U74-W74</f>
        <v>-13438.41</v>
      </c>
      <c r="AA74" s="21" t="str">
        <f aca="true" t="shared" si="21" ref="AA74:AA108">IF(W74&lt;0,IF(Y74=0,0,IF(OR(W74=0,U74=0),"N.M.",IF(ABS(Y74/W74)&gt;=10,"N.M.",Y74/(-W74)))),IF(Y74=0,0,IF(OR(W74=0,U74=0),"N.M.",IF(ABS(Y74/W74)&gt;=10,"N.M.",Y74/W74))))</f>
        <v>N.M.</v>
      </c>
      <c r="AC74" s="9">
        <v>-13438.41</v>
      </c>
      <c r="AE74" s="9">
        <v>0</v>
      </c>
      <c r="AG74" s="9">
        <f aca="true" t="shared" si="22" ref="AG74:AG108">+AC74-AE74</f>
        <v>-13438.41</v>
      </c>
      <c r="AI74" s="21" t="str">
        <f aca="true" t="shared" si="23" ref="AI74:AI108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8679.65</v>
      </c>
      <c r="G75" s="5">
        <v>102180.41</v>
      </c>
      <c r="I75" s="9">
        <f t="shared" si="16"/>
        <v>-93500.76000000001</v>
      </c>
      <c r="K75" s="21">
        <f t="shared" si="17"/>
        <v>-0.9150556354197444</v>
      </c>
      <c r="M75" s="9">
        <v>115826.94</v>
      </c>
      <c r="O75" s="9">
        <v>699331.78</v>
      </c>
      <c r="Q75" s="9">
        <f t="shared" si="18"/>
        <v>-583504.8400000001</v>
      </c>
      <c r="S75" s="21">
        <f t="shared" si="19"/>
        <v>-0.8343748370766163</v>
      </c>
      <c r="U75" s="9">
        <v>990341.92</v>
      </c>
      <c r="W75" s="9">
        <v>4342214.64</v>
      </c>
      <c r="Y75" s="9">
        <f t="shared" si="20"/>
        <v>-3351872.7199999997</v>
      </c>
      <c r="AA75" s="21">
        <f t="shared" si="21"/>
        <v>-0.7719269999052834</v>
      </c>
      <c r="AC75" s="9">
        <v>1060198.93</v>
      </c>
      <c r="AE75" s="9">
        <v>4679194.08</v>
      </c>
      <c r="AG75" s="9">
        <f t="shared" si="22"/>
        <v>-3618995.1500000004</v>
      </c>
      <c r="AI75" s="21">
        <f t="shared" si="23"/>
        <v>-0.773422749329517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-878478.31</v>
      </c>
      <c r="G76" s="5">
        <v>-1526953.6400000001</v>
      </c>
      <c r="I76" s="9">
        <f t="shared" si="16"/>
        <v>648475.3300000001</v>
      </c>
      <c r="K76" s="21">
        <f t="shared" si="17"/>
        <v>0.4246856702211339</v>
      </c>
      <c r="M76" s="9">
        <v>-2452060.86</v>
      </c>
      <c r="O76" s="9">
        <v>-4753341.67</v>
      </c>
      <c r="Q76" s="9">
        <f t="shared" si="18"/>
        <v>2301280.81</v>
      </c>
      <c r="S76" s="21">
        <f t="shared" si="19"/>
        <v>0.48413957374959754</v>
      </c>
      <c r="U76" s="9">
        <v>-11724157.02</v>
      </c>
      <c r="W76" s="9">
        <v>-23016801.46</v>
      </c>
      <c r="Y76" s="9">
        <f t="shared" si="20"/>
        <v>11292644.440000001</v>
      </c>
      <c r="AA76" s="21">
        <f t="shared" si="21"/>
        <v>0.490626139328049</v>
      </c>
      <c r="AC76" s="9">
        <v>-13377375.399999999</v>
      </c>
      <c r="AE76" s="9">
        <v>-24902827.95</v>
      </c>
      <c r="AG76" s="9">
        <f t="shared" si="22"/>
        <v>11525452.55</v>
      </c>
      <c r="AI76" s="21">
        <f t="shared" si="23"/>
        <v>0.46281701713318874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315493.93</v>
      </c>
      <c r="G77" s="5">
        <v>950215.1</v>
      </c>
      <c r="I77" s="9">
        <f t="shared" si="16"/>
        <v>-634721.1699999999</v>
      </c>
      <c r="K77" s="21">
        <f t="shared" si="17"/>
        <v>-0.6679763034706562</v>
      </c>
      <c r="M77" s="9">
        <v>1036151.32</v>
      </c>
      <c r="O77" s="9">
        <v>2516679.18</v>
      </c>
      <c r="Q77" s="9">
        <f t="shared" si="18"/>
        <v>-1480527.8600000003</v>
      </c>
      <c r="S77" s="21">
        <f t="shared" si="19"/>
        <v>-0.5882862908255156</v>
      </c>
      <c r="U77" s="9">
        <v>6163406.97</v>
      </c>
      <c r="W77" s="9">
        <v>11077046.1</v>
      </c>
      <c r="Y77" s="9">
        <f t="shared" si="20"/>
        <v>-4913639.13</v>
      </c>
      <c r="AA77" s="21">
        <f t="shared" si="21"/>
        <v>-0.4435874948647185</v>
      </c>
      <c r="AC77" s="9">
        <v>7258859.56</v>
      </c>
      <c r="AE77" s="9">
        <v>11972795.29</v>
      </c>
      <c r="AG77" s="9">
        <f t="shared" si="22"/>
        <v>-4713935.7299999995</v>
      </c>
      <c r="AI77" s="21">
        <f t="shared" si="23"/>
        <v>-0.3937205653167064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-107927.33</v>
      </c>
      <c r="G78" s="5">
        <v>-168197.91</v>
      </c>
      <c r="I78" s="9">
        <f t="shared" si="16"/>
        <v>60270.58</v>
      </c>
      <c r="K78" s="21">
        <f t="shared" si="17"/>
        <v>0.3583313252822226</v>
      </c>
      <c r="M78" s="9">
        <v>-332251.58</v>
      </c>
      <c r="O78" s="9">
        <v>-1422637.84</v>
      </c>
      <c r="Q78" s="9">
        <f t="shared" si="18"/>
        <v>1090386.26</v>
      </c>
      <c r="S78" s="21">
        <f t="shared" si="19"/>
        <v>0.7664538572937157</v>
      </c>
      <c r="U78" s="9">
        <v>-1796588.46</v>
      </c>
      <c r="W78" s="9">
        <v>-9651569.13</v>
      </c>
      <c r="Y78" s="9">
        <f t="shared" si="20"/>
        <v>7854980.670000001</v>
      </c>
      <c r="AA78" s="21">
        <f t="shared" si="21"/>
        <v>0.8138552979519508</v>
      </c>
      <c r="AC78" s="9">
        <v>-1903072.3699999999</v>
      </c>
      <c r="AE78" s="9">
        <v>-10302364.920000002</v>
      </c>
      <c r="AG78" s="9">
        <f t="shared" si="22"/>
        <v>8399292.550000003</v>
      </c>
      <c r="AI78" s="21">
        <f t="shared" si="23"/>
        <v>0.815278105097446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903160.93</v>
      </c>
      <c r="I79" s="9">
        <f t="shared" si="16"/>
        <v>-903160.93</v>
      </c>
      <c r="K79" s="21" t="str">
        <f t="shared" si="17"/>
        <v>N.M.</v>
      </c>
      <c r="M79" s="9">
        <v>0</v>
      </c>
      <c r="O79" s="9">
        <v>2830092.49</v>
      </c>
      <c r="Q79" s="9">
        <f t="shared" si="18"/>
        <v>-2830092.49</v>
      </c>
      <c r="S79" s="21" t="str">
        <f t="shared" si="19"/>
        <v>N.M.</v>
      </c>
      <c r="U79" s="9">
        <v>0</v>
      </c>
      <c r="W79" s="9">
        <v>12518645.77</v>
      </c>
      <c r="Y79" s="9">
        <f t="shared" si="20"/>
        <v>-12518645.77</v>
      </c>
      <c r="AA79" s="21" t="str">
        <f t="shared" si="21"/>
        <v>N.M.</v>
      </c>
      <c r="AC79" s="9">
        <v>929933.6</v>
      </c>
      <c r="AE79" s="9">
        <v>13498864.95</v>
      </c>
      <c r="AG79" s="9">
        <f t="shared" si="22"/>
        <v>-12568931.35</v>
      </c>
      <c r="AI79" s="21">
        <f t="shared" si="23"/>
        <v>-0.9311102375314897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-662698.54</v>
      </c>
      <c r="I80" s="9">
        <f t="shared" si="16"/>
        <v>662698.54</v>
      </c>
      <c r="K80" s="21" t="str">
        <f t="shared" si="17"/>
        <v>N.M.</v>
      </c>
      <c r="M80" s="9">
        <v>0</v>
      </c>
      <c r="O80" s="9">
        <v>-1660219.38</v>
      </c>
      <c r="Q80" s="9">
        <f t="shared" si="18"/>
        <v>1660219.38</v>
      </c>
      <c r="S80" s="21" t="str">
        <f t="shared" si="19"/>
        <v>N.M.</v>
      </c>
      <c r="U80" s="9">
        <v>0</v>
      </c>
      <c r="W80" s="9">
        <v>-5052510.05</v>
      </c>
      <c r="Y80" s="9">
        <f t="shared" si="20"/>
        <v>5052510.05</v>
      </c>
      <c r="AA80" s="21" t="str">
        <f t="shared" si="21"/>
        <v>N.M.</v>
      </c>
      <c r="AC80" s="9">
        <v>-686939.26</v>
      </c>
      <c r="AE80" s="9">
        <v>-5473031.49</v>
      </c>
      <c r="AG80" s="9">
        <f t="shared" si="22"/>
        <v>4786092.23</v>
      </c>
      <c r="AI80" s="21">
        <f t="shared" si="23"/>
        <v>0.8744865142371034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0</v>
      </c>
      <c r="G81" s="5">
        <v>-129488.34</v>
      </c>
      <c r="I81" s="9">
        <f t="shared" si="16"/>
        <v>129488.34</v>
      </c>
      <c r="K81" s="21" t="str">
        <f t="shared" si="17"/>
        <v>N.M.</v>
      </c>
      <c r="M81" s="9">
        <v>0</v>
      </c>
      <c r="O81" s="9">
        <v>-265336.96</v>
      </c>
      <c r="Q81" s="9">
        <f t="shared" si="18"/>
        <v>265336.96</v>
      </c>
      <c r="S81" s="21" t="str">
        <f t="shared" si="19"/>
        <v>N.M.</v>
      </c>
      <c r="U81" s="9">
        <v>0</v>
      </c>
      <c r="W81" s="9">
        <v>-804190.79</v>
      </c>
      <c r="Y81" s="9">
        <f t="shared" si="20"/>
        <v>804190.79</v>
      </c>
      <c r="AA81" s="21" t="str">
        <f t="shared" si="21"/>
        <v>N.M.</v>
      </c>
      <c r="AC81" s="9">
        <v>-139427.12</v>
      </c>
      <c r="AE81" s="9">
        <v>-871888.9700000001</v>
      </c>
      <c r="AG81" s="9">
        <f t="shared" si="22"/>
        <v>732461.8500000001</v>
      </c>
      <c r="AI81" s="21">
        <f t="shared" si="23"/>
        <v>0.8400861522539963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127.92</v>
      </c>
      <c r="G82" s="5">
        <v>9891.93</v>
      </c>
      <c r="I82" s="9">
        <f t="shared" si="16"/>
        <v>-9764.01</v>
      </c>
      <c r="K82" s="21">
        <f t="shared" si="17"/>
        <v>-0.9870682465403616</v>
      </c>
      <c r="M82" s="9">
        <v>-21172.16</v>
      </c>
      <c r="O82" s="9">
        <v>45629.020000000004</v>
      </c>
      <c r="Q82" s="9">
        <f t="shared" si="18"/>
        <v>-66801.18000000001</v>
      </c>
      <c r="S82" s="21">
        <f t="shared" si="19"/>
        <v>-1.4640064590473343</v>
      </c>
      <c r="U82" s="9">
        <v>51168.56</v>
      </c>
      <c r="W82" s="9">
        <v>45629.020000000004</v>
      </c>
      <c r="Y82" s="9">
        <f t="shared" si="20"/>
        <v>5539.539999999994</v>
      </c>
      <c r="AA82" s="21">
        <f t="shared" si="21"/>
        <v>0.12140387849662326</v>
      </c>
      <c r="AC82" s="9">
        <v>44303.259999999995</v>
      </c>
      <c r="AE82" s="9">
        <v>45629.020000000004</v>
      </c>
      <c r="AG82" s="9">
        <f t="shared" si="22"/>
        <v>-1325.7600000000093</v>
      </c>
      <c r="AI82" s="21">
        <f t="shared" si="23"/>
        <v>-0.029055193383509204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-16.85</v>
      </c>
      <c r="G83" s="5">
        <v>-10.36</v>
      </c>
      <c r="I83" s="9">
        <f t="shared" si="16"/>
        <v>-6.490000000000002</v>
      </c>
      <c r="K83" s="21">
        <f t="shared" si="17"/>
        <v>-0.6264478764478767</v>
      </c>
      <c r="M83" s="9">
        <v>-1766.56</v>
      </c>
      <c r="O83" s="9">
        <v>-10.36</v>
      </c>
      <c r="Q83" s="9">
        <f t="shared" si="18"/>
        <v>-1756.2</v>
      </c>
      <c r="S83" s="21" t="str">
        <f t="shared" si="19"/>
        <v>N.M.</v>
      </c>
      <c r="U83" s="9">
        <v>-12883.050000000001</v>
      </c>
      <c r="W83" s="9">
        <v>-10.36</v>
      </c>
      <c r="Y83" s="9">
        <f t="shared" si="20"/>
        <v>-12872.69</v>
      </c>
      <c r="AA83" s="21" t="str">
        <f t="shared" si="21"/>
        <v>N.M.</v>
      </c>
      <c r="AC83" s="9">
        <v>-12883.050000000001</v>
      </c>
      <c r="AE83" s="9">
        <v>-10.36</v>
      </c>
      <c r="AG83" s="9">
        <f t="shared" si="22"/>
        <v>-12872.69</v>
      </c>
      <c r="AI83" s="21" t="str">
        <f t="shared" si="23"/>
        <v>N.M.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-712.38</v>
      </c>
      <c r="G84" s="5">
        <v>-87880.82</v>
      </c>
      <c r="I84" s="9">
        <f t="shared" si="16"/>
        <v>87168.44</v>
      </c>
      <c r="K84" s="21">
        <f t="shared" si="17"/>
        <v>0.9918937943455693</v>
      </c>
      <c r="M84" s="9">
        <v>33974.95</v>
      </c>
      <c r="O84" s="9">
        <v>-186353.63</v>
      </c>
      <c r="Q84" s="9">
        <f t="shared" si="18"/>
        <v>220328.58000000002</v>
      </c>
      <c r="S84" s="21">
        <f t="shared" si="19"/>
        <v>1.1823143987053002</v>
      </c>
      <c r="U84" s="9">
        <v>-188437.65</v>
      </c>
      <c r="W84" s="9">
        <v>-496766.98</v>
      </c>
      <c r="Y84" s="9">
        <f t="shared" si="20"/>
        <v>308329.32999999996</v>
      </c>
      <c r="AA84" s="21">
        <f t="shared" si="21"/>
        <v>0.6206719496533364</v>
      </c>
      <c r="AC84" s="9">
        <v>-278768.24</v>
      </c>
      <c r="AE84" s="9">
        <v>-534565.07</v>
      </c>
      <c r="AG84" s="9">
        <f t="shared" si="22"/>
        <v>255796.82999999996</v>
      </c>
      <c r="AI84" s="21">
        <f t="shared" si="23"/>
        <v>0.47851392534869513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87172.13</v>
      </c>
      <c r="G85" s="5">
        <v>111288.51000000001</v>
      </c>
      <c r="I85" s="9">
        <f t="shared" si="16"/>
        <v>-24116.380000000005</v>
      </c>
      <c r="K85" s="21">
        <f t="shared" si="17"/>
        <v>-0.2167014366532538</v>
      </c>
      <c r="M85" s="9">
        <v>370939.27</v>
      </c>
      <c r="O85" s="9">
        <v>367061.36</v>
      </c>
      <c r="Q85" s="9">
        <f t="shared" si="18"/>
        <v>3877.9100000000326</v>
      </c>
      <c r="S85" s="21">
        <f t="shared" si="19"/>
        <v>0.010564745905153385</v>
      </c>
      <c r="U85" s="9">
        <v>1622616.42</v>
      </c>
      <c r="W85" s="9">
        <v>1505093.53</v>
      </c>
      <c r="Y85" s="9">
        <f t="shared" si="20"/>
        <v>117522.8899999999</v>
      </c>
      <c r="AA85" s="21">
        <f t="shared" si="21"/>
        <v>0.07808344641545292</v>
      </c>
      <c r="AC85" s="9">
        <v>1798683.53</v>
      </c>
      <c r="AE85" s="9">
        <v>1665897.18</v>
      </c>
      <c r="AG85" s="9">
        <f t="shared" si="22"/>
        <v>132786.3500000001</v>
      </c>
      <c r="AI85" s="21">
        <f t="shared" si="23"/>
        <v>0.07970861082795044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26398.63</v>
      </c>
      <c r="G86" s="5">
        <v>28681.95</v>
      </c>
      <c r="I86" s="9">
        <f t="shared" si="16"/>
        <v>-2283.3199999999997</v>
      </c>
      <c r="K86" s="21">
        <f t="shared" si="17"/>
        <v>-0.07960825536617977</v>
      </c>
      <c r="M86" s="9">
        <v>98971.56</v>
      </c>
      <c r="O86" s="9">
        <v>92650.74</v>
      </c>
      <c r="Q86" s="9">
        <f t="shared" si="18"/>
        <v>6320.819999999992</v>
      </c>
      <c r="S86" s="21">
        <f t="shared" si="19"/>
        <v>0.0682220131215357</v>
      </c>
      <c r="U86" s="9">
        <v>378851.82</v>
      </c>
      <c r="W86" s="9">
        <v>411343.964</v>
      </c>
      <c r="Y86" s="9">
        <f t="shared" si="20"/>
        <v>-32492.14399999997</v>
      </c>
      <c r="AA86" s="21">
        <f t="shared" si="21"/>
        <v>-0.07899020489820527</v>
      </c>
      <c r="AC86" s="9">
        <v>403366.32</v>
      </c>
      <c r="AE86" s="9">
        <v>430223.626</v>
      </c>
      <c r="AG86" s="9">
        <f t="shared" si="22"/>
        <v>-26857.305999999982</v>
      </c>
      <c r="AI86" s="21">
        <f t="shared" si="23"/>
        <v>-0.062426385667624824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317819.79</v>
      </c>
      <c r="G87" s="5">
        <v>504940.69</v>
      </c>
      <c r="I87" s="9">
        <f t="shared" si="16"/>
        <v>-187120.90000000002</v>
      </c>
      <c r="K87" s="21">
        <f t="shared" si="17"/>
        <v>-0.37057995860860415</v>
      </c>
      <c r="M87" s="9">
        <v>963858.37</v>
      </c>
      <c r="O87" s="9">
        <v>1471446.42</v>
      </c>
      <c r="Q87" s="9">
        <f t="shared" si="18"/>
        <v>-507588.04999999993</v>
      </c>
      <c r="S87" s="21">
        <f t="shared" si="19"/>
        <v>-0.3449585680462629</v>
      </c>
      <c r="U87" s="9">
        <v>3952758.36</v>
      </c>
      <c r="W87" s="9">
        <v>10497775.85</v>
      </c>
      <c r="Y87" s="9">
        <f t="shared" si="20"/>
        <v>-6545017.49</v>
      </c>
      <c r="AA87" s="21">
        <f t="shared" si="21"/>
        <v>-0.623467064216274</v>
      </c>
      <c r="AC87" s="9">
        <v>4429110.06</v>
      </c>
      <c r="AE87" s="9">
        <v>10761333</v>
      </c>
      <c r="AG87" s="9">
        <f t="shared" si="22"/>
        <v>-6332222.94</v>
      </c>
      <c r="AI87" s="21">
        <f t="shared" si="23"/>
        <v>-0.5884236590392659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2300</v>
      </c>
      <c r="G88" s="5">
        <v>2300</v>
      </c>
      <c r="I88" s="9">
        <f t="shared" si="16"/>
        <v>0</v>
      </c>
      <c r="K88" s="21">
        <f t="shared" si="17"/>
        <v>0</v>
      </c>
      <c r="M88" s="9">
        <v>30205.45</v>
      </c>
      <c r="O88" s="9">
        <v>29804.88</v>
      </c>
      <c r="Q88" s="9">
        <f t="shared" si="18"/>
        <v>400.5699999999997</v>
      </c>
      <c r="S88" s="21">
        <f t="shared" si="19"/>
        <v>0.013439745437659863</v>
      </c>
      <c r="U88" s="9">
        <v>69022.74</v>
      </c>
      <c r="W88" s="9">
        <v>70837.13</v>
      </c>
      <c r="Y88" s="9">
        <f t="shared" si="20"/>
        <v>-1814.3899999999994</v>
      </c>
      <c r="AA88" s="21">
        <f t="shared" si="21"/>
        <v>-0.02561354476105962</v>
      </c>
      <c r="AC88" s="9">
        <v>81331.1</v>
      </c>
      <c r="AE88" s="9">
        <v>82761.02</v>
      </c>
      <c r="AG88" s="9">
        <f t="shared" si="22"/>
        <v>-1429.9199999999983</v>
      </c>
      <c r="AI88" s="21">
        <f t="shared" si="23"/>
        <v>-0.017277699090707175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71274.74</v>
      </c>
      <c r="G89" s="5">
        <v>54928.89</v>
      </c>
      <c r="I89" s="9">
        <f t="shared" si="16"/>
        <v>16345.850000000006</v>
      </c>
      <c r="K89" s="21">
        <f t="shared" si="17"/>
        <v>0.2975820192252202</v>
      </c>
      <c r="M89" s="9">
        <v>211699.29</v>
      </c>
      <c r="O89" s="9">
        <v>161131.11000000002</v>
      </c>
      <c r="Q89" s="9">
        <f t="shared" si="18"/>
        <v>50568.17999999999</v>
      </c>
      <c r="S89" s="21">
        <f t="shared" si="19"/>
        <v>0.3138325057153767</v>
      </c>
      <c r="U89" s="9">
        <v>1111578.49</v>
      </c>
      <c r="W89" s="9">
        <v>821830.15</v>
      </c>
      <c r="Y89" s="9">
        <f t="shared" si="20"/>
        <v>289748.33999999997</v>
      </c>
      <c r="AA89" s="21">
        <f t="shared" si="21"/>
        <v>0.3525647483242127</v>
      </c>
      <c r="AC89" s="9">
        <v>1181932.33</v>
      </c>
      <c r="AE89" s="9">
        <v>949258.8400000001</v>
      </c>
      <c r="AG89" s="9">
        <f t="shared" si="22"/>
        <v>232673.49</v>
      </c>
      <c r="AI89" s="21">
        <f t="shared" si="23"/>
        <v>0.24511069077850248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-208.72</v>
      </c>
      <c r="G90" s="5">
        <v>0</v>
      </c>
      <c r="I90" s="9">
        <f t="shared" si="16"/>
        <v>-208.72</v>
      </c>
      <c r="K90" s="21" t="str">
        <f t="shared" si="17"/>
        <v>N.M.</v>
      </c>
      <c r="M90" s="9">
        <v>2633.61</v>
      </c>
      <c r="O90" s="9">
        <v>0</v>
      </c>
      <c r="Q90" s="9">
        <f t="shared" si="18"/>
        <v>2633.61</v>
      </c>
      <c r="S90" s="21" t="str">
        <f t="shared" si="19"/>
        <v>N.M.</v>
      </c>
      <c r="U90" s="9">
        <v>-33826.270000000004</v>
      </c>
      <c r="W90" s="9">
        <v>73981.89</v>
      </c>
      <c r="Y90" s="9">
        <f t="shared" si="20"/>
        <v>-107808.16</v>
      </c>
      <c r="AA90" s="21">
        <f t="shared" si="21"/>
        <v>-1.457223652977776</v>
      </c>
      <c r="AC90" s="9">
        <v>-44208.07000000001</v>
      </c>
      <c r="AE90" s="9">
        <v>73981.89</v>
      </c>
      <c r="AG90" s="9">
        <f t="shared" si="22"/>
        <v>-118189.96</v>
      </c>
      <c r="AI90" s="21">
        <f t="shared" si="23"/>
        <v>-1.597552590235259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0</v>
      </c>
      <c r="G91" s="5">
        <v>0</v>
      </c>
      <c r="I91" s="9">
        <f t="shared" si="16"/>
        <v>0</v>
      </c>
      <c r="K91" s="21">
        <f t="shared" si="17"/>
        <v>0</v>
      </c>
      <c r="M91" s="9">
        <v>0</v>
      </c>
      <c r="O91" s="9">
        <v>-47076</v>
      </c>
      <c r="Q91" s="9">
        <f t="shared" si="18"/>
        <v>47076</v>
      </c>
      <c r="S91" s="21" t="str">
        <f t="shared" si="19"/>
        <v>N.M.</v>
      </c>
      <c r="U91" s="9">
        <v>0</v>
      </c>
      <c r="W91" s="9">
        <v>0</v>
      </c>
      <c r="Y91" s="9">
        <f t="shared" si="20"/>
        <v>0</v>
      </c>
      <c r="AA91" s="21">
        <f t="shared" si="21"/>
        <v>0</v>
      </c>
      <c r="AC91" s="9">
        <v>0</v>
      </c>
      <c r="AE91" s="9">
        <v>5664</v>
      </c>
      <c r="AG91" s="9">
        <f t="shared" si="22"/>
        <v>-5664</v>
      </c>
      <c r="AI91" s="21" t="str">
        <f t="shared" si="23"/>
        <v>N.M.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5440.05</v>
      </c>
      <c r="G92" s="5">
        <v>117593.53</v>
      </c>
      <c r="I92" s="9">
        <f t="shared" si="16"/>
        <v>-112153.48</v>
      </c>
      <c r="K92" s="21">
        <f t="shared" si="17"/>
        <v>-0.953738526260756</v>
      </c>
      <c r="M92" s="9">
        <v>82772.92</v>
      </c>
      <c r="O92" s="9">
        <v>413558.37</v>
      </c>
      <c r="Q92" s="9">
        <f t="shared" si="18"/>
        <v>-330785.45</v>
      </c>
      <c r="S92" s="21">
        <f t="shared" si="19"/>
        <v>-0.799851904823012</v>
      </c>
      <c r="U92" s="9">
        <v>2052322.73</v>
      </c>
      <c r="W92" s="9">
        <v>686727.9</v>
      </c>
      <c r="Y92" s="9">
        <f t="shared" si="20"/>
        <v>1365594.83</v>
      </c>
      <c r="AA92" s="21">
        <f t="shared" si="21"/>
        <v>1.9885530062197851</v>
      </c>
      <c r="AC92" s="9">
        <v>2640196.76</v>
      </c>
      <c r="AE92" s="9">
        <v>719598.11</v>
      </c>
      <c r="AG92" s="9">
        <f t="shared" si="22"/>
        <v>1920598.65</v>
      </c>
      <c r="AI92" s="21">
        <f t="shared" si="23"/>
        <v>2.668987902149993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18273.57</v>
      </c>
      <c r="G93" s="5">
        <v>-34553.13</v>
      </c>
      <c r="I93" s="9">
        <f t="shared" si="16"/>
        <v>52826.7</v>
      </c>
      <c r="K93" s="21">
        <f t="shared" si="17"/>
        <v>1.5288542600916328</v>
      </c>
      <c r="M93" s="9">
        <v>-101650.43000000001</v>
      </c>
      <c r="O93" s="9">
        <v>-34553.13</v>
      </c>
      <c r="Q93" s="9">
        <f t="shared" si="18"/>
        <v>-67097.30000000002</v>
      </c>
      <c r="S93" s="21">
        <f t="shared" si="19"/>
        <v>-1.941858812790622</v>
      </c>
      <c r="U93" s="9">
        <v>95544.22</v>
      </c>
      <c r="W93" s="9">
        <v>-34553.13</v>
      </c>
      <c r="Y93" s="9">
        <f t="shared" si="20"/>
        <v>130097.35</v>
      </c>
      <c r="AA93" s="21">
        <f t="shared" si="21"/>
        <v>3.765139366534957</v>
      </c>
      <c r="AC93" s="9">
        <v>165816.85</v>
      </c>
      <c r="AE93" s="9">
        <v>-34553.13</v>
      </c>
      <c r="AG93" s="9">
        <f t="shared" si="22"/>
        <v>200369.98</v>
      </c>
      <c r="AI93" s="21">
        <f t="shared" si="23"/>
        <v>5.798895208625095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0</v>
      </c>
      <c r="G94" s="5">
        <v>0</v>
      </c>
      <c r="I94" s="9">
        <f t="shared" si="16"/>
        <v>0</v>
      </c>
      <c r="K94" s="21">
        <f t="shared" si="17"/>
        <v>0</v>
      </c>
      <c r="M94" s="9">
        <v>-0.27</v>
      </c>
      <c r="O94" s="9">
        <v>-0.97</v>
      </c>
      <c r="Q94" s="9">
        <f t="shared" si="18"/>
        <v>0.7</v>
      </c>
      <c r="S94" s="21">
        <f t="shared" si="19"/>
        <v>0.7216494845360825</v>
      </c>
      <c r="U94" s="9">
        <v>0.66</v>
      </c>
      <c r="W94" s="9">
        <v>4.92</v>
      </c>
      <c r="Y94" s="9">
        <f t="shared" si="20"/>
        <v>-4.26</v>
      </c>
      <c r="AA94" s="21">
        <f t="shared" si="21"/>
        <v>-0.8658536585365854</v>
      </c>
      <c r="AC94" s="9">
        <v>0.56</v>
      </c>
      <c r="AE94" s="9">
        <v>4.92</v>
      </c>
      <c r="AG94" s="9">
        <f t="shared" si="22"/>
        <v>-4.359999999999999</v>
      </c>
      <c r="AI94" s="21">
        <f t="shared" si="23"/>
        <v>-0.8861788617886178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-9.38</v>
      </c>
      <c r="G95" s="5">
        <v>-14.290000000000001</v>
      </c>
      <c r="I95" s="9">
        <f t="shared" si="16"/>
        <v>4.91</v>
      </c>
      <c r="K95" s="21">
        <f t="shared" si="17"/>
        <v>0.34359692092372285</v>
      </c>
      <c r="M95" s="9">
        <v>-25.44</v>
      </c>
      <c r="O95" s="9">
        <v>1680.05</v>
      </c>
      <c r="Q95" s="9">
        <f t="shared" si="18"/>
        <v>-1705.49</v>
      </c>
      <c r="S95" s="21">
        <f t="shared" si="19"/>
        <v>-1.0151424064759977</v>
      </c>
      <c r="U95" s="9">
        <v>-85.38</v>
      </c>
      <c r="W95" s="9">
        <v>17128.64</v>
      </c>
      <c r="Y95" s="9">
        <f t="shared" si="20"/>
        <v>-17214.02</v>
      </c>
      <c r="AA95" s="21">
        <f t="shared" si="21"/>
        <v>-1.004984633923067</v>
      </c>
      <c r="AC95" s="9">
        <v>-84.53999999999999</v>
      </c>
      <c r="AE95" s="9">
        <v>11405.329999999998</v>
      </c>
      <c r="AG95" s="9">
        <f t="shared" si="22"/>
        <v>-11489.869999999999</v>
      </c>
      <c r="AI95" s="21">
        <f t="shared" si="23"/>
        <v>-1.007412323887165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55157.74</v>
      </c>
      <c r="G96" s="5">
        <v>79929.38</v>
      </c>
      <c r="I96" s="9">
        <f t="shared" si="16"/>
        <v>-24771.640000000007</v>
      </c>
      <c r="K96" s="21">
        <f t="shared" si="17"/>
        <v>-0.30991908106881355</v>
      </c>
      <c r="M96" s="9">
        <v>202972.62</v>
      </c>
      <c r="O96" s="9">
        <v>-86755.78</v>
      </c>
      <c r="Q96" s="9">
        <f t="shared" si="18"/>
        <v>289728.4</v>
      </c>
      <c r="S96" s="21">
        <f t="shared" si="19"/>
        <v>3.3395861347797235</v>
      </c>
      <c r="U96" s="9">
        <v>871664.9</v>
      </c>
      <c r="W96" s="9">
        <v>-143533.67</v>
      </c>
      <c r="Y96" s="9">
        <f t="shared" si="20"/>
        <v>1015198.5700000001</v>
      </c>
      <c r="AA96" s="21">
        <f t="shared" si="21"/>
        <v>7.072894952104269</v>
      </c>
      <c r="AC96" s="9">
        <v>823239.42</v>
      </c>
      <c r="AE96" s="9">
        <v>-191313.78000000003</v>
      </c>
      <c r="AG96" s="9">
        <f t="shared" si="22"/>
        <v>1014553.2000000001</v>
      </c>
      <c r="AI96" s="21">
        <f t="shared" si="23"/>
        <v>5.303084806541379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0</v>
      </c>
      <c r="G97" s="5">
        <v>0</v>
      </c>
      <c r="I97" s="9">
        <f t="shared" si="16"/>
        <v>0</v>
      </c>
      <c r="K97" s="21">
        <f t="shared" si="17"/>
        <v>0</v>
      </c>
      <c r="M97" s="9">
        <v>0</v>
      </c>
      <c r="O97" s="9">
        <v>0</v>
      </c>
      <c r="Q97" s="9">
        <f t="shared" si="18"/>
        <v>0</v>
      </c>
      <c r="S97" s="21">
        <f t="shared" si="19"/>
        <v>0</v>
      </c>
      <c r="U97" s="9">
        <v>0</v>
      </c>
      <c r="W97" s="9">
        <v>0</v>
      </c>
      <c r="Y97" s="9">
        <f t="shared" si="20"/>
        <v>0</v>
      </c>
      <c r="AA97" s="21">
        <f t="shared" si="21"/>
        <v>0</v>
      </c>
      <c r="AC97" s="9">
        <v>0</v>
      </c>
      <c r="AE97" s="9">
        <v>337.95</v>
      </c>
      <c r="AG97" s="9">
        <f t="shared" si="22"/>
        <v>-337.95</v>
      </c>
      <c r="AI97" s="21" t="str">
        <f t="shared" si="23"/>
        <v>N.M.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0</v>
      </c>
      <c r="G98" s="5">
        <v>0</v>
      </c>
      <c r="I98" s="9">
        <f t="shared" si="16"/>
        <v>0</v>
      </c>
      <c r="K98" s="21">
        <f t="shared" si="17"/>
        <v>0</v>
      </c>
      <c r="M98" s="9">
        <v>0</v>
      </c>
      <c r="O98" s="9">
        <v>0</v>
      </c>
      <c r="Q98" s="9">
        <f t="shared" si="18"/>
        <v>0</v>
      </c>
      <c r="S98" s="21">
        <f t="shared" si="19"/>
        <v>0</v>
      </c>
      <c r="U98" s="9">
        <v>0</v>
      </c>
      <c r="W98" s="9">
        <v>0</v>
      </c>
      <c r="Y98" s="9">
        <f t="shared" si="20"/>
        <v>0</v>
      </c>
      <c r="AA98" s="21">
        <f t="shared" si="21"/>
        <v>0</v>
      </c>
      <c r="AC98" s="9">
        <v>0</v>
      </c>
      <c r="AE98" s="9">
        <v>-0.67</v>
      </c>
      <c r="AG98" s="9">
        <f t="shared" si="22"/>
        <v>0.67</v>
      </c>
      <c r="AI98" s="21" t="str">
        <f t="shared" si="23"/>
        <v>N.M.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0</v>
      </c>
      <c r="G99" s="5">
        <v>0</v>
      </c>
      <c r="I99" s="9">
        <f t="shared" si="16"/>
        <v>0</v>
      </c>
      <c r="K99" s="21">
        <f t="shared" si="17"/>
        <v>0</v>
      </c>
      <c r="M99" s="9">
        <v>0</v>
      </c>
      <c r="O99" s="9">
        <v>0</v>
      </c>
      <c r="Q99" s="9">
        <f t="shared" si="18"/>
        <v>0</v>
      </c>
      <c r="S99" s="21">
        <f t="shared" si="19"/>
        <v>0</v>
      </c>
      <c r="U99" s="9">
        <v>0</v>
      </c>
      <c r="W99" s="9">
        <v>0</v>
      </c>
      <c r="Y99" s="9">
        <f t="shared" si="20"/>
        <v>0</v>
      </c>
      <c r="AA99" s="21">
        <f t="shared" si="21"/>
        <v>0</v>
      </c>
      <c r="AC99" s="9">
        <v>0</v>
      </c>
      <c r="AE99" s="9">
        <v>-409216.25</v>
      </c>
      <c r="AG99" s="9">
        <f t="shared" si="22"/>
        <v>409216.25</v>
      </c>
      <c r="AI99" s="21" t="str">
        <f t="shared" si="23"/>
        <v>N.M.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-154.54</v>
      </c>
      <c r="G100" s="5">
        <v>-118.81</v>
      </c>
      <c r="I100" s="9">
        <f t="shared" si="16"/>
        <v>-35.72999999999999</v>
      </c>
      <c r="K100" s="21">
        <f t="shared" si="17"/>
        <v>-0.3007322615941418</v>
      </c>
      <c r="M100" s="9">
        <v>-504.92</v>
      </c>
      <c r="O100" s="9">
        <v>730.07</v>
      </c>
      <c r="Q100" s="9">
        <f t="shared" si="18"/>
        <v>-1234.99</v>
      </c>
      <c r="S100" s="21">
        <f t="shared" si="19"/>
        <v>-1.6916049145972303</v>
      </c>
      <c r="U100" s="9">
        <v>-1520.4</v>
      </c>
      <c r="W100" s="9">
        <v>741.5600000000001</v>
      </c>
      <c r="Y100" s="9">
        <f t="shared" si="20"/>
        <v>-2261.96</v>
      </c>
      <c r="AA100" s="21">
        <f t="shared" si="21"/>
        <v>-3.050272398727008</v>
      </c>
      <c r="AC100" s="9">
        <v>-1676.0800000000002</v>
      </c>
      <c r="AE100" s="9">
        <v>741.5600000000001</v>
      </c>
      <c r="AG100" s="9">
        <f t="shared" si="22"/>
        <v>-2417.6400000000003</v>
      </c>
      <c r="AI100" s="21">
        <f t="shared" si="23"/>
        <v>-3.2602082097200498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-18273.57</v>
      </c>
      <c r="G101" s="5">
        <v>34553.13</v>
      </c>
      <c r="I101" s="9">
        <f t="shared" si="16"/>
        <v>-52826.7</v>
      </c>
      <c r="K101" s="21">
        <f t="shared" si="17"/>
        <v>-1.5288542600916328</v>
      </c>
      <c r="M101" s="9">
        <v>101650.43000000001</v>
      </c>
      <c r="O101" s="9">
        <v>34553.13</v>
      </c>
      <c r="Q101" s="9">
        <f t="shared" si="18"/>
        <v>67097.30000000002</v>
      </c>
      <c r="S101" s="21">
        <f t="shared" si="19"/>
        <v>1.941858812790622</v>
      </c>
      <c r="U101" s="9">
        <v>-95544.22</v>
      </c>
      <c r="W101" s="9">
        <v>34553.13</v>
      </c>
      <c r="Y101" s="9">
        <f t="shared" si="20"/>
        <v>-130097.35</v>
      </c>
      <c r="AA101" s="21">
        <f t="shared" si="21"/>
        <v>-3.765139366534957</v>
      </c>
      <c r="AC101" s="9">
        <v>-165816.85</v>
      </c>
      <c r="AE101" s="9">
        <v>34553.13</v>
      </c>
      <c r="AG101" s="9">
        <f t="shared" si="22"/>
        <v>-200369.98</v>
      </c>
      <c r="AI101" s="21">
        <f t="shared" si="23"/>
        <v>-5.798895208625095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-20694.19</v>
      </c>
      <c r="G102" s="5">
        <v>0</v>
      </c>
      <c r="I102" s="9">
        <f t="shared" si="16"/>
        <v>-20694.19</v>
      </c>
      <c r="K102" s="21" t="str">
        <f t="shared" si="17"/>
        <v>N.M.</v>
      </c>
      <c r="M102" s="9">
        <v>-68197.91</v>
      </c>
      <c r="O102" s="9">
        <v>0</v>
      </c>
      <c r="Q102" s="9">
        <f t="shared" si="18"/>
        <v>-68197.91</v>
      </c>
      <c r="S102" s="21" t="str">
        <f t="shared" si="19"/>
        <v>N.M.</v>
      </c>
      <c r="U102" s="9">
        <v>-249849.15</v>
      </c>
      <c r="W102" s="9">
        <v>0</v>
      </c>
      <c r="Y102" s="9">
        <f t="shared" si="20"/>
        <v>-249849.15</v>
      </c>
      <c r="AA102" s="21" t="str">
        <f t="shared" si="21"/>
        <v>N.M.</v>
      </c>
      <c r="AC102" s="9">
        <v>-249849.15</v>
      </c>
      <c r="AE102" s="9">
        <v>0</v>
      </c>
      <c r="AG102" s="9">
        <f t="shared" si="22"/>
        <v>-249849.15</v>
      </c>
      <c r="AI102" s="21" t="str">
        <f t="shared" si="23"/>
        <v>N.M.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1222.3600000000001</v>
      </c>
      <c r="G103" s="5">
        <v>7709.75</v>
      </c>
      <c r="I103" s="9">
        <f t="shared" si="16"/>
        <v>-6487.389999999999</v>
      </c>
      <c r="K103" s="21">
        <f t="shared" si="17"/>
        <v>-0.8414527059891694</v>
      </c>
      <c r="M103" s="9">
        <v>3707.77</v>
      </c>
      <c r="O103" s="9">
        <v>2542.81</v>
      </c>
      <c r="Q103" s="9">
        <f t="shared" si="18"/>
        <v>1164.96</v>
      </c>
      <c r="S103" s="21">
        <f t="shared" si="19"/>
        <v>0.4581388306637146</v>
      </c>
      <c r="U103" s="9">
        <v>13639.223</v>
      </c>
      <c r="W103" s="9">
        <v>13410.48</v>
      </c>
      <c r="Y103" s="9">
        <f t="shared" si="20"/>
        <v>228.7430000000004</v>
      </c>
      <c r="AA103" s="21">
        <f t="shared" si="21"/>
        <v>0.017057033007021404</v>
      </c>
      <c r="AC103" s="9">
        <v>14929.353</v>
      </c>
      <c r="AE103" s="9">
        <v>14749.99</v>
      </c>
      <c r="AG103" s="9">
        <f t="shared" si="22"/>
        <v>179.36299999999937</v>
      </c>
      <c r="AI103" s="21">
        <f t="shared" si="23"/>
        <v>0.012160211634041743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6411.64</v>
      </c>
      <c r="G104" s="5">
        <v>6525.51</v>
      </c>
      <c r="I104" s="9">
        <f t="shared" si="16"/>
        <v>-113.86999999999989</v>
      </c>
      <c r="K104" s="21">
        <f t="shared" si="17"/>
        <v>-0.017449977089913263</v>
      </c>
      <c r="M104" s="9">
        <v>19235.350000000002</v>
      </c>
      <c r="O104" s="9">
        <v>19585.53</v>
      </c>
      <c r="Q104" s="9">
        <f t="shared" si="18"/>
        <v>-350.17999999999665</v>
      </c>
      <c r="S104" s="21">
        <f t="shared" si="19"/>
        <v>-0.017879526364616975</v>
      </c>
      <c r="U104" s="9">
        <v>70550.371</v>
      </c>
      <c r="W104" s="9">
        <v>71987.63</v>
      </c>
      <c r="Y104" s="9">
        <f t="shared" si="20"/>
        <v>-1437.2590000000055</v>
      </c>
      <c r="AA104" s="21">
        <f t="shared" si="21"/>
        <v>-0.019965360715445215</v>
      </c>
      <c r="AC104" s="9">
        <v>77079.011</v>
      </c>
      <c r="AE104" s="9">
        <v>78497.40000000001</v>
      </c>
      <c r="AG104" s="9">
        <f t="shared" si="22"/>
        <v>-1418.3890000000101</v>
      </c>
      <c r="AI104" s="21">
        <f t="shared" si="23"/>
        <v>-0.01806924815344215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58875.9</v>
      </c>
      <c r="G105" s="5">
        <v>84949.72</v>
      </c>
      <c r="I105" s="9">
        <f t="shared" si="16"/>
        <v>-26073.82</v>
      </c>
      <c r="K105" s="21">
        <f t="shared" si="17"/>
        <v>-0.3069323830614156</v>
      </c>
      <c r="M105" s="9">
        <v>173975.14</v>
      </c>
      <c r="O105" s="9">
        <v>304166.28</v>
      </c>
      <c r="Q105" s="9">
        <f t="shared" si="18"/>
        <v>-130191.14000000001</v>
      </c>
      <c r="S105" s="21">
        <f t="shared" si="19"/>
        <v>-0.42802620987441475</v>
      </c>
      <c r="U105" s="9">
        <v>810638.03</v>
      </c>
      <c r="W105" s="9">
        <v>1110510.27</v>
      </c>
      <c r="Y105" s="9">
        <f t="shared" si="20"/>
        <v>-299872.24</v>
      </c>
      <c r="AA105" s="21">
        <f t="shared" si="21"/>
        <v>-0.27003103717356886</v>
      </c>
      <c r="AC105" s="9">
        <v>926516.3200000001</v>
      </c>
      <c r="AE105" s="9">
        <v>1212996.91</v>
      </c>
      <c r="AG105" s="9">
        <f t="shared" si="22"/>
        <v>-286480.58999999985</v>
      </c>
      <c r="AI105" s="21">
        <f t="shared" si="23"/>
        <v>-0.23617586132185603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11315.02</v>
      </c>
      <c r="G106" s="5">
        <v>13358.61</v>
      </c>
      <c r="I106" s="9">
        <f t="shared" si="16"/>
        <v>-2043.5900000000001</v>
      </c>
      <c r="K106" s="21">
        <f t="shared" si="17"/>
        <v>-0.15297923960651597</v>
      </c>
      <c r="M106" s="9">
        <v>34198.19</v>
      </c>
      <c r="O106" s="9">
        <v>47943.93</v>
      </c>
      <c r="Q106" s="9">
        <f t="shared" si="18"/>
        <v>-13745.739999999998</v>
      </c>
      <c r="S106" s="21">
        <f t="shared" si="19"/>
        <v>-0.2867044900157329</v>
      </c>
      <c r="U106" s="9">
        <v>140121.506</v>
      </c>
      <c r="W106" s="9">
        <v>192824.74</v>
      </c>
      <c r="Y106" s="9">
        <f t="shared" si="20"/>
        <v>-52703.234</v>
      </c>
      <c r="AA106" s="21">
        <f t="shared" si="21"/>
        <v>-0.2733219502850101</v>
      </c>
      <c r="AC106" s="9">
        <v>156444.596</v>
      </c>
      <c r="AE106" s="9">
        <v>207023.96</v>
      </c>
      <c r="AG106" s="9">
        <f t="shared" si="22"/>
        <v>-50579.364</v>
      </c>
      <c r="AI106" s="21">
        <f t="shared" si="23"/>
        <v>-0.24431647428635797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334911.87</v>
      </c>
      <c r="G107" s="5">
        <v>293519.31</v>
      </c>
      <c r="I107" s="9">
        <f t="shared" si="16"/>
        <v>41392.56</v>
      </c>
      <c r="K107" s="21">
        <f t="shared" si="17"/>
        <v>0.14102159070897244</v>
      </c>
      <c r="M107" s="9">
        <v>1041688.35</v>
      </c>
      <c r="O107" s="9">
        <v>899311.47</v>
      </c>
      <c r="Q107" s="9">
        <f t="shared" si="18"/>
        <v>142376.88</v>
      </c>
      <c r="S107" s="21">
        <f t="shared" si="19"/>
        <v>0.15831765161407316</v>
      </c>
      <c r="U107" s="9">
        <v>3524756.387</v>
      </c>
      <c r="W107" s="9">
        <v>3274812.93</v>
      </c>
      <c r="Y107" s="9">
        <f t="shared" si="20"/>
        <v>249943.45699999994</v>
      </c>
      <c r="AA107" s="21">
        <f t="shared" si="21"/>
        <v>0.07632297243922263</v>
      </c>
      <c r="AC107" s="9">
        <v>3828228.937</v>
      </c>
      <c r="AE107" s="9">
        <v>3591599.6900000004</v>
      </c>
      <c r="AG107" s="9">
        <f t="shared" si="22"/>
        <v>236629.2469999995</v>
      </c>
      <c r="AI107" s="21">
        <f t="shared" si="23"/>
        <v>0.06588408158594074</v>
      </c>
    </row>
    <row r="108" spans="1:35" ht="12.75" outlineLevel="1">
      <c r="A108" s="1" t="s">
        <v>389</v>
      </c>
      <c r="B108" s="16" t="s">
        <v>390</v>
      </c>
      <c r="C108" s="1" t="s">
        <v>391</v>
      </c>
      <c r="E108" s="5">
        <v>4392</v>
      </c>
      <c r="G108" s="5">
        <v>6048</v>
      </c>
      <c r="I108" s="9">
        <f t="shared" si="16"/>
        <v>-1656</v>
      </c>
      <c r="K108" s="21">
        <f t="shared" si="17"/>
        <v>-0.27380952380952384</v>
      </c>
      <c r="M108" s="9">
        <v>13476</v>
      </c>
      <c r="O108" s="9">
        <v>63636</v>
      </c>
      <c r="Q108" s="9">
        <f t="shared" si="18"/>
        <v>-50160</v>
      </c>
      <c r="S108" s="21">
        <f t="shared" si="19"/>
        <v>-0.7882330756175749</v>
      </c>
      <c r="U108" s="9">
        <v>61500</v>
      </c>
      <c r="W108" s="9">
        <v>63636</v>
      </c>
      <c r="Y108" s="9">
        <f t="shared" si="20"/>
        <v>-2136</v>
      </c>
      <c r="AA108" s="21">
        <f t="shared" si="21"/>
        <v>-0.033565906090891946</v>
      </c>
      <c r="AC108" s="9">
        <v>67836</v>
      </c>
      <c r="AE108" s="9">
        <v>63636</v>
      </c>
      <c r="AG108" s="9">
        <f t="shared" si="22"/>
        <v>4200</v>
      </c>
      <c r="AI108" s="21">
        <f t="shared" si="23"/>
        <v>0.06600037714501225</v>
      </c>
    </row>
    <row r="109" spans="1:68" s="17" customFormat="1" ht="12.75">
      <c r="A109" s="17" t="s">
        <v>88</v>
      </c>
      <c r="B109" s="98"/>
      <c r="C109" s="17" t="s">
        <v>89</v>
      </c>
      <c r="D109" s="18"/>
      <c r="E109" s="18">
        <v>45178218.75999999</v>
      </c>
      <c r="F109" s="99"/>
      <c r="G109" s="23">
        <v>55556616.523</v>
      </c>
      <c r="H109" s="100"/>
      <c r="I109" s="18">
        <f aca="true" t="shared" si="24" ref="I109:I118">+E109-G109</f>
        <v>-10378397.763000011</v>
      </c>
      <c r="J109" s="37" t="str">
        <f>IF((+E109-G109)=(I109),"  ",$AO$509)</f>
        <v>  </v>
      </c>
      <c r="K109" s="40">
        <f aca="true" t="shared" si="25" ref="K109:K118">IF(G109&lt;0,IF(I109=0,0,IF(OR(G109=0,E109=0),"N.M.",IF(ABS(I109/G109)&gt;=10,"N.M.",I109/(-G109)))),IF(I109=0,0,IF(OR(G109=0,E109=0),"N.M.",IF(ABS(I109/G109)&gt;=10,"N.M.",I109/G109))))</f>
        <v>-0.18680759219207377</v>
      </c>
      <c r="L109" s="39"/>
      <c r="M109" s="8">
        <v>124616546.77000001</v>
      </c>
      <c r="N109" s="18"/>
      <c r="O109" s="8">
        <v>155892737.73300016</v>
      </c>
      <c r="P109" s="18"/>
      <c r="Q109" s="18">
        <f aca="true" t="shared" si="26" ref="Q109:Q118">+M109-O109</f>
        <v>-31276190.96300015</v>
      </c>
      <c r="R109" s="37" t="str">
        <f>IF((+M109-O109)=(Q109),"  ",$AO$509)</f>
        <v>  </v>
      </c>
      <c r="S109" s="40">
        <f aca="true" t="shared" si="27" ref="S109:S118">IF(O109&lt;0,IF(Q109=0,0,IF(OR(O109=0,M109=0),"N.M.",IF(ABS(Q109/O109)&gt;=10,"N.M.",Q109/(-O109)))),IF(Q109=0,0,IF(OR(O109=0,M109=0),"N.M.",IF(ABS(Q109/O109)&gt;=10,"N.M.",Q109/O109))))</f>
        <v>-0.2006263500007765</v>
      </c>
      <c r="T109" s="39"/>
      <c r="U109" s="18">
        <v>537222719.2950001</v>
      </c>
      <c r="V109" s="18"/>
      <c r="W109" s="18">
        <v>578051794.5669996</v>
      </c>
      <c r="X109" s="18"/>
      <c r="Y109" s="18">
        <f aca="true" t="shared" si="28" ref="Y109:Y118">+U109-W109</f>
        <v>-40829075.27199948</v>
      </c>
      <c r="Z109" s="37" t="str">
        <f>IF((+U109-W109)=(Y109),"  ",$AO$509)</f>
        <v>  </v>
      </c>
      <c r="AA109" s="40">
        <f aca="true" t="shared" si="29" ref="AA109:AA118">IF(W109&lt;0,IF(Y109=0,0,IF(OR(W109=0,U109=0),"N.M.",IF(ABS(Y109/W109)&gt;=10,"N.M.",Y109/(-W109)))),IF(Y109=0,0,IF(OR(W109=0,U109=0),"N.M.",IF(ABS(Y109/W109)&gt;=10,"N.M.",Y109/W109))))</f>
        <v>-0.07063220918219493</v>
      </c>
      <c r="AB109" s="39"/>
      <c r="AC109" s="18">
        <v>598358168.0750002</v>
      </c>
      <c r="AD109" s="18"/>
      <c r="AE109" s="18">
        <v>642005620.6489996</v>
      </c>
      <c r="AF109" s="18"/>
      <c r="AG109" s="18">
        <f aca="true" t="shared" si="30" ref="AG109:AG118">+AC109-AE109</f>
        <v>-43647452.573999405</v>
      </c>
      <c r="AH109" s="37" t="str">
        <f>IF((+AC109-AE109)=(AG109),"  ",$AO$509)</f>
        <v>  </v>
      </c>
      <c r="AI109" s="40">
        <f aca="true" t="shared" si="31" ref="AI109:AI118">IF(AE109&lt;0,IF(AG109=0,0,IF(OR(AE109=0,AC109=0),"N.M.",IF(ABS(AG109/AE109)&gt;=10,"N.M.",AG109/(-AE109)))),IF(AG109=0,0,IF(OR(AE109=0,AC109=0),"N.M.",IF(ABS(AG109/AE109)&gt;=10,"N.M.",AG109/AE109))))</f>
        <v>-0.06798609104056824</v>
      </c>
      <c r="AJ109" s="39"/>
      <c r="AK109" s="99"/>
      <c r="AL109" s="101"/>
      <c r="AM109" s="100"/>
      <c r="AN109" s="101"/>
      <c r="AO109" s="100"/>
      <c r="AP109" s="100"/>
      <c r="AQ109" s="102"/>
      <c r="AR109" s="100"/>
      <c r="AS109" s="99"/>
      <c r="AT109" s="99"/>
      <c r="AU109" s="99"/>
      <c r="AV109" s="99"/>
      <c r="AW109" s="100"/>
      <c r="AX109" s="100"/>
      <c r="AY109" s="102"/>
      <c r="AZ109" s="100"/>
      <c r="BA109" s="99"/>
      <c r="BB109" s="99"/>
      <c r="BC109" s="100"/>
      <c r="BD109" s="100"/>
      <c r="BE109" s="102"/>
      <c r="BF109" s="103"/>
      <c r="BG109" s="18"/>
      <c r="BH109" s="104"/>
      <c r="BI109" s="18"/>
      <c r="BJ109" s="104"/>
      <c r="BK109" s="18"/>
      <c r="BL109" s="104"/>
      <c r="BM109" s="18"/>
      <c r="BN109" s="104"/>
      <c r="BO109" s="104"/>
      <c r="BP109" s="104"/>
    </row>
    <row r="110" spans="1:35" ht="12.75" outlineLevel="1">
      <c r="A110" s="1" t="s">
        <v>392</v>
      </c>
      <c r="B110" s="16" t="s">
        <v>393</v>
      </c>
      <c r="C110" s="1" t="s">
        <v>394</v>
      </c>
      <c r="E110" s="5">
        <v>-12771.06</v>
      </c>
      <c r="G110" s="5">
        <v>-9573.99</v>
      </c>
      <c r="I110" s="9">
        <f t="shared" si="24"/>
        <v>-3197.0699999999997</v>
      </c>
      <c r="K110" s="21">
        <f t="shared" si="25"/>
        <v>-0.3339328743815274</v>
      </c>
      <c r="M110" s="9">
        <v>-46303.23</v>
      </c>
      <c r="O110" s="9">
        <v>-2955.46</v>
      </c>
      <c r="Q110" s="9">
        <f t="shared" si="26"/>
        <v>-43347.770000000004</v>
      </c>
      <c r="S110" s="21" t="str">
        <f t="shared" si="27"/>
        <v>N.M.</v>
      </c>
      <c r="U110" s="9">
        <v>-123023.53</v>
      </c>
      <c r="W110" s="9">
        <v>1583502.97</v>
      </c>
      <c r="Y110" s="9">
        <f t="shared" si="28"/>
        <v>-1706526.5</v>
      </c>
      <c r="AA110" s="21">
        <f t="shared" si="29"/>
        <v>-1.0776907478739999</v>
      </c>
      <c r="AC110" s="9">
        <v>-146058.245</v>
      </c>
      <c r="AE110" s="9">
        <v>1680165.8699999999</v>
      </c>
      <c r="AG110" s="9">
        <f t="shared" si="30"/>
        <v>-1826224.1149999998</v>
      </c>
      <c r="AI110" s="21">
        <f t="shared" si="31"/>
        <v>-1.0869308486786486</v>
      </c>
    </row>
    <row r="111" spans="1:35" ht="12.75" outlineLevel="1">
      <c r="A111" s="1" t="s">
        <v>395</v>
      </c>
      <c r="B111" s="16" t="s">
        <v>396</v>
      </c>
      <c r="C111" s="1" t="s">
        <v>397</v>
      </c>
      <c r="E111" s="5">
        <v>40210.520000000004</v>
      </c>
      <c r="G111" s="5">
        <v>19231.23</v>
      </c>
      <c r="I111" s="9">
        <f t="shared" si="24"/>
        <v>20979.290000000005</v>
      </c>
      <c r="K111" s="21">
        <f t="shared" si="25"/>
        <v>1.0908969421092674</v>
      </c>
      <c r="M111" s="9">
        <v>142407.38</v>
      </c>
      <c r="O111" s="9">
        <v>88863.67</v>
      </c>
      <c r="Q111" s="9">
        <f t="shared" si="26"/>
        <v>53543.71000000001</v>
      </c>
      <c r="S111" s="21">
        <f t="shared" si="27"/>
        <v>0.602537684972948</v>
      </c>
      <c r="U111" s="9">
        <v>416723.10000000003</v>
      </c>
      <c r="W111" s="9">
        <v>1903429.46</v>
      </c>
      <c r="Y111" s="9">
        <f t="shared" si="28"/>
        <v>-1486706.3599999999</v>
      </c>
      <c r="AA111" s="21">
        <f t="shared" si="29"/>
        <v>-0.7810672216873221</v>
      </c>
      <c r="AC111" s="9">
        <v>474500.24000000005</v>
      </c>
      <c r="AE111" s="9">
        <v>2116316.87</v>
      </c>
      <c r="AG111" s="9">
        <f t="shared" si="30"/>
        <v>-1641816.6300000001</v>
      </c>
      <c r="AI111" s="21">
        <f t="shared" si="31"/>
        <v>-0.7757896056463416</v>
      </c>
    </row>
    <row r="112" spans="1:35" ht="12.75" outlineLevel="1">
      <c r="A112" s="1" t="s">
        <v>398</v>
      </c>
      <c r="B112" s="16" t="s">
        <v>399</v>
      </c>
      <c r="C112" s="1" t="s">
        <v>400</v>
      </c>
      <c r="E112" s="5">
        <v>4069205.94</v>
      </c>
      <c r="G112" s="5">
        <v>1656925</v>
      </c>
      <c r="I112" s="9">
        <f t="shared" si="24"/>
        <v>2412280.94</v>
      </c>
      <c r="K112" s="21">
        <f t="shared" si="25"/>
        <v>1.4558781719148421</v>
      </c>
      <c r="M112" s="9">
        <v>12807172.94</v>
      </c>
      <c r="O112" s="9">
        <v>17514591</v>
      </c>
      <c r="Q112" s="9">
        <f t="shared" si="26"/>
        <v>-4707418.0600000005</v>
      </c>
      <c r="S112" s="21">
        <f t="shared" si="27"/>
        <v>-0.2687712239469366</v>
      </c>
      <c r="U112" s="9">
        <v>58148100.94</v>
      </c>
      <c r="W112" s="9">
        <v>59762720.01</v>
      </c>
      <c r="Y112" s="9">
        <f t="shared" si="28"/>
        <v>-1614619.0700000003</v>
      </c>
      <c r="AA112" s="21">
        <f t="shared" si="29"/>
        <v>-0.027017161697624015</v>
      </c>
      <c r="AC112" s="9">
        <v>61027338.94</v>
      </c>
      <c r="AE112" s="9">
        <v>64482888.01</v>
      </c>
      <c r="AG112" s="9">
        <f t="shared" si="30"/>
        <v>-3455549.0700000003</v>
      </c>
      <c r="AI112" s="21">
        <f t="shared" si="31"/>
        <v>-0.05358862136361067</v>
      </c>
    </row>
    <row r="113" spans="1:35" ht="12.75" outlineLevel="1">
      <c r="A113" s="1" t="s">
        <v>401</v>
      </c>
      <c r="B113" s="16" t="s">
        <v>402</v>
      </c>
      <c r="C113" s="1" t="s">
        <v>403</v>
      </c>
      <c r="E113" s="5">
        <v>20568.21</v>
      </c>
      <c r="G113" s="5">
        <v>21241.600000000002</v>
      </c>
      <c r="I113" s="9">
        <f t="shared" si="24"/>
        <v>-673.390000000003</v>
      </c>
      <c r="K113" s="21">
        <f t="shared" si="25"/>
        <v>-0.031701472582103186</v>
      </c>
      <c r="M113" s="9">
        <v>61704.630000000005</v>
      </c>
      <c r="O113" s="9">
        <v>63724.8</v>
      </c>
      <c r="Q113" s="9">
        <f t="shared" si="26"/>
        <v>-2020.1699999999983</v>
      </c>
      <c r="S113" s="21">
        <f t="shared" si="27"/>
        <v>-0.03170147258210301</v>
      </c>
      <c r="U113" s="9">
        <v>226250.31</v>
      </c>
      <c r="W113" s="9">
        <v>233657.6</v>
      </c>
      <c r="Y113" s="9">
        <f t="shared" si="28"/>
        <v>-7407.290000000008</v>
      </c>
      <c r="AA113" s="21">
        <f t="shared" si="29"/>
        <v>-0.031701472582103075</v>
      </c>
      <c r="AC113" s="9">
        <v>247491.91</v>
      </c>
      <c r="AE113" s="9">
        <v>258804.97</v>
      </c>
      <c r="AG113" s="9">
        <f t="shared" si="30"/>
        <v>-11313.059999999998</v>
      </c>
      <c r="AI113" s="21">
        <f t="shared" si="31"/>
        <v>-0.04371268449751949</v>
      </c>
    </row>
    <row r="114" spans="1:68" s="17" customFormat="1" ht="12.75">
      <c r="A114" s="17" t="s">
        <v>90</v>
      </c>
      <c r="B114" s="98"/>
      <c r="C114" s="17" t="s">
        <v>1085</v>
      </c>
      <c r="D114" s="18"/>
      <c r="E114" s="18">
        <v>4117213.61</v>
      </c>
      <c r="F114" s="18"/>
      <c r="G114" s="18">
        <v>1687823.84</v>
      </c>
      <c r="H114" s="18"/>
      <c r="I114" s="18">
        <f t="shared" si="24"/>
        <v>2429389.7699999996</v>
      </c>
      <c r="J114" s="37" t="str">
        <f>IF((+E114-G114)=(I114),"  ",$AO$509)</f>
        <v>  </v>
      </c>
      <c r="K114" s="40">
        <f t="shared" si="25"/>
        <v>1.439362161160136</v>
      </c>
      <c r="L114" s="39"/>
      <c r="M114" s="8">
        <v>12964981.72</v>
      </c>
      <c r="N114" s="18"/>
      <c r="O114" s="8">
        <v>17664224.01</v>
      </c>
      <c r="P114" s="18"/>
      <c r="Q114" s="18">
        <f t="shared" si="26"/>
        <v>-4699242.290000001</v>
      </c>
      <c r="R114" s="37" t="str">
        <f>IF((+M114-O114)=(Q114),"  ",$AO$509)</f>
        <v>  </v>
      </c>
      <c r="S114" s="40">
        <f t="shared" si="27"/>
        <v>-0.26603162909051</v>
      </c>
      <c r="T114" s="39"/>
      <c r="U114" s="18">
        <v>58668050.82</v>
      </c>
      <c r="V114" s="18"/>
      <c r="W114" s="18">
        <v>63483310.04</v>
      </c>
      <c r="X114" s="18"/>
      <c r="Y114" s="18">
        <f t="shared" si="28"/>
        <v>-4815259.219999999</v>
      </c>
      <c r="Z114" s="37" t="str">
        <f>IF((+U114-W114)=(Y114),"  ",$AO$509)</f>
        <v>  </v>
      </c>
      <c r="AA114" s="40">
        <f t="shared" si="29"/>
        <v>-0.07585079002600789</v>
      </c>
      <c r="AB114" s="39"/>
      <c r="AC114" s="18">
        <v>61603272.845</v>
      </c>
      <c r="AD114" s="18"/>
      <c r="AE114" s="18">
        <v>68538175.72</v>
      </c>
      <c r="AF114" s="18"/>
      <c r="AG114" s="18">
        <f t="shared" si="30"/>
        <v>-6934902.875</v>
      </c>
      <c r="AH114" s="37" t="str">
        <f>IF((+AC114-AE114)=(AG114),"  ",$AO$509)</f>
        <v>  </v>
      </c>
      <c r="AI114" s="40">
        <f t="shared" si="31"/>
        <v>-0.10118306771588521</v>
      </c>
      <c r="AJ114" s="39"/>
      <c r="AK114" s="18"/>
      <c r="AL114" s="18"/>
      <c r="AM114" s="18"/>
      <c r="AN114" s="18"/>
      <c r="AO114" s="18"/>
      <c r="AP114" s="85"/>
      <c r="AQ114" s="117"/>
      <c r="AR114" s="39"/>
      <c r="AS114" s="18"/>
      <c r="AT114" s="18"/>
      <c r="AU114" s="18"/>
      <c r="AV114" s="18"/>
      <c r="AW114" s="18"/>
      <c r="AX114" s="85"/>
      <c r="AY114" s="117"/>
      <c r="AZ114" s="39"/>
      <c r="BA114" s="18"/>
      <c r="BB114" s="18"/>
      <c r="BC114" s="18"/>
      <c r="BD114" s="85"/>
      <c r="BE114" s="117"/>
      <c r="BF114" s="39"/>
      <c r="BG114" s="18"/>
      <c r="BH114" s="104"/>
      <c r="BI114" s="18"/>
      <c r="BJ114" s="104"/>
      <c r="BK114" s="18"/>
      <c r="BL114" s="104"/>
      <c r="BM114" s="18"/>
      <c r="BN114" s="104"/>
      <c r="BO114" s="104"/>
      <c r="BP114" s="104"/>
    </row>
    <row r="115" spans="1:68" s="17" customFormat="1" ht="12.75">
      <c r="A115" s="17" t="s">
        <v>91</v>
      </c>
      <c r="B115" s="98"/>
      <c r="C115" s="17" t="s">
        <v>1086</v>
      </c>
      <c r="D115" s="18"/>
      <c r="E115" s="18">
        <v>49295432.370000005</v>
      </c>
      <c r="F115" s="18"/>
      <c r="G115" s="18">
        <v>57244440.363</v>
      </c>
      <c r="H115" s="18"/>
      <c r="I115" s="18">
        <f t="shared" si="24"/>
        <v>-7949007.992999993</v>
      </c>
      <c r="J115" s="37" t="str">
        <f>IF((+E115-G115)=(I115),"  ",$AO$509)</f>
        <v>  </v>
      </c>
      <c r="K115" s="40">
        <f t="shared" si="25"/>
        <v>-0.13886078617580203</v>
      </c>
      <c r="L115" s="39"/>
      <c r="M115" s="8">
        <v>137581528.49000004</v>
      </c>
      <c r="N115" s="18"/>
      <c r="O115" s="8">
        <v>173556961.74300006</v>
      </c>
      <c r="P115" s="18"/>
      <c r="Q115" s="18">
        <f t="shared" si="26"/>
        <v>-35975433.25300002</v>
      </c>
      <c r="R115" s="37" t="str">
        <f>IF((+M115-O115)=(Q115),"  ",$AO$509)</f>
        <v>  </v>
      </c>
      <c r="S115" s="40">
        <f t="shared" si="27"/>
        <v>-0.20728314722558797</v>
      </c>
      <c r="T115" s="39"/>
      <c r="U115" s="18">
        <v>595890770.1150001</v>
      </c>
      <c r="V115" s="18"/>
      <c r="W115" s="18">
        <v>641535104.6069999</v>
      </c>
      <c r="X115" s="18"/>
      <c r="Y115" s="18">
        <f t="shared" si="28"/>
        <v>-45644334.491999745</v>
      </c>
      <c r="Z115" s="37" t="str">
        <f>IF((+U115-W115)=(Y115),"  ",$AO$509)</f>
        <v>  </v>
      </c>
      <c r="AA115" s="40">
        <f t="shared" si="29"/>
        <v>-0.07114861550711424</v>
      </c>
      <c r="AB115" s="39"/>
      <c r="AC115" s="18">
        <v>659961440.9200001</v>
      </c>
      <c r="AD115" s="18"/>
      <c r="AE115" s="18">
        <v>710543796.369</v>
      </c>
      <c r="AF115" s="18"/>
      <c r="AG115" s="18">
        <f t="shared" si="30"/>
        <v>-50582355.44899988</v>
      </c>
      <c r="AH115" s="37" t="str">
        <f>IF((+AC115-AE115)=(AG115),"  ",$AO$509)</f>
        <v>  </v>
      </c>
      <c r="AI115" s="40">
        <f t="shared" si="31"/>
        <v>-0.07118823034904301</v>
      </c>
      <c r="AJ115" s="39"/>
      <c r="AK115" s="18"/>
      <c r="AL115" s="18"/>
      <c r="AM115" s="18"/>
      <c r="AN115" s="18"/>
      <c r="AO115" s="18"/>
      <c r="AP115" s="85"/>
      <c r="AQ115" s="117"/>
      <c r="AR115" s="39"/>
      <c r="AS115" s="18"/>
      <c r="AT115" s="18"/>
      <c r="AU115" s="18"/>
      <c r="AV115" s="18"/>
      <c r="AW115" s="18"/>
      <c r="AX115" s="85"/>
      <c r="AY115" s="117"/>
      <c r="AZ115" s="39"/>
      <c r="BA115" s="18"/>
      <c r="BB115" s="18"/>
      <c r="BC115" s="18"/>
      <c r="BD115" s="85"/>
      <c r="BE115" s="117"/>
      <c r="BF115" s="39"/>
      <c r="BG115" s="18"/>
      <c r="BH115" s="104"/>
      <c r="BI115" s="18"/>
      <c r="BJ115" s="104"/>
      <c r="BK115" s="18"/>
      <c r="BL115" s="104"/>
      <c r="BM115" s="18"/>
      <c r="BN115" s="104"/>
      <c r="BO115" s="104"/>
      <c r="BP115" s="104"/>
    </row>
    <row r="116" spans="1:35" ht="12.75" outlineLevel="1">
      <c r="A116" s="1" t="s">
        <v>404</v>
      </c>
      <c r="B116" s="16" t="s">
        <v>405</v>
      </c>
      <c r="C116" s="1" t="s">
        <v>406</v>
      </c>
      <c r="E116" s="5">
        <v>0</v>
      </c>
      <c r="G116" s="5">
        <v>0</v>
      </c>
      <c r="I116" s="9">
        <f t="shared" si="24"/>
        <v>0</v>
      </c>
      <c r="K116" s="21">
        <f t="shared" si="25"/>
        <v>0</v>
      </c>
      <c r="M116" s="9">
        <v>0</v>
      </c>
      <c r="O116" s="9">
        <v>0</v>
      </c>
      <c r="Q116" s="9">
        <f t="shared" si="26"/>
        <v>0</v>
      </c>
      <c r="S116" s="21">
        <f t="shared" si="27"/>
        <v>0</v>
      </c>
      <c r="U116" s="9">
        <v>0</v>
      </c>
      <c r="W116" s="9">
        <v>0</v>
      </c>
      <c r="Y116" s="9">
        <f t="shared" si="28"/>
        <v>0</v>
      </c>
      <c r="AA116" s="21">
        <f t="shared" si="29"/>
        <v>0</v>
      </c>
      <c r="AC116" s="9">
        <v>-12698791.46</v>
      </c>
      <c r="AE116" s="9">
        <v>0</v>
      </c>
      <c r="AG116" s="9">
        <f t="shared" si="30"/>
        <v>-12698791.46</v>
      </c>
      <c r="AI116" s="21" t="str">
        <f t="shared" si="31"/>
        <v>N.M.</v>
      </c>
    </row>
    <row r="117" spans="1:68" s="90" customFormat="1" ht="12.75">
      <c r="A117" s="90" t="s">
        <v>27</v>
      </c>
      <c r="B117" s="91"/>
      <c r="C117" s="77" t="s">
        <v>1087</v>
      </c>
      <c r="D117" s="105"/>
      <c r="E117" s="105">
        <v>0</v>
      </c>
      <c r="F117" s="105"/>
      <c r="G117" s="105">
        <v>0</v>
      </c>
      <c r="H117" s="105"/>
      <c r="I117" s="9">
        <f t="shared" si="24"/>
        <v>0</v>
      </c>
      <c r="J117" s="37" t="str">
        <f>IF((+E117-G117)=(I117),"  ",$AO$509)</f>
        <v>  </v>
      </c>
      <c r="K117" s="38">
        <f t="shared" si="25"/>
        <v>0</v>
      </c>
      <c r="L117" s="39"/>
      <c r="M117" s="5">
        <v>0</v>
      </c>
      <c r="N117" s="9"/>
      <c r="O117" s="5">
        <v>0</v>
      </c>
      <c r="P117" s="9"/>
      <c r="Q117" s="9">
        <f t="shared" si="26"/>
        <v>0</v>
      </c>
      <c r="R117" s="37" t="str">
        <f>IF((+M117-O117)=(Q117),"  ",$AO$509)</f>
        <v>  </v>
      </c>
      <c r="S117" s="38">
        <f t="shared" si="27"/>
        <v>0</v>
      </c>
      <c r="T117" s="39"/>
      <c r="U117" s="9">
        <v>0</v>
      </c>
      <c r="V117" s="9"/>
      <c r="W117" s="9">
        <v>0</v>
      </c>
      <c r="X117" s="9"/>
      <c r="Y117" s="9">
        <f t="shared" si="28"/>
        <v>0</v>
      </c>
      <c r="Z117" s="37" t="str">
        <f>IF((+U117-W117)=(Y117),"  ",$AO$509)</f>
        <v>  </v>
      </c>
      <c r="AA117" s="38">
        <f t="shared" si="29"/>
        <v>0</v>
      </c>
      <c r="AB117" s="39"/>
      <c r="AC117" s="9">
        <v>-12698791.46</v>
      </c>
      <c r="AD117" s="9"/>
      <c r="AE117" s="9">
        <v>0</v>
      </c>
      <c r="AF117" s="9"/>
      <c r="AG117" s="9">
        <f t="shared" si="30"/>
        <v>-12698791.46</v>
      </c>
      <c r="AH117" s="37" t="str">
        <f>IF((+AC117-AE117)=(AG117),"  ",$AO$509)</f>
        <v>  </v>
      </c>
      <c r="AI117" s="38" t="str">
        <f t="shared" si="31"/>
        <v>N.M.</v>
      </c>
      <c r="AJ117" s="39"/>
      <c r="AK117" s="105"/>
      <c r="AL117" s="105"/>
      <c r="AM117" s="105"/>
      <c r="AN117" s="105"/>
      <c r="AO117" s="105"/>
      <c r="AP117" s="106"/>
      <c r="AQ117" s="107"/>
      <c r="AR117" s="108"/>
      <c r="AS117" s="105"/>
      <c r="AT117" s="105"/>
      <c r="AU117" s="105"/>
      <c r="AV117" s="105"/>
      <c r="AW117" s="105"/>
      <c r="AX117" s="106"/>
      <c r="AY117" s="107"/>
      <c r="AZ117" s="108"/>
      <c r="BA117" s="105"/>
      <c r="BB117" s="105"/>
      <c r="BC117" s="105"/>
      <c r="BD117" s="106"/>
      <c r="BE117" s="107"/>
      <c r="BF117" s="108"/>
      <c r="BG117" s="105"/>
      <c r="BH117" s="109"/>
      <c r="BI117" s="105"/>
      <c r="BJ117" s="109"/>
      <c r="BK117" s="105"/>
      <c r="BL117" s="109"/>
      <c r="BM117" s="105"/>
      <c r="BN117" s="97"/>
      <c r="BO117" s="97"/>
      <c r="BP117" s="97"/>
    </row>
    <row r="118" spans="1:68" s="77" customFormat="1" ht="12.75">
      <c r="A118" s="77" t="s">
        <v>28</v>
      </c>
      <c r="B118" s="110"/>
      <c r="C118" s="77" t="s">
        <v>29</v>
      </c>
      <c r="D118" s="105"/>
      <c r="E118" s="105">
        <v>49295432.370000005</v>
      </c>
      <c r="F118" s="105"/>
      <c r="G118" s="105">
        <v>57244440.363</v>
      </c>
      <c r="H118" s="105"/>
      <c r="I118" s="9">
        <f t="shared" si="24"/>
        <v>-7949007.992999993</v>
      </c>
      <c r="J118" s="37" t="str">
        <f>IF((+E118-G118)=(I118),"  ",$AO$509)</f>
        <v>  </v>
      </c>
      <c r="K118" s="38">
        <f t="shared" si="25"/>
        <v>-0.13886078617580203</v>
      </c>
      <c r="L118" s="39"/>
      <c r="M118" s="5">
        <v>137581528.49000004</v>
      </c>
      <c r="N118" s="9"/>
      <c r="O118" s="5">
        <v>173556961.74300006</v>
      </c>
      <c r="P118" s="9"/>
      <c r="Q118" s="9">
        <f t="shared" si="26"/>
        <v>-35975433.25300002</v>
      </c>
      <c r="R118" s="37" t="str">
        <f>IF((+M118-O118)=(Q118),"  ",$AO$509)</f>
        <v>  </v>
      </c>
      <c r="S118" s="38">
        <f t="shared" si="27"/>
        <v>-0.20728314722558797</v>
      </c>
      <c r="T118" s="39"/>
      <c r="U118" s="9">
        <v>595890770.1150001</v>
      </c>
      <c r="V118" s="9"/>
      <c r="W118" s="9">
        <v>641535104.6069999</v>
      </c>
      <c r="X118" s="9"/>
      <c r="Y118" s="9">
        <f t="shared" si="28"/>
        <v>-45644334.491999745</v>
      </c>
      <c r="Z118" s="37" t="str">
        <f>IF((+U118-W118)=(Y118),"  ",$AO$509)</f>
        <v>  </v>
      </c>
      <c r="AA118" s="38">
        <f t="shared" si="29"/>
        <v>-0.07114861550711424</v>
      </c>
      <c r="AB118" s="39"/>
      <c r="AC118" s="9">
        <v>647262649.4600002</v>
      </c>
      <c r="AD118" s="9"/>
      <c r="AE118" s="9">
        <v>710543796.369</v>
      </c>
      <c r="AF118" s="9"/>
      <c r="AG118" s="9">
        <f t="shared" si="30"/>
        <v>-63281146.9089998</v>
      </c>
      <c r="AH118" s="37" t="str">
        <f>IF((+AC118-AE118)=(AG118),"  ",$AO$509)</f>
        <v>  </v>
      </c>
      <c r="AI118" s="38">
        <f t="shared" si="31"/>
        <v>-0.08906016382435152</v>
      </c>
      <c r="AJ118" s="39"/>
      <c r="AK118" s="105"/>
      <c r="AL118" s="105"/>
      <c r="AM118" s="105"/>
      <c r="AN118" s="105"/>
      <c r="AO118" s="105"/>
      <c r="AP118" s="106"/>
      <c r="AQ118" s="107"/>
      <c r="AR118" s="108"/>
      <c r="AS118" s="105"/>
      <c r="AT118" s="105"/>
      <c r="AU118" s="105"/>
      <c r="AV118" s="105"/>
      <c r="AW118" s="105"/>
      <c r="AX118" s="106"/>
      <c r="AY118" s="107"/>
      <c r="AZ118" s="108"/>
      <c r="BA118" s="105"/>
      <c r="BB118" s="105"/>
      <c r="BC118" s="105"/>
      <c r="BD118" s="106"/>
      <c r="BE118" s="107"/>
      <c r="BF118" s="108"/>
      <c r="BG118" s="105"/>
      <c r="BH118" s="109"/>
      <c r="BI118" s="105"/>
      <c r="BJ118" s="109"/>
      <c r="BK118" s="105"/>
      <c r="BL118" s="109"/>
      <c r="BM118" s="105"/>
      <c r="BN118" s="109"/>
      <c r="BO118" s="109"/>
      <c r="BP118" s="109"/>
    </row>
    <row r="119" spans="2:68" s="90" customFormat="1" ht="12.75">
      <c r="B119" s="91"/>
      <c r="D119" s="71"/>
      <c r="E119" s="41" t="str">
        <f>IF(ABS(E109+E114+E117-E118)&gt;$AO$505,$AO$508," ")</f>
        <v> </v>
      </c>
      <c r="F119" s="111"/>
      <c r="G119" s="41" t="str">
        <f>IF(ABS(G109+G114+G117-G118)&gt;$AO$505,$AO$508," ")</f>
        <v> </v>
      </c>
      <c r="H119" s="111"/>
      <c r="I119" s="41" t="str">
        <f>IF(ABS(I109+I114+I117-I118)&gt;$AO$505,$AO$508," ")</f>
        <v> </v>
      </c>
      <c r="J119" s="111"/>
      <c r="K119" s="111"/>
      <c r="L119" s="111"/>
      <c r="M119" s="41" t="str">
        <f>IF(ABS(M109+M114+M117-M118)&gt;$AO$505,$AO$508," ")</f>
        <v> </v>
      </c>
      <c r="N119" s="111"/>
      <c r="O119" s="41" t="str">
        <f>IF(ABS(O109+O114+O117-O118)&gt;$AO$505,$AO$508," ")</f>
        <v> </v>
      </c>
      <c r="P119" s="111"/>
      <c r="Q119" s="41" t="str">
        <f>IF(ABS(Q109+Q114+Q117-Q118)&gt;$AO$505,$AO$508," ")</f>
        <v> </v>
      </c>
      <c r="R119" s="111"/>
      <c r="S119" s="111"/>
      <c r="T119" s="111"/>
      <c r="U119" s="41" t="str">
        <f>IF(ABS(U109+U114+U117-U118)&gt;$AO$505,$AO$508," ")</f>
        <v> </v>
      </c>
      <c r="V119" s="111"/>
      <c r="W119" s="41" t="str">
        <f>IF(ABS(W109+W114+W117-W118)&gt;$AO$505,$AO$508," ")</f>
        <v> </v>
      </c>
      <c r="X119" s="111"/>
      <c r="Y119" s="41" t="str">
        <f>IF(ABS(Y109+Y114+Y117-Y118)&gt;$AO$505,$AO$508," ")</f>
        <v> </v>
      </c>
      <c r="Z119" s="111"/>
      <c r="AA119" s="111"/>
      <c r="AB119" s="111"/>
      <c r="AC119" s="41" t="str">
        <f>IF(ABS(AC109+AC114+AC117-AC118)&gt;$AO$505,$AO$508," ")</f>
        <v> </v>
      </c>
      <c r="AD119" s="111"/>
      <c r="AE119" s="41" t="str">
        <f>IF(ABS(AE109+AE114+AE117-AE118)&gt;$AO$505,$AO$508," ")</f>
        <v> </v>
      </c>
      <c r="AF119" s="111"/>
      <c r="AG119" s="41" t="str">
        <f>IF(ABS(AG109+AG114+AG117-AG118)&gt;$AO$505,$AO$508," ")</f>
        <v> </v>
      </c>
      <c r="AH119" s="111"/>
      <c r="AI119" s="111"/>
      <c r="AJ119" s="112"/>
      <c r="AK119" s="111"/>
      <c r="AL119" s="112"/>
      <c r="AM119" s="111"/>
      <c r="AN119" s="112"/>
      <c r="AO119" s="111"/>
      <c r="AP119" s="71"/>
      <c r="AQ119" s="113"/>
      <c r="AR119" s="71"/>
      <c r="AS119" s="111"/>
      <c r="AT119" s="112"/>
      <c r="AU119" s="111"/>
      <c r="AV119" s="112"/>
      <c r="AW119" s="111"/>
      <c r="AX119" s="71"/>
      <c r="AY119" s="113"/>
      <c r="AZ119" s="71"/>
      <c r="BA119" s="111"/>
      <c r="BB119" s="112"/>
      <c r="BC119" s="111"/>
      <c r="BD119" s="71"/>
      <c r="BE119" s="113"/>
      <c r="BG119" s="71"/>
      <c r="BH119" s="97"/>
      <c r="BI119" s="71"/>
      <c r="BJ119" s="97"/>
      <c r="BK119" s="71"/>
      <c r="BL119" s="97"/>
      <c r="BM119" s="71"/>
      <c r="BN119" s="97"/>
      <c r="BO119" s="97"/>
      <c r="BP119" s="97"/>
    </row>
    <row r="120" spans="2:68" s="90" customFormat="1" ht="12.75">
      <c r="B120" s="91"/>
      <c r="C120" s="77" t="s">
        <v>30</v>
      </c>
      <c r="D120" s="71"/>
      <c r="E120" s="71"/>
      <c r="F120" s="97"/>
      <c r="G120" s="71"/>
      <c r="H120" s="97"/>
      <c r="I120" s="71"/>
      <c r="J120" s="97"/>
      <c r="K120" s="71"/>
      <c r="L120" s="97"/>
      <c r="M120" s="71"/>
      <c r="N120" s="97"/>
      <c r="O120" s="71"/>
      <c r="P120" s="97"/>
      <c r="Q120" s="71"/>
      <c r="R120" s="97"/>
      <c r="S120" s="71"/>
      <c r="T120" s="97"/>
      <c r="U120" s="71"/>
      <c r="V120" s="97"/>
      <c r="W120" s="71"/>
      <c r="X120" s="97"/>
      <c r="Y120" s="71"/>
      <c r="Z120" s="97"/>
      <c r="AA120" s="71"/>
      <c r="AB120" s="97"/>
      <c r="AC120" s="71"/>
      <c r="AD120" s="97"/>
      <c r="AE120" s="71"/>
      <c r="AF120" s="97"/>
      <c r="AG120" s="71"/>
      <c r="AH120" s="97"/>
      <c r="AI120" s="71"/>
      <c r="AJ120" s="71"/>
      <c r="AK120" s="71"/>
      <c r="AL120" s="71"/>
      <c r="AM120" s="71"/>
      <c r="AN120" s="71"/>
      <c r="AO120" s="71"/>
      <c r="AP120" s="71"/>
      <c r="AQ120" s="113"/>
      <c r="AR120" s="71"/>
      <c r="AS120" s="71"/>
      <c r="AT120" s="97"/>
      <c r="AU120" s="71"/>
      <c r="AV120" s="71"/>
      <c r="AW120" s="71"/>
      <c r="AX120" s="71"/>
      <c r="AY120" s="113"/>
      <c r="AZ120" s="71"/>
      <c r="BA120" s="71"/>
      <c r="BB120" s="71"/>
      <c r="BC120" s="71"/>
      <c r="BD120" s="71"/>
      <c r="BE120" s="113"/>
      <c r="BG120" s="71"/>
      <c r="BH120" s="97"/>
      <c r="BI120" s="71"/>
      <c r="BJ120" s="97"/>
      <c r="BK120" s="71"/>
      <c r="BL120" s="97"/>
      <c r="BM120" s="71"/>
      <c r="BN120" s="97"/>
      <c r="BO120" s="97"/>
      <c r="BP120" s="97"/>
    </row>
    <row r="121" spans="2:68" s="90" customFormat="1" ht="12.75">
      <c r="B121" s="91"/>
      <c r="C121" s="77" t="s">
        <v>31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113"/>
      <c r="AR121" s="71"/>
      <c r="AS121" s="71"/>
      <c r="AT121" s="71"/>
      <c r="AU121" s="71"/>
      <c r="AV121" s="71"/>
      <c r="AW121" s="71"/>
      <c r="AX121" s="71"/>
      <c r="AY121" s="113"/>
      <c r="AZ121" s="71"/>
      <c r="BA121" s="71"/>
      <c r="BB121" s="71"/>
      <c r="BC121" s="71"/>
      <c r="BD121" s="71"/>
      <c r="BE121" s="113"/>
      <c r="BG121" s="71"/>
      <c r="BH121" s="97"/>
      <c r="BI121" s="71"/>
      <c r="BJ121" s="97"/>
      <c r="BK121" s="71"/>
      <c r="BL121" s="97"/>
      <c r="BM121" s="71"/>
      <c r="BN121" s="97"/>
      <c r="BO121" s="97"/>
      <c r="BP121" s="97"/>
    </row>
    <row r="122" spans="1:35" ht="12.75" outlineLevel="1">
      <c r="A122" s="1" t="s">
        <v>407</v>
      </c>
      <c r="B122" s="16" t="s">
        <v>408</v>
      </c>
      <c r="C122" s="1" t="s">
        <v>409</v>
      </c>
      <c r="E122" s="5">
        <v>151968.02</v>
      </c>
      <c r="G122" s="5">
        <v>17183.97</v>
      </c>
      <c r="I122" s="9">
        <f aca="true" t="shared" si="32" ref="I122:I129">+E122-G122</f>
        <v>134784.05</v>
      </c>
      <c r="K122" s="21">
        <f aca="true" t="shared" si="33" ref="K122:K129">IF(G122&lt;0,IF(I122=0,0,IF(OR(G122=0,E122=0),"N.M.",IF(ABS(I122/G122)&gt;=10,"N.M.",I122/(-G122)))),IF(I122=0,0,IF(OR(G122=0,E122=0),"N.M.",IF(ABS(I122/G122)&gt;=10,"N.M.",I122/G122))))</f>
        <v>7.843592022099665</v>
      </c>
      <c r="M122" s="9">
        <v>194410.04</v>
      </c>
      <c r="O122" s="9">
        <v>54285.94</v>
      </c>
      <c r="Q122" s="9">
        <f aca="true" t="shared" si="34" ref="Q122:Q129">(+M122-O122)</f>
        <v>140124.1</v>
      </c>
      <c r="S122" s="21">
        <f aca="true" t="shared" si="35" ref="S122:S129">IF(O122&lt;0,IF(Q122=0,0,IF(OR(O122=0,M122=0),"N.M.",IF(ABS(Q122/O122)&gt;=10,"N.M.",Q122/(-O122)))),IF(Q122=0,0,IF(OR(O122=0,M122=0),"N.M.",IF(ABS(Q122/O122)&gt;=10,"N.M.",Q122/O122))))</f>
        <v>2.5812226886004</v>
      </c>
      <c r="U122" s="9">
        <v>602186.85</v>
      </c>
      <c r="W122" s="9">
        <v>269776.824</v>
      </c>
      <c r="Y122" s="9">
        <f aca="true" t="shared" si="36" ref="Y122:Y129">(+U122-W122)</f>
        <v>332410.02599999995</v>
      </c>
      <c r="AA122" s="21">
        <f aca="true" t="shared" si="37" ref="AA122:AA129">IF(W122&lt;0,IF(Y122=0,0,IF(OR(W122=0,U122=0),"N.M.",IF(ABS(Y122/W122)&gt;=10,"N.M.",Y122/(-W122)))),IF(Y122=0,0,IF(OR(W122=0,U122=0),"N.M.",IF(ABS(Y122/W122)&gt;=10,"N.M.",Y122/W122))))</f>
        <v>1.2321667260787381</v>
      </c>
      <c r="AC122" s="9">
        <v>644812.9</v>
      </c>
      <c r="AE122" s="9">
        <v>244701.49700000003</v>
      </c>
      <c r="AG122" s="9">
        <f aca="true" t="shared" si="38" ref="AG122:AG129">(+AC122-AE122)</f>
        <v>400111.403</v>
      </c>
      <c r="AI122" s="21">
        <f aca="true" t="shared" si="39" ref="AI122:AI129">IF(AE122&lt;0,IF(AG122=0,0,IF(OR(AE122=0,AC122=0),"N.M.",IF(ABS(AG122/AE122)&gt;=10,"N.M.",AG122/(-AE122)))),IF(AG122=0,0,IF(OR(AE122=0,AC122=0),"N.M.",IF(ABS(AG122/AE122)&gt;=10,"N.M.",AG122/AE122))))</f>
        <v>1.6350999397441364</v>
      </c>
    </row>
    <row r="123" spans="1:35" ht="12.75" outlineLevel="1">
      <c r="A123" s="1" t="s">
        <v>410</v>
      </c>
      <c r="B123" s="16" t="s">
        <v>411</v>
      </c>
      <c r="C123" s="1" t="s">
        <v>412</v>
      </c>
      <c r="E123" s="5">
        <v>13773719.71</v>
      </c>
      <c r="G123" s="5">
        <v>14383406.27</v>
      </c>
      <c r="I123" s="9">
        <f t="shared" si="32"/>
        <v>-609686.5599999987</v>
      </c>
      <c r="K123" s="21">
        <f t="shared" si="33"/>
        <v>-0.042388190151566835</v>
      </c>
      <c r="M123" s="9">
        <v>36673980.2</v>
      </c>
      <c r="O123" s="9">
        <v>53100869.06</v>
      </c>
      <c r="Q123" s="9">
        <f t="shared" si="34"/>
        <v>-16426888.86</v>
      </c>
      <c r="S123" s="21">
        <f t="shared" si="35"/>
        <v>-0.30935254263802814</v>
      </c>
      <c r="U123" s="9">
        <v>149200219.25</v>
      </c>
      <c r="W123" s="9">
        <v>150501785.59</v>
      </c>
      <c r="Y123" s="9">
        <f t="shared" si="36"/>
        <v>-1301566.3400000036</v>
      </c>
      <c r="AA123" s="21">
        <f t="shared" si="37"/>
        <v>-0.008648178723578448</v>
      </c>
      <c r="AC123" s="9">
        <v>164210411.76</v>
      </c>
      <c r="AE123" s="9">
        <v>163587538.26</v>
      </c>
      <c r="AG123" s="9">
        <f t="shared" si="38"/>
        <v>622873.5</v>
      </c>
      <c r="AI123" s="21">
        <f t="shared" si="39"/>
        <v>0.0038075852636771626</v>
      </c>
    </row>
    <row r="124" spans="1:35" ht="12.75" outlineLevel="1">
      <c r="A124" s="1" t="s">
        <v>413</v>
      </c>
      <c r="B124" s="16" t="s">
        <v>414</v>
      </c>
      <c r="C124" s="1" t="s">
        <v>415</v>
      </c>
      <c r="E124" s="5">
        <v>247237.67</v>
      </c>
      <c r="G124" s="5">
        <v>127406.07</v>
      </c>
      <c r="I124" s="9">
        <f t="shared" si="32"/>
        <v>119831.6</v>
      </c>
      <c r="K124" s="21">
        <f t="shared" si="33"/>
        <v>0.9405485939563162</v>
      </c>
      <c r="M124" s="9">
        <v>608420.17</v>
      </c>
      <c r="O124" s="9">
        <v>476274.82</v>
      </c>
      <c r="Q124" s="9">
        <f t="shared" si="34"/>
        <v>132145.35000000003</v>
      </c>
      <c r="S124" s="21">
        <f t="shared" si="35"/>
        <v>0.2774560914221752</v>
      </c>
      <c r="U124" s="9">
        <v>2108095.74</v>
      </c>
      <c r="W124" s="9">
        <v>2147648.58</v>
      </c>
      <c r="Y124" s="9">
        <f t="shared" si="36"/>
        <v>-39552.83999999985</v>
      </c>
      <c r="AA124" s="21">
        <f t="shared" si="37"/>
        <v>-0.018416811934846365</v>
      </c>
      <c r="AC124" s="9">
        <v>2221691.6900000004</v>
      </c>
      <c r="AE124" s="9">
        <v>2435956.34</v>
      </c>
      <c r="AG124" s="9">
        <f t="shared" si="38"/>
        <v>-214264.64999999944</v>
      </c>
      <c r="AI124" s="21">
        <f t="shared" si="39"/>
        <v>-0.08795915036802321</v>
      </c>
    </row>
    <row r="125" spans="1:35" ht="12.75" outlineLevel="1">
      <c r="A125" s="1" t="s">
        <v>416</v>
      </c>
      <c r="B125" s="16" t="s">
        <v>417</v>
      </c>
      <c r="C125" s="1" t="s">
        <v>418</v>
      </c>
      <c r="E125" s="5">
        <v>170638</v>
      </c>
      <c r="G125" s="5">
        <v>1346275.9100000001</v>
      </c>
      <c r="I125" s="9">
        <f t="shared" si="32"/>
        <v>-1175637.9100000001</v>
      </c>
      <c r="K125" s="21">
        <f t="shared" si="33"/>
        <v>-0.8732518358736732</v>
      </c>
      <c r="M125" s="9">
        <v>759616</v>
      </c>
      <c r="O125" s="9">
        <v>-1765662.31</v>
      </c>
      <c r="Q125" s="9">
        <f t="shared" si="34"/>
        <v>2525278.31</v>
      </c>
      <c r="S125" s="21">
        <f t="shared" si="35"/>
        <v>1.43021590011739</v>
      </c>
      <c r="U125" s="9">
        <v>14425959.12</v>
      </c>
      <c r="W125" s="9">
        <v>-9180300.24</v>
      </c>
      <c r="Y125" s="9">
        <f t="shared" si="36"/>
        <v>23606259.36</v>
      </c>
      <c r="AA125" s="21">
        <f t="shared" si="37"/>
        <v>2.571403847680694</v>
      </c>
      <c r="AC125" s="9">
        <v>18273637.119999997</v>
      </c>
      <c r="AE125" s="9">
        <v>-16035661.24</v>
      </c>
      <c r="AG125" s="9">
        <f t="shared" si="38"/>
        <v>34309298.36</v>
      </c>
      <c r="AI125" s="21">
        <f t="shared" si="39"/>
        <v>2.1395624319137836</v>
      </c>
    </row>
    <row r="126" spans="1:35" ht="12.75" outlineLevel="1">
      <c r="A126" s="1" t="s">
        <v>419</v>
      </c>
      <c r="B126" s="16" t="s">
        <v>420</v>
      </c>
      <c r="C126" s="1" t="s">
        <v>421</v>
      </c>
      <c r="E126" s="5">
        <v>0</v>
      </c>
      <c r="G126" s="5">
        <v>0</v>
      </c>
      <c r="I126" s="9">
        <f t="shared" si="32"/>
        <v>0</v>
      </c>
      <c r="K126" s="21">
        <f t="shared" si="33"/>
        <v>0</v>
      </c>
      <c r="M126" s="9">
        <v>0</v>
      </c>
      <c r="O126" s="9">
        <v>0</v>
      </c>
      <c r="Q126" s="9">
        <f t="shared" si="34"/>
        <v>0</v>
      </c>
      <c r="S126" s="21">
        <f t="shared" si="35"/>
        <v>0</v>
      </c>
      <c r="U126" s="9">
        <v>1</v>
      </c>
      <c r="W126" s="9">
        <v>0</v>
      </c>
      <c r="Y126" s="9">
        <f t="shared" si="36"/>
        <v>1</v>
      </c>
      <c r="AA126" s="21" t="str">
        <f t="shared" si="37"/>
        <v>N.M.</v>
      </c>
      <c r="AC126" s="9">
        <v>0</v>
      </c>
      <c r="AE126" s="9">
        <v>0</v>
      </c>
      <c r="AG126" s="9">
        <f t="shared" si="38"/>
        <v>0</v>
      </c>
      <c r="AI126" s="21">
        <f t="shared" si="39"/>
        <v>0</v>
      </c>
    </row>
    <row r="127" spans="1:35" ht="12.75" outlineLevel="1">
      <c r="A127" s="1" t="s">
        <v>422</v>
      </c>
      <c r="B127" s="16" t="s">
        <v>423</v>
      </c>
      <c r="C127" s="1" t="s">
        <v>424</v>
      </c>
      <c r="E127" s="5">
        <v>90027.37</v>
      </c>
      <c r="G127" s="5">
        <v>173623.45</v>
      </c>
      <c r="I127" s="9">
        <f t="shared" si="32"/>
        <v>-83596.08000000002</v>
      </c>
      <c r="K127" s="21">
        <f t="shared" si="33"/>
        <v>-0.48147920111021875</v>
      </c>
      <c r="M127" s="9">
        <v>412100.32</v>
      </c>
      <c r="O127" s="9">
        <v>568717.6</v>
      </c>
      <c r="Q127" s="9">
        <f t="shared" si="34"/>
        <v>-156617.27999999997</v>
      </c>
      <c r="S127" s="21">
        <f t="shared" si="35"/>
        <v>-0.27538672972315253</v>
      </c>
      <c r="U127" s="9">
        <v>2125431.34</v>
      </c>
      <c r="W127" s="9">
        <v>3873702.8200000003</v>
      </c>
      <c r="Y127" s="9">
        <f t="shared" si="36"/>
        <v>-1748271.4800000004</v>
      </c>
      <c r="AA127" s="21">
        <f t="shared" si="37"/>
        <v>-0.451317914986571</v>
      </c>
      <c r="AC127" s="9">
        <v>2413955.52</v>
      </c>
      <c r="AE127" s="9">
        <v>3978118.14</v>
      </c>
      <c r="AG127" s="9">
        <f t="shared" si="38"/>
        <v>-1564162.62</v>
      </c>
      <c r="AI127" s="21">
        <f t="shared" si="39"/>
        <v>-0.39319159586346525</v>
      </c>
    </row>
    <row r="128" spans="1:35" ht="12.75" outlineLevel="1">
      <c r="A128" s="1" t="s">
        <v>425</v>
      </c>
      <c r="B128" s="16" t="s">
        <v>426</v>
      </c>
      <c r="C128" s="1" t="s">
        <v>427</v>
      </c>
      <c r="E128" s="5">
        <v>0</v>
      </c>
      <c r="G128" s="5">
        <v>607260.14</v>
      </c>
      <c r="I128" s="9">
        <f t="shared" si="32"/>
        <v>-607260.14</v>
      </c>
      <c r="K128" s="21" t="str">
        <f t="shared" si="33"/>
        <v>N.M.</v>
      </c>
      <c r="M128" s="9">
        <v>0</v>
      </c>
      <c r="O128" s="9">
        <v>1439488.25</v>
      </c>
      <c r="Q128" s="9">
        <f t="shared" si="34"/>
        <v>-1439488.25</v>
      </c>
      <c r="S128" s="21" t="str">
        <f t="shared" si="35"/>
        <v>N.M.</v>
      </c>
      <c r="U128" s="9">
        <v>0</v>
      </c>
      <c r="W128" s="9">
        <v>4369912.72</v>
      </c>
      <c r="Y128" s="9">
        <f t="shared" si="36"/>
        <v>-4369912.72</v>
      </c>
      <c r="AA128" s="21" t="str">
        <f t="shared" si="37"/>
        <v>N.M.</v>
      </c>
      <c r="AC128" s="9">
        <v>630027.6</v>
      </c>
      <c r="AE128" s="9">
        <v>4751672.09</v>
      </c>
      <c r="AG128" s="9">
        <f t="shared" si="38"/>
        <v>-4121644.4899999998</v>
      </c>
      <c r="AI128" s="21">
        <f t="shared" si="39"/>
        <v>-0.8674092849702514</v>
      </c>
    </row>
    <row r="129" spans="1:35" ht="12.75" outlineLevel="1">
      <c r="A129" s="1" t="s">
        <v>428</v>
      </c>
      <c r="B129" s="16" t="s">
        <v>429</v>
      </c>
      <c r="C129" s="1" t="s">
        <v>430</v>
      </c>
      <c r="E129" s="5">
        <v>0</v>
      </c>
      <c r="G129" s="5">
        <v>-607260.14</v>
      </c>
      <c r="I129" s="9">
        <f t="shared" si="32"/>
        <v>607260.14</v>
      </c>
      <c r="K129" s="21" t="str">
        <f t="shared" si="33"/>
        <v>N.M.</v>
      </c>
      <c r="M129" s="9">
        <v>0</v>
      </c>
      <c r="O129" s="9">
        <v>-1439488.25</v>
      </c>
      <c r="Q129" s="9">
        <f t="shared" si="34"/>
        <v>1439488.25</v>
      </c>
      <c r="S129" s="21" t="str">
        <f t="shared" si="35"/>
        <v>N.M.</v>
      </c>
      <c r="U129" s="9">
        <v>0</v>
      </c>
      <c r="W129" s="9">
        <v>-4369912.72</v>
      </c>
      <c r="Y129" s="9">
        <f t="shared" si="36"/>
        <v>4369912.72</v>
      </c>
      <c r="AA129" s="21" t="str">
        <f t="shared" si="37"/>
        <v>N.M.</v>
      </c>
      <c r="AC129" s="9">
        <v>-630027.6</v>
      </c>
      <c r="AE129" s="9">
        <v>-4751672.09</v>
      </c>
      <c r="AG129" s="9">
        <f t="shared" si="38"/>
        <v>4121644.4899999998</v>
      </c>
      <c r="AI129" s="21">
        <f t="shared" si="39"/>
        <v>0.8674092849702514</v>
      </c>
    </row>
    <row r="130" spans="1:68" s="90" customFormat="1" ht="12.75">
      <c r="A130" s="90" t="s">
        <v>32</v>
      </c>
      <c r="B130" s="91"/>
      <c r="C130" s="77" t="s">
        <v>1088</v>
      </c>
      <c r="D130" s="105"/>
      <c r="E130" s="105">
        <v>14433590.77</v>
      </c>
      <c r="F130" s="105"/>
      <c r="G130" s="105">
        <v>16047895.67</v>
      </c>
      <c r="H130" s="105"/>
      <c r="I130" s="9">
        <f>+E130-G130</f>
        <v>-1614304.9000000004</v>
      </c>
      <c r="J130" s="37" t="str">
        <f>IF((+E130-G130)=(I130),"  ",$AO$509)</f>
        <v>  </v>
      </c>
      <c r="K130" s="38">
        <f>IF(G130&lt;0,IF(I130=0,0,IF(OR(G130=0,E130=0),"N.M.",IF(ABS(I130/G130)&gt;=10,"N.M.",I130/(-G130)))),IF(I130=0,0,IF(OR(G130=0,E130=0),"N.M.",IF(ABS(I130/G130)&gt;=10,"N.M.",I130/G130))))</f>
        <v>-0.10059293337866025</v>
      </c>
      <c r="L130" s="39"/>
      <c r="M130" s="5">
        <v>38648526.730000004</v>
      </c>
      <c r="N130" s="9"/>
      <c r="O130" s="5">
        <v>52434485.11</v>
      </c>
      <c r="P130" s="9"/>
      <c r="Q130" s="9">
        <f>(+M130-O130)</f>
        <v>-13785958.379999995</v>
      </c>
      <c r="R130" s="37" t="str">
        <f>IF((+M130-O130)=(Q130),"  ",$AO$509)</f>
        <v>  </v>
      </c>
      <c r="S130" s="38">
        <f>IF(O130&lt;0,IF(Q130=0,0,IF(OR(O130=0,M130=0),"N.M.",IF(ABS(Q130/O130)&gt;=10,"N.M.",Q130/(-O130)))),IF(Q130=0,0,IF(OR(O130=0,M130=0),"N.M.",IF(ABS(Q130/O130)&gt;=10,"N.M.",Q130/O130))))</f>
        <v>-0.26291777922638204</v>
      </c>
      <c r="T130" s="39"/>
      <c r="U130" s="9">
        <v>168461893.3</v>
      </c>
      <c r="V130" s="9"/>
      <c r="W130" s="9">
        <v>147612613.574</v>
      </c>
      <c r="X130" s="9"/>
      <c r="Y130" s="9">
        <f>(+U130-W130)</f>
        <v>20849279.72600001</v>
      </c>
      <c r="Z130" s="37" t="str">
        <f>IF((+U130-W130)=(Y130),"  ",$AO$509)</f>
        <v>  </v>
      </c>
      <c r="AA130" s="38">
        <f>IF(W130&lt;0,IF(Y130=0,0,IF(OR(W130=0,U130=0),"N.M.",IF(ABS(Y130/W130)&gt;=10,"N.M.",Y130/(-W130)))),IF(Y130=0,0,IF(OR(W130=0,U130=0),"N.M.",IF(ABS(Y130/W130)&gt;=10,"N.M.",Y130/W130))))</f>
        <v>0.141243212359681</v>
      </c>
      <c r="AB130" s="39"/>
      <c r="AC130" s="9">
        <v>187764508.99</v>
      </c>
      <c r="AD130" s="9"/>
      <c r="AE130" s="9">
        <v>154210652.997</v>
      </c>
      <c r="AF130" s="9"/>
      <c r="AG130" s="9">
        <f>(+AC130-AE130)</f>
        <v>33553855.993</v>
      </c>
      <c r="AH130" s="37" t="str">
        <f>IF((+AC130-AE130)=(AG130),"  ",$AO$509)</f>
        <v>  </v>
      </c>
      <c r="AI130" s="38">
        <f>IF(AE130&lt;0,IF(AG130=0,0,IF(OR(AE130=0,AC130=0),"N.M.",IF(ABS(AG130/AE130)&gt;=10,"N.M.",AG130/(-AE130)))),IF(AG130=0,0,IF(OR(AE130=0,AC130=0),"N.M.",IF(ABS(AG130/AE130)&gt;=10,"N.M.",AG130/AE130))))</f>
        <v>0.21758455295337314</v>
      </c>
      <c r="AJ130" s="105"/>
      <c r="AK130" s="105"/>
      <c r="AL130" s="105"/>
      <c r="AM130" s="105"/>
      <c r="AN130" s="105"/>
      <c r="AO130" s="105"/>
      <c r="AP130" s="106"/>
      <c r="AQ130" s="107"/>
      <c r="AR130" s="108"/>
      <c r="AS130" s="105"/>
      <c r="AT130" s="105"/>
      <c r="AU130" s="105"/>
      <c r="AV130" s="105"/>
      <c r="AW130" s="105"/>
      <c r="AX130" s="106"/>
      <c r="AY130" s="107"/>
      <c r="AZ130" s="108"/>
      <c r="BA130" s="105"/>
      <c r="BB130" s="105"/>
      <c r="BC130" s="105"/>
      <c r="BD130" s="106"/>
      <c r="BE130" s="107"/>
      <c r="BF130" s="108"/>
      <c r="BG130" s="105"/>
      <c r="BH130" s="109"/>
      <c r="BI130" s="105"/>
      <c r="BJ130" s="109"/>
      <c r="BK130" s="105"/>
      <c r="BL130" s="109"/>
      <c r="BM130" s="105"/>
      <c r="BN130" s="97"/>
      <c r="BO130" s="97"/>
      <c r="BP130" s="97"/>
    </row>
    <row r="131" spans="1:35" ht="12.75" outlineLevel="1">
      <c r="A131" s="1" t="s">
        <v>431</v>
      </c>
      <c r="B131" s="16" t="s">
        <v>432</v>
      </c>
      <c r="C131" s="1" t="s">
        <v>1089</v>
      </c>
      <c r="E131" s="5">
        <v>548684.9400000001</v>
      </c>
      <c r="G131" s="5">
        <v>85750.03</v>
      </c>
      <c r="I131" s="9">
        <f aca="true" t="shared" si="40" ref="I131:I157">+E131-G131</f>
        <v>462934.91000000003</v>
      </c>
      <c r="K131" s="21">
        <f aca="true" t="shared" si="41" ref="K131:K157">IF(G131&lt;0,IF(I131=0,0,IF(OR(G131=0,E131=0),"N.M.",IF(ABS(I131/G131)&gt;=10,"N.M.",I131/(-G131)))),IF(I131=0,0,IF(OR(G131=0,E131=0),"N.M.",IF(ABS(I131/G131)&gt;=10,"N.M.",I131/G131))))</f>
        <v>5.39865595382299</v>
      </c>
      <c r="M131" s="9">
        <v>2539084.66</v>
      </c>
      <c r="O131" s="9">
        <v>355264.10000000003</v>
      </c>
      <c r="Q131" s="9">
        <f aca="true" t="shared" si="42" ref="Q131:Q157">(+M131-O131)</f>
        <v>2183820.56</v>
      </c>
      <c r="S131" s="21">
        <f aca="true" t="shared" si="43" ref="S131:S157">IF(O131&lt;0,IF(Q131=0,0,IF(OR(O131=0,M131=0),"N.M.",IF(ABS(Q131/O131)&gt;=10,"N.M.",Q131/(-O131)))),IF(Q131=0,0,IF(OR(O131=0,M131=0),"N.M.",IF(ABS(Q131/O131)&gt;=10,"N.M.",Q131/O131))))</f>
        <v>6.147034164161253</v>
      </c>
      <c r="U131" s="9">
        <v>9120879.48</v>
      </c>
      <c r="W131" s="9">
        <v>355264.10000000003</v>
      </c>
      <c r="Y131" s="9">
        <f aca="true" t="shared" si="44" ref="Y131:Y157">(+U131-W131)</f>
        <v>8765615.38</v>
      </c>
      <c r="AA131" s="21" t="str">
        <f aca="true" t="shared" si="45" ref="AA131:AA157">IF(W131&lt;0,IF(Y131=0,0,IF(OR(W131=0,U131=0),"N.M.",IF(ABS(Y131/W131)&gt;=10,"N.M.",Y131/(-W131)))),IF(Y131=0,0,IF(OR(W131=0,U131=0),"N.M.",IF(ABS(Y131/W131)&gt;=10,"N.M.",Y131/W131))))</f>
        <v>N.M.</v>
      </c>
      <c r="AC131" s="9">
        <v>9209185.48</v>
      </c>
      <c r="AE131" s="9">
        <v>355264.10000000003</v>
      </c>
      <c r="AG131" s="9">
        <f aca="true" t="shared" si="46" ref="AG131:AG157">(+AC131-AE131)</f>
        <v>8853921.38</v>
      </c>
      <c r="AI131" s="21" t="str">
        <f aca="true" t="shared" si="47" ref="AI131:AI157">IF(AE131&lt;0,IF(AG131=0,0,IF(OR(AE131=0,AC131=0),"N.M.",IF(ABS(AG131/AE131)&gt;=10,"N.M.",AG131/(-AE131)))),IF(AG131=0,0,IF(OR(AE131=0,AC131=0),"N.M.",IF(ABS(AG131/AE131)&gt;=10,"N.M.",AG131/AE131))))</f>
        <v>N.M.</v>
      </c>
    </row>
    <row r="132" spans="1:35" ht="12.75" outlineLevel="1">
      <c r="A132" s="1" t="s">
        <v>433</v>
      </c>
      <c r="B132" s="16" t="s">
        <v>434</v>
      </c>
      <c r="C132" s="1" t="s">
        <v>1090</v>
      </c>
      <c r="E132" s="5">
        <v>70677.75</v>
      </c>
      <c r="G132" s="5">
        <v>0</v>
      </c>
      <c r="I132" s="9">
        <f t="shared" si="40"/>
        <v>70677.75</v>
      </c>
      <c r="K132" s="21" t="str">
        <f t="shared" si="41"/>
        <v>N.M.</v>
      </c>
      <c r="M132" s="9">
        <v>209537.25</v>
      </c>
      <c r="O132" s="9">
        <v>0</v>
      </c>
      <c r="Q132" s="9">
        <f t="shared" si="42"/>
        <v>209537.25</v>
      </c>
      <c r="S132" s="21" t="str">
        <f t="shared" si="43"/>
        <v>N.M.</v>
      </c>
      <c r="U132" s="9">
        <v>414238.5</v>
      </c>
      <c r="W132" s="9">
        <v>0</v>
      </c>
      <c r="Y132" s="9">
        <f t="shared" si="44"/>
        <v>414238.5</v>
      </c>
      <c r="AA132" s="21" t="str">
        <f t="shared" si="45"/>
        <v>N.M.</v>
      </c>
      <c r="AC132" s="9">
        <v>414238.5</v>
      </c>
      <c r="AE132" s="9">
        <v>0</v>
      </c>
      <c r="AG132" s="9">
        <f t="shared" si="46"/>
        <v>414238.5</v>
      </c>
      <c r="AI132" s="21" t="str">
        <f t="shared" si="47"/>
        <v>N.M.</v>
      </c>
    </row>
    <row r="133" spans="1:35" ht="12.75" outlineLevel="1">
      <c r="A133" s="1" t="s">
        <v>435</v>
      </c>
      <c r="B133" s="16" t="s">
        <v>436</v>
      </c>
      <c r="C133" s="1" t="s">
        <v>1091</v>
      </c>
      <c r="E133" s="5">
        <v>7778.9800000000005</v>
      </c>
      <c r="G133" s="5">
        <v>22398.61</v>
      </c>
      <c r="I133" s="9">
        <f t="shared" si="40"/>
        <v>-14619.630000000001</v>
      </c>
      <c r="K133" s="21">
        <f t="shared" si="41"/>
        <v>-0.6527025560961149</v>
      </c>
      <c r="M133" s="9">
        <v>23247.68</v>
      </c>
      <c r="O133" s="9">
        <v>74462.40000000001</v>
      </c>
      <c r="Q133" s="9">
        <f t="shared" si="42"/>
        <v>-51214.72000000001</v>
      </c>
      <c r="S133" s="21">
        <f t="shared" si="43"/>
        <v>-0.687793033799609</v>
      </c>
      <c r="U133" s="9">
        <v>175216.43</v>
      </c>
      <c r="W133" s="9">
        <v>349973.66000000003</v>
      </c>
      <c r="Y133" s="9">
        <f t="shared" si="44"/>
        <v>-174757.23000000004</v>
      </c>
      <c r="AA133" s="21">
        <f t="shared" si="45"/>
        <v>-0.49934395062759873</v>
      </c>
      <c r="AC133" s="9">
        <v>213541.21</v>
      </c>
      <c r="AE133" s="9">
        <v>380600.55000000005</v>
      </c>
      <c r="AG133" s="9">
        <f t="shared" si="46"/>
        <v>-167059.34000000005</v>
      </c>
      <c r="AI133" s="21">
        <f t="shared" si="47"/>
        <v>-0.438936149724429</v>
      </c>
    </row>
    <row r="134" spans="1:35" ht="12.75" outlineLevel="1">
      <c r="A134" s="1" t="s">
        <v>437</v>
      </c>
      <c r="B134" s="16" t="s">
        <v>438</v>
      </c>
      <c r="C134" s="1" t="s">
        <v>1092</v>
      </c>
      <c r="E134" s="5">
        <v>-569.32</v>
      </c>
      <c r="G134" s="5">
        <v>1323648.76</v>
      </c>
      <c r="I134" s="9">
        <f t="shared" si="40"/>
        <v>-1324218.08</v>
      </c>
      <c r="K134" s="21">
        <f t="shared" si="41"/>
        <v>-1.0004301141036842</v>
      </c>
      <c r="M134" s="9">
        <v>-569.32</v>
      </c>
      <c r="O134" s="9">
        <v>3211107.7</v>
      </c>
      <c r="Q134" s="9">
        <f t="shared" si="42"/>
        <v>-3211677.02</v>
      </c>
      <c r="S134" s="21">
        <f t="shared" si="43"/>
        <v>-1.000177297074153</v>
      </c>
      <c r="U134" s="9">
        <v>-108104.06</v>
      </c>
      <c r="W134" s="9">
        <v>15590274.01</v>
      </c>
      <c r="Y134" s="9">
        <f t="shared" si="44"/>
        <v>-15698378.07</v>
      </c>
      <c r="AA134" s="21">
        <f t="shared" si="45"/>
        <v>-1.0069340705577503</v>
      </c>
      <c r="AC134" s="9">
        <v>1261200.79</v>
      </c>
      <c r="AE134" s="9">
        <v>16320756.74</v>
      </c>
      <c r="AG134" s="9">
        <f t="shared" si="46"/>
        <v>-15059555.95</v>
      </c>
      <c r="AI134" s="21">
        <f t="shared" si="47"/>
        <v>-0.922724123023722</v>
      </c>
    </row>
    <row r="135" spans="1:35" ht="12.75" outlineLevel="1">
      <c r="A135" s="1" t="s">
        <v>439</v>
      </c>
      <c r="B135" s="16" t="s">
        <v>440</v>
      </c>
      <c r="C135" s="1" t="s">
        <v>1093</v>
      </c>
      <c r="E135" s="5">
        <v>3979.44</v>
      </c>
      <c r="G135" s="5">
        <v>439.62</v>
      </c>
      <c r="I135" s="9">
        <f t="shared" si="40"/>
        <v>3539.82</v>
      </c>
      <c r="K135" s="21">
        <f t="shared" si="41"/>
        <v>8.051999454073973</v>
      </c>
      <c r="M135" s="9">
        <v>5766.8</v>
      </c>
      <c r="O135" s="9">
        <v>15356.87</v>
      </c>
      <c r="Q135" s="9">
        <f t="shared" si="42"/>
        <v>-9590.07</v>
      </c>
      <c r="S135" s="21">
        <f t="shared" si="43"/>
        <v>-0.6244807698443758</v>
      </c>
      <c r="U135" s="9">
        <v>18161.98</v>
      </c>
      <c r="W135" s="9">
        <v>16790.02</v>
      </c>
      <c r="Y135" s="9">
        <f t="shared" si="44"/>
        <v>1371.9599999999991</v>
      </c>
      <c r="AA135" s="21">
        <f t="shared" si="45"/>
        <v>0.08171282702462529</v>
      </c>
      <c r="AC135" s="9">
        <v>28444.14</v>
      </c>
      <c r="AE135" s="9">
        <v>79.0099999999984</v>
      </c>
      <c r="AG135" s="9">
        <f t="shared" si="46"/>
        <v>28365.13</v>
      </c>
      <c r="AI135" s="21" t="str">
        <f t="shared" si="47"/>
        <v>N.M.</v>
      </c>
    </row>
    <row r="136" spans="1:35" ht="12.75" outlineLevel="1">
      <c r="A136" s="1" t="s">
        <v>441</v>
      </c>
      <c r="B136" s="16" t="s">
        <v>442</v>
      </c>
      <c r="C136" s="1" t="s">
        <v>1094</v>
      </c>
      <c r="E136" s="5">
        <v>-581.69</v>
      </c>
      <c r="G136" s="5">
        <v>-8280.02</v>
      </c>
      <c r="I136" s="9">
        <f t="shared" si="40"/>
        <v>7698.33</v>
      </c>
      <c r="K136" s="21">
        <f t="shared" si="41"/>
        <v>0.9297477542324777</v>
      </c>
      <c r="M136" s="9">
        <v>-3206.25</v>
      </c>
      <c r="O136" s="9">
        <v>7033.74</v>
      </c>
      <c r="Q136" s="9">
        <f t="shared" si="42"/>
        <v>-10239.99</v>
      </c>
      <c r="S136" s="21">
        <f t="shared" si="43"/>
        <v>-1.4558385723669058</v>
      </c>
      <c r="U136" s="9">
        <v>-1309.68</v>
      </c>
      <c r="W136" s="9">
        <v>564.78</v>
      </c>
      <c r="Y136" s="9">
        <f t="shared" si="44"/>
        <v>-1874.46</v>
      </c>
      <c r="AA136" s="21">
        <f t="shared" si="45"/>
        <v>-3.3189206416657817</v>
      </c>
      <c r="AC136" s="9">
        <v>-1231.3200000000002</v>
      </c>
      <c r="AE136" s="9">
        <v>-3608.7400000000007</v>
      </c>
      <c r="AG136" s="9">
        <f t="shared" si="46"/>
        <v>2377.4200000000005</v>
      </c>
      <c r="AI136" s="21">
        <f t="shared" si="47"/>
        <v>0.6587950364947323</v>
      </c>
    </row>
    <row r="137" spans="1:35" ht="12.75" outlineLevel="1">
      <c r="A137" s="1" t="s">
        <v>443</v>
      </c>
      <c r="B137" s="16" t="s">
        <v>444</v>
      </c>
      <c r="C137" s="1" t="s">
        <v>1095</v>
      </c>
      <c r="E137" s="5">
        <v>-9068.16</v>
      </c>
      <c r="G137" s="5">
        <v>6818.93</v>
      </c>
      <c r="I137" s="9">
        <f t="shared" si="40"/>
        <v>-15887.09</v>
      </c>
      <c r="K137" s="21">
        <f t="shared" si="41"/>
        <v>-2.3298508710310855</v>
      </c>
      <c r="M137" s="9">
        <v>-32530.34</v>
      </c>
      <c r="O137" s="9">
        <v>-12660.02</v>
      </c>
      <c r="Q137" s="9">
        <f t="shared" si="42"/>
        <v>-19870.32</v>
      </c>
      <c r="S137" s="21">
        <f t="shared" si="43"/>
        <v>-1.5695330655085853</v>
      </c>
      <c r="U137" s="9">
        <v>14456.720000000001</v>
      </c>
      <c r="W137" s="9">
        <v>-91105.35</v>
      </c>
      <c r="Y137" s="9">
        <f t="shared" si="44"/>
        <v>105562.07</v>
      </c>
      <c r="AA137" s="21">
        <f t="shared" si="45"/>
        <v>1.158681350765899</v>
      </c>
      <c r="AC137" s="9">
        <v>14441.000000000002</v>
      </c>
      <c r="AE137" s="9">
        <v>-118326.78</v>
      </c>
      <c r="AG137" s="9">
        <f t="shared" si="46"/>
        <v>132767.78</v>
      </c>
      <c r="AI137" s="21">
        <f t="shared" si="47"/>
        <v>1.1220433785149904</v>
      </c>
    </row>
    <row r="138" spans="1:35" ht="12.75" outlineLevel="1">
      <c r="A138" s="1" t="s">
        <v>445</v>
      </c>
      <c r="B138" s="16" t="s">
        <v>446</v>
      </c>
      <c r="C138" s="1" t="s">
        <v>1096</v>
      </c>
      <c r="E138" s="5">
        <v>92.81</v>
      </c>
      <c r="G138" s="5">
        <v>9348.7</v>
      </c>
      <c r="I138" s="9">
        <f t="shared" si="40"/>
        <v>-9255.890000000001</v>
      </c>
      <c r="K138" s="21">
        <f t="shared" si="41"/>
        <v>-0.9900724164857146</v>
      </c>
      <c r="M138" s="9">
        <v>1047.02</v>
      </c>
      <c r="O138" s="9">
        <v>22984.28</v>
      </c>
      <c r="Q138" s="9">
        <f t="shared" si="42"/>
        <v>-21937.26</v>
      </c>
      <c r="S138" s="21">
        <f t="shared" si="43"/>
        <v>-0.954446256310835</v>
      </c>
      <c r="U138" s="9">
        <v>33400.39</v>
      </c>
      <c r="W138" s="9">
        <v>18072.350000000002</v>
      </c>
      <c r="Y138" s="9">
        <f t="shared" si="44"/>
        <v>15328.039999999997</v>
      </c>
      <c r="AA138" s="21">
        <f t="shared" si="45"/>
        <v>0.8481486912327393</v>
      </c>
      <c r="AC138" s="9">
        <v>44843.4</v>
      </c>
      <c r="AE138" s="9">
        <v>51782.130000000005</v>
      </c>
      <c r="AG138" s="9">
        <f t="shared" si="46"/>
        <v>-6938.730000000003</v>
      </c>
      <c r="AI138" s="21">
        <f t="shared" si="47"/>
        <v>-0.13399854351298415</v>
      </c>
    </row>
    <row r="139" spans="1:35" ht="12.75" outlineLevel="1">
      <c r="A139" s="1" t="s">
        <v>447</v>
      </c>
      <c r="B139" s="16" t="s">
        <v>448</v>
      </c>
      <c r="C139" s="1" t="s">
        <v>1097</v>
      </c>
      <c r="E139" s="5">
        <v>212526.96</v>
      </c>
      <c r="G139" s="5">
        <v>179312.83000000002</v>
      </c>
      <c r="I139" s="9">
        <f t="shared" si="40"/>
        <v>33214.129999999976</v>
      </c>
      <c r="K139" s="21">
        <f t="shared" si="41"/>
        <v>0.18523008085924456</v>
      </c>
      <c r="M139" s="9">
        <v>623614.91</v>
      </c>
      <c r="O139" s="9">
        <v>527797.03</v>
      </c>
      <c r="Q139" s="9">
        <f t="shared" si="42"/>
        <v>95817.88</v>
      </c>
      <c r="S139" s="21">
        <f t="shared" si="43"/>
        <v>0.18154304506033314</v>
      </c>
      <c r="U139" s="9">
        <v>2156757.28</v>
      </c>
      <c r="W139" s="9">
        <v>1875507.6099999999</v>
      </c>
      <c r="Y139" s="9">
        <f t="shared" si="44"/>
        <v>281249.6699999999</v>
      </c>
      <c r="AA139" s="21">
        <f t="shared" si="45"/>
        <v>0.14995922623849015</v>
      </c>
      <c r="AC139" s="9">
        <v>2387698.8899999997</v>
      </c>
      <c r="AE139" s="9">
        <v>2046296.42</v>
      </c>
      <c r="AG139" s="9">
        <f t="shared" si="46"/>
        <v>341402.46999999974</v>
      </c>
      <c r="AI139" s="21">
        <f t="shared" si="47"/>
        <v>0.16683920602275196</v>
      </c>
    </row>
    <row r="140" spans="1:35" ht="12.75" outlineLevel="1">
      <c r="A140" s="1" t="s">
        <v>449</v>
      </c>
      <c r="B140" s="16" t="s">
        <v>450</v>
      </c>
      <c r="C140" s="1" t="s">
        <v>1098</v>
      </c>
      <c r="E140" s="5">
        <v>-199975.15</v>
      </c>
      <c r="G140" s="5">
        <v>-154242.08000000002</v>
      </c>
      <c r="I140" s="9">
        <f t="shared" si="40"/>
        <v>-45733.06999999998</v>
      </c>
      <c r="K140" s="21">
        <f t="shared" si="41"/>
        <v>-0.29650190142664035</v>
      </c>
      <c r="M140" s="9">
        <v>-590931.27</v>
      </c>
      <c r="O140" s="9">
        <v>-462726.21</v>
      </c>
      <c r="Q140" s="9">
        <f t="shared" si="42"/>
        <v>-128205.06</v>
      </c>
      <c r="S140" s="21">
        <f t="shared" si="43"/>
        <v>-0.27706461667688975</v>
      </c>
      <c r="U140" s="9">
        <v>-2058743.52</v>
      </c>
      <c r="W140" s="9">
        <v>-1666633.63</v>
      </c>
      <c r="Y140" s="9">
        <f t="shared" si="44"/>
        <v>-392109.89000000013</v>
      </c>
      <c r="AA140" s="21">
        <f t="shared" si="45"/>
        <v>-0.2352705975337844</v>
      </c>
      <c r="AC140" s="9">
        <v>-2293975.21</v>
      </c>
      <c r="AE140" s="9">
        <v>-1814222.45</v>
      </c>
      <c r="AG140" s="9">
        <f t="shared" si="46"/>
        <v>-479752.76</v>
      </c>
      <c r="AI140" s="21">
        <f t="shared" si="47"/>
        <v>-0.2644398761574139</v>
      </c>
    </row>
    <row r="141" spans="1:35" ht="12.75" outlineLevel="1">
      <c r="A141" s="1" t="s">
        <v>451</v>
      </c>
      <c r="B141" s="16" t="s">
        <v>452</v>
      </c>
      <c r="C141" s="1" t="s">
        <v>1099</v>
      </c>
      <c r="E141" s="5">
        <v>4496.89</v>
      </c>
      <c r="G141" s="5">
        <v>4555.49</v>
      </c>
      <c r="I141" s="9">
        <f t="shared" si="40"/>
        <v>-58.599999999999454</v>
      </c>
      <c r="K141" s="21">
        <f t="shared" si="41"/>
        <v>-0.012863599744484009</v>
      </c>
      <c r="M141" s="9">
        <v>13239.37</v>
      </c>
      <c r="O141" s="9">
        <v>13728.07</v>
      </c>
      <c r="Q141" s="9">
        <f t="shared" si="42"/>
        <v>-488.6999999999989</v>
      </c>
      <c r="S141" s="21">
        <f t="shared" si="43"/>
        <v>-0.03559859470413532</v>
      </c>
      <c r="U141" s="9">
        <v>48498.73</v>
      </c>
      <c r="W141" s="9">
        <v>49198.98</v>
      </c>
      <c r="Y141" s="9">
        <f t="shared" si="44"/>
        <v>-700.25</v>
      </c>
      <c r="AA141" s="21">
        <f t="shared" si="45"/>
        <v>-0.014233018652012703</v>
      </c>
      <c r="AC141" s="9">
        <v>53117.130000000005</v>
      </c>
      <c r="AE141" s="9">
        <v>53819.560000000005</v>
      </c>
      <c r="AG141" s="9">
        <f t="shared" si="46"/>
        <v>-702.4300000000003</v>
      </c>
      <c r="AI141" s="21">
        <f t="shared" si="47"/>
        <v>-0.013051574557651534</v>
      </c>
    </row>
    <row r="142" spans="1:35" ht="12.75" outlineLevel="1">
      <c r="A142" s="1" t="s">
        <v>453</v>
      </c>
      <c r="B142" s="16" t="s">
        <v>454</v>
      </c>
      <c r="C142" s="1" t="s">
        <v>1100</v>
      </c>
      <c r="E142" s="5">
        <v>-2021.1100000000001</v>
      </c>
      <c r="G142" s="5">
        <v>-1968.38</v>
      </c>
      <c r="I142" s="9">
        <f t="shared" si="40"/>
        <v>-52.73000000000002</v>
      </c>
      <c r="K142" s="21">
        <f t="shared" si="41"/>
        <v>-0.026788526605635098</v>
      </c>
      <c r="M142" s="9">
        <v>-5972.86</v>
      </c>
      <c r="O142" s="9">
        <v>-5905.14</v>
      </c>
      <c r="Q142" s="9">
        <f t="shared" si="42"/>
        <v>-67.71999999999935</v>
      </c>
      <c r="S142" s="21">
        <f t="shared" si="43"/>
        <v>-0.011467975357061703</v>
      </c>
      <c r="U142" s="9">
        <v>-21472.73</v>
      </c>
      <c r="W142" s="9">
        <v>-21165.64</v>
      </c>
      <c r="Y142" s="9">
        <f t="shared" si="44"/>
        <v>-307.09000000000015</v>
      </c>
      <c r="AA142" s="21">
        <f t="shared" si="45"/>
        <v>-0.014508892714796252</v>
      </c>
      <c r="AC142" s="9">
        <v>-23441.11</v>
      </c>
      <c r="AE142" s="9">
        <v>-23109.89</v>
      </c>
      <c r="AG142" s="9">
        <f t="shared" si="46"/>
        <v>-331.22000000000116</v>
      </c>
      <c r="AI142" s="21">
        <f t="shared" si="47"/>
        <v>-0.014332391889359974</v>
      </c>
    </row>
    <row r="143" spans="1:35" ht="12.75" outlineLevel="1">
      <c r="A143" s="1" t="s">
        <v>455</v>
      </c>
      <c r="B143" s="16" t="s">
        <v>456</v>
      </c>
      <c r="C143" s="1" t="s">
        <v>1101</v>
      </c>
      <c r="E143" s="5">
        <v>144335.09</v>
      </c>
      <c r="G143" s="5">
        <v>365179.08</v>
      </c>
      <c r="I143" s="9">
        <f t="shared" si="40"/>
        <v>-220843.99000000002</v>
      </c>
      <c r="K143" s="21">
        <f t="shared" si="41"/>
        <v>-0.6047553162136232</v>
      </c>
      <c r="M143" s="9">
        <v>505176.36</v>
      </c>
      <c r="O143" s="9">
        <v>1110461.75</v>
      </c>
      <c r="Q143" s="9">
        <f t="shared" si="42"/>
        <v>-605285.39</v>
      </c>
      <c r="S143" s="21">
        <f t="shared" si="43"/>
        <v>-0.5450754066945575</v>
      </c>
      <c r="U143" s="9">
        <v>2553483.84</v>
      </c>
      <c r="W143" s="9">
        <v>5624805.03</v>
      </c>
      <c r="Y143" s="9">
        <f t="shared" si="44"/>
        <v>-3071321.1900000004</v>
      </c>
      <c r="AA143" s="21">
        <f t="shared" si="45"/>
        <v>-0.5460315821826807</v>
      </c>
      <c r="AC143" s="9">
        <v>2886507.55</v>
      </c>
      <c r="AE143" s="9">
        <v>6133394.88</v>
      </c>
      <c r="AG143" s="9">
        <f t="shared" si="46"/>
        <v>-3246887.33</v>
      </c>
      <c r="AI143" s="21">
        <f t="shared" si="47"/>
        <v>-0.5293784916062668</v>
      </c>
    </row>
    <row r="144" spans="1:35" ht="12.75" outlineLevel="1">
      <c r="A144" s="1" t="s">
        <v>457</v>
      </c>
      <c r="B144" s="16" t="s">
        <v>458</v>
      </c>
      <c r="C144" s="1" t="s">
        <v>1102</v>
      </c>
      <c r="E144" s="5">
        <v>-29340.77</v>
      </c>
      <c r="G144" s="5">
        <v>-72982.04000000001</v>
      </c>
      <c r="I144" s="9">
        <f t="shared" si="40"/>
        <v>43641.270000000004</v>
      </c>
      <c r="K144" s="21">
        <f t="shared" si="41"/>
        <v>0.5979727341137627</v>
      </c>
      <c r="M144" s="9">
        <v>-163767.5</v>
      </c>
      <c r="O144" s="9">
        <v>-266952.29</v>
      </c>
      <c r="Q144" s="9">
        <f t="shared" si="42"/>
        <v>103184.78999999998</v>
      </c>
      <c r="S144" s="21">
        <f t="shared" si="43"/>
        <v>0.3865289561666618</v>
      </c>
      <c r="U144" s="9">
        <v>-793371.3</v>
      </c>
      <c r="W144" s="9">
        <v>-2153490.75</v>
      </c>
      <c r="Y144" s="9">
        <f t="shared" si="44"/>
        <v>1360119.45</v>
      </c>
      <c r="AA144" s="21">
        <f t="shared" si="45"/>
        <v>0.6315882480572531</v>
      </c>
      <c r="AC144" s="9">
        <v>-871934.31</v>
      </c>
      <c r="AE144" s="9">
        <v>-2293155.15</v>
      </c>
      <c r="AG144" s="9">
        <f t="shared" si="46"/>
        <v>1421220.8399999999</v>
      </c>
      <c r="AI144" s="21">
        <f t="shared" si="47"/>
        <v>0.6197665430531379</v>
      </c>
    </row>
    <row r="145" spans="1:35" ht="12.75" outlineLevel="1">
      <c r="A145" s="1" t="s">
        <v>459</v>
      </c>
      <c r="B145" s="16" t="s">
        <v>460</v>
      </c>
      <c r="C145" s="1" t="s">
        <v>1103</v>
      </c>
      <c r="E145" s="5">
        <v>361305.76</v>
      </c>
      <c r="G145" s="5">
        <v>2038981.28</v>
      </c>
      <c r="I145" s="9">
        <f t="shared" si="40"/>
        <v>-1677675.52</v>
      </c>
      <c r="K145" s="21">
        <f t="shared" si="41"/>
        <v>-0.8228008449395867</v>
      </c>
      <c r="M145" s="9">
        <v>1771561.9500000002</v>
      </c>
      <c r="O145" s="9">
        <v>4609494.92</v>
      </c>
      <c r="Q145" s="9">
        <f t="shared" si="42"/>
        <v>-2837932.9699999997</v>
      </c>
      <c r="S145" s="21">
        <f t="shared" si="43"/>
        <v>-0.6156711351793831</v>
      </c>
      <c r="U145" s="9">
        <v>11117581.19</v>
      </c>
      <c r="W145" s="9">
        <v>24138257.59</v>
      </c>
      <c r="Y145" s="9">
        <f t="shared" si="44"/>
        <v>-13020676.4</v>
      </c>
      <c r="AA145" s="21">
        <f t="shared" si="45"/>
        <v>-0.5394207246091453</v>
      </c>
      <c r="AC145" s="9">
        <v>13630741.399999999</v>
      </c>
      <c r="AE145" s="9">
        <v>38401430.16</v>
      </c>
      <c r="AG145" s="9">
        <f t="shared" si="46"/>
        <v>-24770688.759999998</v>
      </c>
      <c r="AI145" s="21">
        <f t="shared" si="47"/>
        <v>-0.6450459958598583</v>
      </c>
    </row>
    <row r="146" spans="1:35" ht="12.75" outlineLevel="1">
      <c r="A146" s="1" t="s">
        <v>461</v>
      </c>
      <c r="B146" s="16" t="s">
        <v>462</v>
      </c>
      <c r="C146" s="1" t="s">
        <v>1104</v>
      </c>
      <c r="E146" s="5">
        <v>11728.06</v>
      </c>
      <c r="G146" s="5">
        <v>4998.58</v>
      </c>
      <c r="I146" s="9">
        <f t="shared" si="40"/>
        <v>6729.48</v>
      </c>
      <c r="K146" s="21">
        <f t="shared" si="41"/>
        <v>1.346278343049426</v>
      </c>
      <c r="M146" s="9">
        <v>47267.69</v>
      </c>
      <c r="O146" s="9">
        <v>17808.13</v>
      </c>
      <c r="Q146" s="9">
        <f t="shared" si="42"/>
        <v>29459.56</v>
      </c>
      <c r="S146" s="21">
        <f t="shared" si="43"/>
        <v>1.6542758841046197</v>
      </c>
      <c r="U146" s="9">
        <v>73956.98</v>
      </c>
      <c r="W146" s="9">
        <v>291724.44</v>
      </c>
      <c r="Y146" s="9">
        <f t="shared" si="44"/>
        <v>-217767.46000000002</v>
      </c>
      <c r="AA146" s="21">
        <f t="shared" si="45"/>
        <v>-0.746483427991155</v>
      </c>
      <c r="AC146" s="9">
        <v>82767.66</v>
      </c>
      <c r="AE146" s="9">
        <v>311416.11</v>
      </c>
      <c r="AG146" s="9">
        <f t="shared" si="46"/>
        <v>-228648.44999999998</v>
      </c>
      <c r="AI146" s="21">
        <f t="shared" si="47"/>
        <v>-0.734221649612154</v>
      </c>
    </row>
    <row r="147" spans="1:35" ht="12.75" outlineLevel="1">
      <c r="A147" s="1" t="s">
        <v>463</v>
      </c>
      <c r="B147" s="16" t="s">
        <v>464</v>
      </c>
      <c r="C147" s="1" t="s">
        <v>1105</v>
      </c>
      <c r="E147" s="5">
        <v>-675.78</v>
      </c>
      <c r="G147" s="5">
        <v>-1858.0900000000001</v>
      </c>
      <c r="I147" s="9">
        <f t="shared" si="40"/>
        <v>1182.3100000000002</v>
      </c>
      <c r="K147" s="21">
        <f t="shared" si="41"/>
        <v>0.6363039465257334</v>
      </c>
      <c r="M147" s="9">
        <v>-6272.83</v>
      </c>
      <c r="O147" s="9">
        <v>-3023.84</v>
      </c>
      <c r="Q147" s="9">
        <f t="shared" si="42"/>
        <v>-3248.99</v>
      </c>
      <c r="S147" s="21">
        <f t="shared" si="43"/>
        <v>-1.0744583046722047</v>
      </c>
      <c r="U147" s="9">
        <v>-10018.630000000001</v>
      </c>
      <c r="W147" s="9">
        <v>-3393.35</v>
      </c>
      <c r="Y147" s="9">
        <f t="shared" si="44"/>
        <v>-6625.280000000001</v>
      </c>
      <c r="AA147" s="21">
        <f t="shared" si="45"/>
        <v>-1.9524304890447495</v>
      </c>
      <c r="AC147" s="9">
        <v>-10239.77</v>
      </c>
      <c r="AE147" s="9">
        <v>-3393.35</v>
      </c>
      <c r="AG147" s="9">
        <f t="shared" si="46"/>
        <v>-6846.42</v>
      </c>
      <c r="AI147" s="21">
        <f t="shared" si="47"/>
        <v>-2.0175991277056595</v>
      </c>
    </row>
    <row r="148" spans="1:35" ht="12.75" outlineLevel="1">
      <c r="A148" s="1" t="s">
        <v>465</v>
      </c>
      <c r="B148" s="16" t="s">
        <v>466</v>
      </c>
      <c r="C148" s="1" t="s">
        <v>1106</v>
      </c>
      <c r="E148" s="5">
        <v>11649.62</v>
      </c>
      <c r="G148" s="5">
        <v>206234.65</v>
      </c>
      <c r="I148" s="9">
        <f t="shared" si="40"/>
        <v>-194585.03</v>
      </c>
      <c r="K148" s="21">
        <f t="shared" si="41"/>
        <v>-0.9435127899215772</v>
      </c>
      <c r="M148" s="9">
        <v>34422.6</v>
      </c>
      <c r="O148" s="9">
        <v>653959.77</v>
      </c>
      <c r="Q148" s="9">
        <f t="shared" si="42"/>
        <v>-619537.17</v>
      </c>
      <c r="S148" s="21">
        <f t="shared" si="43"/>
        <v>-0.9473628171347604</v>
      </c>
      <c r="U148" s="9">
        <v>139727.72</v>
      </c>
      <c r="W148" s="9">
        <v>2031640.19</v>
      </c>
      <c r="Y148" s="9">
        <f t="shared" si="44"/>
        <v>-1891912.47</v>
      </c>
      <c r="AA148" s="21">
        <f t="shared" si="45"/>
        <v>-0.9312241800060078</v>
      </c>
      <c r="AC148" s="9">
        <v>354273.88</v>
      </c>
      <c r="AE148" s="9">
        <v>2139379.83</v>
      </c>
      <c r="AG148" s="9">
        <f t="shared" si="46"/>
        <v>-1785105.9500000002</v>
      </c>
      <c r="AI148" s="21">
        <f t="shared" si="47"/>
        <v>-0.8344034682237796</v>
      </c>
    </row>
    <row r="149" spans="1:35" ht="12.75" outlineLevel="1">
      <c r="A149" s="1" t="s">
        <v>467</v>
      </c>
      <c r="B149" s="16" t="s">
        <v>468</v>
      </c>
      <c r="C149" s="1" t="s">
        <v>1107</v>
      </c>
      <c r="E149" s="5">
        <v>-19.22</v>
      </c>
      <c r="G149" s="5">
        <v>106.73</v>
      </c>
      <c r="I149" s="9">
        <f t="shared" si="40"/>
        <v>-125.95</v>
      </c>
      <c r="K149" s="21">
        <f t="shared" si="41"/>
        <v>-1.1800805771573128</v>
      </c>
      <c r="M149" s="9">
        <v>13.870000000000001</v>
      </c>
      <c r="O149" s="9">
        <v>151.78</v>
      </c>
      <c r="Q149" s="9">
        <f t="shared" si="42"/>
        <v>-137.91</v>
      </c>
      <c r="S149" s="21">
        <f t="shared" si="43"/>
        <v>-0.9086177361971274</v>
      </c>
      <c r="U149" s="9">
        <v>3718.09</v>
      </c>
      <c r="W149" s="9">
        <v>151.78</v>
      </c>
      <c r="Y149" s="9">
        <f t="shared" si="44"/>
        <v>3566.31</v>
      </c>
      <c r="AA149" s="21" t="str">
        <f t="shared" si="45"/>
        <v>N.M.</v>
      </c>
      <c r="AC149" s="9">
        <v>3736.17</v>
      </c>
      <c r="AE149" s="9">
        <v>151.78</v>
      </c>
      <c r="AG149" s="9">
        <f t="shared" si="46"/>
        <v>3584.39</v>
      </c>
      <c r="AI149" s="21" t="str">
        <f t="shared" si="47"/>
        <v>N.M.</v>
      </c>
    </row>
    <row r="150" spans="1:35" ht="12.75" outlineLevel="1">
      <c r="A150" s="1" t="s">
        <v>469</v>
      </c>
      <c r="B150" s="16" t="s">
        <v>470</v>
      </c>
      <c r="C150" s="1" t="s">
        <v>1108</v>
      </c>
      <c r="E150" s="5">
        <v>0</v>
      </c>
      <c r="G150" s="5">
        <v>0</v>
      </c>
      <c r="I150" s="9">
        <f t="shared" si="40"/>
        <v>0</v>
      </c>
      <c r="K150" s="21">
        <f t="shared" si="41"/>
        <v>0</v>
      </c>
      <c r="M150" s="9">
        <v>-840726.3300000001</v>
      </c>
      <c r="O150" s="9">
        <v>1053418.57</v>
      </c>
      <c r="Q150" s="9">
        <f t="shared" si="42"/>
        <v>-1894144.9000000001</v>
      </c>
      <c r="S150" s="21">
        <f t="shared" si="43"/>
        <v>-1.7980933258087524</v>
      </c>
      <c r="U150" s="9">
        <v>-840726.3300000001</v>
      </c>
      <c r="W150" s="9">
        <v>1053418.57</v>
      </c>
      <c r="Y150" s="9">
        <f t="shared" si="44"/>
        <v>-1894144.9000000001</v>
      </c>
      <c r="AA150" s="21">
        <f t="shared" si="45"/>
        <v>-1.7980933258087524</v>
      </c>
      <c r="AC150" s="9">
        <v>840.0599999999395</v>
      </c>
      <c r="AE150" s="9">
        <v>1053418.57</v>
      </c>
      <c r="AG150" s="9">
        <f t="shared" si="46"/>
        <v>-1052578.5100000002</v>
      </c>
      <c r="AI150" s="21">
        <f t="shared" si="47"/>
        <v>-0.9992025392147779</v>
      </c>
    </row>
    <row r="151" spans="1:35" ht="12.75" outlineLevel="1">
      <c r="A151" s="1" t="s">
        <v>471</v>
      </c>
      <c r="B151" s="16" t="s">
        <v>472</v>
      </c>
      <c r="C151" s="1" t="s">
        <v>1109</v>
      </c>
      <c r="E151" s="5">
        <v>1191326.44</v>
      </c>
      <c r="G151" s="5">
        <v>0</v>
      </c>
      <c r="I151" s="9">
        <f t="shared" si="40"/>
        <v>1191326.44</v>
      </c>
      <c r="K151" s="21" t="str">
        <f t="shared" si="41"/>
        <v>N.M.</v>
      </c>
      <c r="M151" s="9">
        <v>2816792.36</v>
      </c>
      <c r="O151" s="9">
        <v>0</v>
      </c>
      <c r="Q151" s="9">
        <f t="shared" si="42"/>
        <v>2816792.36</v>
      </c>
      <c r="S151" s="21" t="str">
        <f t="shared" si="43"/>
        <v>N.M.</v>
      </c>
      <c r="U151" s="9">
        <v>7997529.4</v>
      </c>
      <c r="W151" s="9">
        <v>0</v>
      </c>
      <c r="Y151" s="9">
        <f t="shared" si="44"/>
        <v>7997529.4</v>
      </c>
      <c r="AA151" s="21" t="str">
        <f t="shared" si="45"/>
        <v>N.M.</v>
      </c>
      <c r="AC151" s="9">
        <v>7997529.4</v>
      </c>
      <c r="AE151" s="9">
        <v>0</v>
      </c>
      <c r="AG151" s="9">
        <f t="shared" si="46"/>
        <v>7997529.4</v>
      </c>
      <c r="AI151" s="21" t="str">
        <f t="shared" si="47"/>
        <v>N.M.</v>
      </c>
    </row>
    <row r="152" spans="1:35" ht="12.75" outlineLevel="1">
      <c r="A152" s="1" t="s">
        <v>473</v>
      </c>
      <c r="B152" s="16" t="s">
        <v>474</v>
      </c>
      <c r="C152" s="1" t="s">
        <v>1110</v>
      </c>
      <c r="E152" s="5">
        <v>284.39</v>
      </c>
      <c r="G152" s="5">
        <v>0</v>
      </c>
      <c r="I152" s="9">
        <f t="shared" si="40"/>
        <v>284.39</v>
      </c>
      <c r="K152" s="21" t="str">
        <f t="shared" si="41"/>
        <v>N.M.</v>
      </c>
      <c r="M152" s="9">
        <v>284.39</v>
      </c>
      <c r="O152" s="9">
        <v>0</v>
      </c>
      <c r="Q152" s="9">
        <f t="shared" si="42"/>
        <v>284.39</v>
      </c>
      <c r="S152" s="21" t="str">
        <f t="shared" si="43"/>
        <v>N.M.</v>
      </c>
      <c r="U152" s="9">
        <v>284.39</v>
      </c>
      <c r="W152" s="9">
        <v>0</v>
      </c>
      <c r="Y152" s="9">
        <f t="shared" si="44"/>
        <v>284.39</v>
      </c>
      <c r="AA152" s="21" t="str">
        <f t="shared" si="45"/>
        <v>N.M.</v>
      </c>
      <c r="AC152" s="9">
        <v>284.39</v>
      </c>
      <c r="AE152" s="9">
        <v>0</v>
      </c>
      <c r="AG152" s="9">
        <f t="shared" si="46"/>
        <v>284.39</v>
      </c>
      <c r="AI152" s="21" t="str">
        <f t="shared" si="47"/>
        <v>N.M.</v>
      </c>
    </row>
    <row r="153" spans="1:35" ht="12.75" outlineLevel="1">
      <c r="A153" s="1" t="s">
        <v>475</v>
      </c>
      <c r="B153" s="16" t="s">
        <v>476</v>
      </c>
      <c r="C153" s="1" t="s">
        <v>1111</v>
      </c>
      <c r="E153" s="5">
        <v>559925.61</v>
      </c>
      <c r="G153" s="5">
        <v>0</v>
      </c>
      <c r="I153" s="9">
        <f t="shared" si="40"/>
        <v>559925.61</v>
      </c>
      <c r="K153" s="21" t="str">
        <f t="shared" si="41"/>
        <v>N.M.</v>
      </c>
      <c r="M153" s="9">
        <v>1784868.02</v>
      </c>
      <c r="O153" s="9">
        <v>0</v>
      </c>
      <c r="Q153" s="9">
        <f t="shared" si="42"/>
        <v>1784868.02</v>
      </c>
      <c r="S153" s="21" t="str">
        <f t="shared" si="43"/>
        <v>N.M.</v>
      </c>
      <c r="U153" s="9">
        <v>10415079.95</v>
      </c>
      <c r="W153" s="9">
        <v>0</v>
      </c>
      <c r="Y153" s="9">
        <f t="shared" si="44"/>
        <v>10415079.95</v>
      </c>
      <c r="AA153" s="21" t="str">
        <f t="shared" si="45"/>
        <v>N.M.</v>
      </c>
      <c r="AC153" s="9">
        <v>10415079.95</v>
      </c>
      <c r="AE153" s="9">
        <v>0</v>
      </c>
      <c r="AG153" s="9">
        <f t="shared" si="46"/>
        <v>10415079.95</v>
      </c>
      <c r="AI153" s="21" t="str">
        <f t="shared" si="47"/>
        <v>N.M.</v>
      </c>
    </row>
    <row r="154" spans="1:35" ht="12.75" outlineLevel="1">
      <c r="A154" s="1" t="s">
        <v>477</v>
      </c>
      <c r="B154" s="16" t="s">
        <v>478</v>
      </c>
      <c r="C154" s="1" t="s">
        <v>1112</v>
      </c>
      <c r="E154" s="5">
        <v>66380.39</v>
      </c>
      <c r="G154" s="5">
        <v>0</v>
      </c>
      <c r="I154" s="9">
        <f t="shared" si="40"/>
        <v>66380.39</v>
      </c>
      <c r="K154" s="21" t="str">
        <f t="shared" si="41"/>
        <v>N.M.</v>
      </c>
      <c r="M154" s="9">
        <v>154974.626</v>
      </c>
      <c r="O154" s="9">
        <v>0</v>
      </c>
      <c r="Q154" s="9">
        <f t="shared" si="42"/>
        <v>154974.626</v>
      </c>
      <c r="S154" s="21" t="str">
        <f t="shared" si="43"/>
        <v>N.M.</v>
      </c>
      <c r="U154" s="9">
        <v>1192472.126</v>
      </c>
      <c r="W154" s="9">
        <v>0</v>
      </c>
      <c r="Y154" s="9">
        <f t="shared" si="44"/>
        <v>1192472.126</v>
      </c>
      <c r="AA154" s="21" t="str">
        <f t="shared" si="45"/>
        <v>N.M.</v>
      </c>
      <c r="AC154" s="9">
        <v>1192472.126</v>
      </c>
      <c r="AE154" s="9">
        <v>0</v>
      </c>
      <c r="AG154" s="9">
        <f t="shared" si="46"/>
        <v>1192472.126</v>
      </c>
      <c r="AI154" s="21" t="str">
        <f t="shared" si="47"/>
        <v>N.M.</v>
      </c>
    </row>
    <row r="155" spans="1:35" ht="12.75" outlineLevel="1">
      <c r="A155" s="1" t="s">
        <v>479</v>
      </c>
      <c r="B155" s="16" t="s">
        <v>480</v>
      </c>
      <c r="C155" s="1" t="s">
        <v>1113</v>
      </c>
      <c r="E155" s="5">
        <v>15597.39</v>
      </c>
      <c r="G155" s="5">
        <v>0</v>
      </c>
      <c r="I155" s="9">
        <f t="shared" si="40"/>
        <v>15597.39</v>
      </c>
      <c r="K155" s="21" t="str">
        <f t="shared" si="41"/>
        <v>N.M.</v>
      </c>
      <c r="M155" s="9">
        <v>191716.39</v>
      </c>
      <c r="O155" s="9">
        <v>0</v>
      </c>
      <c r="Q155" s="9">
        <f t="shared" si="42"/>
        <v>191716.39</v>
      </c>
      <c r="S155" s="21" t="str">
        <f t="shared" si="43"/>
        <v>N.M.</v>
      </c>
      <c r="U155" s="9">
        <v>691127.39</v>
      </c>
      <c r="W155" s="9">
        <v>0</v>
      </c>
      <c r="Y155" s="9">
        <f t="shared" si="44"/>
        <v>691127.39</v>
      </c>
      <c r="AA155" s="21" t="str">
        <f t="shared" si="45"/>
        <v>N.M.</v>
      </c>
      <c r="AC155" s="9">
        <v>691127.39</v>
      </c>
      <c r="AE155" s="9">
        <v>0</v>
      </c>
      <c r="AG155" s="9">
        <f t="shared" si="46"/>
        <v>691127.39</v>
      </c>
      <c r="AI155" s="21" t="str">
        <f t="shared" si="47"/>
        <v>N.M.</v>
      </c>
    </row>
    <row r="156" spans="1:35" ht="12.75" outlineLevel="1">
      <c r="A156" s="1" t="s">
        <v>481</v>
      </c>
      <c r="B156" s="16" t="s">
        <v>482</v>
      </c>
      <c r="C156" s="1" t="s">
        <v>1114</v>
      </c>
      <c r="E156" s="5">
        <v>2373180</v>
      </c>
      <c r="G156" s="5">
        <v>0</v>
      </c>
      <c r="I156" s="9">
        <f t="shared" si="40"/>
        <v>2373180</v>
      </c>
      <c r="K156" s="21" t="str">
        <f t="shared" si="41"/>
        <v>N.M.</v>
      </c>
      <c r="M156" s="9">
        <v>7204842</v>
      </c>
      <c r="O156" s="9">
        <v>0</v>
      </c>
      <c r="Q156" s="9">
        <f t="shared" si="42"/>
        <v>7204842</v>
      </c>
      <c r="S156" s="21" t="str">
        <f t="shared" si="43"/>
        <v>N.M.</v>
      </c>
      <c r="U156" s="9">
        <v>26567693</v>
      </c>
      <c r="W156" s="9">
        <v>0</v>
      </c>
      <c r="Y156" s="9">
        <f t="shared" si="44"/>
        <v>26567693</v>
      </c>
      <c r="AA156" s="21" t="str">
        <f t="shared" si="45"/>
        <v>N.M.</v>
      </c>
      <c r="AC156" s="9">
        <v>26567693</v>
      </c>
      <c r="AE156" s="9">
        <v>0</v>
      </c>
      <c r="AG156" s="9">
        <f t="shared" si="46"/>
        <v>26567693</v>
      </c>
      <c r="AI156" s="21" t="str">
        <f t="shared" si="47"/>
        <v>N.M.</v>
      </c>
    </row>
    <row r="157" spans="1:35" ht="12.75" outlineLevel="1">
      <c r="A157" s="1" t="s">
        <v>483</v>
      </c>
      <c r="B157" s="16" t="s">
        <v>484</v>
      </c>
      <c r="C157" s="1" t="s">
        <v>1115</v>
      </c>
      <c r="E157" s="5">
        <v>107899.47</v>
      </c>
      <c r="G157" s="5">
        <v>0</v>
      </c>
      <c r="I157" s="9">
        <f t="shared" si="40"/>
        <v>107899.47</v>
      </c>
      <c r="K157" s="21" t="str">
        <f t="shared" si="41"/>
        <v>N.M.</v>
      </c>
      <c r="M157" s="9">
        <v>281054.95</v>
      </c>
      <c r="O157" s="9">
        <v>0</v>
      </c>
      <c r="Q157" s="9">
        <f t="shared" si="42"/>
        <v>281054.95</v>
      </c>
      <c r="S157" s="21" t="str">
        <f t="shared" si="43"/>
        <v>N.M.</v>
      </c>
      <c r="U157" s="9">
        <v>808523.003</v>
      </c>
      <c r="W157" s="9">
        <v>0</v>
      </c>
      <c r="Y157" s="9">
        <f t="shared" si="44"/>
        <v>808523.003</v>
      </c>
      <c r="AA157" s="21" t="str">
        <f t="shared" si="45"/>
        <v>N.M.</v>
      </c>
      <c r="AC157" s="9">
        <v>808523.003</v>
      </c>
      <c r="AE157" s="9">
        <v>0</v>
      </c>
      <c r="AG157" s="9">
        <f t="shared" si="46"/>
        <v>808523.003</v>
      </c>
      <c r="AI157" s="21" t="str">
        <f t="shared" si="47"/>
        <v>N.M.</v>
      </c>
    </row>
    <row r="158" spans="1:68" s="90" customFormat="1" ht="12.75">
      <c r="A158" s="90" t="s">
        <v>92</v>
      </c>
      <c r="B158" s="91"/>
      <c r="C158" s="77" t="s">
        <v>1116</v>
      </c>
      <c r="D158" s="105"/>
      <c r="E158" s="105">
        <v>5449598.79</v>
      </c>
      <c r="F158" s="105"/>
      <c r="G158" s="105">
        <v>4008442.68</v>
      </c>
      <c r="H158" s="105"/>
      <c r="I158" s="9">
        <f aca="true" t="shared" si="48" ref="I158:I164">+E158-G158</f>
        <v>1441156.1099999999</v>
      </c>
      <c r="J158" s="37" t="str">
        <f>IF((+E158-G158)=(I158),"  ",$AO$509)</f>
        <v>  </v>
      </c>
      <c r="K158" s="38">
        <f aca="true" t="shared" si="49" ref="K158:K164">IF(G158&lt;0,IF(I158=0,0,IF(OR(G158=0,E158=0),"N.M.",IF(ABS(I158/G158)&gt;=10,"N.M.",I158/(-G158)))),IF(I158=0,0,IF(OR(G158=0,E158=0),"N.M.",IF(ABS(I158/G158)&gt;=10,"N.M.",I158/G158))))</f>
        <v>0.35953017793932873</v>
      </c>
      <c r="L158" s="39"/>
      <c r="M158" s="5">
        <v>16564536.196</v>
      </c>
      <c r="N158" s="9"/>
      <c r="O158" s="5">
        <v>10921761.61</v>
      </c>
      <c r="P158" s="9"/>
      <c r="Q158" s="9">
        <f aca="true" t="shared" si="50" ref="Q158:Q164">(+M158-O158)</f>
        <v>5642774.586000001</v>
      </c>
      <c r="R158" s="37" t="str">
        <f>IF((+M158-O158)=(Q158),"  ",$AO$509)</f>
        <v>  </v>
      </c>
      <c r="S158" s="38">
        <f aca="true" t="shared" si="51" ref="S158:S164">IF(O158&lt;0,IF(Q158=0,0,IF(OR(O158=0,M158=0),"N.M.",IF(ABS(Q158/O158)&gt;=10,"N.M.",Q158/(-O158)))),IF(Q158=0,0,IF(OR(O158=0,M158=0),"N.M.",IF(ABS(Q158/O158)&gt;=10,"N.M.",Q158/O158))))</f>
        <v>0.5166542529946322</v>
      </c>
      <c r="T158" s="39"/>
      <c r="U158" s="9">
        <v>69709040.339</v>
      </c>
      <c r="V158" s="9"/>
      <c r="W158" s="9">
        <v>47459854.39</v>
      </c>
      <c r="X158" s="9"/>
      <c r="Y158" s="9">
        <f aca="true" t="shared" si="52" ref="Y158:Y164">(+U158-W158)</f>
        <v>22249185.949</v>
      </c>
      <c r="Z158" s="37" t="str">
        <f>IF((+U158-W158)=(Y158),"  ",$AO$509)</f>
        <v>  </v>
      </c>
      <c r="AA158" s="38">
        <f aca="true" t="shared" si="53" ref="AA158:AA164">IF(W158&lt;0,IF(Y158=0,0,IF(OR(W158=0,U158=0),"N.M.",IF(ABS(Y158/W158)&gt;=10,"N.M.",Y158/(-W158)))),IF(Y158=0,0,IF(OR(W158=0,U158=0),"N.M.",IF(ABS(Y158/W158)&gt;=10,"N.M.",Y158/W158))))</f>
        <v>0.46880013086782674</v>
      </c>
      <c r="AB158" s="39"/>
      <c r="AC158" s="9">
        <v>75057464.79900001</v>
      </c>
      <c r="AD158" s="9"/>
      <c r="AE158" s="9">
        <v>62991973.480000004</v>
      </c>
      <c r="AF158" s="9"/>
      <c r="AG158" s="9">
        <f aca="true" t="shared" si="54" ref="AG158:AG164">(+AC158-AE158)</f>
        <v>12065491.319000006</v>
      </c>
      <c r="AH158" s="37" t="str">
        <f>IF((+AC158-AE158)=(AG158),"  ",$AO$509)</f>
        <v>  </v>
      </c>
      <c r="AI158" s="38">
        <f aca="true" t="shared" si="55" ref="AI158:AI164">IF(AE158&lt;0,IF(AG158=0,0,IF(OR(AE158=0,AC158=0),"N.M.",IF(ABS(AG158/AE158)&gt;=10,"N.M.",AG158/(-AE158)))),IF(AG158=0,0,IF(OR(AE158=0,AC158=0),"N.M.",IF(ABS(AG158/AE158)&gt;=10,"N.M.",AG158/AE158))))</f>
        <v>0.19154013840875786</v>
      </c>
      <c r="AJ158" s="105"/>
      <c r="AK158" s="105"/>
      <c r="AL158" s="105"/>
      <c r="AM158" s="105"/>
      <c r="AN158" s="105"/>
      <c r="AO158" s="105"/>
      <c r="AP158" s="106"/>
      <c r="AQ158" s="107"/>
      <c r="AR158" s="108"/>
      <c r="AS158" s="105"/>
      <c r="AT158" s="105"/>
      <c r="AU158" s="105"/>
      <c r="AV158" s="105"/>
      <c r="AW158" s="105"/>
      <c r="AX158" s="106"/>
      <c r="AY158" s="107"/>
      <c r="AZ158" s="108"/>
      <c r="BA158" s="105"/>
      <c r="BB158" s="105"/>
      <c r="BC158" s="105"/>
      <c r="BD158" s="106"/>
      <c r="BE158" s="107"/>
      <c r="BF158" s="108"/>
      <c r="BG158" s="105"/>
      <c r="BH158" s="109"/>
      <c r="BI158" s="105"/>
      <c r="BJ158" s="109"/>
      <c r="BK158" s="105"/>
      <c r="BL158" s="109"/>
      <c r="BM158" s="105"/>
      <c r="BN158" s="97"/>
      <c r="BO158" s="97"/>
      <c r="BP158" s="97"/>
    </row>
    <row r="159" spans="1:35" ht="12.75" outlineLevel="1">
      <c r="A159" s="1" t="s">
        <v>485</v>
      </c>
      <c r="B159" s="16" t="s">
        <v>486</v>
      </c>
      <c r="C159" s="1" t="s">
        <v>1117</v>
      </c>
      <c r="E159" s="5">
        <v>0</v>
      </c>
      <c r="G159" s="5">
        <v>39502.86</v>
      </c>
      <c r="I159" s="9">
        <f t="shared" si="48"/>
        <v>-39502.86</v>
      </c>
      <c r="K159" s="21" t="str">
        <f t="shared" si="49"/>
        <v>N.M.</v>
      </c>
      <c r="M159" s="9">
        <v>0</v>
      </c>
      <c r="O159" s="9">
        <v>128155.19</v>
      </c>
      <c r="Q159" s="9">
        <f t="shared" si="50"/>
        <v>-128155.19</v>
      </c>
      <c r="S159" s="21" t="str">
        <f t="shared" si="51"/>
        <v>N.M.</v>
      </c>
      <c r="U159" s="9">
        <v>332.08</v>
      </c>
      <c r="W159" s="9">
        <v>379721.29</v>
      </c>
      <c r="Y159" s="9">
        <f t="shared" si="52"/>
        <v>-379389.20999999996</v>
      </c>
      <c r="AA159" s="21">
        <f t="shared" si="53"/>
        <v>-0.9991254638369105</v>
      </c>
      <c r="AC159" s="9">
        <v>74811.58</v>
      </c>
      <c r="AE159" s="9">
        <v>523775.25</v>
      </c>
      <c r="AG159" s="9">
        <f t="shared" si="54"/>
        <v>-448963.67</v>
      </c>
      <c r="AI159" s="21">
        <f t="shared" si="55"/>
        <v>-0.8571685470056097</v>
      </c>
    </row>
    <row r="160" spans="1:35" ht="12.75" outlineLevel="1">
      <c r="A160" s="1" t="s">
        <v>487</v>
      </c>
      <c r="B160" s="16" t="s">
        <v>488</v>
      </c>
      <c r="C160" s="1" t="s">
        <v>1118</v>
      </c>
      <c r="E160" s="5">
        <v>5338105.38</v>
      </c>
      <c r="G160" s="5">
        <v>4815512</v>
      </c>
      <c r="I160" s="9">
        <f t="shared" si="48"/>
        <v>522593.3799999999</v>
      </c>
      <c r="K160" s="21">
        <f t="shared" si="49"/>
        <v>0.10852291095941613</v>
      </c>
      <c r="M160" s="9">
        <v>14779398.38</v>
      </c>
      <c r="O160" s="9">
        <v>14402698</v>
      </c>
      <c r="Q160" s="9">
        <f t="shared" si="50"/>
        <v>376700.3800000008</v>
      </c>
      <c r="S160" s="21">
        <f t="shared" si="51"/>
        <v>0.02615484820968966</v>
      </c>
      <c r="U160" s="9">
        <v>52549057.38</v>
      </c>
      <c r="W160" s="9">
        <v>46265206</v>
      </c>
      <c r="Y160" s="9">
        <f t="shared" si="52"/>
        <v>6283851.380000003</v>
      </c>
      <c r="AA160" s="21">
        <f t="shared" si="53"/>
        <v>0.1358224013959865</v>
      </c>
      <c r="AC160" s="9">
        <v>57332226.38</v>
      </c>
      <c r="AE160" s="9">
        <v>49367777</v>
      </c>
      <c r="AG160" s="9">
        <f t="shared" si="54"/>
        <v>7964449.380000003</v>
      </c>
      <c r="AI160" s="21">
        <f t="shared" si="55"/>
        <v>0.16132890447953535</v>
      </c>
    </row>
    <row r="161" spans="1:35" ht="12.75" outlineLevel="1">
      <c r="A161" s="1" t="s">
        <v>489</v>
      </c>
      <c r="B161" s="16" t="s">
        <v>490</v>
      </c>
      <c r="C161" s="1" t="s">
        <v>1119</v>
      </c>
      <c r="E161" s="5">
        <v>178380.49</v>
      </c>
      <c r="G161" s="5">
        <v>3911170</v>
      </c>
      <c r="I161" s="9">
        <f t="shared" si="48"/>
        <v>-3732789.51</v>
      </c>
      <c r="K161" s="21">
        <f t="shared" si="49"/>
        <v>-0.9543920386994172</v>
      </c>
      <c r="M161" s="9">
        <v>2538945.7</v>
      </c>
      <c r="O161" s="9">
        <v>15750007</v>
      </c>
      <c r="Q161" s="9">
        <f t="shared" si="50"/>
        <v>-13211061.3</v>
      </c>
      <c r="S161" s="21">
        <f t="shared" si="51"/>
        <v>-0.8387971700584007</v>
      </c>
      <c r="U161" s="9">
        <v>7037272.7</v>
      </c>
      <c r="W161" s="9">
        <v>73214855</v>
      </c>
      <c r="Y161" s="9">
        <f t="shared" si="52"/>
        <v>-66177582.3</v>
      </c>
      <c r="AA161" s="21">
        <f t="shared" si="53"/>
        <v>-0.9038819007426839</v>
      </c>
      <c r="AC161" s="9">
        <v>10442639.7</v>
      </c>
      <c r="AE161" s="9">
        <v>78354267.35</v>
      </c>
      <c r="AG161" s="9">
        <f t="shared" si="54"/>
        <v>-67911627.64999999</v>
      </c>
      <c r="AI161" s="21">
        <f t="shared" si="55"/>
        <v>-0.8667253226508537</v>
      </c>
    </row>
    <row r="162" spans="1:35" ht="12.75" outlineLevel="1">
      <c r="A162" s="1" t="s">
        <v>491</v>
      </c>
      <c r="B162" s="16" t="s">
        <v>492</v>
      </c>
      <c r="C162" s="1" t="s">
        <v>1120</v>
      </c>
      <c r="E162" s="5">
        <v>3964515</v>
      </c>
      <c r="G162" s="5">
        <v>3409287</v>
      </c>
      <c r="I162" s="9">
        <f t="shared" si="48"/>
        <v>555228</v>
      </c>
      <c r="K162" s="21">
        <f t="shared" si="49"/>
        <v>0.1628575124358847</v>
      </c>
      <c r="M162" s="9">
        <v>11533287</v>
      </c>
      <c r="O162" s="9">
        <v>10283112</v>
      </c>
      <c r="Q162" s="9">
        <f t="shared" si="50"/>
        <v>1250175</v>
      </c>
      <c r="S162" s="21">
        <f t="shared" si="51"/>
        <v>0.12157555028088773</v>
      </c>
      <c r="U162" s="9">
        <v>38706869</v>
      </c>
      <c r="W162" s="9">
        <v>37231699</v>
      </c>
      <c r="Y162" s="9">
        <f t="shared" si="52"/>
        <v>1475170</v>
      </c>
      <c r="AA162" s="21">
        <f t="shared" si="53"/>
        <v>0.03962134524132246</v>
      </c>
      <c r="AC162" s="9">
        <v>41637581</v>
      </c>
      <c r="AE162" s="9">
        <v>40392569</v>
      </c>
      <c r="AG162" s="9">
        <f t="shared" si="54"/>
        <v>1245012</v>
      </c>
      <c r="AI162" s="21">
        <f t="shared" si="55"/>
        <v>0.030822798124080696</v>
      </c>
    </row>
    <row r="163" spans="1:35" ht="12.75" outlineLevel="1">
      <c r="A163" s="1" t="s">
        <v>493</v>
      </c>
      <c r="B163" s="16" t="s">
        <v>494</v>
      </c>
      <c r="C163" s="1" t="s">
        <v>1121</v>
      </c>
      <c r="E163" s="5">
        <v>3129216.49</v>
      </c>
      <c r="G163" s="5">
        <v>6214143</v>
      </c>
      <c r="I163" s="9">
        <f t="shared" si="48"/>
        <v>-3084926.51</v>
      </c>
      <c r="K163" s="21">
        <f t="shared" si="49"/>
        <v>-0.4964363565498895</v>
      </c>
      <c r="M163" s="9">
        <v>10617144.26</v>
      </c>
      <c r="O163" s="9">
        <v>17946263</v>
      </c>
      <c r="Q163" s="9">
        <f t="shared" si="50"/>
        <v>-7329118.74</v>
      </c>
      <c r="S163" s="21">
        <f t="shared" si="51"/>
        <v>-0.4083924736865831</v>
      </c>
      <c r="U163" s="9">
        <v>53983338.34</v>
      </c>
      <c r="W163" s="9">
        <v>59622359</v>
      </c>
      <c r="Y163" s="9">
        <f t="shared" si="52"/>
        <v>-5639020.659999996</v>
      </c>
      <c r="AA163" s="21">
        <f t="shared" si="53"/>
        <v>-0.09457895921226459</v>
      </c>
      <c r="AC163" s="9">
        <v>60455004.34</v>
      </c>
      <c r="AE163" s="9">
        <v>68134941</v>
      </c>
      <c r="AG163" s="9">
        <f t="shared" si="54"/>
        <v>-7679936.659999996</v>
      </c>
      <c r="AI163" s="21">
        <f t="shared" si="55"/>
        <v>-0.11271656726025486</v>
      </c>
    </row>
    <row r="164" spans="1:68" s="90" customFormat="1" ht="12.75">
      <c r="A164" s="90" t="s">
        <v>93</v>
      </c>
      <c r="B164" s="91"/>
      <c r="C164" s="77" t="s">
        <v>1122</v>
      </c>
      <c r="D164" s="105"/>
      <c r="E164" s="105">
        <v>12610217.360000001</v>
      </c>
      <c r="F164" s="105"/>
      <c r="G164" s="105">
        <v>18389614.86</v>
      </c>
      <c r="H164" s="105"/>
      <c r="I164" s="9">
        <f t="shared" si="48"/>
        <v>-5779397.499999998</v>
      </c>
      <c r="J164" s="37" t="str">
        <f>IF((+E164-G164)=(I164),"  ",$AO$509)</f>
        <v>  </v>
      </c>
      <c r="K164" s="38">
        <f t="shared" si="49"/>
        <v>-0.31427507014140904</v>
      </c>
      <c r="L164" s="39"/>
      <c r="M164" s="5">
        <v>39468775.34</v>
      </c>
      <c r="N164" s="9"/>
      <c r="O164" s="5">
        <v>58510235.19</v>
      </c>
      <c r="P164" s="9"/>
      <c r="Q164" s="9">
        <f t="shared" si="50"/>
        <v>-19041459.849999994</v>
      </c>
      <c r="R164" s="37" t="str">
        <f>IF((+M164-O164)=(Q164),"  ",$AO$509)</f>
        <v>  </v>
      </c>
      <c r="S164" s="38">
        <f t="shared" si="51"/>
        <v>-0.3254381013538359</v>
      </c>
      <c r="T164" s="39"/>
      <c r="U164" s="9">
        <v>152276869.5</v>
      </c>
      <c r="V164" s="9"/>
      <c r="W164" s="9">
        <v>216713840.29</v>
      </c>
      <c r="X164" s="9"/>
      <c r="Y164" s="9">
        <f t="shared" si="52"/>
        <v>-64436970.78999999</v>
      </c>
      <c r="Z164" s="37" t="str">
        <f>IF((+U164-W164)=(Y164),"  ",$AO$509)</f>
        <v>  </v>
      </c>
      <c r="AA164" s="38">
        <f t="shared" si="53"/>
        <v>-0.29733666619433424</v>
      </c>
      <c r="AB164" s="39"/>
      <c r="AC164" s="9">
        <v>169942263</v>
      </c>
      <c r="AD164" s="9"/>
      <c r="AE164" s="9">
        <v>236773329.6</v>
      </c>
      <c r="AF164" s="9"/>
      <c r="AG164" s="9">
        <f t="shared" si="54"/>
        <v>-66831066.599999994</v>
      </c>
      <c r="AH164" s="37" t="str">
        <f>IF((+AC164-AE164)=(AG164),"  ",$AO$509)</f>
        <v>  </v>
      </c>
      <c r="AI164" s="38">
        <f t="shared" si="55"/>
        <v>-0.2822575782200767</v>
      </c>
      <c r="AJ164" s="105"/>
      <c r="AK164" s="105"/>
      <c r="AL164" s="105"/>
      <c r="AM164" s="105"/>
      <c r="AN164" s="105"/>
      <c r="AO164" s="105"/>
      <c r="AP164" s="106"/>
      <c r="AQ164" s="107"/>
      <c r="AR164" s="108"/>
      <c r="AS164" s="105"/>
      <c r="AT164" s="105"/>
      <c r="AU164" s="105"/>
      <c r="AV164" s="105"/>
      <c r="AW164" s="105"/>
      <c r="AX164" s="106"/>
      <c r="AY164" s="107"/>
      <c r="AZ164" s="108"/>
      <c r="BA164" s="105"/>
      <c r="BB164" s="105"/>
      <c r="BC164" s="105"/>
      <c r="BD164" s="106"/>
      <c r="BE164" s="107"/>
      <c r="BF164" s="108"/>
      <c r="BG164" s="105"/>
      <c r="BH164" s="109"/>
      <c r="BI164" s="105"/>
      <c r="BJ164" s="109"/>
      <c r="BK164" s="105"/>
      <c r="BL164" s="109"/>
      <c r="BM164" s="105"/>
      <c r="BN164" s="97"/>
      <c r="BO164" s="97"/>
      <c r="BP164" s="97"/>
    </row>
    <row r="165" spans="1:35" ht="12.75" outlineLevel="1">
      <c r="A165" s="1" t="s">
        <v>495</v>
      </c>
      <c r="B165" s="16" t="s">
        <v>496</v>
      </c>
      <c r="C165" s="1" t="s">
        <v>1123</v>
      </c>
      <c r="E165" s="5">
        <v>0</v>
      </c>
      <c r="G165" s="5">
        <v>0</v>
      </c>
      <c r="I165" s="9">
        <f aca="true" t="shared" si="56" ref="I165:I196">+E165-G165</f>
        <v>0</v>
      </c>
      <c r="K165" s="21">
        <f aca="true" t="shared" si="57" ref="K165:K196">IF(G165&lt;0,IF(I165=0,0,IF(OR(G165=0,E165=0),"N.M.",IF(ABS(I165/G165)&gt;=10,"N.M.",I165/(-G165)))),IF(I165=0,0,IF(OR(G165=0,E165=0),"N.M.",IF(ABS(I165/G165)&gt;=10,"N.M.",I165/G165))))</f>
        <v>0</v>
      </c>
      <c r="M165" s="9">
        <v>0</v>
      </c>
      <c r="O165" s="9">
        <v>-1274.82</v>
      </c>
      <c r="Q165" s="9">
        <f aca="true" t="shared" si="58" ref="Q165:Q196">(+M165-O165)</f>
        <v>1274.82</v>
      </c>
      <c r="S165" s="21" t="str">
        <f aca="true" t="shared" si="59" ref="S165:S196">IF(O165&lt;0,IF(Q165=0,0,IF(OR(O165=0,M165=0),"N.M.",IF(ABS(Q165/O165)&gt;=10,"N.M.",Q165/(-O165)))),IF(Q165=0,0,IF(OR(O165=0,M165=0),"N.M.",IF(ABS(Q165/O165)&gt;=10,"N.M.",Q165/O165))))</f>
        <v>N.M.</v>
      </c>
      <c r="U165" s="9">
        <v>1274.82</v>
      </c>
      <c r="W165" s="9">
        <v>-1274.82</v>
      </c>
      <c r="Y165" s="9">
        <f aca="true" t="shared" si="60" ref="Y165:Y196">(+U165-W165)</f>
        <v>2549.64</v>
      </c>
      <c r="AA165" s="21">
        <f aca="true" t="shared" si="61" ref="AA165:AA196">IF(W165&lt;0,IF(Y165=0,0,IF(OR(W165=0,U165=0),"N.M.",IF(ABS(Y165/W165)&gt;=10,"N.M.",Y165/(-W165)))),IF(Y165=0,0,IF(OR(W165=0,U165=0),"N.M.",IF(ABS(Y165/W165)&gt;=10,"N.M.",Y165/W165))))</f>
        <v>2</v>
      </c>
      <c r="AC165" s="9">
        <v>1274.82</v>
      </c>
      <c r="AE165" s="9">
        <v>-1274.82</v>
      </c>
      <c r="AG165" s="9">
        <f aca="true" t="shared" si="62" ref="AG165:AG196">(+AC165-AE165)</f>
        <v>2549.64</v>
      </c>
      <c r="AI165" s="21">
        <f aca="true" t="shared" si="63" ref="AI165:AI196">IF(AE165&lt;0,IF(AG165=0,0,IF(OR(AE165=0,AC165=0),"N.M.",IF(ABS(AG165/AE165)&gt;=10,"N.M.",AG165/(-AE165)))),IF(AG165=0,0,IF(OR(AE165=0,AC165=0),"N.M.",IF(ABS(AG165/AE165)&gt;=10,"N.M.",AG165/AE165))))</f>
        <v>2</v>
      </c>
    </row>
    <row r="166" spans="1:35" ht="12.75" outlineLevel="1">
      <c r="A166" s="1" t="s">
        <v>497</v>
      </c>
      <c r="B166" s="16" t="s">
        <v>498</v>
      </c>
      <c r="C166" s="1" t="s">
        <v>1124</v>
      </c>
      <c r="E166" s="5">
        <v>-155</v>
      </c>
      <c r="G166" s="5">
        <v>-155</v>
      </c>
      <c r="I166" s="9">
        <f t="shared" si="56"/>
        <v>0</v>
      </c>
      <c r="K166" s="21">
        <f t="shared" si="57"/>
        <v>0</v>
      </c>
      <c r="M166" s="9">
        <v>-465</v>
      </c>
      <c r="O166" s="9">
        <v>-465</v>
      </c>
      <c r="Q166" s="9">
        <f t="shared" si="58"/>
        <v>0</v>
      </c>
      <c r="S166" s="21">
        <f t="shared" si="59"/>
        <v>0</v>
      </c>
      <c r="U166" s="9">
        <v>-1706</v>
      </c>
      <c r="W166" s="9">
        <v>-1706</v>
      </c>
      <c r="Y166" s="9">
        <f t="shared" si="60"/>
        <v>0</v>
      </c>
      <c r="AA166" s="21">
        <f t="shared" si="61"/>
        <v>0</v>
      </c>
      <c r="AC166" s="9">
        <v>-1861</v>
      </c>
      <c r="AE166" s="9">
        <v>-1842</v>
      </c>
      <c r="AG166" s="9">
        <f t="shared" si="62"/>
        <v>-19</v>
      </c>
      <c r="AI166" s="21">
        <f t="shared" si="63"/>
        <v>-0.01031487513572204</v>
      </c>
    </row>
    <row r="167" spans="1:35" ht="12.75" outlineLevel="1">
      <c r="A167" s="1" t="s">
        <v>499</v>
      </c>
      <c r="B167" s="16" t="s">
        <v>500</v>
      </c>
      <c r="C167" s="1" t="s">
        <v>1125</v>
      </c>
      <c r="E167" s="5">
        <v>0</v>
      </c>
      <c r="G167" s="5">
        <v>193026.07</v>
      </c>
      <c r="I167" s="9">
        <f t="shared" si="56"/>
        <v>-193026.07</v>
      </c>
      <c r="K167" s="21" t="str">
        <f t="shared" si="57"/>
        <v>N.M.</v>
      </c>
      <c r="M167" s="9">
        <v>0</v>
      </c>
      <c r="O167" s="9">
        <v>264522.07</v>
      </c>
      <c r="Q167" s="9">
        <f t="shared" si="58"/>
        <v>-264522.07</v>
      </c>
      <c r="S167" s="21" t="str">
        <f t="shared" si="59"/>
        <v>N.M.</v>
      </c>
      <c r="U167" s="9">
        <v>0</v>
      </c>
      <c r="W167" s="9">
        <v>264522.07</v>
      </c>
      <c r="Y167" s="9">
        <f t="shared" si="60"/>
        <v>-264522.07</v>
      </c>
      <c r="AA167" s="21" t="str">
        <f t="shared" si="61"/>
        <v>N.M.</v>
      </c>
      <c r="AC167" s="9">
        <v>-264522.07</v>
      </c>
      <c r="AE167" s="9">
        <v>264522.07</v>
      </c>
      <c r="AG167" s="9">
        <f t="shared" si="62"/>
        <v>-529044.14</v>
      </c>
      <c r="AI167" s="21">
        <f t="shared" si="63"/>
        <v>-2</v>
      </c>
    </row>
    <row r="168" spans="1:35" ht="12.75" outlineLevel="1">
      <c r="A168" s="1" t="s">
        <v>501</v>
      </c>
      <c r="B168" s="16" t="s">
        <v>502</v>
      </c>
      <c r="C168" s="1" t="s">
        <v>1126</v>
      </c>
      <c r="E168" s="5">
        <v>87240.17</v>
      </c>
      <c r="G168" s="5">
        <v>194366.96</v>
      </c>
      <c r="I168" s="9">
        <f t="shared" si="56"/>
        <v>-107126.79</v>
      </c>
      <c r="K168" s="21">
        <f t="shared" si="57"/>
        <v>-0.5511574086459962</v>
      </c>
      <c r="M168" s="9">
        <v>260548.27000000002</v>
      </c>
      <c r="O168" s="9">
        <v>446620.41000000003</v>
      </c>
      <c r="Q168" s="9">
        <f t="shared" si="58"/>
        <v>-186072.14</v>
      </c>
      <c r="S168" s="21">
        <f t="shared" si="59"/>
        <v>-0.41662256321872976</v>
      </c>
      <c r="U168" s="9">
        <v>1104538.3</v>
      </c>
      <c r="W168" s="9">
        <v>1782194.51</v>
      </c>
      <c r="Y168" s="9">
        <f t="shared" si="60"/>
        <v>-677656.21</v>
      </c>
      <c r="AA168" s="21">
        <f t="shared" si="61"/>
        <v>-0.3802369529238422</v>
      </c>
      <c r="AC168" s="9">
        <v>1265129.94</v>
      </c>
      <c r="AE168" s="9">
        <v>1993873.49</v>
      </c>
      <c r="AG168" s="9">
        <f t="shared" si="62"/>
        <v>-728743.55</v>
      </c>
      <c r="AI168" s="21">
        <f t="shared" si="63"/>
        <v>-0.36549136826128326</v>
      </c>
    </row>
    <row r="169" spans="1:35" ht="12.75" outlineLevel="1">
      <c r="A169" s="1" t="s">
        <v>503</v>
      </c>
      <c r="B169" s="16" t="s">
        <v>504</v>
      </c>
      <c r="C169" s="1" t="s">
        <v>1127</v>
      </c>
      <c r="E169" s="5">
        <v>79617.86</v>
      </c>
      <c r="G169" s="5">
        <v>96559.78</v>
      </c>
      <c r="I169" s="9">
        <f t="shared" si="56"/>
        <v>-16941.92</v>
      </c>
      <c r="K169" s="21">
        <f t="shared" si="57"/>
        <v>-0.17545524648047042</v>
      </c>
      <c r="M169" s="9">
        <v>254686.6</v>
      </c>
      <c r="O169" s="9">
        <v>309975.35000000003</v>
      </c>
      <c r="Q169" s="9">
        <f t="shared" si="58"/>
        <v>-55288.75000000003</v>
      </c>
      <c r="S169" s="21">
        <f t="shared" si="59"/>
        <v>-0.17836498934512057</v>
      </c>
      <c r="U169" s="9">
        <v>1052372.21</v>
      </c>
      <c r="W169" s="9">
        <v>1153221.48</v>
      </c>
      <c r="Y169" s="9">
        <f t="shared" si="60"/>
        <v>-100849.27000000002</v>
      </c>
      <c r="AA169" s="21">
        <f t="shared" si="61"/>
        <v>-0.08745004472167829</v>
      </c>
      <c r="AC169" s="9">
        <v>1195419.75</v>
      </c>
      <c r="AE169" s="9">
        <v>1253374.63</v>
      </c>
      <c r="AG169" s="9">
        <f t="shared" si="62"/>
        <v>-57954.87999999989</v>
      </c>
      <c r="AI169" s="21">
        <f t="shared" si="63"/>
        <v>-0.046239072191847294</v>
      </c>
    </row>
    <row r="170" spans="1:35" ht="12.75" outlineLevel="1">
      <c r="A170" s="1" t="s">
        <v>505</v>
      </c>
      <c r="B170" s="16" t="s">
        <v>506</v>
      </c>
      <c r="C170" s="1" t="s">
        <v>1128</v>
      </c>
      <c r="E170" s="5">
        <v>315926.79</v>
      </c>
      <c r="G170" s="5">
        <v>498854.17</v>
      </c>
      <c r="I170" s="9">
        <f t="shared" si="56"/>
        <v>-182927.38</v>
      </c>
      <c r="K170" s="21">
        <f t="shared" si="57"/>
        <v>-0.3666951004939981</v>
      </c>
      <c r="M170" s="9">
        <v>1069977.55</v>
      </c>
      <c r="O170" s="9">
        <v>1355153.6600000001</v>
      </c>
      <c r="Q170" s="9">
        <f t="shared" si="58"/>
        <v>-285176.1100000001</v>
      </c>
      <c r="S170" s="21">
        <f t="shared" si="59"/>
        <v>-0.2104382096418498</v>
      </c>
      <c r="U170" s="9">
        <v>4504050.38</v>
      </c>
      <c r="W170" s="9">
        <v>4941996.766</v>
      </c>
      <c r="Y170" s="9">
        <f t="shared" si="60"/>
        <v>-437946.38599999994</v>
      </c>
      <c r="AA170" s="21">
        <f t="shared" si="61"/>
        <v>-0.08861729514130563</v>
      </c>
      <c r="AC170" s="9">
        <v>5019283.55</v>
      </c>
      <c r="AE170" s="9">
        <v>5308242.177999999</v>
      </c>
      <c r="AG170" s="9">
        <f t="shared" si="62"/>
        <v>-288958.62799999956</v>
      </c>
      <c r="AI170" s="21">
        <f t="shared" si="63"/>
        <v>-0.05443584115238526</v>
      </c>
    </row>
    <row r="171" spans="1:35" ht="12.75" outlineLevel="1">
      <c r="A171" s="1" t="s">
        <v>507</v>
      </c>
      <c r="B171" s="16" t="s">
        <v>508</v>
      </c>
      <c r="C171" s="1" t="s">
        <v>1129</v>
      </c>
      <c r="E171" s="5">
        <v>0</v>
      </c>
      <c r="G171" s="5">
        <v>0</v>
      </c>
      <c r="I171" s="9">
        <f t="shared" si="56"/>
        <v>0</v>
      </c>
      <c r="K171" s="21">
        <f t="shared" si="57"/>
        <v>0</v>
      </c>
      <c r="M171" s="9">
        <v>0</v>
      </c>
      <c r="O171" s="9">
        <v>0</v>
      </c>
      <c r="Q171" s="9">
        <f t="shared" si="58"/>
        <v>0</v>
      </c>
      <c r="S171" s="21">
        <f t="shared" si="59"/>
        <v>0</v>
      </c>
      <c r="U171" s="9">
        <v>20220.7</v>
      </c>
      <c r="W171" s="9">
        <v>16321.815</v>
      </c>
      <c r="Y171" s="9">
        <f t="shared" si="60"/>
        <v>3898.885</v>
      </c>
      <c r="AA171" s="21">
        <f t="shared" si="61"/>
        <v>0.23887570101731948</v>
      </c>
      <c r="AC171" s="9">
        <v>20220.7</v>
      </c>
      <c r="AE171" s="9">
        <v>16321.815</v>
      </c>
      <c r="AG171" s="9">
        <f t="shared" si="62"/>
        <v>3898.885</v>
      </c>
      <c r="AI171" s="21">
        <f t="shared" si="63"/>
        <v>0.23887570101731948</v>
      </c>
    </row>
    <row r="172" spans="1:35" ht="12.75" outlineLevel="1">
      <c r="A172" s="1" t="s">
        <v>509</v>
      </c>
      <c r="B172" s="16" t="s">
        <v>510</v>
      </c>
      <c r="C172" s="1" t="s">
        <v>1130</v>
      </c>
      <c r="E172" s="5">
        <v>62998.83</v>
      </c>
      <c r="G172" s="5">
        <v>154009.95</v>
      </c>
      <c r="I172" s="9">
        <f t="shared" si="56"/>
        <v>-91011.12000000001</v>
      </c>
      <c r="K172" s="21">
        <f t="shared" si="57"/>
        <v>-0.5909431176362306</v>
      </c>
      <c r="M172" s="9">
        <v>209547.54</v>
      </c>
      <c r="O172" s="9">
        <v>534323.04</v>
      </c>
      <c r="Q172" s="9">
        <f t="shared" si="58"/>
        <v>-324775.5</v>
      </c>
      <c r="S172" s="21">
        <f t="shared" si="59"/>
        <v>-0.6078261195699141</v>
      </c>
      <c r="U172" s="9">
        <v>1308119.8599999999</v>
      </c>
      <c r="W172" s="9">
        <v>1598546.1800000002</v>
      </c>
      <c r="Y172" s="9">
        <f t="shared" si="60"/>
        <v>-290426.3200000003</v>
      </c>
      <c r="AA172" s="21">
        <f t="shared" si="61"/>
        <v>-0.18168153265362672</v>
      </c>
      <c r="AC172" s="9">
        <v>1457723.8499999999</v>
      </c>
      <c r="AE172" s="9">
        <v>1739981.732</v>
      </c>
      <c r="AG172" s="9">
        <f t="shared" si="62"/>
        <v>-282257.8820000002</v>
      </c>
      <c r="AI172" s="21">
        <f t="shared" si="63"/>
        <v>-0.16221887667496512</v>
      </c>
    </row>
    <row r="173" spans="1:35" ht="12.75" outlineLevel="1">
      <c r="A173" s="1" t="s">
        <v>511</v>
      </c>
      <c r="B173" s="16" t="s">
        <v>512</v>
      </c>
      <c r="C173" s="1" t="s">
        <v>1131</v>
      </c>
      <c r="E173" s="5">
        <v>-88.21000000000001</v>
      </c>
      <c r="G173" s="5">
        <v>0</v>
      </c>
      <c r="I173" s="9">
        <f t="shared" si="56"/>
        <v>-88.21000000000001</v>
      </c>
      <c r="K173" s="21" t="str">
        <f t="shared" si="57"/>
        <v>N.M.</v>
      </c>
      <c r="M173" s="9">
        <v>-26.830000000000002</v>
      </c>
      <c r="O173" s="9">
        <v>0</v>
      </c>
      <c r="Q173" s="9">
        <f t="shared" si="58"/>
        <v>-26.830000000000002</v>
      </c>
      <c r="S173" s="21" t="str">
        <f t="shared" si="59"/>
        <v>N.M.</v>
      </c>
      <c r="U173" s="9">
        <v>0</v>
      </c>
      <c r="W173" s="9">
        <v>0</v>
      </c>
      <c r="Y173" s="9">
        <f t="shared" si="60"/>
        <v>0</v>
      </c>
      <c r="AA173" s="21">
        <f t="shared" si="61"/>
        <v>0</v>
      </c>
      <c r="AC173" s="9">
        <v>0</v>
      </c>
      <c r="AE173" s="9">
        <v>0</v>
      </c>
      <c r="AG173" s="9">
        <f t="shared" si="62"/>
        <v>0</v>
      </c>
      <c r="AI173" s="21">
        <f t="shared" si="63"/>
        <v>0</v>
      </c>
    </row>
    <row r="174" spans="1:35" ht="12.75" outlineLevel="1">
      <c r="A174" s="1" t="s">
        <v>513</v>
      </c>
      <c r="B174" s="16" t="s">
        <v>514</v>
      </c>
      <c r="C174" s="1" t="s">
        <v>1132</v>
      </c>
      <c r="E174" s="5">
        <v>317580.35000000003</v>
      </c>
      <c r="G174" s="5">
        <v>6243.63</v>
      </c>
      <c r="I174" s="9">
        <f t="shared" si="56"/>
        <v>311336.72000000003</v>
      </c>
      <c r="K174" s="21" t="str">
        <f t="shared" si="57"/>
        <v>N.M.</v>
      </c>
      <c r="M174" s="9">
        <v>755771.47</v>
      </c>
      <c r="O174" s="9">
        <v>879883.41</v>
      </c>
      <c r="Q174" s="9">
        <f t="shared" si="58"/>
        <v>-124111.94000000006</v>
      </c>
      <c r="S174" s="21">
        <f t="shared" si="59"/>
        <v>-0.14105498363697988</v>
      </c>
      <c r="U174" s="9">
        <v>3037322.65</v>
      </c>
      <c r="W174" s="9">
        <v>2228068.16</v>
      </c>
      <c r="Y174" s="9">
        <f t="shared" si="60"/>
        <v>809254.4899999998</v>
      </c>
      <c r="AA174" s="21">
        <f t="shared" si="61"/>
        <v>0.363209036657119</v>
      </c>
      <c r="AC174" s="9">
        <v>3272368.9</v>
      </c>
      <c r="AE174" s="9">
        <v>2228068.16</v>
      </c>
      <c r="AG174" s="9">
        <f t="shared" si="62"/>
        <v>1044300.7399999998</v>
      </c>
      <c r="AI174" s="21">
        <f t="shared" si="63"/>
        <v>0.46870233090176183</v>
      </c>
    </row>
    <row r="175" spans="1:35" ht="12.75" outlineLevel="1">
      <c r="A175" s="1" t="s">
        <v>515</v>
      </c>
      <c r="B175" s="16" t="s">
        <v>516</v>
      </c>
      <c r="C175" s="1" t="s">
        <v>1133</v>
      </c>
      <c r="E175" s="5">
        <v>-80.84</v>
      </c>
      <c r="G175" s="5">
        <v>0</v>
      </c>
      <c r="I175" s="9">
        <f t="shared" si="56"/>
        <v>-80.84</v>
      </c>
      <c r="K175" s="21" t="str">
        <f t="shared" si="57"/>
        <v>N.M.</v>
      </c>
      <c r="M175" s="9">
        <v>-21.86</v>
      </c>
      <c r="O175" s="9">
        <v>0</v>
      </c>
      <c r="Q175" s="9">
        <f t="shared" si="58"/>
        <v>-21.86</v>
      </c>
      <c r="S175" s="21" t="str">
        <f t="shared" si="59"/>
        <v>N.M.</v>
      </c>
      <c r="U175" s="9">
        <v>0</v>
      </c>
      <c r="W175" s="9">
        <v>0</v>
      </c>
      <c r="Y175" s="9">
        <f t="shared" si="60"/>
        <v>0</v>
      </c>
      <c r="AA175" s="21">
        <f t="shared" si="61"/>
        <v>0</v>
      </c>
      <c r="AC175" s="9">
        <v>0</v>
      </c>
      <c r="AE175" s="9">
        <v>0</v>
      </c>
      <c r="AG175" s="9">
        <f t="shared" si="62"/>
        <v>0</v>
      </c>
      <c r="AI175" s="21">
        <f t="shared" si="63"/>
        <v>0</v>
      </c>
    </row>
    <row r="176" spans="1:35" ht="12.75" outlineLevel="1">
      <c r="A176" s="1" t="s">
        <v>517</v>
      </c>
      <c r="B176" s="16" t="s">
        <v>518</v>
      </c>
      <c r="C176" s="1" t="s">
        <v>1134</v>
      </c>
      <c r="E176" s="5">
        <v>-136.64000000000001</v>
      </c>
      <c r="G176" s="5">
        <v>0</v>
      </c>
      <c r="I176" s="9">
        <f t="shared" si="56"/>
        <v>-136.64000000000001</v>
      </c>
      <c r="K176" s="21" t="str">
        <f t="shared" si="57"/>
        <v>N.M.</v>
      </c>
      <c r="M176" s="9">
        <v>-16.76</v>
      </c>
      <c r="O176" s="9">
        <v>0</v>
      </c>
      <c r="Q176" s="9">
        <f t="shared" si="58"/>
        <v>-16.76</v>
      </c>
      <c r="S176" s="21" t="str">
        <f t="shared" si="59"/>
        <v>N.M.</v>
      </c>
      <c r="U176" s="9">
        <v>0</v>
      </c>
      <c r="W176" s="9">
        <v>0</v>
      </c>
      <c r="Y176" s="9">
        <f t="shared" si="60"/>
        <v>0</v>
      </c>
      <c r="AA176" s="21">
        <f t="shared" si="61"/>
        <v>0</v>
      </c>
      <c r="AC176" s="9">
        <v>20.3</v>
      </c>
      <c r="AE176" s="9">
        <v>0</v>
      </c>
      <c r="AG176" s="9">
        <f t="shared" si="62"/>
        <v>20.3</v>
      </c>
      <c r="AI176" s="21" t="str">
        <f t="shared" si="63"/>
        <v>N.M.</v>
      </c>
    </row>
    <row r="177" spans="1:35" ht="12.75" outlineLevel="1">
      <c r="A177" s="1" t="s">
        <v>519</v>
      </c>
      <c r="B177" s="16" t="s">
        <v>520</v>
      </c>
      <c r="C177" s="1" t="s">
        <v>1135</v>
      </c>
      <c r="E177" s="5">
        <v>28.72</v>
      </c>
      <c r="G177" s="5">
        <v>0</v>
      </c>
      <c r="I177" s="9">
        <f t="shared" si="56"/>
        <v>28.72</v>
      </c>
      <c r="K177" s="21" t="str">
        <f t="shared" si="57"/>
        <v>N.M.</v>
      </c>
      <c r="M177" s="9">
        <v>28.72</v>
      </c>
      <c r="O177" s="9">
        <v>0</v>
      </c>
      <c r="Q177" s="9">
        <f t="shared" si="58"/>
        <v>28.72</v>
      </c>
      <c r="S177" s="21" t="str">
        <f t="shared" si="59"/>
        <v>N.M.</v>
      </c>
      <c r="U177" s="9">
        <v>28.72</v>
      </c>
      <c r="W177" s="9">
        <v>0</v>
      </c>
      <c r="Y177" s="9">
        <f t="shared" si="60"/>
        <v>28.72</v>
      </c>
      <c r="AA177" s="21" t="str">
        <f t="shared" si="61"/>
        <v>N.M.</v>
      </c>
      <c r="AC177" s="9">
        <v>28.72</v>
      </c>
      <c r="AE177" s="9">
        <v>0</v>
      </c>
      <c r="AG177" s="9">
        <f t="shared" si="62"/>
        <v>28.72</v>
      </c>
      <c r="AI177" s="21" t="str">
        <f t="shared" si="63"/>
        <v>N.M.</v>
      </c>
    </row>
    <row r="178" spans="1:35" ht="12.75" outlineLevel="1">
      <c r="A178" s="1" t="s">
        <v>521</v>
      </c>
      <c r="B178" s="16" t="s">
        <v>522</v>
      </c>
      <c r="C178" s="1" t="s">
        <v>1136</v>
      </c>
      <c r="E178" s="5">
        <v>3962.84</v>
      </c>
      <c r="G178" s="5">
        <v>3027.66</v>
      </c>
      <c r="I178" s="9">
        <f t="shared" si="56"/>
        <v>935.1800000000003</v>
      </c>
      <c r="K178" s="21">
        <f t="shared" si="57"/>
        <v>0.30887880409292995</v>
      </c>
      <c r="M178" s="9">
        <v>14409.52</v>
      </c>
      <c r="O178" s="9">
        <v>15637.880000000001</v>
      </c>
      <c r="Q178" s="9">
        <f t="shared" si="58"/>
        <v>-1228.3600000000006</v>
      </c>
      <c r="S178" s="21">
        <f t="shared" si="59"/>
        <v>-0.07855028942542087</v>
      </c>
      <c r="U178" s="9">
        <v>95102.39</v>
      </c>
      <c r="W178" s="9">
        <v>60034.515</v>
      </c>
      <c r="Y178" s="9">
        <f t="shared" si="60"/>
        <v>35067.875</v>
      </c>
      <c r="AA178" s="21">
        <f t="shared" si="61"/>
        <v>0.5841285633772506</v>
      </c>
      <c r="AC178" s="9">
        <v>103662.16</v>
      </c>
      <c r="AE178" s="9">
        <v>65562.039</v>
      </c>
      <c r="AG178" s="9">
        <f t="shared" si="62"/>
        <v>38100.121</v>
      </c>
      <c r="AI178" s="21">
        <f t="shared" si="63"/>
        <v>0.5811308126033115</v>
      </c>
    </row>
    <row r="179" spans="1:35" ht="12.75" outlineLevel="1">
      <c r="A179" s="1" t="s">
        <v>523</v>
      </c>
      <c r="B179" s="16" t="s">
        <v>524</v>
      </c>
      <c r="C179" s="1" t="s">
        <v>1137</v>
      </c>
      <c r="E179" s="5">
        <v>707232.144</v>
      </c>
      <c r="G179" s="5">
        <v>575908.62</v>
      </c>
      <c r="I179" s="9">
        <f t="shared" si="56"/>
        <v>131323.52399999998</v>
      </c>
      <c r="K179" s="21">
        <f t="shared" si="57"/>
        <v>0.22802840492298931</v>
      </c>
      <c r="M179" s="9">
        <v>1321987.414</v>
      </c>
      <c r="O179" s="9">
        <v>2667338.42</v>
      </c>
      <c r="Q179" s="9">
        <f t="shared" si="58"/>
        <v>-1345351.0059999998</v>
      </c>
      <c r="S179" s="21">
        <f t="shared" si="59"/>
        <v>-0.5043795702534063</v>
      </c>
      <c r="U179" s="9">
        <v>2670446.346</v>
      </c>
      <c r="W179" s="9">
        <v>5118523.843</v>
      </c>
      <c r="Y179" s="9">
        <f t="shared" si="60"/>
        <v>-2448077.4970000004</v>
      </c>
      <c r="AA179" s="21">
        <f t="shared" si="61"/>
        <v>-0.47827802938691916</v>
      </c>
      <c r="AC179" s="9">
        <v>3642863.836</v>
      </c>
      <c r="AE179" s="9">
        <v>5361259.042</v>
      </c>
      <c r="AG179" s="9">
        <f t="shared" si="62"/>
        <v>-1718395.2060000002</v>
      </c>
      <c r="AI179" s="21">
        <f t="shared" si="63"/>
        <v>-0.32052083149464056</v>
      </c>
    </row>
    <row r="180" spans="1:35" ht="12.75" outlineLevel="1">
      <c r="A180" s="1" t="s">
        <v>525</v>
      </c>
      <c r="B180" s="16" t="s">
        <v>526</v>
      </c>
      <c r="C180" s="1" t="s">
        <v>1138</v>
      </c>
      <c r="E180" s="5">
        <v>793</v>
      </c>
      <c r="G180" s="5">
        <v>157</v>
      </c>
      <c r="I180" s="9">
        <f t="shared" si="56"/>
        <v>636</v>
      </c>
      <c r="K180" s="21">
        <f t="shared" si="57"/>
        <v>4.050955414012739</v>
      </c>
      <c r="M180" s="9">
        <v>1699</v>
      </c>
      <c r="O180" s="9">
        <v>587</v>
      </c>
      <c r="Q180" s="9">
        <f t="shared" si="58"/>
        <v>1112</v>
      </c>
      <c r="S180" s="21">
        <f t="shared" si="59"/>
        <v>1.8943781942078364</v>
      </c>
      <c r="U180" s="9">
        <v>6187</v>
      </c>
      <c r="W180" s="9">
        <v>6341</v>
      </c>
      <c r="Y180" s="9">
        <f t="shared" si="60"/>
        <v>-154</v>
      </c>
      <c r="AA180" s="21">
        <f t="shared" si="61"/>
        <v>-0.02428639015928087</v>
      </c>
      <c r="AC180" s="9">
        <v>6454</v>
      </c>
      <c r="AE180" s="9">
        <v>7727</v>
      </c>
      <c r="AG180" s="9">
        <f t="shared" si="62"/>
        <v>-1273</v>
      </c>
      <c r="AI180" s="21">
        <f t="shared" si="63"/>
        <v>-0.16474699107027307</v>
      </c>
    </row>
    <row r="181" spans="1:35" ht="12.75" outlineLevel="1">
      <c r="A181" s="1" t="s">
        <v>527</v>
      </c>
      <c r="B181" s="16" t="s">
        <v>528</v>
      </c>
      <c r="C181" s="1" t="s">
        <v>1139</v>
      </c>
      <c r="E181" s="5">
        <v>0</v>
      </c>
      <c r="G181" s="5">
        <v>-26856.74</v>
      </c>
      <c r="I181" s="9">
        <f t="shared" si="56"/>
        <v>26856.74</v>
      </c>
      <c r="K181" s="21" t="str">
        <f t="shared" si="57"/>
        <v>N.M.</v>
      </c>
      <c r="M181" s="9">
        <v>-3373.31</v>
      </c>
      <c r="O181" s="9">
        <v>-30144.74</v>
      </c>
      <c r="Q181" s="9">
        <f t="shared" si="58"/>
        <v>26771.43</v>
      </c>
      <c r="S181" s="21">
        <f t="shared" si="59"/>
        <v>0.8880962317140568</v>
      </c>
      <c r="U181" s="9">
        <v>-40456.200000000004</v>
      </c>
      <c r="W181" s="9">
        <v>-85488.23</v>
      </c>
      <c r="Y181" s="9">
        <f t="shared" si="60"/>
        <v>45032.02999999999</v>
      </c>
      <c r="AA181" s="21">
        <f t="shared" si="61"/>
        <v>0.526762923972107</v>
      </c>
      <c r="AC181" s="9">
        <v>-40456.200000000004</v>
      </c>
      <c r="AE181" s="9">
        <v>-85488.23</v>
      </c>
      <c r="AG181" s="9">
        <f t="shared" si="62"/>
        <v>45032.02999999999</v>
      </c>
      <c r="AI181" s="21">
        <f t="shared" si="63"/>
        <v>0.526762923972107</v>
      </c>
    </row>
    <row r="182" spans="1:35" ht="12.75" outlineLevel="1">
      <c r="A182" s="1" t="s">
        <v>529</v>
      </c>
      <c r="B182" s="16" t="s">
        <v>530</v>
      </c>
      <c r="C182" s="1" t="s">
        <v>1140</v>
      </c>
      <c r="E182" s="5">
        <v>0</v>
      </c>
      <c r="G182" s="5">
        <v>0</v>
      </c>
      <c r="I182" s="9">
        <f t="shared" si="56"/>
        <v>0</v>
      </c>
      <c r="K182" s="21">
        <f t="shared" si="57"/>
        <v>0</v>
      </c>
      <c r="M182" s="9">
        <v>2257.34</v>
      </c>
      <c r="O182" s="9">
        <v>0</v>
      </c>
      <c r="Q182" s="9">
        <f t="shared" si="58"/>
        <v>2257.34</v>
      </c>
      <c r="S182" s="21" t="str">
        <f t="shared" si="59"/>
        <v>N.M.</v>
      </c>
      <c r="U182" s="9">
        <v>2283.9900000000002</v>
      </c>
      <c r="W182" s="9">
        <v>0</v>
      </c>
      <c r="Y182" s="9">
        <f t="shared" si="60"/>
        <v>2283.9900000000002</v>
      </c>
      <c r="AA182" s="21" t="str">
        <f t="shared" si="61"/>
        <v>N.M.</v>
      </c>
      <c r="AC182" s="9">
        <v>19472.31</v>
      </c>
      <c r="AE182" s="9">
        <v>0</v>
      </c>
      <c r="AG182" s="9">
        <f t="shared" si="62"/>
        <v>19472.31</v>
      </c>
      <c r="AI182" s="21" t="str">
        <f t="shared" si="63"/>
        <v>N.M.</v>
      </c>
    </row>
    <row r="183" spans="1:35" ht="12.75" outlineLevel="1">
      <c r="A183" s="1" t="s">
        <v>531</v>
      </c>
      <c r="B183" s="16" t="s">
        <v>532</v>
      </c>
      <c r="C183" s="1" t="s">
        <v>1141</v>
      </c>
      <c r="E183" s="5">
        <v>-0.56</v>
      </c>
      <c r="G183" s="5">
        <v>0</v>
      </c>
      <c r="I183" s="9">
        <f t="shared" si="56"/>
        <v>-0.56</v>
      </c>
      <c r="K183" s="21" t="str">
        <f t="shared" si="57"/>
        <v>N.M.</v>
      </c>
      <c r="M183" s="9">
        <v>-15.44</v>
      </c>
      <c r="O183" s="9">
        <v>0</v>
      </c>
      <c r="Q183" s="9">
        <f t="shared" si="58"/>
        <v>-15.44</v>
      </c>
      <c r="S183" s="21" t="str">
        <f t="shared" si="59"/>
        <v>N.M.</v>
      </c>
      <c r="U183" s="9">
        <v>15.6</v>
      </c>
      <c r="W183" s="9">
        <v>0</v>
      </c>
      <c r="Y183" s="9">
        <f t="shared" si="60"/>
        <v>15.6</v>
      </c>
      <c r="AA183" s="21" t="str">
        <f t="shared" si="61"/>
        <v>N.M.</v>
      </c>
      <c r="AC183" s="9">
        <v>15.6</v>
      </c>
      <c r="AE183" s="9">
        <v>0</v>
      </c>
      <c r="AG183" s="9">
        <f t="shared" si="62"/>
        <v>15.6</v>
      </c>
      <c r="AI183" s="21" t="str">
        <f t="shared" si="63"/>
        <v>N.M.</v>
      </c>
    </row>
    <row r="184" spans="1:35" ht="12.75" outlineLevel="1">
      <c r="A184" s="1" t="s">
        <v>533</v>
      </c>
      <c r="B184" s="16" t="s">
        <v>534</v>
      </c>
      <c r="C184" s="1" t="s">
        <v>1142</v>
      </c>
      <c r="E184" s="5">
        <v>109485.74</v>
      </c>
      <c r="G184" s="5">
        <v>129390.77</v>
      </c>
      <c r="I184" s="9">
        <f t="shared" si="56"/>
        <v>-19905.03</v>
      </c>
      <c r="K184" s="21">
        <f t="shared" si="57"/>
        <v>-0.15383655263818274</v>
      </c>
      <c r="M184" s="9">
        <v>292602.85000000003</v>
      </c>
      <c r="O184" s="9">
        <v>446128.62</v>
      </c>
      <c r="Q184" s="9">
        <f t="shared" si="58"/>
        <v>-153525.76999999996</v>
      </c>
      <c r="S184" s="21">
        <f t="shared" si="59"/>
        <v>-0.34412894200780025</v>
      </c>
      <c r="U184" s="9">
        <v>1150733.8</v>
      </c>
      <c r="W184" s="9">
        <v>1759110.1</v>
      </c>
      <c r="Y184" s="9">
        <f t="shared" si="60"/>
        <v>-608376.3</v>
      </c>
      <c r="AA184" s="21">
        <f t="shared" si="61"/>
        <v>-0.3458432192504608</v>
      </c>
      <c r="AC184" s="9">
        <v>1228400.1400000001</v>
      </c>
      <c r="AE184" s="9">
        <v>1858743.1</v>
      </c>
      <c r="AG184" s="9">
        <f t="shared" si="62"/>
        <v>-630342.96</v>
      </c>
      <c r="AI184" s="21">
        <f t="shared" si="63"/>
        <v>-0.33912322794903715</v>
      </c>
    </row>
    <row r="185" spans="1:35" ht="12.75" outlineLevel="1">
      <c r="A185" s="1" t="s">
        <v>535</v>
      </c>
      <c r="B185" s="16" t="s">
        <v>536</v>
      </c>
      <c r="C185" s="1" t="s">
        <v>1143</v>
      </c>
      <c r="E185" s="5">
        <v>0</v>
      </c>
      <c r="G185" s="5">
        <v>1144.26</v>
      </c>
      <c r="I185" s="9">
        <f t="shared" si="56"/>
        <v>-1144.26</v>
      </c>
      <c r="K185" s="21" t="str">
        <f t="shared" si="57"/>
        <v>N.M.</v>
      </c>
      <c r="M185" s="9">
        <v>0</v>
      </c>
      <c r="O185" s="9">
        <v>4403.36</v>
      </c>
      <c r="Q185" s="9">
        <f t="shared" si="58"/>
        <v>-4403.36</v>
      </c>
      <c r="S185" s="21" t="str">
        <f t="shared" si="59"/>
        <v>N.M.</v>
      </c>
      <c r="U185" s="9">
        <v>0</v>
      </c>
      <c r="W185" s="9">
        <v>7924.24</v>
      </c>
      <c r="Y185" s="9">
        <f t="shared" si="60"/>
        <v>-7924.24</v>
      </c>
      <c r="AA185" s="21" t="str">
        <f t="shared" si="61"/>
        <v>N.M.</v>
      </c>
      <c r="AC185" s="9">
        <v>-7924.24</v>
      </c>
      <c r="AE185" s="9">
        <v>8258.17</v>
      </c>
      <c r="AG185" s="9">
        <f t="shared" si="62"/>
        <v>-16182.41</v>
      </c>
      <c r="AI185" s="21">
        <f t="shared" si="63"/>
        <v>-1.959563680573299</v>
      </c>
    </row>
    <row r="186" spans="1:35" ht="12.75" outlineLevel="1">
      <c r="A186" s="1" t="s">
        <v>537</v>
      </c>
      <c r="B186" s="16" t="s">
        <v>538</v>
      </c>
      <c r="C186" s="1" t="s">
        <v>1144</v>
      </c>
      <c r="E186" s="5">
        <v>17396.37</v>
      </c>
      <c r="G186" s="5">
        <v>0</v>
      </c>
      <c r="I186" s="9">
        <f t="shared" si="56"/>
        <v>17396.37</v>
      </c>
      <c r="K186" s="21" t="str">
        <f t="shared" si="57"/>
        <v>N.M.</v>
      </c>
      <c r="M186" s="9">
        <v>51437.55</v>
      </c>
      <c r="O186" s="9">
        <v>0</v>
      </c>
      <c r="Q186" s="9">
        <f t="shared" si="58"/>
        <v>51437.55</v>
      </c>
      <c r="S186" s="21" t="str">
        <f t="shared" si="59"/>
        <v>N.M.</v>
      </c>
      <c r="U186" s="9">
        <v>104204.49</v>
      </c>
      <c r="W186" s="9">
        <v>0</v>
      </c>
      <c r="Y186" s="9">
        <f t="shared" si="60"/>
        <v>104204.49</v>
      </c>
      <c r="AA186" s="21" t="str">
        <f t="shared" si="61"/>
        <v>N.M.</v>
      </c>
      <c r="AC186" s="9">
        <v>104204.49</v>
      </c>
      <c r="AE186" s="9">
        <v>0</v>
      </c>
      <c r="AG186" s="9">
        <f t="shared" si="62"/>
        <v>104204.49</v>
      </c>
      <c r="AI186" s="21" t="str">
        <f t="shared" si="63"/>
        <v>N.M.</v>
      </c>
    </row>
    <row r="187" spans="1:35" ht="12.75" outlineLevel="1">
      <c r="A187" s="1" t="s">
        <v>539</v>
      </c>
      <c r="B187" s="16" t="s">
        <v>540</v>
      </c>
      <c r="C187" s="1" t="s">
        <v>1145</v>
      </c>
      <c r="E187" s="5">
        <v>40116.08</v>
      </c>
      <c r="G187" s="5">
        <v>27409.43</v>
      </c>
      <c r="I187" s="9">
        <f t="shared" si="56"/>
        <v>12706.650000000001</v>
      </c>
      <c r="K187" s="21">
        <f t="shared" si="57"/>
        <v>0.4635868020604588</v>
      </c>
      <c r="M187" s="9">
        <v>111215.14</v>
      </c>
      <c r="O187" s="9">
        <v>82769.98</v>
      </c>
      <c r="Q187" s="9">
        <f t="shared" si="58"/>
        <v>28445.160000000003</v>
      </c>
      <c r="S187" s="21">
        <f t="shared" si="59"/>
        <v>0.3436651790902934</v>
      </c>
      <c r="U187" s="9">
        <v>376002.64</v>
      </c>
      <c r="W187" s="9">
        <v>367246.54</v>
      </c>
      <c r="Y187" s="9">
        <f t="shared" si="60"/>
        <v>8756.100000000035</v>
      </c>
      <c r="AA187" s="21">
        <f t="shared" si="61"/>
        <v>0.023842566358828147</v>
      </c>
      <c r="AC187" s="9">
        <v>413643.44</v>
      </c>
      <c r="AE187" s="9">
        <v>415297.62</v>
      </c>
      <c r="AG187" s="9">
        <f t="shared" si="62"/>
        <v>-1654.179999999993</v>
      </c>
      <c r="AI187" s="21">
        <f t="shared" si="63"/>
        <v>-0.003983119383154647</v>
      </c>
    </row>
    <row r="188" spans="1:35" ht="12.75" outlineLevel="1">
      <c r="A188" s="1" t="s">
        <v>541</v>
      </c>
      <c r="B188" s="16" t="s">
        <v>542</v>
      </c>
      <c r="C188" s="1" t="s">
        <v>1146</v>
      </c>
      <c r="E188" s="5">
        <v>222755.297</v>
      </c>
      <c r="G188" s="5">
        <v>246082.79</v>
      </c>
      <c r="I188" s="9">
        <f t="shared" si="56"/>
        <v>-23327.493000000017</v>
      </c>
      <c r="K188" s="21">
        <f t="shared" si="57"/>
        <v>-0.09479530445830858</v>
      </c>
      <c r="M188" s="9">
        <v>668518.527</v>
      </c>
      <c r="O188" s="9">
        <v>435645.63</v>
      </c>
      <c r="Q188" s="9">
        <f t="shared" si="58"/>
        <v>232872.897</v>
      </c>
      <c r="S188" s="21">
        <f t="shared" si="59"/>
        <v>0.5345466153304465</v>
      </c>
      <c r="U188" s="9">
        <v>2466138.137</v>
      </c>
      <c r="W188" s="9">
        <v>2241616.33</v>
      </c>
      <c r="Y188" s="9">
        <f t="shared" si="60"/>
        <v>224521.80700000003</v>
      </c>
      <c r="AA188" s="21">
        <f t="shared" si="61"/>
        <v>0.10016067602434</v>
      </c>
      <c r="AC188" s="9">
        <v>2767955.737</v>
      </c>
      <c r="AE188" s="9">
        <v>2534535.08</v>
      </c>
      <c r="AG188" s="9">
        <f t="shared" si="62"/>
        <v>233420.65700000012</v>
      </c>
      <c r="AI188" s="21">
        <f t="shared" si="63"/>
        <v>0.09209604508610712</v>
      </c>
    </row>
    <row r="189" spans="1:35" ht="12.75" outlineLevel="1">
      <c r="A189" s="1" t="s">
        <v>543</v>
      </c>
      <c r="B189" s="16" t="s">
        <v>544</v>
      </c>
      <c r="C189" s="1" t="s">
        <v>1147</v>
      </c>
      <c r="E189" s="5">
        <v>-16.11</v>
      </c>
      <c r="G189" s="5">
        <v>694.7</v>
      </c>
      <c r="I189" s="9">
        <f t="shared" si="56"/>
        <v>-710.8100000000001</v>
      </c>
      <c r="K189" s="21">
        <f t="shared" si="57"/>
        <v>-1.0231898661292644</v>
      </c>
      <c r="M189" s="9">
        <v>-16.11</v>
      </c>
      <c r="O189" s="9">
        <v>1411.19</v>
      </c>
      <c r="Q189" s="9">
        <f t="shared" si="58"/>
        <v>-1427.3</v>
      </c>
      <c r="S189" s="21">
        <f t="shared" si="59"/>
        <v>-1.011415897221494</v>
      </c>
      <c r="U189" s="9">
        <v>7776.62</v>
      </c>
      <c r="W189" s="9">
        <v>3031.65</v>
      </c>
      <c r="Y189" s="9">
        <f t="shared" si="60"/>
        <v>4744.969999999999</v>
      </c>
      <c r="AA189" s="21">
        <f t="shared" si="61"/>
        <v>1.5651443933171703</v>
      </c>
      <c r="AC189" s="9">
        <v>7776.62</v>
      </c>
      <c r="AE189" s="9">
        <v>4752.93</v>
      </c>
      <c r="AG189" s="9">
        <f t="shared" si="62"/>
        <v>3023.6899999999996</v>
      </c>
      <c r="AI189" s="21">
        <f t="shared" si="63"/>
        <v>0.6361738969435694</v>
      </c>
    </row>
    <row r="190" spans="1:35" ht="12.75" outlineLevel="1">
      <c r="A190" s="1" t="s">
        <v>545</v>
      </c>
      <c r="B190" s="16" t="s">
        <v>546</v>
      </c>
      <c r="C190" s="1" t="s">
        <v>1148</v>
      </c>
      <c r="E190" s="5">
        <v>36</v>
      </c>
      <c r="G190" s="5">
        <v>-62</v>
      </c>
      <c r="I190" s="9">
        <f t="shared" si="56"/>
        <v>98</v>
      </c>
      <c r="K190" s="21">
        <f t="shared" si="57"/>
        <v>1.5806451612903225</v>
      </c>
      <c r="M190" s="9">
        <v>120</v>
      </c>
      <c r="O190" s="9">
        <v>76</v>
      </c>
      <c r="Q190" s="9">
        <f t="shared" si="58"/>
        <v>44</v>
      </c>
      <c r="S190" s="21">
        <f t="shared" si="59"/>
        <v>0.5789473684210527</v>
      </c>
      <c r="U190" s="9">
        <v>452.68</v>
      </c>
      <c r="W190" s="9">
        <v>76</v>
      </c>
      <c r="Y190" s="9">
        <f t="shared" si="60"/>
        <v>376.68</v>
      </c>
      <c r="AA190" s="21">
        <f t="shared" si="61"/>
        <v>4.956315789473685</v>
      </c>
      <c r="AC190" s="9">
        <v>436.18</v>
      </c>
      <c r="AE190" s="9">
        <v>76</v>
      </c>
      <c r="AG190" s="9">
        <f t="shared" si="62"/>
        <v>360.18</v>
      </c>
      <c r="AI190" s="21">
        <f t="shared" si="63"/>
        <v>4.73921052631579</v>
      </c>
    </row>
    <row r="191" spans="1:35" ht="12.75" outlineLevel="1">
      <c r="A191" s="1" t="s">
        <v>547</v>
      </c>
      <c r="B191" s="16" t="s">
        <v>548</v>
      </c>
      <c r="C191" s="1" t="s">
        <v>1128</v>
      </c>
      <c r="E191" s="5">
        <v>35107.07</v>
      </c>
      <c r="G191" s="5">
        <v>43005.71</v>
      </c>
      <c r="I191" s="9">
        <f t="shared" si="56"/>
        <v>-7898.639999999999</v>
      </c>
      <c r="K191" s="21">
        <f t="shared" si="57"/>
        <v>-0.1836649133336015</v>
      </c>
      <c r="M191" s="9">
        <v>129935.40000000001</v>
      </c>
      <c r="O191" s="9">
        <v>128956.09</v>
      </c>
      <c r="Q191" s="9">
        <f t="shared" si="58"/>
        <v>979.3100000000122</v>
      </c>
      <c r="S191" s="21">
        <f t="shared" si="59"/>
        <v>0.007594135337074909</v>
      </c>
      <c r="U191" s="9">
        <v>498283.87</v>
      </c>
      <c r="W191" s="9">
        <v>527316.274</v>
      </c>
      <c r="Y191" s="9">
        <f t="shared" si="60"/>
        <v>-29032.40399999998</v>
      </c>
      <c r="AA191" s="21">
        <f t="shared" si="61"/>
        <v>-0.0550569087879127</v>
      </c>
      <c r="AC191" s="9">
        <v>535806.4299999999</v>
      </c>
      <c r="AE191" s="9">
        <v>578400.267</v>
      </c>
      <c r="AG191" s="9">
        <f t="shared" si="62"/>
        <v>-42593.83700000006</v>
      </c>
      <c r="AI191" s="21">
        <f t="shared" si="63"/>
        <v>-0.0736407630323588</v>
      </c>
    </row>
    <row r="192" spans="1:35" ht="12.75" outlineLevel="1">
      <c r="A192" s="1" t="s">
        <v>549</v>
      </c>
      <c r="B192" s="16" t="s">
        <v>550</v>
      </c>
      <c r="C192" s="1" t="s">
        <v>1149</v>
      </c>
      <c r="E192" s="5">
        <v>489.77</v>
      </c>
      <c r="G192" s="5">
        <v>44.77</v>
      </c>
      <c r="I192" s="9">
        <f t="shared" si="56"/>
        <v>445</v>
      </c>
      <c r="K192" s="21">
        <f t="shared" si="57"/>
        <v>9.939691757873575</v>
      </c>
      <c r="M192" s="9">
        <v>1534.96</v>
      </c>
      <c r="O192" s="9">
        <v>559.7</v>
      </c>
      <c r="Q192" s="9">
        <f t="shared" si="58"/>
        <v>975.26</v>
      </c>
      <c r="S192" s="21">
        <f t="shared" si="59"/>
        <v>1.742469179917813</v>
      </c>
      <c r="U192" s="9">
        <v>2090.04</v>
      </c>
      <c r="W192" s="9">
        <v>1377.7</v>
      </c>
      <c r="Y192" s="9">
        <f t="shared" si="60"/>
        <v>712.3399999999999</v>
      </c>
      <c r="AA192" s="21">
        <f t="shared" si="61"/>
        <v>0.5170501560571967</v>
      </c>
      <c r="AC192" s="9">
        <v>2218.4</v>
      </c>
      <c r="AE192" s="9">
        <v>1421.39</v>
      </c>
      <c r="AG192" s="9">
        <f t="shared" si="62"/>
        <v>797.01</v>
      </c>
      <c r="AI192" s="21">
        <f t="shared" si="63"/>
        <v>0.5607257684379374</v>
      </c>
    </row>
    <row r="193" spans="1:35" ht="12.75" outlineLevel="1">
      <c r="A193" s="1" t="s">
        <v>551</v>
      </c>
      <c r="B193" s="16" t="s">
        <v>552</v>
      </c>
      <c r="C193" s="1" t="s">
        <v>1150</v>
      </c>
      <c r="E193" s="5">
        <v>753.48</v>
      </c>
      <c r="G193" s="5">
        <v>1215.59</v>
      </c>
      <c r="I193" s="9">
        <f t="shared" si="56"/>
        <v>-462.1099999999999</v>
      </c>
      <c r="K193" s="21">
        <f t="shared" si="57"/>
        <v>-0.3801528475884138</v>
      </c>
      <c r="M193" s="9">
        <v>2850.68</v>
      </c>
      <c r="O193" s="9">
        <v>2766.9900000000002</v>
      </c>
      <c r="Q193" s="9">
        <f t="shared" si="58"/>
        <v>83.6899999999996</v>
      </c>
      <c r="S193" s="21">
        <f t="shared" si="59"/>
        <v>0.030245862832897694</v>
      </c>
      <c r="U193" s="9">
        <v>9593.28</v>
      </c>
      <c r="W193" s="9">
        <v>10165.86</v>
      </c>
      <c r="Y193" s="9">
        <f t="shared" si="60"/>
        <v>-572.5799999999999</v>
      </c>
      <c r="AA193" s="21">
        <f t="shared" si="61"/>
        <v>-0.05632381323370574</v>
      </c>
      <c r="AC193" s="9">
        <v>10240.640000000001</v>
      </c>
      <c r="AE193" s="9">
        <v>10953.41</v>
      </c>
      <c r="AG193" s="9">
        <f t="shared" si="62"/>
        <v>-712.7699999999986</v>
      </c>
      <c r="AI193" s="21">
        <f t="shared" si="63"/>
        <v>-0.06507288597797385</v>
      </c>
    </row>
    <row r="194" spans="1:35" ht="12.75" outlineLevel="1">
      <c r="A194" s="1" t="s">
        <v>553</v>
      </c>
      <c r="B194" s="16" t="s">
        <v>554</v>
      </c>
      <c r="C194" s="1" t="s">
        <v>1151</v>
      </c>
      <c r="E194" s="5">
        <v>57312.48</v>
      </c>
      <c r="G194" s="5">
        <v>64879.69</v>
      </c>
      <c r="I194" s="9">
        <f t="shared" si="56"/>
        <v>-7567.209999999999</v>
      </c>
      <c r="K194" s="21">
        <f t="shared" si="57"/>
        <v>-0.11663449686643075</v>
      </c>
      <c r="M194" s="9">
        <v>169306.6</v>
      </c>
      <c r="O194" s="9">
        <v>197056.59</v>
      </c>
      <c r="Q194" s="9">
        <f t="shared" si="58"/>
        <v>-27749.98999999999</v>
      </c>
      <c r="S194" s="21">
        <f t="shared" si="59"/>
        <v>-0.14082244090390478</v>
      </c>
      <c r="U194" s="9">
        <v>687614.77</v>
      </c>
      <c r="W194" s="9">
        <v>760649.062</v>
      </c>
      <c r="Y194" s="9">
        <f t="shared" si="60"/>
        <v>-73034.29200000002</v>
      </c>
      <c r="AA194" s="21">
        <f t="shared" si="61"/>
        <v>-0.09601575239962633</v>
      </c>
      <c r="AC194" s="9">
        <v>730132.8</v>
      </c>
      <c r="AE194" s="9">
        <v>842891.922</v>
      </c>
      <c r="AG194" s="9">
        <f t="shared" si="62"/>
        <v>-112759.12199999997</v>
      </c>
      <c r="AI194" s="21">
        <f t="shared" si="63"/>
        <v>-0.13377648908112322</v>
      </c>
    </row>
    <row r="195" spans="1:35" ht="12.75" outlineLevel="1">
      <c r="A195" s="1" t="s">
        <v>555</v>
      </c>
      <c r="B195" s="16" t="s">
        <v>556</v>
      </c>
      <c r="C195" s="1" t="s">
        <v>1152</v>
      </c>
      <c r="E195" s="5">
        <v>-7.55</v>
      </c>
      <c r="G195" s="5">
        <v>0.09</v>
      </c>
      <c r="I195" s="9">
        <f t="shared" si="56"/>
        <v>-7.64</v>
      </c>
      <c r="K195" s="21" t="str">
        <f t="shared" si="57"/>
        <v>N.M.</v>
      </c>
      <c r="M195" s="9">
        <v>38.69</v>
      </c>
      <c r="O195" s="9">
        <v>37.68</v>
      </c>
      <c r="Q195" s="9">
        <f t="shared" si="58"/>
        <v>1.009999999999998</v>
      </c>
      <c r="S195" s="21">
        <f t="shared" si="59"/>
        <v>0.026804670912951117</v>
      </c>
      <c r="U195" s="9">
        <v>1736.8600000000001</v>
      </c>
      <c r="W195" s="9">
        <v>96.33</v>
      </c>
      <c r="Y195" s="9">
        <f t="shared" si="60"/>
        <v>1640.5300000000002</v>
      </c>
      <c r="AA195" s="21" t="str">
        <f t="shared" si="61"/>
        <v>N.M.</v>
      </c>
      <c r="AC195" s="9">
        <v>1867.5100000000002</v>
      </c>
      <c r="AE195" s="9">
        <v>96.33</v>
      </c>
      <c r="AG195" s="9">
        <f t="shared" si="62"/>
        <v>1771.1800000000003</v>
      </c>
      <c r="AI195" s="21" t="str">
        <f t="shared" si="63"/>
        <v>N.M.</v>
      </c>
    </row>
    <row r="196" spans="1:35" ht="12.75" outlineLevel="1">
      <c r="A196" s="1" t="s">
        <v>557</v>
      </c>
      <c r="B196" s="16" t="s">
        <v>558</v>
      </c>
      <c r="C196" s="1" t="s">
        <v>1153</v>
      </c>
      <c r="E196" s="5">
        <v>2462.57</v>
      </c>
      <c r="G196" s="5">
        <v>4025.38</v>
      </c>
      <c r="I196" s="9">
        <f t="shared" si="56"/>
        <v>-1562.81</v>
      </c>
      <c r="K196" s="21">
        <f t="shared" si="57"/>
        <v>-0.3882391227660494</v>
      </c>
      <c r="M196" s="9">
        <v>13882.56</v>
      </c>
      <c r="O196" s="9">
        <v>14938.14</v>
      </c>
      <c r="Q196" s="9">
        <f t="shared" si="58"/>
        <v>-1055.58</v>
      </c>
      <c r="S196" s="21">
        <f t="shared" si="59"/>
        <v>-0.07066341592728412</v>
      </c>
      <c r="U196" s="9">
        <v>78834.77</v>
      </c>
      <c r="W196" s="9">
        <v>94481.25</v>
      </c>
      <c r="Y196" s="9">
        <f t="shared" si="60"/>
        <v>-15646.479999999996</v>
      </c>
      <c r="AA196" s="21">
        <f t="shared" si="61"/>
        <v>-0.16560407488258247</v>
      </c>
      <c r="AC196" s="9">
        <v>83523.58</v>
      </c>
      <c r="AE196" s="9">
        <v>111202.35</v>
      </c>
      <c r="AG196" s="9">
        <f t="shared" si="62"/>
        <v>-27678.770000000004</v>
      </c>
      <c r="AI196" s="21">
        <f t="shared" si="63"/>
        <v>-0.24890454203530774</v>
      </c>
    </row>
    <row r="197" spans="1:35" ht="12.75" outlineLevel="1">
      <c r="A197" s="1" t="s">
        <v>559</v>
      </c>
      <c r="B197" s="16" t="s">
        <v>560</v>
      </c>
      <c r="C197" s="1" t="s">
        <v>1154</v>
      </c>
      <c r="E197" s="5">
        <v>32929.69</v>
      </c>
      <c r="G197" s="5">
        <v>48446.16</v>
      </c>
      <c r="I197" s="9">
        <f aca="true" t="shared" si="64" ref="I197:I228">+E197-G197</f>
        <v>-15516.470000000001</v>
      </c>
      <c r="K197" s="21">
        <f aca="true" t="shared" si="65" ref="K197:K228">IF(G197&lt;0,IF(I197=0,0,IF(OR(G197=0,E197=0),"N.M.",IF(ABS(I197/G197)&gt;=10,"N.M.",I197/(-G197)))),IF(I197=0,0,IF(OR(G197=0,E197=0),"N.M.",IF(ABS(I197/G197)&gt;=10,"N.M.",I197/G197))))</f>
        <v>-0.3202827633810399</v>
      </c>
      <c r="M197" s="9">
        <v>156400.97</v>
      </c>
      <c r="O197" s="9">
        <v>162010.93</v>
      </c>
      <c r="Q197" s="9">
        <f aca="true" t="shared" si="66" ref="Q197:Q228">(+M197-O197)</f>
        <v>-5609.959999999992</v>
      </c>
      <c r="S197" s="21">
        <f aca="true" t="shared" si="67" ref="S197:S228">IF(O197&lt;0,IF(Q197=0,0,IF(OR(O197=0,M197=0),"N.M.",IF(ABS(Q197/O197)&gt;=10,"N.M.",Q197/(-O197)))),IF(Q197=0,0,IF(OR(O197=0,M197=0),"N.M.",IF(ABS(Q197/O197)&gt;=10,"N.M.",Q197/O197))))</f>
        <v>-0.034627046459149345</v>
      </c>
      <c r="U197" s="9">
        <v>947460.99</v>
      </c>
      <c r="W197" s="9">
        <v>823052.47</v>
      </c>
      <c r="Y197" s="9">
        <f aca="true" t="shared" si="68" ref="Y197:Y228">(+U197-W197)</f>
        <v>124408.52000000002</v>
      </c>
      <c r="AA197" s="21">
        <f aca="true" t="shared" si="69" ref="AA197:AA228">IF(W197&lt;0,IF(Y197=0,0,IF(OR(W197=0,U197=0),"N.M.",IF(ABS(Y197/W197)&gt;=10,"N.M.",Y197/(-W197)))),IF(Y197=0,0,IF(OR(W197=0,U197=0),"N.M.",IF(ABS(Y197/W197)&gt;=10,"N.M.",Y197/W197))))</f>
        <v>0.1511550290347832</v>
      </c>
      <c r="AC197" s="9">
        <v>1001410.54</v>
      </c>
      <c r="AE197" s="9">
        <v>961808.1699999999</v>
      </c>
      <c r="AG197" s="9">
        <f aca="true" t="shared" si="70" ref="AG197:AG228">(+AC197-AE197)</f>
        <v>39602.37000000011</v>
      </c>
      <c r="AI197" s="21">
        <f aca="true" t="shared" si="71" ref="AI197:AI228">IF(AE197&lt;0,IF(AG197=0,0,IF(OR(AE197=0,AC197=0),"N.M.",IF(ABS(AG197/AE197)&gt;=10,"N.M.",AG197/(-AE197)))),IF(AG197=0,0,IF(OR(AE197=0,AC197=0),"N.M.",IF(ABS(AG197/AE197)&gt;=10,"N.M.",AG197/AE197))))</f>
        <v>0.041174915367999124</v>
      </c>
    </row>
    <row r="198" spans="1:35" ht="12.75" outlineLevel="1">
      <c r="A198" s="1" t="s">
        <v>561</v>
      </c>
      <c r="B198" s="16" t="s">
        <v>562</v>
      </c>
      <c r="C198" s="1" t="s">
        <v>1155</v>
      </c>
      <c r="E198" s="5">
        <v>186.31</v>
      </c>
      <c r="G198" s="5">
        <v>-12372.87</v>
      </c>
      <c r="I198" s="9">
        <f t="shared" si="64"/>
        <v>12559.18</v>
      </c>
      <c r="K198" s="21">
        <f t="shared" si="65"/>
        <v>1.0150579453271553</v>
      </c>
      <c r="M198" s="9">
        <v>186.31</v>
      </c>
      <c r="O198" s="9">
        <v>43824.81</v>
      </c>
      <c r="Q198" s="9">
        <f t="shared" si="66"/>
        <v>-43638.5</v>
      </c>
      <c r="S198" s="21">
        <f t="shared" si="67"/>
        <v>-0.9957487551001363</v>
      </c>
      <c r="U198" s="9">
        <v>18532.760000000002</v>
      </c>
      <c r="W198" s="9">
        <v>162066.68</v>
      </c>
      <c r="Y198" s="9">
        <f t="shared" si="68"/>
        <v>-143533.91999999998</v>
      </c>
      <c r="AA198" s="21">
        <f t="shared" si="69"/>
        <v>-0.885647315043413</v>
      </c>
      <c r="AC198" s="9">
        <v>25765.75</v>
      </c>
      <c r="AE198" s="9">
        <v>272985.98</v>
      </c>
      <c r="AG198" s="9">
        <f t="shared" si="70"/>
        <v>-247220.22999999998</v>
      </c>
      <c r="AI198" s="21">
        <f t="shared" si="71"/>
        <v>-0.9056151162048688</v>
      </c>
    </row>
    <row r="199" spans="1:35" ht="12.75" outlineLevel="1">
      <c r="A199" s="1" t="s">
        <v>563</v>
      </c>
      <c r="B199" s="16" t="s">
        <v>564</v>
      </c>
      <c r="C199" s="1" t="s">
        <v>1156</v>
      </c>
      <c r="E199" s="5">
        <v>18.43</v>
      </c>
      <c r="G199" s="5">
        <v>1716.8400000000001</v>
      </c>
      <c r="I199" s="9">
        <f t="shared" si="64"/>
        <v>-1698.41</v>
      </c>
      <c r="K199" s="21">
        <f t="shared" si="65"/>
        <v>-0.9892651615759185</v>
      </c>
      <c r="M199" s="9">
        <v>18.43</v>
      </c>
      <c r="O199" s="9">
        <v>5977.33</v>
      </c>
      <c r="Q199" s="9">
        <f t="shared" si="66"/>
        <v>-5958.9</v>
      </c>
      <c r="S199" s="21">
        <f t="shared" si="67"/>
        <v>-0.99691668353596</v>
      </c>
      <c r="U199" s="9">
        <v>2928.03</v>
      </c>
      <c r="W199" s="9">
        <v>33887.81</v>
      </c>
      <c r="Y199" s="9">
        <f t="shared" si="68"/>
        <v>-30959.78</v>
      </c>
      <c r="AA199" s="21">
        <f t="shared" si="69"/>
        <v>-0.913596364002277</v>
      </c>
      <c r="AC199" s="9">
        <v>4736.280000000001</v>
      </c>
      <c r="AE199" s="9">
        <v>47415.159999999996</v>
      </c>
      <c r="AG199" s="9">
        <f t="shared" si="70"/>
        <v>-42678.88</v>
      </c>
      <c r="AI199" s="21">
        <f t="shared" si="71"/>
        <v>-0.9001104288164377</v>
      </c>
    </row>
    <row r="200" spans="1:35" ht="12.75" outlineLevel="1">
      <c r="A200" s="1" t="s">
        <v>565</v>
      </c>
      <c r="B200" s="16" t="s">
        <v>566</v>
      </c>
      <c r="C200" s="1" t="s">
        <v>1157</v>
      </c>
      <c r="E200" s="5">
        <v>4672.55</v>
      </c>
      <c r="G200" s="5">
        <v>2600.4900000000002</v>
      </c>
      <c r="I200" s="9">
        <f t="shared" si="64"/>
        <v>2072.06</v>
      </c>
      <c r="K200" s="21">
        <f t="shared" si="65"/>
        <v>0.7967959884483308</v>
      </c>
      <c r="M200" s="9">
        <v>10718.45</v>
      </c>
      <c r="O200" s="9">
        <v>4075.48</v>
      </c>
      <c r="Q200" s="9">
        <f t="shared" si="66"/>
        <v>6642.970000000001</v>
      </c>
      <c r="S200" s="21">
        <f t="shared" si="67"/>
        <v>1.6299846889200784</v>
      </c>
      <c r="U200" s="9">
        <v>39655.88</v>
      </c>
      <c r="W200" s="9">
        <v>15261.92</v>
      </c>
      <c r="Y200" s="9">
        <f t="shared" si="68"/>
        <v>24393.96</v>
      </c>
      <c r="AA200" s="21">
        <f t="shared" si="69"/>
        <v>1.598354597586673</v>
      </c>
      <c r="AC200" s="9">
        <v>41320.38</v>
      </c>
      <c r="AE200" s="9">
        <v>15675.12</v>
      </c>
      <c r="AG200" s="9">
        <f t="shared" si="70"/>
        <v>25645.259999999995</v>
      </c>
      <c r="AI200" s="21">
        <f t="shared" si="71"/>
        <v>1.636048719244254</v>
      </c>
    </row>
    <row r="201" spans="1:35" ht="12.75" outlineLevel="1">
      <c r="A201" s="1" t="s">
        <v>567</v>
      </c>
      <c r="B201" s="16" t="s">
        <v>568</v>
      </c>
      <c r="C201" s="1" t="s">
        <v>1158</v>
      </c>
      <c r="E201" s="5">
        <v>974.0600000000001</v>
      </c>
      <c r="G201" s="5">
        <v>1121.25</v>
      </c>
      <c r="I201" s="9">
        <f t="shared" si="64"/>
        <v>-147.18999999999994</v>
      </c>
      <c r="K201" s="21">
        <f t="shared" si="65"/>
        <v>-0.13127313266443696</v>
      </c>
      <c r="M201" s="9">
        <v>3423.8</v>
      </c>
      <c r="O201" s="9">
        <v>3663.14</v>
      </c>
      <c r="Q201" s="9">
        <f t="shared" si="66"/>
        <v>-239.3399999999997</v>
      </c>
      <c r="S201" s="21">
        <f t="shared" si="67"/>
        <v>-0.06533738814241326</v>
      </c>
      <c r="U201" s="9">
        <v>14906.81</v>
      </c>
      <c r="W201" s="9">
        <v>24982.74</v>
      </c>
      <c r="Y201" s="9">
        <f t="shared" si="68"/>
        <v>-10075.930000000002</v>
      </c>
      <c r="AA201" s="21">
        <f t="shared" si="69"/>
        <v>-0.40331564912415535</v>
      </c>
      <c r="AC201" s="9">
        <v>16280.4</v>
      </c>
      <c r="AE201" s="9">
        <v>26243.620000000003</v>
      </c>
      <c r="AG201" s="9">
        <f t="shared" si="70"/>
        <v>-9963.220000000003</v>
      </c>
      <c r="AI201" s="21">
        <f t="shared" si="71"/>
        <v>-0.3796435095463203</v>
      </c>
    </row>
    <row r="202" spans="1:35" ht="12.75" outlineLevel="1">
      <c r="A202" s="1" t="s">
        <v>569</v>
      </c>
      <c r="B202" s="16" t="s">
        <v>570</v>
      </c>
      <c r="C202" s="1" t="s">
        <v>1159</v>
      </c>
      <c r="E202" s="5">
        <v>11758.800000000001</v>
      </c>
      <c r="G202" s="5">
        <v>13124.39</v>
      </c>
      <c r="I202" s="9">
        <f t="shared" si="64"/>
        <v>-1365.5899999999983</v>
      </c>
      <c r="K202" s="21">
        <f t="shared" si="65"/>
        <v>-0.10404978821872853</v>
      </c>
      <c r="M202" s="9">
        <v>38489.22</v>
      </c>
      <c r="O202" s="9">
        <v>39101.56</v>
      </c>
      <c r="Q202" s="9">
        <f t="shared" si="66"/>
        <v>-612.3399999999965</v>
      </c>
      <c r="S202" s="21">
        <f t="shared" si="67"/>
        <v>-0.01566024475749808</v>
      </c>
      <c r="U202" s="9">
        <v>175641.78</v>
      </c>
      <c r="W202" s="9">
        <v>163626.26</v>
      </c>
      <c r="Y202" s="9">
        <f t="shared" si="68"/>
        <v>12015.51999999999</v>
      </c>
      <c r="AA202" s="21">
        <f t="shared" si="69"/>
        <v>0.0734327118397743</v>
      </c>
      <c r="AC202" s="9">
        <v>190692.41999999998</v>
      </c>
      <c r="AE202" s="9">
        <v>182573.98</v>
      </c>
      <c r="AG202" s="9">
        <f t="shared" si="70"/>
        <v>8118.439999999973</v>
      </c>
      <c r="AI202" s="21">
        <f t="shared" si="71"/>
        <v>0.04446657732936519</v>
      </c>
    </row>
    <row r="203" spans="1:35" ht="12.75" outlineLevel="1">
      <c r="A203" s="1" t="s">
        <v>571</v>
      </c>
      <c r="B203" s="16" t="s">
        <v>572</v>
      </c>
      <c r="C203" s="1" t="s">
        <v>1160</v>
      </c>
      <c r="E203" s="5">
        <v>23905</v>
      </c>
      <c r="G203" s="5">
        <v>28303.06</v>
      </c>
      <c r="I203" s="9">
        <f t="shared" si="64"/>
        <v>-4398.060000000001</v>
      </c>
      <c r="K203" s="21">
        <f t="shared" si="65"/>
        <v>-0.15539167849695407</v>
      </c>
      <c r="M203" s="9">
        <v>65691.83</v>
      </c>
      <c r="O203" s="9">
        <v>63716.3</v>
      </c>
      <c r="Q203" s="9">
        <f t="shared" si="66"/>
        <v>1975.5299999999988</v>
      </c>
      <c r="S203" s="21">
        <f t="shared" si="67"/>
        <v>0.0310050960272332</v>
      </c>
      <c r="U203" s="9">
        <v>202029.968</v>
      </c>
      <c r="W203" s="9">
        <v>170586.737</v>
      </c>
      <c r="Y203" s="9">
        <f t="shared" si="68"/>
        <v>31443.231</v>
      </c>
      <c r="AA203" s="21">
        <f t="shared" si="69"/>
        <v>0.18432400755751605</v>
      </c>
      <c r="AC203" s="9">
        <v>230853.258</v>
      </c>
      <c r="AE203" s="9">
        <v>196616.587</v>
      </c>
      <c r="AG203" s="9">
        <f t="shared" si="70"/>
        <v>34236.671</v>
      </c>
      <c r="AI203" s="21">
        <f t="shared" si="71"/>
        <v>0.17412910844597257</v>
      </c>
    </row>
    <row r="204" spans="1:35" ht="12.75" outlineLevel="1">
      <c r="A204" s="1" t="s">
        <v>573</v>
      </c>
      <c r="B204" s="16" t="s">
        <v>574</v>
      </c>
      <c r="C204" s="1" t="s">
        <v>1161</v>
      </c>
      <c r="E204" s="5">
        <v>43379.81</v>
      </c>
      <c r="G204" s="5">
        <v>41877.74</v>
      </c>
      <c r="I204" s="9">
        <f t="shared" si="64"/>
        <v>1502.0699999999997</v>
      </c>
      <c r="K204" s="21">
        <f t="shared" si="65"/>
        <v>0.03586798141446983</v>
      </c>
      <c r="M204" s="9">
        <v>85821.41</v>
      </c>
      <c r="O204" s="9">
        <v>62247.48</v>
      </c>
      <c r="Q204" s="9">
        <f t="shared" si="66"/>
        <v>23573.93</v>
      </c>
      <c r="S204" s="21">
        <f t="shared" si="67"/>
        <v>0.3787130017150895</v>
      </c>
      <c r="U204" s="9">
        <v>273204.48</v>
      </c>
      <c r="W204" s="9">
        <v>281537.418</v>
      </c>
      <c r="Y204" s="9">
        <f t="shared" si="68"/>
        <v>-8332.938000000024</v>
      </c>
      <c r="AA204" s="21">
        <f t="shared" si="69"/>
        <v>-0.029597976919714535</v>
      </c>
      <c r="AC204" s="9">
        <v>288414.95999999996</v>
      </c>
      <c r="AE204" s="9">
        <v>338414.9</v>
      </c>
      <c r="AG204" s="9">
        <f t="shared" si="70"/>
        <v>-49999.94000000006</v>
      </c>
      <c r="AI204" s="21">
        <f t="shared" si="71"/>
        <v>-0.14774745438218015</v>
      </c>
    </row>
    <row r="205" spans="1:35" ht="12.75" outlineLevel="1">
      <c r="A205" s="1" t="s">
        <v>575</v>
      </c>
      <c r="B205" s="16" t="s">
        <v>576</v>
      </c>
      <c r="C205" s="1" t="s">
        <v>1162</v>
      </c>
      <c r="E205" s="5">
        <v>8065.5</v>
      </c>
      <c r="G205" s="5">
        <v>11481</v>
      </c>
      <c r="I205" s="9">
        <f t="shared" si="64"/>
        <v>-3415.5</v>
      </c>
      <c r="K205" s="21">
        <f t="shared" si="65"/>
        <v>-0.2974915077083878</v>
      </c>
      <c r="M205" s="9">
        <v>23179.5</v>
      </c>
      <c r="O205" s="9">
        <v>27885</v>
      </c>
      <c r="Q205" s="9">
        <f t="shared" si="66"/>
        <v>-4705.5</v>
      </c>
      <c r="S205" s="21">
        <f t="shared" si="67"/>
        <v>-0.16874663797740722</v>
      </c>
      <c r="U205" s="9">
        <v>101773.5</v>
      </c>
      <c r="W205" s="9">
        <v>107490</v>
      </c>
      <c r="Y205" s="9">
        <f t="shared" si="68"/>
        <v>-5716.5</v>
      </c>
      <c r="AA205" s="21">
        <f t="shared" si="69"/>
        <v>-0.0531816913201228</v>
      </c>
      <c r="AC205" s="9">
        <v>113238</v>
      </c>
      <c r="AE205" s="9">
        <v>118131</v>
      </c>
      <c r="AG205" s="9">
        <f t="shared" si="70"/>
        <v>-4893</v>
      </c>
      <c r="AI205" s="21">
        <f t="shared" si="71"/>
        <v>-0.04142011834319527</v>
      </c>
    </row>
    <row r="206" spans="1:35" ht="12.75" outlineLevel="1">
      <c r="A206" s="1" t="s">
        <v>577</v>
      </c>
      <c r="B206" s="16" t="s">
        <v>578</v>
      </c>
      <c r="C206" s="1" t="s">
        <v>1163</v>
      </c>
      <c r="E206" s="5">
        <v>-588863</v>
      </c>
      <c r="G206" s="5">
        <v>-178443</v>
      </c>
      <c r="I206" s="9">
        <f t="shared" si="64"/>
        <v>-410420</v>
      </c>
      <c r="K206" s="21">
        <f t="shared" si="65"/>
        <v>-2.3000061644334604</v>
      </c>
      <c r="M206" s="9">
        <v>-1961278</v>
      </c>
      <c r="O206" s="9">
        <v>-535329</v>
      </c>
      <c r="Q206" s="9">
        <f t="shared" si="66"/>
        <v>-1425949</v>
      </c>
      <c r="S206" s="21">
        <f t="shared" si="67"/>
        <v>-2.66368719049407</v>
      </c>
      <c r="U206" s="9">
        <v>-8175959</v>
      </c>
      <c r="W206" s="9">
        <v>-1844127</v>
      </c>
      <c r="Y206" s="9">
        <f t="shared" si="68"/>
        <v>-6331832</v>
      </c>
      <c r="AA206" s="21">
        <f t="shared" si="69"/>
        <v>-3.4335119002107772</v>
      </c>
      <c r="AC206" s="9">
        <v>-8354402</v>
      </c>
      <c r="AE206" s="9">
        <v>-2035094</v>
      </c>
      <c r="AG206" s="9">
        <f t="shared" si="70"/>
        <v>-6319308</v>
      </c>
      <c r="AI206" s="21">
        <f t="shared" si="71"/>
        <v>-3.1051676237068166</v>
      </c>
    </row>
    <row r="207" spans="1:35" ht="12.75" outlineLevel="1">
      <c r="A207" s="1" t="s">
        <v>579</v>
      </c>
      <c r="B207" s="16" t="s">
        <v>580</v>
      </c>
      <c r="C207" s="1" t="s">
        <v>1164</v>
      </c>
      <c r="E207" s="5">
        <v>105411.5</v>
      </c>
      <c r="G207" s="5">
        <v>41816.090000000004</v>
      </c>
      <c r="I207" s="9">
        <f t="shared" si="64"/>
        <v>63595.409999999996</v>
      </c>
      <c r="K207" s="21">
        <f t="shared" si="65"/>
        <v>1.5208358792034355</v>
      </c>
      <c r="M207" s="9">
        <v>312560.08</v>
      </c>
      <c r="O207" s="9">
        <v>119814.43000000001</v>
      </c>
      <c r="Q207" s="9">
        <f t="shared" si="66"/>
        <v>192745.65000000002</v>
      </c>
      <c r="S207" s="21">
        <f t="shared" si="67"/>
        <v>1.6087014727691815</v>
      </c>
      <c r="U207" s="9">
        <v>887390.9500000001</v>
      </c>
      <c r="W207" s="9">
        <v>329778.7</v>
      </c>
      <c r="Y207" s="9">
        <f t="shared" si="68"/>
        <v>557612.25</v>
      </c>
      <c r="AA207" s="21">
        <f t="shared" si="69"/>
        <v>1.690867997235722</v>
      </c>
      <c r="AC207" s="9">
        <v>929610.31</v>
      </c>
      <c r="AE207" s="9">
        <v>327377.74</v>
      </c>
      <c r="AG207" s="9">
        <f t="shared" si="70"/>
        <v>602232.5700000001</v>
      </c>
      <c r="AI207" s="21">
        <f t="shared" si="71"/>
        <v>1.8395648097515735</v>
      </c>
    </row>
    <row r="208" spans="1:35" ht="12.75" outlineLevel="1">
      <c r="A208" s="1" t="s">
        <v>581</v>
      </c>
      <c r="B208" s="16" t="s">
        <v>582</v>
      </c>
      <c r="C208" s="1" t="s">
        <v>1165</v>
      </c>
      <c r="E208" s="5">
        <v>-19013.12</v>
      </c>
      <c r="G208" s="5">
        <v>0</v>
      </c>
      <c r="I208" s="9">
        <f t="shared" si="64"/>
        <v>-19013.12</v>
      </c>
      <c r="K208" s="21" t="str">
        <f t="shared" si="65"/>
        <v>N.M.</v>
      </c>
      <c r="M208" s="9">
        <v>-56359.37</v>
      </c>
      <c r="O208" s="9">
        <v>0</v>
      </c>
      <c r="Q208" s="9">
        <f t="shared" si="66"/>
        <v>-56359.37</v>
      </c>
      <c r="S208" s="21" t="str">
        <f t="shared" si="67"/>
        <v>N.M.</v>
      </c>
      <c r="U208" s="9">
        <v>-113931.239</v>
      </c>
      <c r="W208" s="9">
        <v>0</v>
      </c>
      <c r="Y208" s="9">
        <f t="shared" si="68"/>
        <v>-113931.239</v>
      </c>
      <c r="AA208" s="21" t="str">
        <f t="shared" si="69"/>
        <v>N.M.</v>
      </c>
      <c r="AC208" s="9">
        <v>-113931.239</v>
      </c>
      <c r="AE208" s="9">
        <v>0</v>
      </c>
      <c r="AG208" s="9">
        <f t="shared" si="70"/>
        <v>-113931.239</v>
      </c>
      <c r="AI208" s="21" t="str">
        <f t="shared" si="71"/>
        <v>N.M.</v>
      </c>
    </row>
    <row r="209" spans="1:35" ht="12.75" outlineLevel="1">
      <c r="A209" s="1" t="s">
        <v>583</v>
      </c>
      <c r="B209" s="16" t="s">
        <v>584</v>
      </c>
      <c r="C209" s="1" t="s">
        <v>1166</v>
      </c>
      <c r="E209" s="5">
        <v>54323.32</v>
      </c>
      <c r="G209" s="5">
        <v>51734.46</v>
      </c>
      <c r="I209" s="9">
        <f t="shared" si="64"/>
        <v>2588.8600000000006</v>
      </c>
      <c r="K209" s="21">
        <f t="shared" si="65"/>
        <v>0.05004130709009045</v>
      </c>
      <c r="M209" s="9">
        <v>178195.84</v>
      </c>
      <c r="O209" s="9">
        <v>214128.01</v>
      </c>
      <c r="Q209" s="9">
        <f t="shared" si="66"/>
        <v>-35932.17000000001</v>
      </c>
      <c r="S209" s="21">
        <f t="shared" si="67"/>
        <v>-0.16780695809016302</v>
      </c>
      <c r="U209" s="9">
        <v>377382.264</v>
      </c>
      <c r="W209" s="9">
        <v>839010.495</v>
      </c>
      <c r="Y209" s="9">
        <f t="shared" si="68"/>
        <v>-461628.23099999997</v>
      </c>
      <c r="AA209" s="21">
        <f t="shared" si="69"/>
        <v>-0.5502055501701442</v>
      </c>
      <c r="AC209" s="9">
        <v>748924.574</v>
      </c>
      <c r="AE209" s="9">
        <v>1001882.3929999999</v>
      </c>
      <c r="AG209" s="9">
        <f t="shared" si="70"/>
        <v>-252957.8189999999</v>
      </c>
      <c r="AI209" s="21">
        <f t="shared" si="71"/>
        <v>-0.2524825476197384</v>
      </c>
    </row>
    <row r="210" spans="1:35" ht="12.75" outlineLevel="1">
      <c r="A210" s="1" t="s">
        <v>585</v>
      </c>
      <c r="B210" s="16" t="s">
        <v>586</v>
      </c>
      <c r="C210" s="1" t="s">
        <v>1167</v>
      </c>
      <c r="E210" s="5">
        <v>0</v>
      </c>
      <c r="G210" s="5">
        <v>0</v>
      </c>
      <c r="I210" s="9">
        <f t="shared" si="64"/>
        <v>0</v>
      </c>
      <c r="K210" s="21">
        <f t="shared" si="65"/>
        <v>0</v>
      </c>
      <c r="M210" s="9">
        <v>0</v>
      </c>
      <c r="O210" s="9">
        <v>0</v>
      </c>
      <c r="Q210" s="9">
        <f t="shared" si="66"/>
        <v>0</v>
      </c>
      <c r="S210" s="21">
        <f t="shared" si="67"/>
        <v>0</v>
      </c>
      <c r="U210" s="9">
        <v>8863.43</v>
      </c>
      <c r="W210" s="9">
        <v>1944.47</v>
      </c>
      <c r="Y210" s="9">
        <f t="shared" si="68"/>
        <v>6918.96</v>
      </c>
      <c r="AA210" s="21">
        <f t="shared" si="69"/>
        <v>3.558275519807454</v>
      </c>
      <c r="AC210" s="9">
        <v>8963.43</v>
      </c>
      <c r="AE210" s="9">
        <v>1944.47</v>
      </c>
      <c r="AG210" s="9">
        <f t="shared" si="70"/>
        <v>7018.96</v>
      </c>
      <c r="AI210" s="21">
        <f t="shared" si="71"/>
        <v>3.6097034153265413</v>
      </c>
    </row>
    <row r="211" spans="1:35" ht="12.75" outlineLevel="1">
      <c r="A211" s="1" t="s">
        <v>587</v>
      </c>
      <c r="B211" s="16" t="s">
        <v>588</v>
      </c>
      <c r="C211" s="1" t="s">
        <v>1168</v>
      </c>
      <c r="E211" s="5">
        <v>5001.9400000000005</v>
      </c>
      <c r="G211" s="5">
        <v>5329.99</v>
      </c>
      <c r="I211" s="9">
        <f t="shared" si="64"/>
        <v>-328.0499999999993</v>
      </c>
      <c r="K211" s="21">
        <f t="shared" si="65"/>
        <v>-0.06154795787609344</v>
      </c>
      <c r="M211" s="9">
        <v>18978.52</v>
      </c>
      <c r="O211" s="9">
        <v>20329.72</v>
      </c>
      <c r="Q211" s="9">
        <f t="shared" si="66"/>
        <v>-1351.2000000000007</v>
      </c>
      <c r="S211" s="21">
        <f t="shared" si="67"/>
        <v>-0.06646427004405377</v>
      </c>
      <c r="U211" s="9">
        <v>83096.58</v>
      </c>
      <c r="W211" s="9">
        <v>98502.62</v>
      </c>
      <c r="Y211" s="9">
        <f t="shared" si="68"/>
        <v>-15406.039999999994</v>
      </c>
      <c r="AA211" s="21">
        <f t="shared" si="69"/>
        <v>-0.1564023373185403</v>
      </c>
      <c r="AC211" s="9">
        <v>89280.97</v>
      </c>
      <c r="AE211" s="9">
        <v>110375.29999999999</v>
      </c>
      <c r="AG211" s="9">
        <f t="shared" si="70"/>
        <v>-21094.329999999987</v>
      </c>
      <c r="AI211" s="21">
        <f t="shared" si="71"/>
        <v>-0.1911145881370197</v>
      </c>
    </row>
    <row r="212" spans="1:35" ht="12.75" outlineLevel="1">
      <c r="A212" s="1" t="s">
        <v>589</v>
      </c>
      <c r="B212" s="16" t="s">
        <v>590</v>
      </c>
      <c r="C212" s="1" t="s">
        <v>1169</v>
      </c>
      <c r="E212" s="5">
        <v>60335.04</v>
      </c>
      <c r="G212" s="5">
        <v>64594.270000000004</v>
      </c>
      <c r="I212" s="9">
        <f t="shared" si="64"/>
        <v>-4259.230000000003</v>
      </c>
      <c r="K212" s="21">
        <f t="shared" si="65"/>
        <v>-0.06593820163924762</v>
      </c>
      <c r="M212" s="9">
        <v>212430.67</v>
      </c>
      <c r="O212" s="9">
        <v>211769.2</v>
      </c>
      <c r="Q212" s="9">
        <f t="shared" si="66"/>
        <v>661.4700000000012</v>
      </c>
      <c r="S212" s="21">
        <f t="shared" si="67"/>
        <v>0.0031235420448299427</v>
      </c>
      <c r="U212" s="9">
        <v>1010231.76</v>
      </c>
      <c r="W212" s="9">
        <v>851201.3</v>
      </c>
      <c r="Y212" s="9">
        <f t="shared" si="68"/>
        <v>159030.45999999996</v>
      </c>
      <c r="AA212" s="21">
        <f t="shared" si="69"/>
        <v>0.18683061221828487</v>
      </c>
      <c r="AC212" s="9">
        <v>1080729.77</v>
      </c>
      <c r="AE212" s="9">
        <v>949252.8200000001</v>
      </c>
      <c r="AG212" s="9">
        <f t="shared" si="70"/>
        <v>131476.94999999995</v>
      </c>
      <c r="AI212" s="21">
        <f t="shared" si="71"/>
        <v>0.13850572495533903</v>
      </c>
    </row>
    <row r="213" spans="1:35" ht="12.75" outlineLevel="1">
      <c r="A213" s="1" t="s">
        <v>591</v>
      </c>
      <c r="B213" s="16" t="s">
        <v>592</v>
      </c>
      <c r="C213" s="1" t="s">
        <v>1128</v>
      </c>
      <c r="E213" s="5">
        <v>6114.35</v>
      </c>
      <c r="G213" s="5">
        <v>108977.46</v>
      </c>
      <c r="I213" s="9">
        <f t="shared" si="64"/>
        <v>-102863.11</v>
      </c>
      <c r="K213" s="21">
        <f t="shared" si="65"/>
        <v>-0.943893443653394</v>
      </c>
      <c r="M213" s="9">
        <v>166868.57</v>
      </c>
      <c r="O213" s="9">
        <v>229522.61000000002</v>
      </c>
      <c r="Q213" s="9">
        <f t="shared" si="66"/>
        <v>-62654.04000000001</v>
      </c>
      <c r="S213" s="21">
        <f t="shared" si="67"/>
        <v>-0.27297545980328475</v>
      </c>
      <c r="U213" s="9">
        <v>723013.47</v>
      </c>
      <c r="W213" s="9">
        <v>912387.754</v>
      </c>
      <c r="Y213" s="9">
        <f t="shared" si="68"/>
        <v>-189374.28399999999</v>
      </c>
      <c r="AA213" s="21">
        <f t="shared" si="69"/>
        <v>-0.20755899360744817</v>
      </c>
      <c r="AC213" s="9">
        <v>866361.19</v>
      </c>
      <c r="AE213" s="9">
        <v>1021640.921</v>
      </c>
      <c r="AG213" s="9">
        <f t="shared" si="70"/>
        <v>-155279.73100000003</v>
      </c>
      <c r="AI213" s="21">
        <f t="shared" si="71"/>
        <v>-0.1519905162451887</v>
      </c>
    </row>
    <row r="214" spans="1:35" ht="12.75" outlineLevel="1">
      <c r="A214" s="1" t="s">
        <v>593</v>
      </c>
      <c r="B214" s="16" t="s">
        <v>594</v>
      </c>
      <c r="C214" s="1" t="s">
        <v>1149</v>
      </c>
      <c r="E214" s="5">
        <v>873.63</v>
      </c>
      <c r="G214" s="5">
        <v>227.76</v>
      </c>
      <c r="I214" s="9">
        <f t="shared" si="64"/>
        <v>645.87</v>
      </c>
      <c r="K214" s="21">
        <f t="shared" si="65"/>
        <v>2.8357481559536355</v>
      </c>
      <c r="M214" s="9">
        <v>2537.07</v>
      </c>
      <c r="O214" s="9">
        <v>921.46</v>
      </c>
      <c r="Q214" s="9">
        <f t="shared" si="66"/>
        <v>1615.6100000000001</v>
      </c>
      <c r="S214" s="21">
        <f t="shared" si="67"/>
        <v>1.7533153907928722</v>
      </c>
      <c r="U214" s="9">
        <v>3779.83</v>
      </c>
      <c r="W214" s="9">
        <v>4764.77</v>
      </c>
      <c r="Y214" s="9">
        <f t="shared" si="68"/>
        <v>-984.9400000000005</v>
      </c>
      <c r="AA214" s="21">
        <f t="shared" si="69"/>
        <v>-0.20671302077539952</v>
      </c>
      <c r="AC214" s="9">
        <v>4102.95</v>
      </c>
      <c r="AE214" s="9">
        <v>6663.9400000000005</v>
      </c>
      <c r="AG214" s="9">
        <f t="shared" si="70"/>
        <v>-2560.9900000000007</v>
      </c>
      <c r="AI214" s="21">
        <f t="shared" si="71"/>
        <v>-0.3843056810235387</v>
      </c>
    </row>
    <row r="215" spans="1:35" ht="12.75" outlineLevel="1">
      <c r="A215" s="1" t="s">
        <v>595</v>
      </c>
      <c r="B215" s="16" t="s">
        <v>596</v>
      </c>
      <c r="C215" s="1" t="s">
        <v>1170</v>
      </c>
      <c r="E215" s="5">
        <v>23028.43</v>
      </c>
      <c r="G215" s="5">
        <v>21614.59</v>
      </c>
      <c r="I215" s="9">
        <f t="shared" si="64"/>
        <v>1413.8400000000001</v>
      </c>
      <c r="K215" s="21">
        <f t="shared" si="65"/>
        <v>0.06541137259601039</v>
      </c>
      <c r="M215" s="9">
        <v>63588.44</v>
      </c>
      <c r="O215" s="9">
        <v>61754.770000000004</v>
      </c>
      <c r="Q215" s="9">
        <f t="shared" si="66"/>
        <v>1833.6699999999983</v>
      </c>
      <c r="S215" s="21">
        <f t="shared" si="67"/>
        <v>0.029692767052650317</v>
      </c>
      <c r="U215" s="9">
        <v>224783.92</v>
      </c>
      <c r="W215" s="9">
        <v>229295.752</v>
      </c>
      <c r="Y215" s="9">
        <f t="shared" si="68"/>
        <v>-4511.831999999995</v>
      </c>
      <c r="AA215" s="21">
        <f t="shared" si="69"/>
        <v>-0.019676910543026522</v>
      </c>
      <c r="AC215" s="9">
        <v>236093.05000000002</v>
      </c>
      <c r="AE215" s="9">
        <v>251898.392</v>
      </c>
      <c r="AG215" s="9">
        <f t="shared" si="70"/>
        <v>-15805.341999999975</v>
      </c>
      <c r="AI215" s="21">
        <f t="shared" si="71"/>
        <v>-0.06274491025730715</v>
      </c>
    </row>
    <row r="216" spans="1:35" ht="12.75" outlineLevel="1">
      <c r="A216" s="1" t="s">
        <v>597</v>
      </c>
      <c r="B216" s="16" t="s">
        <v>598</v>
      </c>
      <c r="C216" s="1" t="s">
        <v>1161</v>
      </c>
      <c r="E216" s="5">
        <v>48077.94</v>
      </c>
      <c r="G216" s="5">
        <v>52814.96</v>
      </c>
      <c r="I216" s="9">
        <f t="shared" si="64"/>
        <v>-4737.019999999997</v>
      </c>
      <c r="K216" s="21">
        <f t="shared" si="65"/>
        <v>-0.089690875464073</v>
      </c>
      <c r="M216" s="9">
        <v>212736.48</v>
      </c>
      <c r="O216" s="9">
        <v>165943.32</v>
      </c>
      <c r="Q216" s="9">
        <f t="shared" si="66"/>
        <v>46793.16</v>
      </c>
      <c r="S216" s="21">
        <f t="shared" si="67"/>
        <v>0.28198278785792646</v>
      </c>
      <c r="U216" s="9">
        <v>1053449.98</v>
      </c>
      <c r="W216" s="9">
        <v>614808.896</v>
      </c>
      <c r="Y216" s="9">
        <f t="shared" si="68"/>
        <v>438641.08400000003</v>
      </c>
      <c r="AA216" s="21">
        <f t="shared" si="69"/>
        <v>0.7134592340056186</v>
      </c>
      <c r="AC216" s="9">
        <v>1124205.73</v>
      </c>
      <c r="AE216" s="9">
        <v>693356.958</v>
      </c>
      <c r="AG216" s="9">
        <f t="shared" si="70"/>
        <v>430848.772</v>
      </c>
      <c r="AI216" s="21">
        <f t="shared" si="71"/>
        <v>0.6213953246287318</v>
      </c>
    </row>
    <row r="217" spans="1:35" ht="12.75" outlineLevel="1">
      <c r="A217" s="1" t="s">
        <v>599</v>
      </c>
      <c r="B217" s="16" t="s">
        <v>600</v>
      </c>
      <c r="C217" s="1" t="s">
        <v>1171</v>
      </c>
      <c r="E217" s="5">
        <v>12238.2</v>
      </c>
      <c r="G217" s="5">
        <v>6578.1900000000005</v>
      </c>
      <c r="I217" s="9">
        <f t="shared" si="64"/>
        <v>5660.01</v>
      </c>
      <c r="K217" s="21">
        <f t="shared" si="65"/>
        <v>0.8604205716162044</v>
      </c>
      <c r="M217" s="9">
        <v>26194.08</v>
      </c>
      <c r="O217" s="9">
        <v>19093.23</v>
      </c>
      <c r="Q217" s="9">
        <f t="shared" si="66"/>
        <v>7100.850000000002</v>
      </c>
      <c r="S217" s="21">
        <f t="shared" si="67"/>
        <v>0.37190407280486343</v>
      </c>
      <c r="U217" s="9">
        <v>83527.28</v>
      </c>
      <c r="W217" s="9">
        <v>74983.942</v>
      </c>
      <c r="Y217" s="9">
        <f t="shared" si="68"/>
        <v>8543.338000000003</v>
      </c>
      <c r="AA217" s="21">
        <f t="shared" si="69"/>
        <v>0.11393556769794796</v>
      </c>
      <c r="AC217" s="9">
        <v>89616.18</v>
      </c>
      <c r="AE217" s="9">
        <v>89811.36</v>
      </c>
      <c r="AG217" s="9">
        <f t="shared" si="70"/>
        <v>-195.18000000000757</v>
      </c>
      <c r="AI217" s="21">
        <f t="shared" si="71"/>
        <v>-0.0021732217394326014</v>
      </c>
    </row>
    <row r="218" spans="1:35" ht="12.75" outlineLevel="1">
      <c r="A218" s="1" t="s">
        <v>601</v>
      </c>
      <c r="B218" s="16" t="s">
        <v>602</v>
      </c>
      <c r="C218" s="1" t="s">
        <v>1172</v>
      </c>
      <c r="E218" s="5">
        <v>8044.09</v>
      </c>
      <c r="G218" s="5">
        <v>4086.85</v>
      </c>
      <c r="I218" s="9">
        <f t="shared" si="64"/>
        <v>3957.2400000000002</v>
      </c>
      <c r="K218" s="21">
        <f t="shared" si="65"/>
        <v>0.9682860883076209</v>
      </c>
      <c r="M218" s="9">
        <v>17877.64</v>
      </c>
      <c r="O218" s="9">
        <v>19518.600000000002</v>
      </c>
      <c r="Q218" s="9">
        <f t="shared" si="66"/>
        <v>-1640.9600000000028</v>
      </c>
      <c r="S218" s="21">
        <f t="shared" si="67"/>
        <v>-0.08407160349615252</v>
      </c>
      <c r="U218" s="9">
        <v>50284.37</v>
      </c>
      <c r="W218" s="9">
        <v>61244.328</v>
      </c>
      <c r="Y218" s="9">
        <f t="shared" si="68"/>
        <v>-10959.957999999999</v>
      </c>
      <c r="AA218" s="21">
        <f t="shared" si="69"/>
        <v>-0.17895466172802155</v>
      </c>
      <c r="AC218" s="9">
        <v>53885.43</v>
      </c>
      <c r="AE218" s="9">
        <v>66724.53</v>
      </c>
      <c r="AG218" s="9">
        <f t="shared" si="70"/>
        <v>-12839.099999999999</v>
      </c>
      <c r="AI218" s="21">
        <f t="shared" si="71"/>
        <v>-0.1924194895040849</v>
      </c>
    </row>
    <row r="219" spans="1:35" ht="12.75" outlineLevel="1">
      <c r="A219" s="1" t="s">
        <v>603</v>
      </c>
      <c r="B219" s="16" t="s">
        <v>604</v>
      </c>
      <c r="C219" s="1" t="s">
        <v>1173</v>
      </c>
      <c r="E219" s="5">
        <v>60902.840000000004</v>
      </c>
      <c r="G219" s="5">
        <v>89826.22</v>
      </c>
      <c r="I219" s="9">
        <f t="shared" si="64"/>
        <v>-28923.379999999997</v>
      </c>
      <c r="K219" s="21">
        <f t="shared" si="65"/>
        <v>-0.3219926208628171</v>
      </c>
      <c r="M219" s="9">
        <v>215284.29</v>
      </c>
      <c r="O219" s="9">
        <v>222983.28</v>
      </c>
      <c r="Q219" s="9">
        <f t="shared" si="66"/>
        <v>-7698.989999999991</v>
      </c>
      <c r="S219" s="21">
        <f t="shared" si="67"/>
        <v>-0.03452720760049808</v>
      </c>
      <c r="U219" s="9">
        <v>703391.79</v>
      </c>
      <c r="W219" s="9">
        <v>463401.999</v>
      </c>
      <c r="Y219" s="9">
        <f t="shared" si="68"/>
        <v>239989.79100000003</v>
      </c>
      <c r="AA219" s="21">
        <f t="shared" si="69"/>
        <v>0.5178868272426249</v>
      </c>
      <c r="AC219" s="9">
        <v>793541.77</v>
      </c>
      <c r="AE219" s="9">
        <v>504351.42100000003</v>
      </c>
      <c r="AG219" s="9">
        <f t="shared" si="70"/>
        <v>289190.349</v>
      </c>
      <c r="AI219" s="21">
        <f t="shared" si="71"/>
        <v>0.5733905704609881</v>
      </c>
    </row>
    <row r="220" spans="1:35" ht="12.75" outlineLevel="1">
      <c r="A220" s="1" t="s">
        <v>605</v>
      </c>
      <c r="B220" s="16" t="s">
        <v>606</v>
      </c>
      <c r="C220" s="1" t="s">
        <v>1174</v>
      </c>
      <c r="E220" s="5">
        <v>15720.31</v>
      </c>
      <c r="G220" s="5">
        <v>12868.87</v>
      </c>
      <c r="I220" s="9">
        <f t="shared" si="64"/>
        <v>2851.4399999999987</v>
      </c>
      <c r="K220" s="21">
        <f t="shared" si="65"/>
        <v>0.22157656422047922</v>
      </c>
      <c r="M220" s="9">
        <v>43001.03</v>
      </c>
      <c r="O220" s="9">
        <v>43295.950000000004</v>
      </c>
      <c r="Q220" s="9">
        <f t="shared" si="66"/>
        <v>-294.92000000000553</v>
      </c>
      <c r="S220" s="21">
        <f t="shared" si="67"/>
        <v>-0.006811722574513447</v>
      </c>
      <c r="U220" s="9">
        <v>119603.28</v>
      </c>
      <c r="W220" s="9">
        <v>246255.898</v>
      </c>
      <c r="Y220" s="9">
        <f t="shared" si="68"/>
        <v>-126652.61799999999</v>
      </c>
      <c r="AA220" s="21">
        <f t="shared" si="69"/>
        <v>-0.5143130338344221</v>
      </c>
      <c r="AC220" s="9">
        <v>136217.8</v>
      </c>
      <c r="AE220" s="9">
        <v>301110.613</v>
      </c>
      <c r="AG220" s="9">
        <f t="shared" si="70"/>
        <v>-164892.81300000002</v>
      </c>
      <c r="AI220" s="21">
        <f t="shared" si="71"/>
        <v>-0.5476154140073436</v>
      </c>
    </row>
    <row r="221" spans="1:35" ht="12.75" outlineLevel="1">
      <c r="A221" s="1" t="s">
        <v>607</v>
      </c>
      <c r="B221" s="16" t="s">
        <v>608</v>
      </c>
      <c r="C221" s="1" t="s">
        <v>1175</v>
      </c>
      <c r="E221" s="5">
        <v>255452.77000000002</v>
      </c>
      <c r="G221" s="5">
        <v>147496.49</v>
      </c>
      <c r="I221" s="9">
        <f t="shared" si="64"/>
        <v>107956.28000000003</v>
      </c>
      <c r="K221" s="21">
        <f t="shared" si="65"/>
        <v>0.7319244003704769</v>
      </c>
      <c r="M221" s="9">
        <v>706272.278</v>
      </c>
      <c r="O221" s="9">
        <v>771200.05</v>
      </c>
      <c r="Q221" s="9">
        <f t="shared" si="66"/>
        <v>-64927.772</v>
      </c>
      <c r="S221" s="21">
        <f t="shared" si="67"/>
        <v>-0.08419057026772754</v>
      </c>
      <c r="U221" s="9">
        <v>1930259.218</v>
      </c>
      <c r="W221" s="9">
        <v>3005447.18</v>
      </c>
      <c r="Y221" s="9">
        <f t="shared" si="68"/>
        <v>-1075187.962</v>
      </c>
      <c r="AA221" s="21">
        <f t="shared" si="69"/>
        <v>-0.3577464176229509</v>
      </c>
      <c r="AC221" s="9">
        <v>3042611.7180000003</v>
      </c>
      <c r="AE221" s="9">
        <v>3527545.3260000004</v>
      </c>
      <c r="AG221" s="9">
        <f t="shared" si="70"/>
        <v>-484933.608</v>
      </c>
      <c r="AI221" s="21">
        <f t="shared" si="71"/>
        <v>-0.13747055336915603</v>
      </c>
    </row>
    <row r="222" spans="1:35" ht="12.75" outlineLevel="1">
      <c r="A222" s="1" t="s">
        <v>609</v>
      </c>
      <c r="B222" s="16" t="s">
        <v>610</v>
      </c>
      <c r="C222" s="1" t="s">
        <v>1167</v>
      </c>
      <c r="E222" s="5">
        <v>113212.88</v>
      </c>
      <c r="G222" s="5">
        <v>112736.6</v>
      </c>
      <c r="I222" s="9">
        <f t="shared" si="64"/>
        <v>476.27999999999884</v>
      </c>
      <c r="K222" s="21">
        <f t="shared" si="65"/>
        <v>0.0042247149550367746</v>
      </c>
      <c r="M222" s="9">
        <v>339857.84</v>
      </c>
      <c r="O222" s="9">
        <v>338367.68</v>
      </c>
      <c r="Q222" s="9">
        <f t="shared" si="66"/>
        <v>1490.1600000000326</v>
      </c>
      <c r="S222" s="21">
        <f t="shared" si="67"/>
        <v>0.004403966714551557</v>
      </c>
      <c r="U222" s="9">
        <v>1400617.44</v>
      </c>
      <c r="W222" s="9">
        <v>1259205.52</v>
      </c>
      <c r="Y222" s="9">
        <f t="shared" si="68"/>
        <v>141411.91999999993</v>
      </c>
      <c r="AA222" s="21">
        <f t="shared" si="69"/>
        <v>0.1123024937184201</v>
      </c>
      <c r="AC222" s="9">
        <v>1513392.19</v>
      </c>
      <c r="AE222" s="9">
        <v>1383495.99</v>
      </c>
      <c r="AG222" s="9">
        <f t="shared" si="70"/>
        <v>129896.19999999995</v>
      </c>
      <c r="AI222" s="21">
        <f t="shared" si="71"/>
        <v>0.09388982760983641</v>
      </c>
    </row>
    <row r="223" spans="1:35" ht="12.75" outlineLevel="1">
      <c r="A223" s="1" t="s">
        <v>611</v>
      </c>
      <c r="B223" s="16" t="s">
        <v>612</v>
      </c>
      <c r="C223" s="1" t="s">
        <v>1176</v>
      </c>
      <c r="E223" s="5">
        <v>5393.59</v>
      </c>
      <c r="G223" s="5">
        <v>5842.39</v>
      </c>
      <c r="I223" s="9">
        <f t="shared" si="64"/>
        <v>-448.8000000000002</v>
      </c>
      <c r="K223" s="21">
        <f t="shared" si="65"/>
        <v>-0.0768178776151541</v>
      </c>
      <c r="M223" s="9">
        <v>16180.77</v>
      </c>
      <c r="O223" s="9">
        <v>17527.170000000002</v>
      </c>
      <c r="Q223" s="9">
        <f t="shared" si="66"/>
        <v>-1346.4000000000015</v>
      </c>
      <c r="S223" s="21">
        <f t="shared" si="67"/>
        <v>-0.07681787761515414</v>
      </c>
      <c r="U223" s="9">
        <v>59329.49</v>
      </c>
      <c r="W223" s="9">
        <v>64266.28</v>
      </c>
      <c r="Y223" s="9">
        <f t="shared" si="68"/>
        <v>-4936.790000000001</v>
      </c>
      <c r="AA223" s="21">
        <f t="shared" si="69"/>
        <v>-0.0768177339656193</v>
      </c>
      <c r="AC223" s="9">
        <v>65171.88</v>
      </c>
      <c r="AE223" s="9">
        <v>67402.49</v>
      </c>
      <c r="AG223" s="9">
        <f t="shared" si="70"/>
        <v>-2230.610000000008</v>
      </c>
      <c r="AI223" s="21">
        <f t="shared" si="71"/>
        <v>-0.03309388124978777</v>
      </c>
    </row>
    <row r="224" spans="1:35" ht="12.75" outlineLevel="1">
      <c r="A224" s="1" t="s">
        <v>613</v>
      </c>
      <c r="B224" s="16" t="s">
        <v>614</v>
      </c>
      <c r="C224" s="1" t="s">
        <v>1177</v>
      </c>
      <c r="E224" s="5">
        <v>27953.71</v>
      </c>
      <c r="G224" s="5">
        <v>32836.770000000004</v>
      </c>
      <c r="I224" s="9">
        <f t="shared" si="64"/>
        <v>-4883.060000000005</v>
      </c>
      <c r="K224" s="21">
        <f t="shared" si="65"/>
        <v>-0.14870707441688097</v>
      </c>
      <c r="M224" s="9">
        <v>96882.23</v>
      </c>
      <c r="O224" s="9">
        <v>95885.58</v>
      </c>
      <c r="Q224" s="9">
        <f t="shared" si="66"/>
        <v>996.6499999999942</v>
      </c>
      <c r="S224" s="21">
        <f t="shared" si="67"/>
        <v>0.010394159372034816</v>
      </c>
      <c r="U224" s="9">
        <v>365041.236</v>
      </c>
      <c r="W224" s="9">
        <v>359576.301</v>
      </c>
      <c r="Y224" s="9">
        <f t="shared" si="68"/>
        <v>5464.934999999998</v>
      </c>
      <c r="AA224" s="21">
        <f t="shared" si="69"/>
        <v>0.015198262468359943</v>
      </c>
      <c r="AC224" s="9">
        <v>406549.84599999996</v>
      </c>
      <c r="AE224" s="9">
        <v>411744.029</v>
      </c>
      <c r="AG224" s="9">
        <f t="shared" si="70"/>
        <v>-5194.183000000019</v>
      </c>
      <c r="AI224" s="21">
        <f t="shared" si="71"/>
        <v>-0.012615077898312448</v>
      </c>
    </row>
    <row r="225" spans="1:35" ht="12.75" outlineLevel="1">
      <c r="A225" s="1" t="s">
        <v>615</v>
      </c>
      <c r="B225" s="16" t="s">
        <v>616</v>
      </c>
      <c r="C225" s="1" t="s">
        <v>1178</v>
      </c>
      <c r="E225" s="5">
        <v>820.34</v>
      </c>
      <c r="G225" s="5">
        <v>1199.18</v>
      </c>
      <c r="I225" s="9">
        <f t="shared" si="64"/>
        <v>-378.84000000000003</v>
      </c>
      <c r="K225" s="21">
        <f t="shared" si="65"/>
        <v>-0.3159158758484965</v>
      </c>
      <c r="M225" s="9">
        <v>2766.7000000000003</v>
      </c>
      <c r="O225" s="9">
        <v>4422.53</v>
      </c>
      <c r="Q225" s="9">
        <f t="shared" si="66"/>
        <v>-1655.8299999999995</v>
      </c>
      <c r="S225" s="21">
        <f t="shared" si="67"/>
        <v>-0.37440786156340367</v>
      </c>
      <c r="U225" s="9">
        <v>22460.53</v>
      </c>
      <c r="W225" s="9">
        <v>26329.597</v>
      </c>
      <c r="Y225" s="9">
        <f t="shared" si="68"/>
        <v>-3869.0670000000027</v>
      </c>
      <c r="AA225" s="21">
        <f t="shared" si="69"/>
        <v>-0.1469474447330129</v>
      </c>
      <c r="AC225" s="9">
        <v>28711</v>
      </c>
      <c r="AE225" s="9">
        <v>28845.979000000003</v>
      </c>
      <c r="AG225" s="9">
        <f t="shared" si="70"/>
        <v>-134.979000000003</v>
      </c>
      <c r="AI225" s="21">
        <f t="shared" si="71"/>
        <v>-0.0046793003627993695</v>
      </c>
    </row>
    <row r="226" spans="1:35" ht="12.75" outlineLevel="1">
      <c r="A226" s="1" t="s">
        <v>617</v>
      </c>
      <c r="B226" s="16" t="s">
        <v>618</v>
      </c>
      <c r="C226" s="1" t="s">
        <v>1179</v>
      </c>
      <c r="E226" s="5">
        <v>0</v>
      </c>
      <c r="G226" s="5">
        <v>0</v>
      </c>
      <c r="I226" s="9">
        <f t="shared" si="64"/>
        <v>0</v>
      </c>
      <c r="K226" s="21">
        <f t="shared" si="65"/>
        <v>0</v>
      </c>
      <c r="M226" s="9">
        <v>-0.49</v>
      </c>
      <c r="O226" s="9">
        <v>0</v>
      </c>
      <c r="Q226" s="9">
        <f t="shared" si="66"/>
        <v>-0.49</v>
      </c>
      <c r="S226" s="21" t="str">
        <f t="shared" si="67"/>
        <v>N.M.</v>
      </c>
      <c r="U226" s="9">
        <v>-12.5</v>
      </c>
      <c r="W226" s="9">
        <v>0</v>
      </c>
      <c r="Y226" s="9">
        <f t="shared" si="68"/>
        <v>-12.5</v>
      </c>
      <c r="AA226" s="21" t="str">
        <f t="shared" si="69"/>
        <v>N.M.</v>
      </c>
      <c r="AC226" s="9">
        <v>0.0600000000000005</v>
      </c>
      <c r="AE226" s="9">
        <v>0</v>
      </c>
      <c r="AG226" s="9">
        <f t="shared" si="70"/>
        <v>0.0600000000000005</v>
      </c>
      <c r="AI226" s="21" t="str">
        <f t="shared" si="71"/>
        <v>N.M.</v>
      </c>
    </row>
    <row r="227" spans="1:35" ht="12.75" outlineLevel="1">
      <c r="A227" s="1" t="s">
        <v>619</v>
      </c>
      <c r="B227" s="16" t="s">
        <v>620</v>
      </c>
      <c r="C227" s="1" t="s">
        <v>1180</v>
      </c>
      <c r="E227" s="5">
        <v>44078.8</v>
      </c>
      <c r="G227" s="5">
        <v>51346.74</v>
      </c>
      <c r="I227" s="9">
        <f t="shared" si="64"/>
        <v>-7267.939999999995</v>
      </c>
      <c r="K227" s="21">
        <f t="shared" si="65"/>
        <v>-0.1415462792769316</v>
      </c>
      <c r="M227" s="9">
        <v>137003.49</v>
      </c>
      <c r="O227" s="9">
        <v>159470.11000000002</v>
      </c>
      <c r="Q227" s="9">
        <f t="shared" si="66"/>
        <v>-22466.620000000024</v>
      </c>
      <c r="S227" s="21">
        <f t="shared" si="67"/>
        <v>-0.1408829529245325</v>
      </c>
      <c r="U227" s="9">
        <v>521650.07</v>
      </c>
      <c r="W227" s="9">
        <v>725233.339</v>
      </c>
      <c r="Y227" s="9">
        <f t="shared" si="68"/>
        <v>-203583.26900000003</v>
      </c>
      <c r="AA227" s="21">
        <f t="shared" si="69"/>
        <v>-0.2807141619836647</v>
      </c>
      <c r="AC227" s="9">
        <v>621703.93</v>
      </c>
      <c r="AE227" s="9">
        <v>818278.555</v>
      </c>
      <c r="AG227" s="9">
        <f t="shared" si="70"/>
        <v>-196574.625</v>
      </c>
      <c r="AI227" s="21">
        <f t="shared" si="71"/>
        <v>-0.240229471735331</v>
      </c>
    </row>
    <row r="228" spans="1:35" ht="12.75" outlineLevel="1">
      <c r="A228" s="1" t="s">
        <v>621</v>
      </c>
      <c r="B228" s="16" t="s">
        <v>622</v>
      </c>
      <c r="C228" s="1" t="s">
        <v>1181</v>
      </c>
      <c r="E228" s="5">
        <v>3190.64</v>
      </c>
      <c r="G228" s="5">
        <v>3501.89</v>
      </c>
      <c r="I228" s="9">
        <f t="shared" si="64"/>
        <v>-311.25</v>
      </c>
      <c r="K228" s="21">
        <f t="shared" si="65"/>
        <v>-0.08888057591757594</v>
      </c>
      <c r="M228" s="9">
        <v>9944.17</v>
      </c>
      <c r="O228" s="9">
        <v>11161.550000000001</v>
      </c>
      <c r="Q228" s="9">
        <f t="shared" si="66"/>
        <v>-1217.380000000001</v>
      </c>
      <c r="S228" s="21">
        <f t="shared" si="67"/>
        <v>-0.10906908090722174</v>
      </c>
      <c r="U228" s="9">
        <v>37873.96</v>
      </c>
      <c r="W228" s="9">
        <v>42916.409</v>
      </c>
      <c r="Y228" s="9">
        <f t="shared" si="68"/>
        <v>-5042.4490000000005</v>
      </c>
      <c r="AA228" s="21">
        <f t="shared" si="69"/>
        <v>-0.1174946627058196</v>
      </c>
      <c r="AC228" s="9">
        <v>41271.21</v>
      </c>
      <c r="AE228" s="9">
        <v>48572.354</v>
      </c>
      <c r="AG228" s="9">
        <f t="shared" si="70"/>
        <v>-7301.144</v>
      </c>
      <c r="AI228" s="21">
        <f t="shared" si="71"/>
        <v>-0.15031480664906627</v>
      </c>
    </row>
    <row r="229" spans="1:35" ht="12.75" outlineLevel="1">
      <c r="A229" s="1" t="s">
        <v>623</v>
      </c>
      <c r="B229" s="16" t="s">
        <v>624</v>
      </c>
      <c r="C229" s="1" t="s">
        <v>1182</v>
      </c>
      <c r="E229" s="5">
        <v>8642.65</v>
      </c>
      <c r="G229" s="5">
        <v>1964.79</v>
      </c>
      <c r="I229" s="9">
        <f aca="true" t="shared" si="72" ref="I229:I260">+E229-G229</f>
        <v>6677.86</v>
      </c>
      <c r="K229" s="21">
        <f aca="true" t="shared" si="73" ref="K229:K260">IF(G229&lt;0,IF(I229=0,0,IF(OR(G229=0,E229=0),"N.M.",IF(ABS(I229/G229)&gt;=10,"N.M.",I229/(-G229)))),IF(I229=0,0,IF(OR(G229=0,E229=0),"N.M.",IF(ABS(I229/G229)&gt;=10,"N.M.",I229/G229))))</f>
        <v>3.3987652624453504</v>
      </c>
      <c r="M229" s="9">
        <v>22374.760000000002</v>
      </c>
      <c r="O229" s="9">
        <v>4019.06</v>
      </c>
      <c r="Q229" s="9">
        <f aca="true" t="shared" si="74" ref="Q229:Q260">(+M229-O229)</f>
        <v>18355.7</v>
      </c>
      <c r="S229" s="21">
        <f aca="true" t="shared" si="75" ref="S229:S260">IF(O229&lt;0,IF(Q229=0,0,IF(OR(O229=0,M229=0),"N.M.",IF(ABS(Q229/O229)&gt;=10,"N.M.",Q229/(-O229)))),IF(Q229=0,0,IF(OR(O229=0,M229=0),"N.M.",IF(ABS(Q229/O229)&gt;=10,"N.M.",Q229/O229))))</f>
        <v>4.567162470826512</v>
      </c>
      <c r="U229" s="9">
        <v>51807.06</v>
      </c>
      <c r="W229" s="9">
        <v>88229.847</v>
      </c>
      <c r="Y229" s="9">
        <f aca="true" t="shared" si="76" ref="Y229:Y260">(+U229-W229)</f>
        <v>-36422.787</v>
      </c>
      <c r="AA229" s="21">
        <f aca="true" t="shared" si="77" ref="AA229:AA260">IF(W229&lt;0,IF(Y229=0,0,IF(OR(W229=0,U229=0),"N.M.",IF(ABS(Y229/W229)&gt;=10,"N.M.",Y229/(-W229)))),IF(Y229=0,0,IF(OR(W229=0,U229=0),"N.M.",IF(ABS(Y229/W229)&gt;=10,"N.M.",Y229/W229))))</f>
        <v>-0.4128170708490518</v>
      </c>
      <c r="AC229" s="9">
        <v>53354.13</v>
      </c>
      <c r="AE229" s="9">
        <v>104874.16</v>
      </c>
      <c r="AG229" s="9">
        <f aca="true" t="shared" si="78" ref="AG229:AG260">(+AC229-AE229)</f>
        <v>-51520.030000000006</v>
      </c>
      <c r="AI229" s="21">
        <f aca="true" t="shared" si="79" ref="AI229:AI260">IF(AE229&lt;0,IF(AG229=0,0,IF(OR(AE229=0,AC229=0),"N.M.",IF(ABS(AG229/AE229)&gt;=10,"N.M.",AG229/(-AE229)))),IF(AG229=0,0,IF(OR(AE229=0,AC229=0),"N.M.",IF(ABS(AG229/AE229)&gt;=10,"N.M.",AG229/AE229))))</f>
        <v>-0.49125571065360624</v>
      </c>
    </row>
    <row r="230" spans="1:35" ht="12.75" outlineLevel="1">
      <c r="A230" s="1" t="s">
        <v>625</v>
      </c>
      <c r="B230" s="16" t="s">
        <v>626</v>
      </c>
      <c r="C230" s="1" t="s">
        <v>1183</v>
      </c>
      <c r="E230" s="5">
        <v>39326.26</v>
      </c>
      <c r="G230" s="5">
        <v>38766.14</v>
      </c>
      <c r="I230" s="9">
        <f t="shared" si="72"/>
        <v>560.1200000000026</v>
      </c>
      <c r="K230" s="21">
        <f t="shared" si="73"/>
        <v>0.014448691564339464</v>
      </c>
      <c r="M230" s="9">
        <v>125222.53</v>
      </c>
      <c r="O230" s="9">
        <v>114191.37</v>
      </c>
      <c r="Q230" s="9">
        <f t="shared" si="74"/>
        <v>11031.160000000003</v>
      </c>
      <c r="S230" s="21">
        <f t="shared" si="75"/>
        <v>0.09660239648582904</v>
      </c>
      <c r="U230" s="9">
        <v>483003.18</v>
      </c>
      <c r="W230" s="9">
        <v>467725.734</v>
      </c>
      <c r="Y230" s="9">
        <f t="shared" si="76"/>
        <v>15277.445999999996</v>
      </c>
      <c r="AA230" s="21">
        <f t="shared" si="77"/>
        <v>0.03266325730967798</v>
      </c>
      <c r="AC230" s="9">
        <v>529517.1</v>
      </c>
      <c r="AE230" s="9">
        <v>526281.756</v>
      </c>
      <c r="AG230" s="9">
        <f t="shared" si="78"/>
        <v>3235.3439999999246</v>
      </c>
      <c r="AI230" s="21">
        <f t="shared" si="79"/>
        <v>0.00614755112278664</v>
      </c>
    </row>
    <row r="231" spans="1:35" ht="12.75" outlineLevel="1">
      <c r="A231" s="1" t="s">
        <v>627</v>
      </c>
      <c r="B231" s="16" t="s">
        <v>628</v>
      </c>
      <c r="C231" s="1" t="s">
        <v>1184</v>
      </c>
      <c r="E231" s="5">
        <v>161664.61000000002</v>
      </c>
      <c r="G231" s="5">
        <v>221759.1</v>
      </c>
      <c r="I231" s="9">
        <f t="shared" si="72"/>
        <v>-60094.48999999999</v>
      </c>
      <c r="K231" s="21">
        <f t="shared" si="73"/>
        <v>-0.270989961629534</v>
      </c>
      <c r="M231" s="9">
        <v>540781.04</v>
      </c>
      <c r="O231" s="9">
        <v>674174.18</v>
      </c>
      <c r="Q231" s="9">
        <f t="shared" si="74"/>
        <v>-133393.14</v>
      </c>
      <c r="S231" s="21">
        <f t="shared" si="75"/>
        <v>-0.19786153780021656</v>
      </c>
      <c r="U231" s="9">
        <v>2479081.85</v>
      </c>
      <c r="W231" s="9">
        <v>2622700.333</v>
      </c>
      <c r="Y231" s="9">
        <f t="shared" si="76"/>
        <v>-143618.483</v>
      </c>
      <c r="AA231" s="21">
        <f t="shared" si="77"/>
        <v>-0.05475977609524328</v>
      </c>
      <c r="AC231" s="9">
        <v>2709521.5</v>
      </c>
      <c r="AE231" s="9">
        <v>3010724.3910000003</v>
      </c>
      <c r="AG231" s="9">
        <f t="shared" si="78"/>
        <v>-301202.8910000003</v>
      </c>
      <c r="AI231" s="21">
        <f t="shared" si="79"/>
        <v>-0.10004332907402293</v>
      </c>
    </row>
    <row r="232" spans="1:35" ht="12.75" outlineLevel="1">
      <c r="A232" s="1" t="s">
        <v>629</v>
      </c>
      <c r="B232" s="16" t="s">
        <v>630</v>
      </c>
      <c r="C232" s="1" t="s">
        <v>1185</v>
      </c>
      <c r="E232" s="5">
        <v>3103.4900000000002</v>
      </c>
      <c r="G232" s="5">
        <v>3030.28</v>
      </c>
      <c r="I232" s="9">
        <f t="shared" si="72"/>
        <v>73.21000000000004</v>
      </c>
      <c r="K232" s="21">
        <f t="shared" si="73"/>
        <v>0.024159483612075462</v>
      </c>
      <c r="M232" s="9">
        <v>9247.92</v>
      </c>
      <c r="O232" s="9">
        <v>9704.630000000001</v>
      </c>
      <c r="Q232" s="9">
        <f t="shared" si="74"/>
        <v>-456.71000000000095</v>
      </c>
      <c r="S232" s="21">
        <f t="shared" si="75"/>
        <v>-0.047061041997479645</v>
      </c>
      <c r="U232" s="9">
        <v>38663.73</v>
      </c>
      <c r="W232" s="9">
        <v>39268.46</v>
      </c>
      <c r="Y232" s="9">
        <f t="shared" si="76"/>
        <v>-604.7299999999959</v>
      </c>
      <c r="AA232" s="21">
        <f t="shared" si="77"/>
        <v>-0.015399890904812563</v>
      </c>
      <c r="AC232" s="9">
        <v>41848.25</v>
      </c>
      <c r="AE232" s="9">
        <v>44091.729999999996</v>
      </c>
      <c r="AG232" s="9">
        <f t="shared" si="78"/>
        <v>-2243.479999999996</v>
      </c>
      <c r="AI232" s="21">
        <f t="shared" si="79"/>
        <v>-0.05088210419504964</v>
      </c>
    </row>
    <row r="233" spans="1:35" ht="12.75" outlineLevel="1">
      <c r="A233" s="1" t="s">
        <v>631</v>
      </c>
      <c r="B233" s="16" t="s">
        <v>632</v>
      </c>
      <c r="C233" s="1" t="s">
        <v>1186</v>
      </c>
      <c r="E233" s="5">
        <v>91412.74</v>
      </c>
      <c r="G233" s="5">
        <v>85429.85</v>
      </c>
      <c r="I233" s="9">
        <f t="shared" si="72"/>
        <v>5982.889999999999</v>
      </c>
      <c r="K233" s="21">
        <f t="shared" si="73"/>
        <v>0.07003278128195238</v>
      </c>
      <c r="M233" s="9">
        <v>211629.99</v>
      </c>
      <c r="O233" s="9">
        <v>195128.41</v>
      </c>
      <c r="Q233" s="9">
        <f t="shared" si="74"/>
        <v>16501.579999999987</v>
      </c>
      <c r="S233" s="21">
        <f t="shared" si="75"/>
        <v>0.08456779820016976</v>
      </c>
      <c r="U233" s="9">
        <v>678185.4</v>
      </c>
      <c r="W233" s="9">
        <v>599347.48</v>
      </c>
      <c r="Y233" s="9">
        <f t="shared" si="76"/>
        <v>78837.92000000004</v>
      </c>
      <c r="AA233" s="21">
        <f t="shared" si="77"/>
        <v>0.13153958701886934</v>
      </c>
      <c r="AC233" s="9">
        <v>789147.6900000001</v>
      </c>
      <c r="AE233" s="9">
        <v>689133.96</v>
      </c>
      <c r="AG233" s="9">
        <f t="shared" si="78"/>
        <v>100013.7300000001</v>
      </c>
      <c r="AI233" s="21">
        <f t="shared" si="79"/>
        <v>0.1451295913496994</v>
      </c>
    </row>
    <row r="234" spans="1:35" ht="12.75" outlineLevel="1">
      <c r="A234" s="1" t="s">
        <v>633</v>
      </c>
      <c r="B234" s="16" t="s">
        <v>634</v>
      </c>
      <c r="C234" s="1" t="s">
        <v>1187</v>
      </c>
      <c r="E234" s="5">
        <v>6904.16</v>
      </c>
      <c r="G234" s="5">
        <v>7970.400000000001</v>
      </c>
      <c r="I234" s="9">
        <f t="shared" si="72"/>
        <v>-1066.2400000000007</v>
      </c>
      <c r="K234" s="21">
        <f t="shared" si="73"/>
        <v>-0.1337749673793035</v>
      </c>
      <c r="M234" s="9">
        <v>34309.590000000004</v>
      </c>
      <c r="O234" s="9">
        <v>23874.48</v>
      </c>
      <c r="Q234" s="9">
        <f t="shared" si="74"/>
        <v>10435.110000000004</v>
      </c>
      <c r="S234" s="21">
        <f t="shared" si="75"/>
        <v>0.437082189852931</v>
      </c>
      <c r="U234" s="9">
        <v>114951.62</v>
      </c>
      <c r="W234" s="9">
        <v>115840.27</v>
      </c>
      <c r="Y234" s="9">
        <f t="shared" si="76"/>
        <v>-888.6500000000087</v>
      </c>
      <c r="AA234" s="21">
        <f t="shared" si="77"/>
        <v>-0.00767133916383317</v>
      </c>
      <c r="AC234" s="9">
        <v>123567.48999999999</v>
      </c>
      <c r="AE234" s="9">
        <v>130683.96</v>
      </c>
      <c r="AG234" s="9">
        <f t="shared" si="78"/>
        <v>-7116.470000000016</v>
      </c>
      <c r="AI234" s="21">
        <f t="shared" si="79"/>
        <v>-0.05445557358378194</v>
      </c>
    </row>
    <row r="235" spans="1:35" ht="12.75" outlineLevel="1">
      <c r="A235" s="1" t="s">
        <v>635</v>
      </c>
      <c r="B235" s="16" t="s">
        <v>636</v>
      </c>
      <c r="C235" s="1" t="s">
        <v>1188</v>
      </c>
      <c r="E235" s="5">
        <v>9587.52</v>
      </c>
      <c r="G235" s="5">
        <v>11580.58</v>
      </c>
      <c r="I235" s="9">
        <f t="shared" si="72"/>
        <v>-1993.0599999999995</v>
      </c>
      <c r="K235" s="21">
        <f t="shared" si="73"/>
        <v>-0.17210364247731974</v>
      </c>
      <c r="M235" s="9">
        <v>26673.25</v>
      </c>
      <c r="O235" s="9">
        <v>33745.47</v>
      </c>
      <c r="Q235" s="9">
        <f t="shared" si="74"/>
        <v>-7072.220000000001</v>
      </c>
      <c r="S235" s="21">
        <f t="shared" si="75"/>
        <v>-0.20957538893368505</v>
      </c>
      <c r="U235" s="9">
        <v>96400.29000000001</v>
      </c>
      <c r="W235" s="9">
        <v>121921.61</v>
      </c>
      <c r="Y235" s="9">
        <f t="shared" si="76"/>
        <v>-25521.319999999992</v>
      </c>
      <c r="AA235" s="21">
        <f t="shared" si="77"/>
        <v>-0.2093256478486463</v>
      </c>
      <c r="AC235" s="9">
        <v>105328.57</v>
      </c>
      <c r="AE235" s="9">
        <v>132136.49</v>
      </c>
      <c r="AG235" s="9">
        <f t="shared" si="78"/>
        <v>-26807.919999999984</v>
      </c>
      <c r="AI235" s="21">
        <f t="shared" si="79"/>
        <v>-0.2028805214971276</v>
      </c>
    </row>
    <row r="236" spans="1:35" ht="12.75" outlineLevel="1">
      <c r="A236" s="1" t="s">
        <v>637</v>
      </c>
      <c r="B236" s="16" t="s">
        <v>638</v>
      </c>
      <c r="C236" s="1" t="s">
        <v>1189</v>
      </c>
      <c r="E236" s="5">
        <v>77850.77</v>
      </c>
      <c r="G236" s="5">
        <v>90054.40000000001</v>
      </c>
      <c r="I236" s="9">
        <f t="shared" si="72"/>
        <v>-12203.630000000005</v>
      </c>
      <c r="K236" s="21">
        <f t="shared" si="73"/>
        <v>-0.13551397821761071</v>
      </c>
      <c r="M236" s="9">
        <v>235535.55000000002</v>
      </c>
      <c r="O236" s="9">
        <v>273511.47000000003</v>
      </c>
      <c r="Q236" s="9">
        <f t="shared" si="74"/>
        <v>-37975.92000000001</v>
      </c>
      <c r="S236" s="21">
        <f t="shared" si="75"/>
        <v>-0.1388458041631673</v>
      </c>
      <c r="U236" s="9">
        <v>912603.4400000001</v>
      </c>
      <c r="W236" s="9">
        <v>651907.545</v>
      </c>
      <c r="Y236" s="9">
        <f t="shared" si="76"/>
        <v>260695.89500000002</v>
      </c>
      <c r="AA236" s="21">
        <f t="shared" si="77"/>
        <v>0.3998970360129825</v>
      </c>
      <c r="AC236" s="9">
        <v>1000104.2400000001</v>
      </c>
      <c r="AE236" s="9">
        <v>711452.011</v>
      </c>
      <c r="AG236" s="9">
        <f t="shared" si="78"/>
        <v>288652.22900000005</v>
      </c>
      <c r="AI236" s="21">
        <f t="shared" si="79"/>
        <v>0.4057226974371431</v>
      </c>
    </row>
    <row r="237" spans="1:35" ht="12.75" outlineLevel="1">
      <c r="A237" s="1" t="s">
        <v>639</v>
      </c>
      <c r="B237" s="16" t="s">
        <v>640</v>
      </c>
      <c r="C237" s="1" t="s">
        <v>1190</v>
      </c>
      <c r="E237" s="5">
        <v>32501.46</v>
      </c>
      <c r="G237" s="5">
        <v>33146.88</v>
      </c>
      <c r="I237" s="9">
        <f t="shared" si="72"/>
        <v>-645.4199999999983</v>
      </c>
      <c r="K237" s="21">
        <f t="shared" si="73"/>
        <v>-0.019471515871176966</v>
      </c>
      <c r="M237" s="9">
        <v>94673.69</v>
      </c>
      <c r="O237" s="9">
        <v>89343.49</v>
      </c>
      <c r="Q237" s="9">
        <f t="shared" si="74"/>
        <v>5330.199999999997</v>
      </c>
      <c r="S237" s="21">
        <f t="shared" si="75"/>
        <v>0.059659634966129</v>
      </c>
      <c r="U237" s="9">
        <v>368289.39</v>
      </c>
      <c r="W237" s="9">
        <v>620081.295</v>
      </c>
      <c r="Y237" s="9">
        <f t="shared" si="76"/>
        <v>-251791.90500000003</v>
      </c>
      <c r="AA237" s="21">
        <f t="shared" si="77"/>
        <v>-0.4060627324680065</v>
      </c>
      <c r="AC237" s="9">
        <v>402758.92000000004</v>
      </c>
      <c r="AE237" s="9">
        <v>715308.4450000001</v>
      </c>
      <c r="AG237" s="9">
        <f t="shared" si="78"/>
        <v>-312549.525</v>
      </c>
      <c r="AI237" s="21">
        <f t="shared" si="79"/>
        <v>-0.4369437089478232</v>
      </c>
    </row>
    <row r="238" spans="1:35" ht="12.75" outlineLevel="1">
      <c r="A238" s="1" t="s">
        <v>641</v>
      </c>
      <c r="B238" s="16" t="s">
        <v>642</v>
      </c>
      <c r="C238" s="1" t="s">
        <v>1191</v>
      </c>
      <c r="E238" s="5">
        <v>17333.83</v>
      </c>
      <c r="G238" s="5">
        <v>11444.77</v>
      </c>
      <c r="I238" s="9">
        <f t="shared" si="72"/>
        <v>5889.060000000001</v>
      </c>
      <c r="K238" s="21">
        <f t="shared" si="73"/>
        <v>0.5145634206716256</v>
      </c>
      <c r="M238" s="9">
        <v>49964.06</v>
      </c>
      <c r="O238" s="9">
        <v>38136.89</v>
      </c>
      <c r="Q238" s="9">
        <f t="shared" si="74"/>
        <v>11827.169999999998</v>
      </c>
      <c r="S238" s="21">
        <f t="shared" si="75"/>
        <v>0.3101241344011008</v>
      </c>
      <c r="U238" s="9">
        <v>167132.38</v>
      </c>
      <c r="W238" s="9">
        <v>157772.899</v>
      </c>
      <c r="Y238" s="9">
        <f t="shared" si="76"/>
        <v>9359.481</v>
      </c>
      <c r="AA238" s="21">
        <f t="shared" si="77"/>
        <v>0.05932248858531781</v>
      </c>
      <c r="AC238" s="9">
        <v>188160.94</v>
      </c>
      <c r="AE238" s="9">
        <v>192771.301</v>
      </c>
      <c r="AG238" s="9">
        <f t="shared" si="78"/>
        <v>-4610.361000000004</v>
      </c>
      <c r="AI238" s="21">
        <f t="shared" si="79"/>
        <v>-0.0239162208071626</v>
      </c>
    </row>
    <row r="239" spans="1:35" ht="12.75" outlineLevel="1">
      <c r="A239" s="1" t="s">
        <v>643</v>
      </c>
      <c r="B239" s="16" t="s">
        <v>644</v>
      </c>
      <c r="C239" s="1" t="s">
        <v>1192</v>
      </c>
      <c r="E239" s="5">
        <v>41596.86</v>
      </c>
      <c r="G239" s="5">
        <v>-50</v>
      </c>
      <c r="I239" s="9">
        <f t="shared" si="72"/>
        <v>41646.86</v>
      </c>
      <c r="K239" s="21" t="str">
        <f t="shared" si="73"/>
        <v>N.M.</v>
      </c>
      <c r="M239" s="9">
        <v>46673.840000000004</v>
      </c>
      <c r="O239" s="9">
        <v>-4209307.09</v>
      </c>
      <c r="Q239" s="9">
        <f t="shared" si="74"/>
        <v>4255980.93</v>
      </c>
      <c r="S239" s="21">
        <f t="shared" si="75"/>
        <v>1.0110882477809429</v>
      </c>
      <c r="U239" s="9">
        <v>51651.32</v>
      </c>
      <c r="W239" s="9">
        <v>36934.08</v>
      </c>
      <c r="Y239" s="9">
        <f t="shared" si="76"/>
        <v>14717.239999999998</v>
      </c>
      <c r="AA239" s="21">
        <f t="shared" si="77"/>
        <v>0.39847317166151147</v>
      </c>
      <c r="AC239" s="9">
        <v>51775.97</v>
      </c>
      <c r="AE239" s="9">
        <v>30373.100000000002</v>
      </c>
      <c r="AG239" s="9">
        <f t="shared" si="78"/>
        <v>21402.87</v>
      </c>
      <c r="AI239" s="21">
        <f t="shared" si="79"/>
        <v>0.7046653123981417</v>
      </c>
    </row>
    <row r="240" spans="1:35" ht="12.75" outlineLevel="1">
      <c r="A240" s="1" t="s">
        <v>645</v>
      </c>
      <c r="B240" s="16" t="s">
        <v>646</v>
      </c>
      <c r="C240" s="1" t="s">
        <v>1193</v>
      </c>
      <c r="E240" s="5">
        <v>784.0600000000001</v>
      </c>
      <c r="G240" s="5">
        <v>1288.23</v>
      </c>
      <c r="I240" s="9">
        <f t="shared" si="72"/>
        <v>-504.16999999999996</v>
      </c>
      <c r="K240" s="21">
        <f t="shared" si="73"/>
        <v>-0.39136644853791636</v>
      </c>
      <c r="M240" s="9">
        <v>1562.1200000000001</v>
      </c>
      <c r="O240" s="9">
        <v>1696.93</v>
      </c>
      <c r="Q240" s="9">
        <f t="shared" si="74"/>
        <v>-134.80999999999995</v>
      </c>
      <c r="S240" s="21">
        <f t="shared" si="75"/>
        <v>-0.0794434655524977</v>
      </c>
      <c r="U240" s="9">
        <v>6289.39</v>
      </c>
      <c r="W240" s="9">
        <v>2981.9</v>
      </c>
      <c r="Y240" s="9">
        <f t="shared" si="76"/>
        <v>3307.4900000000002</v>
      </c>
      <c r="AA240" s="21">
        <f t="shared" si="77"/>
        <v>1.109188772259298</v>
      </c>
      <c r="AC240" s="9">
        <v>7536.22</v>
      </c>
      <c r="AE240" s="9">
        <v>3248.41</v>
      </c>
      <c r="AG240" s="9">
        <f t="shared" si="78"/>
        <v>4287.81</v>
      </c>
      <c r="AI240" s="21">
        <f t="shared" si="79"/>
        <v>1.319971924726251</v>
      </c>
    </row>
    <row r="241" spans="1:35" ht="12.75" outlineLevel="1">
      <c r="A241" s="1" t="s">
        <v>647</v>
      </c>
      <c r="B241" s="16" t="s">
        <v>648</v>
      </c>
      <c r="C241" s="1" t="s">
        <v>1194</v>
      </c>
      <c r="E241" s="5">
        <v>19101.31</v>
      </c>
      <c r="G241" s="5">
        <v>16277.710000000001</v>
      </c>
      <c r="I241" s="9">
        <f t="shared" si="72"/>
        <v>2823.6000000000004</v>
      </c>
      <c r="K241" s="21">
        <f t="shared" si="73"/>
        <v>0.17346420350282687</v>
      </c>
      <c r="M241" s="9">
        <v>55049.68</v>
      </c>
      <c r="O241" s="9">
        <v>56769.24</v>
      </c>
      <c r="Q241" s="9">
        <f t="shared" si="74"/>
        <v>-1719.5599999999977</v>
      </c>
      <c r="S241" s="21">
        <f t="shared" si="75"/>
        <v>-0.03029034737826326</v>
      </c>
      <c r="U241" s="9">
        <v>189646.02</v>
      </c>
      <c r="W241" s="9">
        <v>198346.386</v>
      </c>
      <c r="Y241" s="9">
        <f t="shared" si="76"/>
        <v>-8700.366000000009</v>
      </c>
      <c r="AA241" s="21">
        <f t="shared" si="77"/>
        <v>-0.043864504796170115</v>
      </c>
      <c r="AC241" s="9">
        <v>211432.16999999998</v>
      </c>
      <c r="AE241" s="9">
        <v>231944.086</v>
      </c>
      <c r="AG241" s="9">
        <f t="shared" si="78"/>
        <v>-20511.916000000027</v>
      </c>
      <c r="AI241" s="21">
        <f t="shared" si="79"/>
        <v>-0.0884347445702928</v>
      </c>
    </row>
    <row r="242" spans="1:35" ht="12.75" outlineLevel="1">
      <c r="A242" s="1" t="s">
        <v>649</v>
      </c>
      <c r="B242" s="16" t="s">
        <v>650</v>
      </c>
      <c r="C242" s="1" t="s">
        <v>1195</v>
      </c>
      <c r="E242" s="5">
        <v>147.87</v>
      </c>
      <c r="G242" s="5">
        <v>209.86</v>
      </c>
      <c r="I242" s="9">
        <f t="shared" si="72"/>
        <v>-61.99000000000001</v>
      </c>
      <c r="K242" s="21">
        <f t="shared" si="73"/>
        <v>-0.29538740112455925</v>
      </c>
      <c r="M242" s="9">
        <v>1029.91</v>
      </c>
      <c r="O242" s="9">
        <v>890.94</v>
      </c>
      <c r="Q242" s="9">
        <f t="shared" si="74"/>
        <v>138.97000000000003</v>
      </c>
      <c r="S242" s="21">
        <f t="shared" si="75"/>
        <v>0.1559813230969538</v>
      </c>
      <c r="U242" s="9">
        <v>3983.35</v>
      </c>
      <c r="W242" s="9">
        <v>3143.567</v>
      </c>
      <c r="Y242" s="9">
        <f t="shared" si="76"/>
        <v>839.7829999999999</v>
      </c>
      <c r="AA242" s="21">
        <f t="shared" si="77"/>
        <v>0.2671433438511092</v>
      </c>
      <c r="AC242" s="9">
        <v>4170.97</v>
      </c>
      <c r="AE242" s="9">
        <v>3479.503</v>
      </c>
      <c r="AG242" s="9">
        <f t="shared" si="78"/>
        <v>691.4670000000001</v>
      </c>
      <c r="AI242" s="21">
        <f t="shared" si="79"/>
        <v>0.19872579503452076</v>
      </c>
    </row>
    <row r="243" spans="1:35" ht="12.75" outlineLevel="1">
      <c r="A243" s="1" t="s">
        <v>651</v>
      </c>
      <c r="B243" s="16" t="s">
        <v>652</v>
      </c>
      <c r="C243" s="1" t="s">
        <v>1196</v>
      </c>
      <c r="E243" s="5">
        <v>34933.33</v>
      </c>
      <c r="G243" s="5">
        <v>33521.270000000004</v>
      </c>
      <c r="I243" s="9">
        <f t="shared" si="72"/>
        <v>1412.0599999999977</v>
      </c>
      <c r="K243" s="21">
        <f t="shared" si="73"/>
        <v>0.042124298989865167</v>
      </c>
      <c r="M243" s="9">
        <v>115001.69</v>
      </c>
      <c r="O243" s="9">
        <v>96197.09</v>
      </c>
      <c r="Q243" s="9">
        <f t="shared" si="74"/>
        <v>18804.600000000006</v>
      </c>
      <c r="S243" s="21">
        <f t="shared" si="75"/>
        <v>0.19547992564016237</v>
      </c>
      <c r="U243" s="9">
        <v>414606.88</v>
      </c>
      <c r="W243" s="9">
        <v>402795.268</v>
      </c>
      <c r="Y243" s="9">
        <f t="shared" si="76"/>
        <v>11811.612000000023</v>
      </c>
      <c r="AA243" s="21">
        <f t="shared" si="77"/>
        <v>0.029324108147169254</v>
      </c>
      <c r="AC243" s="9">
        <v>452957.89</v>
      </c>
      <c r="AE243" s="9">
        <v>446353.485</v>
      </c>
      <c r="AG243" s="9">
        <f t="shared" si="78"/>
        <v>6604.405000000028</v>
      </c>
      <c r="AI243" s="21">
        <f t="shared" si="79"/>
        <v>0.014796355852357753</v>
      </c>
    </row>
    <row r="244" spans="1:35" ht="12.75" outlineLevel="1">
      <c r="A244" s="1" t="s">
        <v>653</v>
      </c>
      <c r="B244" s="16" t="s">
        <v>654</v>
      </c>
      <c r="C244" s="1" t="s">
        <v>1197</v>
      </c>
      <c r="E244" s="5">
        <v>55954.36</v>
      </c>
      <c r="G244" s="5">
        <v>33764.44</v>
      </c>
      <c r="I244" s="9">
        <f t="shared" si="72"/>
        <v>22189.92</v>
      </c>
      <c r="K244" s="21">
        <f t="shared" si="73"/>
        <v>0.6571979277606854</v>
      </c>
      <c r="M244" s="9">
        <v>148017.41</v>
      </c>
      <c r="O244" s="9">
        <v>94733.14</v>
      </c>
      <c r="Q244" s="9">
        <f t="shared" si="74"/>
        <v>53284.270000000004</v>
      </c>
      <c r="S244" s="21">
        <f t="shared" si="75"/>
        <v>0.5624670521846948</v>
      </c>
      <c r="U244" s="9">
        <v>858124.56</v>
      </c>
      <c r="W244" s="9">
        <v>652361.468</v>
      </c>
      <c r="Y244" s="9">
        <f t="shared" si="76"/>
        <v>205763.09200000006</v>
      </c>
      <c r="AA244" s="21">
        <f t="shared" si="77"/>
        <v>0.3154127000033056</v>
      </c>
      <c r="AC244" s="9">
        <v>946496.06</v>
      </c>
      <c r="AE244" s="9">
        <v>770460.715</v>
      </c>
      <c r="AG244" s="9">
        <f t="shared" si="78"/>
        <v>176035.3450000001</v>
      </c>
      <c r="AI244" s="21">
        <f t="shared" si="79"/>
        <v>0.22848062408996428</v>
      </c>
    </row>
    <row r="245" spans="1:35" ht="12.75" outlineLevel="1">
      <c r="A245" s="1" t="s">
        <v>655</v>
      </c>
      <c r="B245" s="16" t="s">
        <v>656</v>
      </c>
      <c r="C245" s="1" t="s">
        <v>1198</v>
      </c>
      <c r="E245" s="5">
        <v>8960.61</v>
      </c>
      <c r="G245" s="5">
        <v>10002.41</v>
      </c>
      <c r="I245" s="9">
        <f t="shared" si="72"/>
        <v>-1041.7999999999993</v>
      </c>
      <c r="K245" s="21">
        <f t="shared" si="73"/>
        <v>-0.1041548986694206</v>
      </c>
      <c r="M245" s="9">
        <v>15571.26</v>
      </c>
      <c r="O245" s="9">
        <v>33673.11</v>
      </c>
      <c r="Q245" s="9">
        <f t="shared" si="74"/>
        <v>-18101.85</v>
      </c>
      <c r="S245" s="21">
        <f t="shared" si="75"/>
        <v>-0.5375758283092948</v>
      </c>
      <c r="U245" s="9">
        <v>174820.21</v>
      </c>
      <c r="W245" s="9">
        <v>206119.994</v>
      </c>
      <c r="Y245" s="9">
        <f t="shared" si="76"/>
        <v>-31299.784000000014</v>
      </c>
      <c r="AA245" s="21">
        <f t="shared" si="77"/>
        <v>-0.15185224583307533</v>
      </c>
      <c r="AC245" s="9">
        <v>179609.03999999998</v>
      </c>
      <c r="AE245" s="9">
        <v>211586.44400000002</v>
      </c>
      <c r="AG245" s="9">
        <f t="shared" si="78"/>
        <v>-31977.40400000004</v>
      </c>
      <c r="AI245" s="21">
        <f t="shared" si="79"/>
        <v>-0.15113162920777684</v>
      </c>
    </row>
    <row r="246" spans="1:35" ht="12.75" outlineLevel="1">
      <c r="A246" s="1" t="s">
        <v>657</v>
      </c>
      <c r="B246" s="16" t="s">
        <v>658</v>
      </c>
      <c r="C246" s="1" t="s">
        <v>1199</v>
      </c>
      <c r="E246" s="5">
        <v>6755.88</v>
      </c>
      <c r="G246" s="5">
        <v>667.72</v>
      </c>
      <c r="I246" s="9">
        <f t="shared" si="72"/>
        <v>6088.16</v>
      </c>
      <c r="K246" s="21">
        <f t="shared" si="73"/>
        <v>9.117833822560353</v>
      </c>
      <c r="M246" s="9">
        <v>8971.56</v>
      </c>
      <c r="O246" s="9">
        <v>11003.45</v>
      </c>
      <c r="Q246" s="9">
        <f t="shared" si="74"/>
        <v>-2031.8900000000012</v>
      </c>
      <c r="S246" s="21">
        <f t="shared" si="75"/>
        <v>-0.1846593568380827</v>
      </c>
      <c r="U246" s="9">
        <v>35456.03</v>
      </c>
      <c r="W246" s="9">
        <v>44046.381</v>
      </c>
      <c r="Y246" s="9">
        <f t="shared" si="76"/>
        <v>-8590.351000000002</v>
      </c>
      <c r="AA246" s="21">
        <f t="shared" si="77"/>
        <v>-0.19502966656897425</v>
      </c>
      <c r="AC246" s="9">
        <v>45387.46</v>
      </c>
      <c r="AE246" s="9">
        <v>46724.283</v>
      </c>
      <c r="AG246" s="9">
        <f t="shared" si="78"/>
        <v>-1336.823000000004</v>
      </c>
      <c r="AI246" s="21">
        <f t="shared" si="79"/>
        <v>-0.028610883124734175</v>
      </c>
    </row>
    <row r="247" spans="1:35" ht="12.75" outlineLevel="1">
      <c r="A247" s="1" t="s">
        <v>659</v>
      </c>
      <c r="B247" s="16" t="s">
        <v>660</v>
      </c>
      <c r="C247" s="1" t="s">
        <v>1200</v>
      </c>
      <c r="E247" s="5">
        <v>0</v>
      </c>
      <c r="G247" s="5">
        <v>0</v>
      </c>
      <c r="I247" s="9">
        <f t="shared" si="72"/>
        <v>0</v>
      </c>
      <c r="K247" s="21">
        <f t="shared" si="73"/>
        <v>0</v>
      </c>
      <c r="M247" s="9">
        <v>0</v>
      </c>
      <c r="O247" s="9">
        <v>0</v>
      </c>
      <c r="Q247" s="9">
        <f t="shared" si="74"/>
        <v>0</v>
      </c>
      <c r="S247" s="21">
        <f t="shared" si="75"/>
        <v>0</v>
      </c>
      <c r="U247" s="9">
        <v>0</v>
      </c>
      <c r="W247" s="9">
        <v>1.3800000000000001</v>
      </c>
      <c r="Y247" s="9">
        <f t="shared" si="76"/>
        <v>-1.3800000000000001</v>
      </c>
      <c r="AA247" s="21" t="str">
        <f t="shared" si="77"/>
        <v>N.M.</v>
      </c>
      <c r="AC247" s="9">
        <v>0</v>
      </c>
      <c r="AE247" s="9">
        <v>2.84</v>
      </c>
      <c r="AG247" s="9">
        <f t="shared" si="78"/>
        <v>-2.84</v>
      </c>
      <c r="AI247" s="21" t="str">
        <f t="shared" si="79"/>
        <v>N.M.</v>
      </c>
    </row>
    <row r="248" spans="1:35" ht="12.75" outlineLevel="1">
      <c r="A248" s="1" t="s">
        <v>661</v>
      </c>
      <c r="B248" s="16" t="s">
        <v>662</v>
      </c>
      <c r="C248" s="1" t="s">
        <v>1201</v>
      </c>
      <c r="E248" s="5">
        <v>0</v>
      </c>
      <c r="G248" s="5">
        <v>0</v>
      </c>
      <c r="I248" s="9">
        <f t="shared" si="72"/>
        <v>0</v>
      </c>
      <c r="K248" s="21">
        <f t="shared" si="73"/>
        <v>0</v>
      </c>
      <c r="M248" s="9">
        <v>0</v>
      </c>
      <c r="O248" s="9">
        <v>0</v>
      </c>
      <c r="Q248" s="9">
        <f t="shared" si="74"/>
        <v>0</v>
      </c>
      <c r="S248" s="21">
        <f t="shared" si="75"/>
        <v>0</v>
      </c>
      <c r="U248" s="9">
        <v>76.8</v>
      </c>
      <c r="W248" s="9">
        <v>0</v>
      </c>
      <c r="Y248" s="9">
        <f t="shared" si="76"/>
        <v>76.8</v>
      </c>
      <c r="AA248" s="21" t="str">
        <f t="shared" si="77"/>
        <v>N.M.</v>
      </c>
      <c r="AC248" s="9">
        <v>76.8</v>
      </c>
      <c r="AE248" s="9">
        <v>0</v>
      </c>
      <c r="AG248" s="9">
        <f t="shared" si="78"/>
        <v>76.8</v>
      </c>
      <c r="AI248" s="21" t="str">
        <f t="shared" si="79"/>
        <v>N.M.</v>
      </c>
    </row>
    <row r="249" spans="1:35" ht="12.75" outlineLevel="1">
      <c r="A249" s="1" t="s">
        <v>663</v>
      </c>
      <c r="B249" s="16" t="s">
        <v>664</v>
      </c>
      <c r="C249" s="1" t="s">
        <v>1202</v>
      </c>
      <c r="E249" s="5">
        <v>508402.69</v>
      </c>
      <c r="G249" s="5">
        <v>435303.09</v>
      </c>
      <c r="I249" s="9">
        <f t="shared" si="72"/>
        <v>73099.59999999998</v>
      </c>
      <c r="K249" s="21">
        <f t="shared" si="73"/>
        <v>0.1679280521532709</v>
      </c>
      <c r="M249" s="9">
        <v>1724623.67</v>
      </c>
      <c r="O249" s="9">
        <v>1617515.97</v>
      </c>
      <c r="Q249" s="9">
        <f t="shared" si="74"/>
        <v>107107.69999999995</v>
      </c>
      <c r="S249" s="21">
        <f t="shared" si="75"/>
        <v>0.06621739876855742</v>
      </c>
      <c r="U249" s="9">
        <v>6107227.309</v>
      </c>
      <c r="W249" s="9">
        <v>5518739.806</v>
      </c>
      <c r="Y249" s="9">
        <f t="shared" si="76"/>
        <v>588487.5030000005</v>
      </c>
      <c r="AA249" s="21">
        <f t="shared" si="77"/>
        <v>0.10663439909962671</v>
      </c>
      <c r="AC249" s="9">
        <v>6126041.44</v>
      </c>
      <c r="AE249" s="9">
        <v>6286345.293</v>
      </c>
      <c r="AG249" s="9">
        <f t="shared" si="78"/>
        <v>-160303.8529999992</v>
      </c>
      <c r="AI249" s="21">
        <f t="shared" si="79"/>
        <v>-0.02550032579001053</v>
      </c>
    </row>
    <row r="250" spans="1:35" ht="12.75" outlineLevel="1">
      <c r="A250" s="1" t="s">
        <v>665</v>
      </c>
      <c r="B250" s="16" t="s">
        <v>666</v>
      </c>
      <c r="C250" s="1" t="s">
        <v>1203</v>
      </c>
      <c r="E250" s="5">
        <v>0</v>
      </c>
      <c r="G250" s="5">
        <v>0</v>
      </c>
      <c r="I250" s="9">
        <f t="shared" si="72"/>
        <v>0</v>
      </c>
      <c r="K250" s="21">
        <f t="shared" si="73"/>
        <v>0</v>
      </c>
      <c r="M250" s="9">
        <v>0</v>
      </c>
      <c r="O250" s="9">
        <v>0</v>
      </c>
      <c r="Q250" s="9">
        <f t="shared" si="74"/>
        <v>0</v>
      </c>
      <c r="S250" s="21">
        <f t="shared" si="75"/>
        <v>0</v>
      </c>
      <c r="U250" s="9">
        <v>0</v>
      </c>
      <c r="W250" s="9">
        <v>289.48</v>
      </c>
      <c r="Y250" s="9">
        <f t="shared" si="76"/>
        <v>-289.48</v>
      </c>
      <c r="AA250" s="21" t="str">
        <f t="shared" si="77"/>
        <v>N.M.</v>
      </c>
      <c r="AC250" s="9">
        <v>0</v>
      </c>
      <c r="AE250" s="9">
        <v>289.48</v>
      </c>
      <c r="AG250" s="9">
        <f t="shared" si="78"/>
        <v>-289.48</v>
      </c>
      <c r="AI250" s="21" t="str">
        <f t="shared" si="79"/>
        <v>N.M.</v>
      </c>
    </row>
    <row r="251" spans="1:35" ht="12.75" outlineLevel="1">
      <c r="A251" s="1" t="s">
        <v>667</v>
      </c>
      <c r="B251" s="16" t="s">
        <v>668</v>
      </c>
      <c r="C251" s="1" t="s">
        <v>1204</v>
      </c>
      <c r="E251" s="5">
        <v>28368.3</v>
      </c>
      <c r="G251" s="5">
        <v>101852.61</v>
      </c>
      <c r="I251" s="9">
        <f t="shared" si="72"/>
        <v>-73484.31</v>
      </c>
      <c r="K251" s="21">
        <f t="shared" si="73"/>
        <v>-0.7214769459516059</v>
      </c>
      <c r="M251" s="9">
        <v>137886.14</v>
      </c>
      <c r="O251" s="9">
        <v>147631.52</v>
      </c>
      <c r="Q251" s="9">
        <f t="shared" si="74"/>
        <v>-9745.379999999976</v>
      </c>
      <c r="S251" s="21">
        <f t="shared" si="75"/>
        <v>-0.06601151298855404</v>
      </c>
      <c r="U251" s="9">
        <v>742485.71</v>
      </c>
      <c r="W251" s="9">
        <v>940129.766</v>
      </c>
      <c r="Y251" s="9">
        <f t="shared" si="76"/>
        <v>-197644.05599999998</v>
      </c>
      <c r="AA251" s="21">
        <f t="shared" si="77"/>
        <v>-0.2102306119302258</v>
      </c>
      <c r="AC251" s="9">
        <v>647241.49</v>
      </c>
      <c r="AE251" s="9">
        <v>883203.0499999999</v>
      </c>
      <c r="AG251" s="9">
        <f t="shared" si="78"/>
        <v>-235961.55999999994</v>
      </c>
      <c r="AI251" s="21">
        <f t="shared" si="79"/>
        <v>-0.26716569875975854</v>
      </c>
    </row>
    <row r="252" spans="1:35" ht="12.75" outlineLevel="1">
      <c r="A252" s="1" t="s">
        <v>669</v>
      </c>
      <c r="B252" s="16" t="s">
        <v>670</v>
      </c>
      <c r="C252" s="1" t="s">
        <v>1205</v>
      </c>
      <c r="E252" s="5">
        <v>0</v>
      </c>
      <c r="G252" s="5">
        <v>0</v>
      </c>
      <c r="I252" s="9">
        <f t="shared" si="72"/>
        <v>0</v>
      </c>
      <c r="K252" s="21">
        <f t="shared" si="73"/>
        <v>0</v>
      </c>
      <c r="M252" s="9">
        <v>0</v>
      </c>
      <c r="O252" s="9">
        <v>0</v>
      </c>
      <c r="Q252" s="9">
        <f t="shared" si="74"/>
        <v>0</v>
      </c>
      <c r="S252" s="21">
        <f t="shared" si="75"/>
        <v>0</v>
      </c>
      <c r="U252" s="9">
        <v>0</v>
      </c>
      <c r="W252" s="9">
        <v>115.93</v>
      </c>
      <c r="Y252" s="9">
        <f t="shared" si="76"/>
        <v>-115.93</v>
      </c>
      <c r="AA252" s="21" t="str">
        <f t="shared" si="77"/>
        <v>N.M.</v>
      </c>
      <c r="AC252" s="9">
        <v>0</v>
      </c>
      <c r="AE252" s="9">
        <v>169.53</v>
      </c>
      <c r="AG252" s="9">
        <f t="shared" si="78"/>
        <v>-169.53</v>
      </c>
      <c r="AI252" s="21" t="str">
        <f t="shared" si="79"/>
        <v>N.M.</v>
      </c>
    </row>
    <row r="253" spans="1:35" ht="12.75" outlineLevel="1">
      <c r="A253" s="1" t="s">
        <v>671</v>
      </c>
      <c r="B253" s="16" t="s">
        <v>672</v>
      </c>
      <c r="C253" s="1" t="s">
        <v>1206</v>
      </c>
      <c r="E253" s="5">
        <v>0</v>
      </c>
      <c r="G253" s="5">
        <v>0</v>
      </c>
      <c r="I253" s="9">
        <f t="shared" si="72"/>
        <v>0</v>
      </c>
      <c r="K253" s="21">
        <f t="shared" si="73"/>
        <v>0</v>
      </c>
      <c r="M253" s="9">
        <v>0</v>
      </c>
      <c r="O253" s="9">
        <v>0</v>
      </c>
      <c r="Q253" s="9">
        <f t="shared" si="74"/>
        <v>0</v>
      </c>
      <c r="S253" s="21">
        <f t="shared" si="75"/>
        <v>0</v>
      </c>
      <c r="U253" s="9">
        <v>15.69</v>
      </c>
      <c r="W253" s="9">
        <v>2.43</v>
      </c>
      <c r="Y253" s="9">
        <f t="shared" si="76"/>
        <v>13.26</v>
      </c>
      <c r="AA253" s="21">
        <f t="shared" si="77"/>
        <v>5.4567901234567895</v>
      </c>
      <c r="AC253" s="9">
        <v>15.69</v>
      </c>
      <c r="AE253" s="9">
        <v>2.43</v>
      </c>
      <c r="AG253" s="9">
        <f t="shared" si="78"/>
        <v>13.26</v>
      </c>
      <c r="AI253" s="21">
        <f t="shared" si="79"/>
        <v>5.4567901234567895</v>
      </c>
    </row>
    <row r="254" spans="1:35" ht="12.75" outlineLevel="1">
      <c r="A254" s="1" t="s">
        <v>673</v>
      </c>
      <c r="B254" s="16" t="s">
        <v>674</v>
      </c>
      <c r="C254" s="1" t="s">
        <v>1207</v>
      </c>
      <c r="E254" s="5">
        <v>0</v>
      </c>
      <c r="G254" s="5">
        <v>-74870.58</v>
      </c>
      <c r="I254" s="9">
        <f t="shared" si="72"/>
        <v>74870.58</v>
      </c>
      <c r="K254" s="21" t="str">
        <f t="shared" si="73"/>
        <v>N.M.</v>
      </c>
      <c r="M254" s="9">
        <v>0</v>
      </c>
      <c r="O254" s="9">
        <v>-83876.72</v>
      </c>
      <c r="Q254" s="9">
        <f t="shared" si="74"/>
        <v>83876.72</v>
      </c>
      <c r="S254" s="21" t="str">
        <f t="shared" si="75"/>
        <v>N.M.</v>
      </c>
      <c r="U254" s="9">
        <v>-6270.7300000000005</v>
      </c>
      <c r="W254" s="9">
        <v>-83678.2</v>
      </c>
      <c r="Y254" s="9">
        <f t="shared" si="76"/>
        <v>77407.47</v>
      </c>
      <c r="AA254" s="21">
        <f t="shared" si="77"/>
        <v>0.9250613660427687</v>
      </c>
      <c r="AC254" s="9">
        <v>-6270.7300000000005</v>
      </c>
      <c r="AE254" s="9">
        <v>-83678.2</v>
      </c>
      <c r="AG254" s="9">
        <f t="shared" si="78"/>
        <v>77407.47</v>
      </c>
      <c r="AI254" s="21">
        <f t="shared" si="79"/>
        <v>0.9250613660427687</v>
      </c>
    </row>
    <row r="255" spans="1:35" ht="12.75" outlineLevel="1">
      <c r="A255" s="1" t="s">
        <v>675</v>
      </c>
      <c r="B255" s="16" t="s">
        <v>676</v>
      </c>
      <c r="C255" s="1" t="s">
        <v>1208</v>
      </c>
      <c r="E255" s="5">
        <v>-28572</v>
      </c>
      <c r="G255" s="5">
        <v>-24796.36</v>
      </c>
      <c r="I255" s="9">
        <f t="shared" si="72"/>
        <v>-3775.6399999999994</v>
      </c>
      <c r="K255" s="21">
        <f t="shared" si="73"/>
        <v>-0.15226589709134725</v>
      </c>
      <c r="M255" s="9">
        <v>-90972</v>
      </c>
      <c r="O255" s="9">
        <v>-79682.36</v>
      </c>
      <c r="Q255" s="9">
        <f t="shared" si="74"/>
        <v>-11289.64</v>
      </c>
      <c r="S255" s="21">
        <f t="shared" si="75"/>
        <v>-0.14168305256019023</v>
      </c>
      <c r="U255" s="9">
        <v>-384836.93</v>
      </c>
      <c r="W255" s="9">
        <v>-356107.97000000003</v>
      </c>
      <c r="Y255" s="9">
        <f t="shared" si="76"/>
        <v>-28728.959999999963</v>
      </c>
      <c r="AA255" s="21">
        <f t="shared" si="77"/>
        <v>-0.08067485824594142</v>
      </c>
      <c r="AC255" s="9">
        <v>-410621.88</v>
      </c>
      <c r="AE255" s="9">
        <v>-395441.30000000005</v>
      </c>
      <c r="AG255" s="9">
        <f t="shared" si="78"/>
        <v>-15180.579999999958</v>
      </c>
      <c r="AI255" s="21">
        <f t="shared" si="79"/>
        <v>-0.03838895937273106</v>
      </c>
    </row>
    <row r="256" spans="1:35" ht="12.75" outlineLevel="1">
      <c r="A256" s="1" t="s">
        <v>677</v>
      </c>
      <c r="B256" s="16" t="s">
        <v>678</v>
      </c>
      <c r="C256" s="1" t="s">
        <v>1209</v>
      </c>
      <c r="E256" s="5">
        <v>-335.92</v>
      </c>
      <c r="G256" s="5">
        <v>-3746.76</v>
      </c>
      <c r="I256" s="9">
        <f t="shared" si="72"/>
        <v>3410.84</v>
      </c>
      <c r="K256" s="21">
        <f t="shared" si="73"/>
        <v>0.9103438704373912</v>
      </c>
      <c r="M256" s="9">
        <v>-786.4200000000001</v>
      </c>
      <c r="O256" s="9">
        <v>-9791.65</v>
      </c>
      <c r="Q256" s="9">
        <f t="shared" si="74"/>
        <v>9005.23</v>
      </c>
      <c r="S256" s="21">
        <f t="shared" si="75"/>
        <v>0.9196846292504327</v>
      </c>
      <c r="U256" s="9">
        <v>-8901.130000000001</v>
      </c>
      <c r="W256" s="9">
        <v>-15825.02</v>
      </c>
      <c r="Y256" s="9">
        <f t="shared" si="76"/>
        <v>6923.889999999999</v>
      </c>
      <c r="AA256" s="21">
        <f t="shared" si="77"/>
        <v>0.43752804103881066</v>
      </c>
      <c r="AC256" s="9">
        <v>-9310.920000000002</v>
      </c>
      <c r="AE256" s="9">
        <v>-17274.8</v>
      </c>
      <c r="AG256" s="9">
        <f t="shared" si="78"/>
        <v>7963.879999999997</v>
      </c>
      <c r="AI256" s="21">
        <f t="shared" si="79"/>
        <v>0.46101141547224844</v>
      </c>
    </row>
    <row r="257" spans="1:35" ht="12.75" outlineLevel="1">
      <c r="A257" s="1" t="s">
        <v>679</v>
      </c>
      <c r="B257" s="16" t="s">
        <v>680</v>
      </c>
      <c r="C257" s="1" t="s">
        <v>1210</v>
      </c>
      <c r="E257" s="5">
        <v>-44760.39</v>
      </c>
      <c r="G257" s="5">
        <v>-54224.04</v>
      </c>
      <c r="I257" s="9">
        <f t="shared" si="72"/>
        <v>9463.650000000001</v>
      </c>
      <c r="K257" s="21">
        <f t="shared" si="73"/>
        <v>0.17452867768613334</v>
      </c>
      <c r="M257" s="9">
        <v>-131679.34</v>
      </c>
      <c r="O257" s="9">
        <v>-153058.56</v>
      </c>
      <c r="Q257" s="9">
        <f t="shared" si="74"/>
        <v>21379.22</v>
      </c>
      <c r="S257" s="21">
        <f t="shared" si="75"/>
        <v>0.13968000221614527</v>
      </c>
      <c r="U257" s="9">
        <v>-454459.06</v>
      </c>
      <c r="W257" s="9">
        <v>-580740.4</v>
      </c>
      <c r="Y257" s="9">
        <f t="shared" si="76"/>
        <v>126281.34000000003</v>
      </c>
      <c r="AA257" s="21">
        <f t="shared" si="77"/>
        <v>0.2174488635541802</v>
      </c>
      <c r="AC257" s="9">
        <v>-502588.95</v>
      </c>
      <c r="AE257" s="9">
        <v>-621253.27</v>
      </c>
      <c r="AG257" s="9">
        <f t="shared" si="78"/>
        <v>118664.32</v>
      </c>
      <c r="AI257" s="21">
        <f t="shared" si="79"/>
        <v>0.19100796040880397</v>
      </c>
    </row>
    <row r="258" spans="1:35" ht="12.75" outlineLevel="1">
      <c r="A258" s="1" t="s">
        <v>681</v>
      </c>
      <c r="B258" s="16" t="s">
        <v>682</v>
      </c>
      <c r="C258" s="1" t="s">
        <v>1211</v>
      </c>
      <c r="E258" s="5">
        <v>0</v>
      </c>
      <c r="G258" s="5">
        <v>0</v>
      </c>
      <c r="I258" s="9">
        <f t="shared" si="72"/>
        <v>0</v>
      </c>
      <c r="K258" s="21">
        <f t="shared" si="73"/>
        <v>0</v>
      </c>
      <c r="M258" s="9">
        <v>0</v>
      </c>
      <c r="O258" s="9">
        <v>0</v>
      </c>
      <c r="Q258" s="9">
        <f t="shared" si="74"/>
        <v>0</v>
      </c>
      <c r="S258" s="21">
        <f t="shared" si="75"/>
        <v>0</v>
      </c>
      <c r="U258" s="9">
        <v>-53</v>
      </c>
      <c r="W258" s="9">
        <v>0</v>
      </c>
      <c r="Y258" s="9">
        <f t="shared" si="76"/>
        <v>-53</v>
      </c>
      <c r="AA258" s="21" t="str">
        <f t="shared" si="77"/>
        <v>N.M.</v>
      </c>
      <c r="AC258" s="9">
        <v>-53</v>
      </c>
      <c r="AE258" s="9">
        <v>0</v>
      </c>
      <c r="AG258" s="9">
        <f t="shared" si="78"/>
        <v>-53</v>
      </c>
      <c r="AI258" s="21" t="str">
        <f t="shared" si="79"/>
        <v>N.M.</v>
      </c>
    </row>
    <row r="259" spans="1:35" ht="12.75" outlineLevel="1">
      <c r="A259" s="1" t="s">
        <v>683</v>
      </c>
      <c r="B259" s="16" t="s">
        <v>684</v>
      </c>
      <c r="C259" s="1" t="s">
        <v>1212</v>
      </c>
      <c r="E259" s="5">
        <v>49840.18</v>
      </c>
      <c r="G259" s="5">
        <v>39557.020000000004</v>
      </c>
      <c r="I259" s="9">
        <f t="shared" si="72"/>
        <v>10283.159999999996</v>
      </c>
      <c r="K259" s="21">
        <f t="shared" si="73"/>
        <v>0.25995790380569606</v>
      </c>
      <c r="M259" s="9">
        <v>135306.84</v>
      </c>
      <c r="O259" s="9">
        <v>118031.06</v>
      </c>
      <c r="Q259" s="9">
        <f t="shared" si="74"/>
        <v>17275.78</v>
      </c>
      <c r="S259" s="21">
        <f t="shared" si="75"/>
        <v>0.14636638864380275</v>
      </c>
      <c r="U259" s="9">
        <v>526736.35</v>
      </c>
      <c r="W259" s="9">
        <v>533720.306</v>
      </c>
      <c r="Y259" s="9">
        <f t="shared" si="76"/>
        <v>-6983.956000000006</v>
      </c>
      <c r="AA259" s="21">
        <f t="shared" si="77"/>
        <v>-0.013085423060519652</v>
      </c>
      <c r="AC259" s="9">
        <v>682844.61</v>
      </c>
      <c r="AE259" s="9">
        <v>519986.337</v>
      </c>
      <c r="AG259" s="9">
        <f t="shared" si="78"/>
        <v>162858.273</v>
      </c>
      <c r="AI259" s="21">
        <f t="shared" si="79"/>
        <v>0.3131972157953065</v>
      </c>
    </row>
    <row r="260" spans="1:35" ht="12.75" outlineLevel="1">
      <c r="A260" s="1" t="s">
        <v>685</v>
      </c>
      <c r="B260" s="16" t="s">
        <v>686</v>
      </c>
      <c r="C260" s="1" t="s">
        <v>1213</v>
      </c>
      <c r="E260" s="5">
        <v>276217.684</v>
      </c>
      <c r="G260" s="5">
        <v>406869.69</v>
      </c>
      <c r="I260" s="9">
        <f t="shared" si="72"/>
        <v>-130652.006</v>
      </c>
      <c r="K260" s="21">
        <f t="shared" si="73"/>
        <v>-0.32111511181872504</v>
      </c>
      <c r="M260" s="9">
        <v>921422.654</v>
      </c>
      <c r="O260" s="9">
        <v>1454529.87</v>
      </c>
      <c r="Q260" s="9">
        <f t="shared" si="74"/>
        <v>-533107.2160000001</v>
      </c>
      <c r="S260" s="21">
        <f t="shared" si="75"/>
        <v>-0.36651513798063157</v>
      </c>
      <c r="U260" s="9">
        <v>3281917.234</v>
      </c>
      <c r="W260" s="9">
        <v>4898637.11</v>
      </c>
      <c r="Y260" s="9">
        <f t="shared" si="76"/>
        <v>-1616719.8760000002</v>
      </c>
      <c r="AA260" s="21">
        <f t="shared" si="77"/>
        <v>-0.3300346279375653</v>
      </c>
      <c r="AC260" s="9">
        <v>3578943.5300000003</v>
      </c>
      <c r="AE260" s="9">
        <v>5385820.37</v>
      </c>
      <c r="AG260" s="9">
        <f t="shared" si="78"/>
        <v>-1806876.8399999999</v>
      </c>
      <c r="AI260" s="21">
        <f t="shared" si="79"/>
        <v>-0.33548776525571344</v>
      </c>
    </row>
    <row r="261" spans="1:35" ht="12.75" outlineLevel="1">
      <c r="A261" s="1" t="s">
        <v>687</v>
      </c>
      <c r="B261" s="16" t="s">
        <v>688</v>
      </c>
      <c r="C261" s="1" t="s">
        <v>1214</v>
      </c>
      <c r="E261" s="5">
        <v>35387.26</v>
      </c>
      <c r="G261" s="5">
        <v>31344.14</v>
      </c>
      <c r="I261" s="9">
        <f aca="true" t="shared" si="80" ref="I261:I292">+E261-G261</f>
        <v>4043.1200000000026</v>
      </c>
      <c r="K261" s="21">
        <f aca="true" t="shared" si="81" ref="K261:K292">IF(G261&lt;0,IF(I261=0,0,IF(OR(G261=0,E261=0),"N.M.",IF(ABS(I261/G261)&gt;=10,"N.M.",I261/(-G261)))),IF(I261=0,0,IF(OR(G261=0,E261=0),"N.M.",IF(ABS(I261/G261)&gt;=10,"N.M.",I261/G261))))</f>
        <v>0.1289912564198604</v>
      </c>
      <c r="M261" s="9">
        <v>111161.65000000001</v>
      </c>
      <c r="O261" s="9">
        <v>94032.42</v>
      </c>
      <c r="Q261" s="9">
        <f aca="true" t="shared" si="82" ref="Q261:Q292">(+M261-O261)</f>
        <v>17129.23000000001</v>
      </c>
      <c r="S261" s="21">
        <f aca="true" t="shared" si="83" ref="S261:S292">IF(O261&lt;0,IF(Q261=0,0,IF(OR(O261=0,M261=0),"N.M.",IF(ABS(Q261/O261)&gt;=10,"N.M.",Q261/(-O261)))),IF(Q261=0,0,IF(OR(O261=0,M261=0),"N.M.",IF(ABS(Q261/O261)&gt;=10,"N.M.",Q261/O261))))</f>
        <v>0.18216302419952618</v>
      </c>
      <c r="U261" s="9">
        <v>369655.23</v>
      </c>
      <c r="W261" s="9">
        <v>336091.878</v>
      </c>
      <c r="Y261" s="9">
        <f aca="true" t="shared" si="84" ref="Y261:Y292">(+U261-W261)</f>
        <v>33563.351999999955</v>
      </c>
      <c r="AA261" s="21">
        <f aca="true" t="shared" si="85" ref="AA261:AA292">IF(W261&lt;0,IF(Y261=0,0,IF(OR(W261=0,U261=0),"N.M.",IF(ABS(Y261/W261)&gt;=10,"N.M.",Y261/(-W261)))),IF(Y261=0,0,IF(OR(W261=0,U261=0),"N.M.",IF(ABS(Y261/W261)&gt;=10,"N.M.",Y261/W261))))</f>
        <v>0.09986362122086137</v>
      </c>
      <c r="AC261" s="9">
        <v>401086.36</v>
      </c>
      <c r="AE261" s="9">
        <v>367842.32800000004</v>
      </c>
      <c r="AG261" s="9">
        <f aca="true" t="shared" si="86" ref="AG261:AG292">(+AC261-AE261)</f>
        <v>33244.03199999995</v>
      </c>
      <c r="AI261" s="21">
        <f aca="true" t="shared" si="87" ref="AI261:AI292">IF(AE261&lt;0,IF(AG261=0,0,IF(OR(AE261=0,AC261=0),"N.M.",IF(ABS(AG261/AE261)&gt;=10,"N.M.",AG261/(-AE261)))),IF(AG261=0,0,IF(OR(AE261=0,AC261=0),"N.M.",IF(ABS(AG261/AE261)&gt;=10,"N.M.",AG261/AE261))))</f>
        <v>0.09037576556442396</v>
      </c>
    </row>
    <row r="262" spans="1:35" ht="12.75" outlineLevel="1">
      <c r="A262" s="1" t="s">
        <v>689</v>
      </c>
      <c r="B262" s="16" t="s">
        <v>690</v>
      </c>
      <c r="C262" s="1" t="s">
        <v>1215</v>
      </c>
      <c r="E262" s="5">
        <v>94071.42</v>
      </c>
      <c r="G262" s="5">
        <v>82822.87</v>
      </c>
      <c r="I262" s="9">
        <f t="shared" si="80"/>
        <v>11248.550000000003</v>
      </c>
      <c r="K262" s="21">
        <f t="shared" si="81"/>
        <v>0.13581454011434285</v>
      </c>
      <c r="M262" s="9">
        <v>284242.653</v>
      </c>
      <c r="O262" s="9">
        <v>248108.32</v>
      </c>
      <c r="Q262" s="9">
        <f t="shared" si="82"/>
        <v>36134.332999999984</v>
      </c>
      <c r="S262" s="21">
        <f t="shared" si="83"/>
        <v>0.1456393441380764</v>
      </c>
      <c r="U262" s="9">
        <v>962774.883</v>
      </c>
      <c r="W262" s="9">
        <v>895103.382</v>
      </c>
      <c r="Y262" s="9">
        <f t="shared" si="84"/>
        <v>67671.50100000005</v>
      </c>
      <c r="AA262" s="21">
        <f t="shared" si="85"/>
        <v>0.07560188282251407</v>
      </c>
      <c r="AC262" s="9">
        <v>1045308.353</v>
      </c>
      <c r="AE262" s="9">
        <v>977817.222</v>
      </c>
      <c r="AG262" s="9">
        <f t="shared" si="86"/>
        <v>67491.13100000005</v>
      </c>
      <c r="AI262" s="21">
        <f t="shared" si="87"/>
        <v>0.06902223593685083</v>
      </c>
    </row>
    <row r="263" spans="1:35" ht="12.75" outlineLevel="1">
      <c r="A263" s="1" t="s">
        <v>691</v>
      </c>
      <c r="B263" s="16" t="s">
        <v>692</v>
      </c>
      <c r="C263" s="1" t="s">
        <v>1216</v>
      </c>
      <c r="E263" s="5">
        <v>11.74</v>
      </c>
      <c r="G263" s="5">
        <v>0</v>
      </c>
      <c r="I263" s="9">
        <f t="shared" si="80"/>
        <v>11.74</v>
      </c>
      <c r="K263" s="21" t="str">
        <f t="shared" si="81"/>
        <v>N.M.</v>
      </c>
      <c r="M263" s="9">
        <v>184.73</v>
      </c>
      <c r="O263" s="9">
        <v>0</v>
      </c>
      <c r="Q263" s="9">
        <f t="shared" si="82"/>
        <v>184.73</v>
      </c>
      <c r="S263" s="21" t="str">
        <f t="shared" si="83"/>
        <v>N.M.</v>
      </c>
      <c r="U263" s="9">
        <v>173.8</v>
      </c>
      <c r="W263" s="9">
        <v>1334.318</v>
      </c>
      <c r="Y263" s="9">
        <f t="shared" si="84"/>
        <v>-1160.518</v>
      </c>
      <c r="AA263" s="21">
        <f t="shared" si="85"/>
        <v>-0.8697461924368854</v>
      </c>
      <c r="AC263" s="9">
        <v>2283.3100000000004</v>
      </c>
      <c r="AE263" s="9">
        <v>2485.272</v>
      </c>
      <c r="AG263" s="9">
        <f t="shared" si="86"/>
        <v>-201.96199999999953</v>
      </c>
      <c r="AI263" s="21">
        <f t="shared" si="87"/>
        <v>-0.08126353976546613</v>
      </c>
    </row>
    <row r="264" spans="1:35" ht="12.75" outlineLevel="1">
      <c r="A264" s="1" t="s">
        <v>693</v>
      </c>
      <c r="B264" s="16" t="s">
        <v>694</v>
      </c>
      <c r="C264" s="1" t="s">
        <v>1217</v>
      </c>
      <c r="E264" s="5">
        <v>7492.08</v>
      </c>
      <c r="G264" s="5">
        <v>8611.43</v>
      </c>
      <c r="I264" s="9">
        <f t="shared" si="80"/>
        <v>-1119.3500000000004</v>
      </c>
      <c r="K264" s="21">
        <f t="shared" si="81"/>
        <v>-0.12998421864893522</v>
      </c>
      <c r="M264" s="9">
        <v>27801.38</v>
      </c>
      <c r="O264" s="9">
        <v>28591.32</v>
      </c>
      <c r="Q264" s="9">
        <f t="shared" si="82"/>
        <v>-789.9399999999987</v>
      </c>
      <c r="S264" s="21">
        <f t="shared" si="83"/>
        <v>-0.027628664923480227</v>
      </c>
      <c r="U264" s="9">
        <v>113989.32</v>
      </c>
      <c r="W264" s="9">
        <v>93318.918</v>
      </c>
      <c r="Y264" s="9">
        <f t="shared" si="84"/>
        <v>20670.402000000002</v>
      </c>
      <c r="AA264" s="21">
        <f t="shared" si="85"/>
        <v>0.2215028039652153</v>
      </c>
      <c r="AC264" s="9">
        <v>119949.72</v>
      </c>
      <c r="AE264" s="9">
        <v>107533.62400000001</v>
      </c>
      <c r="AG264" s="9">
        <f t="shared" si="86"/>
        <v>12416.09599999999</v>
      </c>
      <c r="AI264" s="21">
        <f t="shared" si="87"/>
        <v>0.11546245293472104</v>
      </c>
    </row>
    <row r="265" spans="1:35" ht="12.75" outlineLevel="1">
      <c r="A265" s="1" t="s">
        <v>695</v>
      </c>
      <c r="B265" s="16" t="s">
        <v>696</v>
      </c>
      <c r="C265" s="1" t="s">
        <v>1218</v>
      </c>
      <c r="E265" s="5">
        <v>9.16</v>
      </c>
      <c r="G265" s="5">
        <v>0</v>
      </c>
      <c r="I265" s="9">
        <f t="shared" si="80"/>
        <v>9.16</v>
      </c>
      <c r="K265" s="21" t="str">
        <f t="shared" si="81"/>
        <v>N.M.</v>
      </c>
      <c r="M265" s="9">
        <v>20.59</v>
      </c>
      <c r="O265" s="9">
        <v>0</v>
      </c>
      <c r="Q265" s="9">
        <f t="shared" si="82"/>
        <v>20.59</v>
      </c>
      <c r="S265" s="21" t="str">
        <f t="shared" si="83"/>
        <v>N.M.</v>
      </c>
      <c r="U265" s="9">
        <v>138.36</v>
      </c>
      <c r="W265" s="9">
        <v>0</v>
      </c>
      <c r="Y265" s="9">
        <f t="shared" si="84"/>
        <v>138.36</v>
      </c>
      <c r="AA265" s="21" t="str">
        <f t="shared" si="85"/>
        <v>N.M.</v>
      </c>
      <c r="AC265" s="9">
        <v>138.36</v>
      </c>
      <c r="AE265" s="9">
        <v>0</v>
      </c>
      <c r="AG265" s="9">
        <f t="shared" si="86"/>
        <v>138.36</v>
      </c>
      <c r="AI265" s="21" t="str">
        <f t="shared" si="87"/>
        <v>N.M.</v>
      </c>
    </row>
    <row r="266" spans="1:35" ht="12.75" outlineLevel="1">
      <c r="A266" s="1" t="s">
        <v>697</v>
      </c>
      <c r="B266" s="16" t="s">
        <v>698</v>
      </c>
      <c r="C266" s="1" t="s">
        <v>1219</v>
      </c>
      <c r="E266" s="5">
        <v>29429.25</v>
      </c>
      <c r="G266" s="5">
        <v>-3869.61</v>
      </c>
      <c r="I266" s="9">
        <f t="shared" si="80"/>
        <v>33298.86</v>
      </c>
      <c r="K266" s="21">
        <f t="shared" si="81"/>
        <v>8.605223782241621</v>
      </c>
      <c r="M266" s="9">
        <v>18521.93</v>
      </c>
      <c r="O266" s="9">
        <v>75237.46</v>
      </c>
      <c r="Q266" s="9">
        <f t="shared" si="82"/>
        <v>-56715.530000000006</v>
      </c>
      <c r="S266" s="21">
        <f t="shared" si="83"/>
        <v>-0.7538203708631313</v>
      </c>
      <c r="U266" s="9">
        <v>308817.317</v>
      </c>
      <c r="W266" s="9">
        <v>300939.47000000003</v>
      </c>
      <c r="Y266" s="9">
        <f t="shared" si="84"/>
        <v>7877.846999999951</v>
      </c>
      <c r="AA266" s="21">
        <f t="shared" si="85"/>
        <v>0.026177513371708767</v>
      </c>
      <c r="AC266" s="9">
        <v>360000.897</v>
      </c>
      <c r="AE266" s="9">
        <v>242628.98000000004</v>
      </c>
      <c r="AG266" s="9">
        <f t="shared" si="86"/>
        <v>117371.91699999996</v>
      </c>
      <c r="AI266" s="21">
        <f t="shared" si="87"/>
        <v>0.4837506096757277</v>
      </c>
    </row>
    <row r="267" spans="1:35" ht="12.75" outlineLevel="1">
      <c r="A267" s="1" t="s">
        <v>699</v>
      </c>
      <c r="B267" s="16" t="s">
        <v>700</v>
      </c>
      <c r="C267" s="1" t="s">
        <v>1220</v>
      </c>
      <c r="E267" s="5">
        <v>1517.81</v>
      </c>
      <c r="G267" s="5">
        <v>4569.6900000000005</v>
      </c>
      <c r="I267" s="9">
        <f t="shared" si="80"/>
        <v>-3051.8800000000006</v>
      </c>
      <c r="K267" s="21">
        <f t="shared" si="81"/>
        <v>-0.6678527427462257</v>
      </c>
      <c r="M267" s="9">
        <v>3686.54</v>
      </c>
      <c r="O267" s="9">
        <v>4668.92</v>
      </c>
      <c r="Q267" s="9">
        <f t="shared" si="82"/>
        <v>-982.3800000000001</v>
      </c>
      <c r="S267" s="21">
        <f t="shared" si="83"/>
        <v>-0.21040840279979098</v>
      </c>
      <c r="U267" s="9">
        <v>284920.46</v>
      </c>
      <c r="W267" s="9">
        <v>17002.142</v>
      </c>
      <c r="Y267" s="9">
        <f t="shared" si="84"/>
        <v>267918.318</v>
      </c>
      <c r="AA267" s="21" t="str">
        <f t="shared" si="85"/>
        <v>N.M.</v>
      </c>
      <c r="AC267" s="9">
        <v>368591.17000000004</v>
      </c>
      <c r="AE267" s="9">
        <v>16997.899</v>
      </c>
      <c r="AG267" s="9">
        <f t="shared" si="86"/>
        <v>351593.27100000007</v>
      </c>
      <c r="AI267" s="21" t="str">
        <f t="shared" si="87"/>
        <v>N.M.</v>
      </c>
    </row>
    <row r="268" spans="1:35" ht="12.75" outlineLevel="1">
      <c r="A268" s="1" t="s">
        <v>701</v>
      </c>
      <c r="B268" s="16" t="s">
        <v>702</v>
      </c>
      <c r="C268" s="1" t="s">
        <v>1221</v>
      </c>
      <c r="E268" s="5">
        <v>-14488.550000000001</v>
      </c>
      <c r="G268" s="5">
        <v>-15587.03</v>
      </c>
      <c r="I268" s="9">
        <f t="shared" si="80"/>
        <v>1098.4799999999996</v>
      </c>
      <c r="K268" s="21">
        <f t="shared" si="81"/>
        <v>0.07047397740300747</v>
      </c>
      <c r="M268" s="9">
        <v>-29498.350000000002</v>
      </c>
      <c r="O268" s="9">
        <v>-44417.86</v>
      </c>
      <c r="Q268" s="9">
        <f t="shared" si="82"/>
        <v>14919.509999999998</v>
      </c>
      <c r="S268" s="21">
        <f t="shared" si="83"/>
        <v>0.3358898875362298</v>
      </c>
      <c r="U268" s="9">
        <v>-100539.467</v>
      </c>
      <c r="W268" s="9">
        <v>-149778.39</v>
      </c>
      <c r="Y268" s="9">
        <f t="shared" si="84"/>
        <v>49238.92300000001</v>
      </c>
      <c r="AA268" s="21">
        <f t="shared" si="85"/>
        <v>0.32874517478789833</v>
      </c>
      <c r="AC268" s="9">
        <v>-113721.198</v>
      </c>
      <c r="AE268" s="9">
        <v>-164391.674</v>
      </c>
      <c r="AG268" s="9">
        <f t="shared" si="86"/>
        <v>50670.475999999995</v>
      </c>
      <c r="AI268" s="21">
        <f t="shared" si="87"/>
        <v>0.30823018445569206</v>
      </c>
    </row>
    <row r="269" spans="1:35" ht="12.75" outlineLevel="1">
      <c r="A269" s="1" t="s">
        <v>703</v>
      </c>
      <c r="B269" s="16" t="s">
        <v>704</v>
      </c>
      <c r="C269" s="1" t="s">
        <v>1222</v>
      </c>
      <c r="E269" s="5">
        <v>709.16</v>
      </c>
      <c r="G269" s="5">
        <v>766.36</v>
      </c>
      <c r="I269" s="9">
        <f t="shared" si="80"/>
        <v>-57.200000000000045</v>
      </c>
      <c r="K269" s="21">
        <f t="shared" si="81"/>
        <v>-0.07463855107260302</v>
      </c>
      <c r="M269" s="9">
        <v>2136.4900000000002</v>
      </c>
      <c r="O269" s="9">
        <v>2538.01</v>
      </c>
      <c r="Q269" s="9">
        <f t="shared" si="82"/>
        <v>-401.52</v>
      </c>
      <c r="S269" s="21">
        <f t="shared" si="83"/>
        <v>-0.15820268635663373</v>
      </c>
      <c r="U269" s="9">
        <v>8962.630000000001</v>
      </c>
      <c r="W269" s="9">
        <v>8687.4</v>
      </c>
      <c r="Y269" s="9">
        <f t="shared" si="84"/>
        <v>275.2300000000014</v>
      </c>
      <c r="AA269" s="21">
        <f t="shared" si="85"/>
        <v>0.03168151575845493</v>
      </c>
      <c r="AC269" s="9">
        <v>9718.500000000002</v>
      </c>
      <c r="AE269" s="9">
        <v>9338.72</v>
      </c>
      <c r="AG269" s="9">
        <f t="shared" si="86"/>
        <v>379.7800000000025</v>
      </c>
      <c r="AI269" s="21">
        <f t="shared" si="87"/>
        <v>0.04066724347662233</v>
      </c>
    </row>
    <row r="270" spans="1:35" ht="12.75" outlineLevel="1">
      <c r="A270" s="1" t="s">
        <v>705</v>
      </c>
      <c r="B270" s="16" t="s">
        <v>706</v>
      </c>
      <c r="C270" s="1" t="s">
        <v>1223</v>
      </c>
      <c r="E270" s="5">
        <v>1576.47</v>
      </c>
      <c r="G270" s="5">
        <v>760.26</v>
      </c>
      <c r="I270" s="9">
        <f t="shared" si="80"/>
        <v>816.21</v>
      </c>
      <c r="K270" s="21">
        <f t="shared" si="81"/>
        <v>1.0735932444163838</v>
      </c>
      <c r="M270" s="9">
        <v>5533.63</v>
      </c>
      <c r="O270" s="9">
        <v>2767.68</v>
      </c>
      <c r="Q270" s="9">
        <f t="shared" si="82"/>
        <v>2765.9500000000003</v>
      </c>
      <c r="S270" s="21">
        <f t="shared" si="83"/>
        <v>0.9993749277373108</v>
      </c>
      <c r="U270" s="9">
        <v>15079.17</v>
      </c>
      <c r="W270" s="9">
        <v>12305.92</v>
      </c>
      <c r="Y270" s="9">
        <f t="shared" si="84"/>
        <v>2773.25</v>
      </c>
      <c r="AA270" s="21">
        <f t="shared" si="85"/>
        <v>0.22535901419804452</v>
      </c>
      <c r="AC270" s="9">
        <v>14757.1</v>
      </c>
      <c r="AE270" s="9">
        <v>15198.630000000001</v>
      </c>
      <c r="AG270" s="9">
        <f t="shared" si="86"/>
        <v>-441.53000000000065</v>
      </c>
      <c r="AI270" s="21">
        <f t="shared" si="87"/>
        <v>-0.029050644696265428</v>
      </c>
    </row>
    <row r="271" spans="1:35" ht="12.75" outlineLevel="1">
      <c r="A271" s="1" t="s">
        <v>707</v>
      </c>
      <c r="B271" s="16" t="s">
        <v>708</v>
      </c>
      <c r="C271" s="1" t="s">
        <v>1224</v>
      </c>
      <c r="E271" s="5">
        <v>174</v>
      </c>
      <c r="G271" s="5">
        <v>535</v>
      </c>
      <c r="I271" s="9">
        <f t="shared" si="80"/>
        <v>-361</v>
      </c>
      <c r="K271" s="21">
        <f t="shared" si="81"/>
        <v>-0.6747663551401869</v>
      </c>
      <c r="M271" s="9">
        <v>1557</v>
      </c>
      <c r="O271" s="9">
        <v>2834</v>
      </c>
      <c r="Q271" s="9">
        <f t="shared" si="82"/>
        <v>-1277</v>
      </c>
      <c r="S271" s="21">
        <f t="shared" si="83"/>
        <v>-0.4505998588567396</v>
      </c>
      <c r="U271" s="9">
        <v>10820</v>
      </c>
      <c r="W271" s="9">
        <v>13090</v>
      </c>
      <c r="Y271" s="9">
        <f t="shared" si="84"/>
        <v>-2270</v>
      </c>
      <c r="AA271" s="21">
        <f t="shared" si="85"/>
        <v>-0.173414820473644</v>
      </c>
      <c r="AC271" s="9">
        <v>11715</v>
      </c>
      <c r="AE271" s="9">
        <v>14974</v>
      </c>
      <c r="AG271" s="9">
        <f t="shared" si="86"/>
        <v>-3259</v>
      </c>
      <c r="AI271" s="21">
        <f t="shared" si="87"/>
        <v>-0.21764391612127687</v>
      </c>
    </row>
    <row r="272" spans="1:35" ht="12.75" outlineLevel="1">
      <c r="A272" s="1" t="s">
        <v>709</v>
      </c>
      <c r="B272" s="16" t="s">
        <v>710</v>
      </c>
      <c r="C272" s="1" t="s">
        <v>1225</v>
      </c>
      <c r="E272" s="5">
        <v>184618.02</v>
      </c>
      <c r="G272" s="5">
        <v>82512.33</v>
      </c>
      <c r="I272" s="9">
        <f t="shared" si="80"/>
        <v>102105.68999999999</v>
      </c>
      <c r="K272" s="21">
        <f t="shared" si="81"/>
        <v>1.2374597832832983</v>
      </c>
      <c r="M272" s="9">
        <v>553854.06</v>
      </c>
      <c r="O272" s="9">
        <v>247536.99</v>
      </c>
      <c r="Q272" s="9">
        <f t="shared" si="82"/>
        <v>306317.07000000007</v>
      </c>
      <c r="S272" s="21">
        <f t="shared" si="83"/>
        <v>1.2374597832832988</v>
      </c>
      <c r="U272" s="9">
        <v>2030798.22</v>
      </c>
      <c r="W272" s="9">
        <v>907731.64</v>
      </c>
      <c r="Y272" s="9">
        <f t="shared" si="84"/>
        <v>1123066.58</v>
      </c>
      <c r="AA272" s="21">
        <f t="shared" si="85"/>
        <v>1.2372231290736986</v>
      </c>
      <c r="AC272" s="9">
        <v>2113310.55</v>
      </c>
      <c r="AE272" s="9">
        <v>992231.63</v>
      </c>
      <c r="AG272" s="9">
        <f t="shared" si="86"/>
        <v>1121078.92</v>
      </c>
      <c r="AI272" s="21">
        <f t="shared" si="87"/>
        <v>1.1298560599202023</v>
      </c>
    </row>
    <row r="273" spans="1:35" ht="12.75" outlineLevel="1">
      <c r="A273" s="1" t="s">
        <v>711</v>
      </c>
      <c r="B273" s="16" t="s">
        <v>712</v>
      </c>
      <c r="C273" s="1" t="s">
        <v>1226</v>
      </c>
      <c r="E273" s="5">
        <v>12868.74</v>
      </c>
      <c r="G273" s="5">
        <v>12598.74</v>
      </c>
      <c r="I273" s="9">
        <f t="shared" si="80"/>
        <v>270</v>
      </c>
      <c r="K273" s="21">
        <f t="shared" si="81"/>
        <v>0.02143071450002143</v>
      </c>
      <c r="M273" s="9">
        <v>38514.43</v>
      </c>
      <c r="O273" s="9">
        <v>37547.32</v>
      </c>
      <c r="Q273" s="9">
        <f t="shared" si="82"/>
        <v>967.1100000000006</v>
      </c>
      <c r="S273" s="21">
        <f t="shared" si="83"/>
        <v>0.025757097976633236</v>
      </c>
      <c r="U273" s="9">
        <v>141260.33000000002</v>
      </c>
      <c r="W273" s="9">
        <v>134754.56</v>
      </c>
      <c r="Y273" s="9">
        <f t="shared" si="84"/>
        <v>6505.770000000019</v>
      </c>
      <c r="AA273" s="21">
        <f t="shared" si="85"/>
        <v>0.04827866307455583</v>
      </c>
      <c r="AC273" s="9">
        <v>153864.85</v>
      </c>
      <c r="AE273" s="9">
        <v>146890.74</v>
      </c>
      <c r="AG273" s="9">
        <f t="shared" si="86"/>
        <v>6974.110000000015</v>
      </c>
      <c r="AI273" s="21">
        <f t="shared" si="87"/>
        <v>0.04747821407939</v>
      </c>
    </row>
    <row r="274" spans="1:35" ht="12.75" outlineLevel="1">
      <c r="A274" s="1" t="s">
        <v>713</v>
      </c>
      <c r="B274" s="16" t="s">
        <v>714</v>
      </c>
      <c r="C274" s="1" t="s">
        <v>1227</v>
      </c>
      <c r="E274" s="5">
        <v>381680.4</v>
      </c>
      <c r="G274" s="5">
        <v>353181.48</v>
      </c>
      <c r="I274" s="9">
        <f t="shared" si="80"/>
        <v>28498.920000000042</v>
      </c>
      <c r="K274" s="21">
        <f t="shared" si="81"/>
        <v>0.08069200004484958</v>
      </c>
      <c r="M274" s="9">
        <v>1500261.35</v>
      </c>
      <c r="O274" s="9">
        <v>1059835.28</v>
      </c>
      <c r="Q274" s="9">
        <f t="shared" si="82"/>
        <v>440426.07000000007</v>
      </c>
      <c r="S274" s="21">
        <f t="shared" si="83"/>
        <v>0.4155608690437254</v>
      </c>
      <c r="U274" s="9">
        <v>4573447.51</v>
      </c>
      <c r="W274" s="9">
        <v>3868035.74</v>
      </c>
      <c r="Y274" s="9">
        <f t="shared" si="84"/>
        <v>705411.7699999996</v>
      </c>
      <c r="AA274" s="21">
        <f t="shared" si="85"/>
        <v>0.18236950675124824</v>
      </c>
      <c r="AC274" s="9">
        <v>4924261.7</v>
      </c>
      <c r="AE274" s="9">
        <v>4184053.33</v>
      </c>
      <c r="AG274" s="9">
        <f t="shared" si="86"/>
        <v>740208.3700000001</v>
      </c>
      <c r="AI274" s="21">
        <f t="shared" si="87"/>
        <v>0.17691179141829919</v>
      </c>
    </row>
    <row r="275" spans="1:35" ht="12.75" outlineLevel="1">
      <c r="A275" s="1" t="s">
        <v>715</v>
      </c>
      <c r="B275" s="16" t="s">
        <v>716</v>
      </c>
      <c r="C275" s="1" t="s">
        <v>1228</v>
      </c>
      <c r="E275" s="5">
        <v>0.59</v>
      </c>
      <c r="G275" s="5">
        <v>0</v>
      </c>
      <c r="I275" s="9">
        <f t="shared" si="80"/>
        <v>0.59</v>
      </c>
      <c r="K275" s="21" t="str">
        <f t="shared" si="81"/>
        <v>N.M.</v>
      </c>
      <c r="M275" s="9">
        <v>1.5</v>
      </c>
      <c r="O275" s="9">
        <v>0</v>
      </c>
      <c r="Q275" s="9">
        <f t="shared" si="82"/>
        <v>1.5</v>
      </c>
      <c r="S275" s="21" t="str">
        <f t="shared" si="83"/>
        <v>N.M.</v>
      </c>
      <c r="U275" s="9">
        <v>126.5</v>
      </c>
      <c r="W275" s="9">
        <v>323.2</v>
      </c>
      <c r="Y275" s="9">
        <f t="shared" si="84"/>
        <v>-196.7</v>
      </c>
      <c r="AA275" s="21">
        <f t="shared" si="85"/>
        <v>-0.6086014851485149</v>
      </c>
      <c r="AC275" s="9">
        <v>126.5</v>
      </c>
      <c r="AE275" s="9">
        <v>353.868</v>
      </c>
      <c r="AG275" s="9">
        <f t="shared" si="86"/>
        <v>-227.368</v>
      </c>
      <c r="AI275" s="21">
        <f t="shared" si="87"/>
        <v>-0.6425220703765245</v>
      </c>
    </row>
    <row r="276" spans="1:35" ht="12.75" outlineLevel="1">
      <c r="A276" s="1" t="s">
        <v>717</v>
      </c>
      <c r="B276" s="16" t="s">
        <v>718</v>
      </c>
      <c r="C276" s="1" t="s">
        <v>1229</v>
      </c>
      <c r="E276" s="5">
        <v>0</v>
      </c>
      <c r="G276" s="5">
        <v>6273.45</v>
      </c>
      <c r="I276" s="9">
        <f t="shared" si="80"/>
        <v>-6273.45</v>
      </c>
      <c r="K276" s="21" t="str">
        <f t="shared" si="81"/>
        <v>N.M.</v>
      </c>
      <c r="M276" s="9">
        <v>0</v>
      </c>
      <c r="O276" s="9">
        <v>18770.9</v>
      </c>
      <c r="Q276" s="9">
        <f t="shared" si="82"/>
        <v>-18770.9</v>
      </c>
      <c r="S276" s="21" t="str">
        <f t="shared" si="83"/>
        <v>N.M.</v>
      </c>
      <c r="U276" s="9">
        <v>303.81</v>
      </c>
      <c r="W276" s="9">
        <v>120132.52</v>
      </c>
      <c r="Y276" s="9">
        <f t="shared" si="84"/>
        <v>-119828.71</v>
      </c>
      <c r="AA276" s="21">
        <f t="shared" si="85"/>
        <v>-0.9974710428117216</v>
      </c>
      <c r="AC276" s="9">
        <v>3108.82</v>
      </c>
      <c r="AE276" s="9">
        <v>131807.32</v>
      </c>
      <c r="AG276" s="9">
        <f t="shared" si="86"/>
        <v>-128698.5</v>
      </c>
      <c r="AI276" s="21">
        <f t="shared" si="87"/>
        <v>-0.976413904781616</v>
      </c>
    </row>
    <row r="277" spans="1:35" ht="12.75" outlineLevel="1">
      <c r="A277" s="1" t="s">
        <v>719</v>
      </c>
      <c r="B277" s="16" t="s">
        <v>720</v>
      </c>
      <c r="C277" s="1" t="s">
        <v>1230</v>
      </c>
      <c r="E277" s="5">
        <v>19197.82</v>
      </c>
      <c r="G277" s="5">
        <v>22713.56</v>
      </c>
      <c r="I277" s="9">
        <f t="shared" si="80"/>
        <v>-3515.7400000000016</v>
      </c>
      <c r="K277" s="21">
        <f t="shared" si="81"/>
        <v>-0.15478595165178868</v>
      </c>
      <c r="M277" s="9">
        <v>57403.6</v>
      </c>
      <c r="O277" s="9">
        <v>67980.67</v>
      </c>
      <c r="Q277" s="9">
        <f t="shared" si="82"/>
        <v>-10577.07</v>
      </c>
      <c r="S277" s="21">
        <f t="shared" si="83"/>
        <v>-0.15558937562692454</v>
      </c>
      <c r="U277" s="9">
        <v>153661</v>
      </c>
      <c r="W277" s="9">
        <v>248114.37</v>
      </c>
      <c r="Y277" s="9">
        <f t="shared" si="84"/>
        <v>-94453.37</v>
      </c>
      <c r="AA277" s="21">
        <f t="shared" si="85"/>
        <v>-0.38068480273835004</v>
      </c>
      <c r="AC277" s="9">
        <v>176213.63</v>
      </c>
      <c r="AE277" s="9">
        <v>270085.2</v>
      </c>
      <c r="AG277" s="9">
        <f t="shared" si="86"/>
        <v>-93871.57</v>
      </c>
      <c r="AI277" s="21">
        <f t="shared" si="87"/>
        <v>-0.34756280610710993</v>
      </c>
    </row>
    <row r="278" spans="1:35" ht="12.75" outlineLevel="1">
      <c r="A278" s="1" t="s">
        <v>721</v>
      </c>
      <c r="B278" s="16" t="s">
        <v>722</v>
      </c>
      <c r="C278" s="1" t="s">
        <v>1231</v>
      </c>
      <c r="E278" s="5">
        <v>609.33</v>
      </c>
      <c r="G278" s="5">
        <v>16.01</v>
      </c>
      <c r="I278" s="9">
        <f t="shared" si="80"/>
        <v>593.32</v>
      </c>
      <c r="K278" s="21" t="str">
        <f t="shared" si="81"/>
        <v>N.M.</v>
      </c>
      <c r="M278" s="9">
        <v>668.1800000000001</v>
      </c>
      <c r="O278" s="9">
        <v>92.47</v>
      </c>
      <c r="Q278" s="9">
        <f t="shared" si="82"/>
        <v>575.71</v>
      </c>
      <c r="S278" s="21">
        <f t="shared" si="83"/>
        <v>6.225911106304748</v>
      </c>
      <c r="U278" s="9">
        <v>9708.26</v>
      </c>
      <c r="W278" s="9">
        <v>4172.24</v>
      </c>
      <c r="Y278" s="9">
        <f t="shared" si="84"/>
        <v>5536.02</v>
      </c>
      <c r="AA278" s="21">
        <f t="shared" si="85"/>
        <v>1.326869978716469</v>
      </c>
      <c r="AC278" s="9">
        <v>9754.85</v>
      </c>
      <c r="AE278" s="9">
        <v>4199.589</v>
      </c>
      <c r="AG278" s="9">
        <f t="shared" si="86"/>
        <v>5555.261</v>
      </c>
      <c r="AI278" s="21">
        <f t="shared" si="87"/>
        <v>1.3228106369456631</v>
      </c>
    </row>
    <row r="279" spans="1:35" ht="12.75" outlineLevel="1">
      <c r="A279" s="1" t="s">
        <v>723</v>
      </c>
      <c r="B279" s="16" t="s">
        <v>724</v>
      </c>
      <c r="C279" s="1" t="s">
        <v>1232</v>
      </c>
      <c r="E279" s="5">
        <v>216.95000000000002</v>
      </c>
      <c r="G279" s="5">
        <v>134.96</v>
      </c>
      <c r="I279" s="9">
        <f t="shared" si="80"/>
        <v>81.99000000000001</v>
      </c>
      <c r="K279" s="21">
        <f t="shared" si="81"/>
        <v>0.6075133372851216</v>
      </c>
      <c r="M279" s="9">
        <v>289.86</v>
      </c>
      <c r="O279" s="9">
        <v>2186.42</v>
      </c>
      <c r="Q279" s="9">
        <f t="shared" si="82"/>
        <v>-1896.56</v>
      </c>
      <c r="S279" s="21">
        <f t="shared" si="83"/>
        <v>-0.8674271183029792</v>
      </c>
      <c r="U279" s="9">
        <v>950.82</v>
      </c>
      <c r="W279" s="9">
        <v>2816.193</v>
      </c>
      <c r="Y279" s="9">
        <f t="shared" si="84"/>
        <v>-1865.373</v>
      </c>
      <c r="AA279" s="21">
        <f t="shared" si="85"/>
        <v>-0.6623739921234091</v>
      </c>
      <c r="AC279" s="9">
        <v>1158.33</v>
      </c>
      <c r="AE279" s="9">
        <v>2827.043</v>
      </c>
      <c r="AG279" s="9">
        <f t="shared" si="86"/>
        <v>-1668.7130000000002</v>
      </c>
      <c r="AI279" s="21">
        <f t="shared" si="87"/>
        <v>-0.590267993801297</v>
      </c>
    </row>
    <row r="280" spans="1:35" ht="12.75" outlineLevel="1">
      <c r="A280" s="1" t="s">
        <v>725</v>
      </c>
      <c r="B280" s="16" t="s">
        <v>726</v>
      </c>
      <c r="C280" s="1" t="s">
        <v>1233</v>
      </c>
      <c r="E280" s="5">
        <v>172.74</v>
      </c>
      <c r="G280" s="5">
        <v>55.870000000000005</v>
      </c>
      <c r="I280" s="9">
        <f t="shared" si="80"/>
        <v>116.87</v>
      </c>
      <c r="K280" s="21">
        <f t="shared" si="81"/>
        <v>2.09182029711831</v>
      </c>
      <c r="M280" s="9">
        <v>6765.6900000000005</v>
      </c>
      <c r="O280" s="9">
        <v>525.41</v>
      </c>
      <c r="Q280" s="9">
        <f t="shared" si="82"/>
        <v>6240.280000000001</v>
      </c>
      <c r="S280" s="21" t="str">
        <f t="shared" si="83"/>
        <v>N.M.</v>
      </c>
      <c r="U280" s="9">
        <v>21483.68</v>
      </c>
      <c r="W280" s="9">
        <v>16163.336</v>
      </c>
      <c r="Y280" s="9">
        <f t="shared" si="84"/>
        <v>5320.344000000001</v>
      </c>
      <c r="AA280" s="21">
        <f t="shared" si="85"/>
        <v>0.329161257304804</v>
      </c>
      <c r="AC280" s="9">
        <v>21485.09</v>
      </c>
      <c r="AE280" s="9">
        <v>16988.384</v>
      </c>
      <c r="AG280" s="9">
        <f t="shared" si="86"/>
        <v>4496.706000000002</v>
      </c>
      <c r="AI280" s="21">
        <f t="shared" si="87"/>
        <v>0.2646929808038247</v>
      </c>
    </row>
    <row r="281" spans="1:35" ht="12.75" outlineLevel="1">
      <c r="A281" s="1" t="s">
        <v>727</v>
      </c>
      <c r="B281" s="16" t="s">
        <v>728</v>
      </c>
      <c r="C281" s="1" t="s">
        <v>1234</v>
      </c>
      <c r="E281" s="5">
        <v>341630.5</v>
      </c>
      <c r="G281" s="5">
        <v>213913.41</v>
      </c>
      <c r="I281" s="9">
        <f t="shared" si="80"/>
        <v>127717.09</v>
      </c>
      <c r="K281" s="21">
        <f t="shared" si="81"/>
        <v>0.5970504139969532</v>
      </c>
      <c r="M281" s="9">
        <v>1024891.5</v>
      </c>
      <c r="O281" s="9">
        <v>641740.23</v>
      </c>
      <c r="Q281" s="9">
        <f t="shared" si="82"/>
        <v>383151.27</v>
      </c>
      <c r="S281" s="21">
        <f t="shared" si="83"/>
        <v>0.5970504139969532</v>
      </c>
      <c r="U281" s="9">
        <v>3757935.5</v>
      </c>
      <c r="W281" s="9">
        <v>2367348.56</v>
      </c>
      <c r="Y281" s="9">
        <f t="shared" si="84"/>
        <v>1390586.94</v>
      </c>
      <c r="AA281" s="21">
        <f t="shared" si="85"/>
        <v>0.5874027016959429</v>
      </c>
      <c r="AC281" s="9">
        <v>3971848.91</v>
      </c>
      <c r="AE281" s="9">
        <v>2588265.23</v>
      </c>
      <c r="AG281" s="9">
        <f t="shared" si="86"/>
        <v>1383583.6800000002</v>
      </c>
      <c r="AI281" s="21">
        <f t="shared" si="87"/>
        <v>0.5345602390215628</v>
      </c>
    </row>
    <row r="282" spans="1:35" ht="12.75" outlineLevel="1">
      <c r="A282" s="1" t="s">
        <v>729</v>
      </c>
      <c r="B282" s="16" t="s">
        <v>730</v>
      </c>
      <c r="C282" s="1" t="s">
        <v>1235</v>
      </c>
      <c r="E282" s="5">
        <v>105478.36</v>
      </c>
      <c r="G282" s="5">
        <v>118857.38</v>
      </c>
      <c r="I282" s="9">
        <f t="shared" si="80"/>
        <v>-13379.020000000004</v>
      </c>
      <c r="K282" s="21">
        <f t="shared" si="81"/>
        <v>-0.11256364560618788</v>
      </c>
      <c r="M282" s="9">
        <v>348795.75</v>
      </c>
      <c r="O282" s="9">
        <v>340824.58</v>
      </c>
      <c r="Q282" s="9">
        <f t="shared" si="82"/>
        <v>7971.169999999984</v>
      </c>
      <c r="S282" s="21">
        <f t="shared" si="83"/>
        <v>0.02338789649502387</v>
      </c>
      <c r="U282" s="9">
        <v>1408058.63</v>
      </c>
      <c r="W282" s="9">
        <v>1405790.124</v>
      </c>
      <c r="Y282" s="9">
        <f t="shared" si="84"/>
        <v>2268.5059999998193</v>
      </c>
      <c r="AA282" s="21">
        <f t="shared" si="85"/>
        <v>0.0016136875350532902</v>
      </c>
      <c r="AC282" s="9">
        <v>1529840.49</v>
      </c>
      <c r="AE282" s="9">
        <v>1581204.425</v>
      </c>
      <c r="AG282" s="9">
        <f t="shared" si="86"/>
        <v>-51363.935000000056</v>
      </c>
      <c r="AI282" s="21">
        <f t="shared" si="87"/>
        <v>-0.032484057208478946</v>
      </c>
    </row>
    <row r="283" spans="1:35" ht="12.75" outlineLevel="1">
      <c r="A283" s="1" t="s">
        <v>731</v>
      </c>
      <c r="B283" s="16" t="s">
        <v>732</v>
      </c>
      <c r="C283" s="1" t="s">
        <v>1236</v>
      </c>
      <c r="E283" s="5">
        <v>0</v>
      </c>
      <c r="G283" s="5">
        <v>0</v>
      </c>
      <c r="I283" s="9">
        <f t="shared" si="80"/>
        <v>0</v>
      </c>
      <c r="K283" s="21">
        <f t="shared" si="81"/>
        <v>0</v>
      </c>
      <c r="M283" s="9">
        <v>8076.39</v>
      </c>
      <c r="O283" s="9">
        <v>-1554.7</v>
      </c>
      <c r="Q283" s="9">
        <f t="shared" si="82"/>
        <v>9631.09</v>
      </c>
      <c r="S283" s="21">
        <f t="shared" si="83"/>
        <v>6.194822152183701</v>
      </c>
      <c r="U283" s="9">
        <v>13339.720000000001</v>
      </c>
      <c r="W283" s="9">
        <v>-1469.53</v>
      </c>
      <c r="Y283" s="9">
        <f t="shared" si="84"/>
        <v>14809.250000000002</v>
      </c>
      <c r="AA283" s="21" t="str">
        <f t="shared" si="85"/>
        <v>N.M.</v>
      </c>
      <c r="AC283" s="9">
        <v>46072.15</v>
      </c>
      <c r="AE283" s="9">
        <v>-1941.22</v>
      </c>
      <c r="AG283" s="9">
        <f t="shared" si="86"/>
        <v>48013.37</v>
      </c>
      <c r="AI283" s="21" t="str">
        <f t="shared" si="87"/>
        <v>N.M.</v>
      </c>
    </row>
    <row r="284" spans="1:35" ht="12.75" outlineLevel="1">
      <c r="A284" s="1" t="s">
        <v>733</v>
      </c>
      <c r="B284" s="16" t="s">
        <v>734</v>
      </c>
      <c r="C284" s="1" t="s">
        <v>1237</v>
      </c>
      <c r="E284" s="5">
        <v>233.32</v>
      </c>
      <c r="G284" s="5">
        <v>436.92</v>
      </c>
      <c r="I284" s="9">
        <f t="shared" si="80"/>
        <v>-203.60000000000002</v>
      </c>
      <c r="K284" s="21">
        <f t="shared" si="81"/>
        <v>-0.4659891971070219</v>
      </c>
      <c r="M284" s="9">
        <v>699.96</v>
      </c>
      <c r="O284" s="9">
        <v>1310.76</v>
      </c>
      <c r="Q284" s="9">
        <f t="shared" si="82"/>
        <v>-610.8</v>
      </c>
      <c r="S284" s="21">
        <f t="shared" si="83"/>
        <v>-0.46598919710702186</v>
      </c>
      <c r="U284" s="9">
        <v>2566.53</v>
      </c>
      <c r="W284" s="9">
        <v>4806.11</v>
      </c>
      <c r="Y284" s="9">
        <f t="shared" si="84"/>
        <v>-2239.5799999999995</v>
      </c>
      <c r="AA284" s="21">
        <f t="shared" si="85"/>
        <v>-0.46598600531406886</v>
      </c>
      <c r="AC284" s="9">
        <v>3003.4500000000003</v>
      </c>
      <c r="AE284" s="9">
        <v>5139.44</v>
      </c>
      <c r="AG284" s="9">
        <f t="shared" si="86"/>
        <v>-2135.9899999999993</v>
      </c>
      <c r="AI284" s="21">
        <f t="shared" si="87"/>
        <v>-0.41560753700792297</v>
      </c>
    </row>
    <row r="285" spans="1:35" ht="12.75" outlineLevel="1">
      <c r="A285" s="1" t="s">
        <v>735</v>
      </c>
      <c r="B285" s="16" t="s">
        <v>736</v>
      </c>
      <c r="C285" s="1" t="s">
        <v>1238</v>
      </c>
      <c r="E285" s="5">
        <v>-63039.94</v>
      </c>
      <c r="G285" s="5">
        <v>-39286</v>
      </c>
      <c r="I285" s="9">
        <f t="shared" si="80"/>
        <v>-23753.940000000002</v>
      </c>
      <c r="K285" s="21">
        <f t="shared" si="81"/>
        <v>-0.6046413480629232</v>
      </c>
      <c r="M285" s="9">
        <v>-166649.82</v>
      </c>
      <c r="O285" s="9">
        <v>-111795.78</v>
      </c>
      <c r="Q285" s="9">
        <f t="shared" si="82"/>
        <v>-54854.04000000001</v>
      </c>
      <c r="S285" s="21">
        <f t="shared" si="83"/>
        <v>-0.4906628854863753</v>
      </c>
      <c r="U285" s="9">
        <v>-498269.97000000003</v>
      </c>
      <c r="W285" s="9">
        <v>-342928.411</v>
      </c>
      <c r="Y285" s="9">
        <f t="shared" si="84"/>
        <v>-155341.559</v>
      </c>
      <c r="AA285" s="21">
        <f t="shared" si="85"/>
        <v>-0.45298538708710256</v>
      </c>
      <c r="AC285" s="9">
        <v>-531213.415</v>
      </c>
      <c r="AE285" s="9">
        <v>-367907.715</v>
      </c>
      <c r="AG285" s="9">
        <f t="shared" si="86"/>
        <v>-163305.7</v>
      </c>
      <c r="AI285" s="21">
        <f t="shared" si="87"/>
        <v>-0.4438768020942426</v>
      </c>
    </row>
    <row r="286" spans="1:35" ht="12.75" outlineLevel="1">
      <c r="A286" s="1" t="s">
        <v>737</v>
      </c>
      <c r="B286" s="16" t="s">
        <v>738</v>
      </c>
      <c r="C286" s="1" t="s">
        <v>1239</v>
      </c>
      <c r="E286" s="5">
        <v>-154960.22</v>
      </c>
      <c r="G286" s="5">
        <v>-173901.79</v>
      </c>
      <c r="I286" s="9">
        <f t="shared" si="80"/>
        <v>18941.570000000007</v>
      </c>
      <c r="K286" s="21">
        <f t="shared" si="81"/>
        <v>0.10892107551049363</v>
      </c>
      <c r="M286" s="9">
        <v>-436521.03</v>
      </c>
      <c r="O286" s="9">
        <v>-489108.65</v>
      </c>
      <c r="Q286" s="9">
        <f t="shared" si="82"/>
        <v>52587.619999999995</v>
      </c>
      <c r="S286" s="21">
        <f t="shared" si="83"/>
        <v>0.10751725613521657</v>
      </c>
      <c r="U286" s="9">
        <v>-1638889.085</v>
      </c>
      <c r="W286" s="9">
        <v>-1618393.554</v>
      </c>
      <c r="Y286" s="9">
        <f t="shared" si="84"/>
        <v>-20495.53099999996</v>
      </c>
      <c r="AA286" s="21">
        <f t="shared" si="85"/>
        <v>-0.012664120509713769</v>
      </c>
      <c r="AC286" s="9">
        <v>-1783927.926</v>
      </c>
      <c r="AE286" s="9">
        <v>-1728620.143</v>
      </c>
      <c r="AG286" s="9">
        <f t="shared" si="86"/>
        <v>-55307.783000000054</v>
      </c>
      <c r="AI286" s="21">
        <f t="shared" si="87"/>
        <v>-0.031995336409775976</v>
      </c>
    </row>
    <row r="287" spans="1:35" ht="12.75" outlineLevel="1">
      <c r="A287" s="1" t="s">
        <v>739</v>
      </c>
      <c r="B287" s="16" t="s">
        <v>740</v>
      </c>
      <c r="C287" s="1" t="s">
        <v>1240</v>
      </c>
      <c r="E287" s="5">
        <v>-45529.4</v>
      </c>
      <c r="G287" s="5">
        <v>-58077.87</v>
      </c>
      <c r="I287" s="9">
        <f t="shared" si="80"/>
        <v>12548.470000000001</v>
      </c>
      <c r="K287" s="21">
        <f t="shared" si="81"/>
        <v>0.21606284803488834</v>
      </c>
      <c r="M287" s="9">
        <v>-121513.73</v>
      </c>
      <c r="O287" s="9">
        <v>-170632.95</v>
      </c>
      <c r="Q287" s="9">
        <f t="shared" si="82"/>
        <v>49119.220000000016</v>
      </c>
      <c r="S287" s="21">
        <f t="shared" si="83"/>
        <v>0.2878647998525491</v>
      </c>
      <c r="U287" s="9">
        <v>-495917.846</v>
      </c>
      <c r="W287" s="9">
        <v>-568826.072</v>
      </c>
      <c r="Y287" s="9">
        <f t="shared" si="84"/>
        <v>72908.22600000002</v>
      </c>
      <c r="AA287" s="21">
        <f t="shared" si="85"/>
        <v>0.12817314393423235</v>
      </c>
      <c r="AC287" s="9">
        <v>-548524.31</v>
      </c>
      <c r="AE287" s="9">
        <v>-628359.636</v>
      </c>
      <c r="AG287" s="9">
        <f t="shared" si="86"/>
        <v>79835.326</v>
      </c>
      <c r="AI287" s="21">
        <f t="shared" si="87"/>
        <v>0.12705355568065163</v>
      </c>
    </row>
    <row r="288" spans="1:35" ht="12.75" outlineLevel="1">
      <c r="A288" s="1" t="s">
        <v>741</v>
      </c>
      <c r="B288" s="16" t="s">
        <v>742</v>
      </c>
      <c r="C288" s="1" t="s">
        <v>1241</v>
      </c>
      <c r="E288" s="5">
        <v>-91626.03</v>
      </c>
      <c r="G288" s="5">
        <v>-64858.9</v>
      </c>
      <c r="I288" s="9">
        <f t="shared" si="80"/>
        <v>-26767.129999999997</v>
      </c>
      <c r="K288" s="21">
        <f t="shared" si="81"/>
        <v>-0.41269787184179807</v>
      </c>
      <c r="M288" s="9">
        <v>-244290.97</v>
      </c>
      <c r="O288" s="9">
        <v>-184089.01</v>
      </c>
      <c r="Q288" s="9">
        <f t="shared" si="82"/>
        <v>-60201.95999999999</v>
      </c>
      <c r="S288" s="21">
        <f t="shared" si="83"/>
        <v>-0.32702636621273584</v>
      </c>
      <c r="U288" s="9">
        <v>-838913.932</v>
      </c>
      <c r="W288" s="9">
        <v>-611757.388</v>
      </c>
      <c r="Y288" s="9">
        <f t="shared" si="84"/>
        <v>-227156.544</v>
      </c>
      <c r="AA288" s="21">
        <f t="shared" si="85"/>
        <v>-0.3713180232160923</v>
      </c>
      <c r="AC288" s="9">
        <v>-892585.372</v>
      </c>
      <c r="AE288" s="9">
        <v>-655451.8790000001</v>
      </c>
      <c r="AG288" s="9">
        <f t="shared" si="86"/>
        <v>-237133.4929999999</v>
      </c>
      <c r="AI288" s="21">
        <f t="shared" si="87"/>
        <v>-0.36178627386313417</v>
      </c>
    </row>
    <row r="289" spans="1:35" ht="12.75" outlineLevel="1">
      <c r="A289" s="1" t="s">
        <v>743</v>
      </c>
      <c r="B289" s="16" t="s">
        <v>744</v>
      </c>
      <c r="C289" s="1" t="s">
        <v>1242</v>
      </c>
      <c r="E289" s="5">
        <v>-90566.79000000001</v>
      </c>
      <c r="G289" s="5">
        <v>-69980.21</v>
      </c>
      <c r="I289" s="9">
        <f t="shared" si="80"/>
        <v>-20586.58</v>
      </c>
      <c r="K289" s="21">
        <f t="shared" si="81"/>
        <v>-0.2941771680879494</v>
      </c>
      <c r="M289" s="9">
        <v>-228862.02000000002</v>
      </c>
      <c r="O289" s="9">
        <v>-208069.32</v>
      </c>
      <c r="Q289" s="9">
        <f t="shared" si="82"/>
        <v>-20792.70000000001</v>
      </c>
      <c r="S289" s="21">
        <f t="shared" si="83"/>
        <v>-0.09993159971878608</v>
      </c>
      <c r="U289" s="9">
        <v>-891976.74</v>
      </c>
      <c r="W289" s="9">
        <v>-807913.523</v>
      </c>
      <c r="Y289" s="9">
        <f t="shared" si="84"/>
        <v>-84063.21699999995</v>
      </c>
      <c r="AA289" s="21">
        <f t="shared" si="85"/>
        <v>-0.10404977093074347</v>
      </c>
      <c r="AC289" s="9">
        <v>-949115.21</v>
      </c>
      <c r="AE289" s="9">
        <v>-894721.326</v>
      </c>
      <c r="AG289" s="9">
        <f t="shared" si="86"/>
        <v>-54393.88399999996</v>
      </c>
      <c r="AI289" s="21">
        <f t="shared" si="87"/>
        <v>-0.060794218735320454</v>
      </c>
    </row>
    <row r="290" spans="1:35" ht="12.75" outlineLevel="1">
      <c r="A290" s="1" t="s">
        <v>745</v>
      </c>
      <c r="B290" s="16" t="s">
        <v>746</v>
      </c>
      <c r="C290" s="1" t="s">
        <v>1243</v>
      </c>
      <c r="E290" s="5">
        <v>-63834.810000000005</v>
      </c>
      <c r="G290" s="5">
        <v>-80367.91</v>
      </c>
      <c r="I290" s="9">
        <f t="shared" si="80"/>
        <v>16533.1</v>
      </c>
      <c r="K290" s="21">
        <f t="shared" si="81"/>
        <v>0.2057176801039121</v>
      </c>
      <c r="M290" s="9">
        <v>-208398.25</v>
      </c>
      <c r="O290" s="9">
        <v>-241103.73</v>
      </c>
      <c r="Q290" s="9">
        <f t="shared" si="82"/>
        <v>32705.48000000001</v>
      </c>
      <c r="S290" s="21">
        <f t="shared" si="83"/>
        <v>0.1356490005359934</v>
      </c>
      <c r="U290" s="9">
        <v>-795098.92</v>
      </c>
      <c r="W290" s="9">
        <v>-882478.03</v>
      </c>
      <c r="Y290" s="9">
        <f t="shared" si="84"/>
        <v>87379.10999999999</v>
      </c>
      <c r="AA290" s="21">
        <f t="shared" si="85"/>
        <v>0.09901562081947805</v>
      </c>
      <c r="AC290" s="9">
        <v>-875466.8300000001</v>
      </c>
      <c r="AE290" s="9">
        <v>-961228.03</v>
      </c>
      <c r="AG290" s="9">
        <f t="shared" si="86"/>
        <v>85761.19999999995</v>
      </c>
      <c r="AI290" s="21">
        <f t="shared" si="87"/>
        <v>0.0892204527160948</v>
      </c>
    </row>
    <row r="291" spans="1:35" ht="12.75" outlineLevel="1">
      <c r="A291" s="1" t="s">
        <v>747</v>
      </c>
      <c r="B291" s="16" t="s">
        <v>748</v>
      </c>
      <c r="C291" s="1" t="s">
        <v>1244</v>
      </c>
      <c r="E291" s="5">
        <v>38607.08</v>
      </c>
      <c r="G291" s="5">
        <v>-54742.73</v>
      </c>
      <c r="I291" s="9">
        <f t="shared" si="80"/>
        <v>93349.81</v>
      </c>
      <c r="K291" s="21">
        <f t="shared" si="81"/>
        <v>1.705245792454998</v>
      </c>
      <c r="M291" s="9">
        <v>-91509.81</v>
      </c>
      <c r="O291" s="9">
        <v>-128351.42</v>
      </c>
      <c r="Q291" s="9">
        <f t="shared" si="82"/>
        <v>36841.61</v>
      </c>
      <c r="S291" s="21">
        <f t="shared" si="83"/>
        <v>0.2870370269374503</v>
      </c>
      <c r="U291" s="9">
        <v>2725.18</v>
      </c>
      <c r="W291" s="9">
        <v>13967.359</v>
      </c>
      <c r="Y291" s="9">
        <f t="shared" si="84"/>
        <v>-11242.179</v>
      </c>
      <c r="AA291" s="21">
        <f t="shared" si="85"/>
        <v>-0.8048893853161503</v>
      </c>
      <c r="AC291" s="9">
        <v>53654.270000000004</v>
      </c>
      <c r="AE291" s="9">
        <v>-64.8169999999991</v>
      </c>
      <c r="AG291" s="9">
        <f t="shared" si="86"/>
        <v>53719.087</v>
      </c>
      <c r="AI291" s="21" t="str">
        <f t="shared" si="87"/>
        <v>N.M.</v>
      </c>
    </row>
    <row r="292" spans="1:35" ht="12.75" outlineLevel="1">
      <c r="A292" s="1" t="s">
        <v>749</v>
      </c>
      <c r="B292" s="16" t="s">
        <v>750</v>
      </c>
      <c r="C292" s="1" t="s">
        <v>1245</v>
      </c>
      <c r="E292" s="5">
        <v>14382.83</v>
      </c>
      <c r="G292" s="5">
        <v>13658.470000000001</v>
      </c>
      <c r="I292" s="9">
        <f t="shared" si="80"/>
        <v>724.3599999999988</v>
      </c>
      <c r="K292" s="21">
        <f t="shared" si="81"/>
        <v>0.05303375853957278</v>
      </c>
      <c r="M292" s="9">
        <v>49377.9</v>
      </c>
      <c r="O292" s="9">
        <v>44209.42</v>
      </c>
      <c r="Q292" s="9">
        <f t="shared" si="82"/>
        <v>5168.480000000003</v>
      </c>
      <c r="S292" s="21">
        <f t="shared" si="83"/>
        <v>0.11690902074716211</v>
      </c>
      <c r="U292" s="9">
        <v>169095.76</v>
      </c>
      <c r="W292" s="9">
        <v>162898.7</v>
      </c>
      <c r="Y292" s="9">
        <f t="shared" si="84"/>
        <v>6197.059999999998</v>
      </c>
      <c r="AA292" s="21">
        <f t="shared" si="85"/>
        <v>0.03804241531700374</v>
      </c>
      <c r="AC292" s="9">
        <v>189293.13</v>
      </c>
      <c r="AE292" s="9">
        <v>178286.65000000002</v>
      </c>
      <c r="AG292" s="9">
        <f t="shared" si="86"/>
        <v>11006.479999999981</v>
      </c>
      <c r="AI292" s="21">
        <f t="shared" si="87"/>
        <v>0.061734740094112374</v>
      </c>
    </row>
    <row r="293" spans="1:35" ht="12.75" outlineLevel="1">
      <c r="A293" s="1" t="s">
        <v>751</v>
      </c>
      <c r="B293" s="16" t="s">
        <v>752</v>
      </c>
      <c r="C293" s="1" t="s">
        <v>1246</v>
      </c>
      <c r="E293" s="5">
        <v>-39.1</v>
      </c>
      <c r="G293" s="5">
        <v>0</v>
      </c>
      <c r="I293" s="9">
        <f aca="true" t="shared" si="88" ref="I293:I316">+E293-G293</f>
        <v>-39.1</v>
      </c>
      <c r="K293" s="21" t="str">
        <f aca="true" t="shared" si="89" ref="K293:K316">IF(G293&lt;0,IF(I293=0,0,IF(OR(G293=0,E293=0),"N.M.",IF(ABS(I293/G293)&gt;=10,"N.M.",I293/(-G293)))),IF(I293=0,0,IF(OR(G293=0,E293=0),"N.M.",IF(ABS(I293/G293)&gt;=10,"N.M.",I293/G293))))</f>
        <v>N.M.</v>
      </c>
      <c r="M293" s="9">
        <v>-31.45</v>
      </c>
      <c r="O293" s="9">
        <v>0</v>
      </c>
      <c r="Q293" s="9">
        <f aca="true" t="shared" si="90" ref="Q293:Q316">(+M293-O293)</f>
        <v>-31.45</v>
      </c>
      <c r="S293" s="21" t="str">
        <f aca="true" t="shared" si="91" ref="S293:S316">IF(O293&lt;0,IF(Q293=0,0,IF(OR(O293=0,M293=0),"N.M.",IF(ABS(Q293/O293)&gt;=10,"N.M.",Q293/(-O293)))),IF(Q293=0,0,IF(OR(O293=0,M293=0),"N.M.",IF(ABS(Q293/O293)&gt;=10,"N.M.",Q293/O293))))</f>
        <v>N.M.</v>
      </c>
      <c r="U293" s="9">
        <v>4.59</v>
      </c>
      <c r="W293" s="9">
        <v>0</v>
      </c>
      <c r="Y293" s="9">
        <f aca="true" t="shared" si="92" ref="Y293:Y316">(+U293-W293)</f>
        <v>4.59</v>
      </c>
      <c r="AA293" s="21" t="str">
        <f aca="true" t="shared" si="93" ref="AA293:AA316">IF(W293&lt;0,IF(Y293=0,0,IF(OR(W293=0,U293=0),"N.M.",IF(ABS(Y293/W293)&gt;=10,"N.M.",Y293/(-W293)))),IF(Y293=0,0,IF(OR(W293=0,U293=0),"N.M.",IF(ABS(Y293/W293)&gt;=10,"N.M.",Y293/W293))))</f>
        <v>N.M.</v>
      </c>
      <c r="AC293" s="9">
        <v>7.699999999999999</v>
      </c>
      <c r="AE293" s="9">
        <v>0</v>
      </c>
      <c r="AG293" s="9">
        <f aca="true" t="shared" si="94" ref="AG293:AG316">(+AC293-AE293)</f>
        <v>7.699999999999999</v>
      </c>
      <c r="AI293" s="21" t="str">
        <f aca="true" t="shared" si="95" ref="AI293:AI316">IF(AE293&lt;0,IF(AG293=0,0,IF(OR(AE293=0,AC293=0),"N.M.",IF(ABS(AG293/AE293)&gt;=10,"N.M.",AG293/(-AE293)))),IF(AG293=0,0,IF(OR(AE293=0,AC293=0),"N.M.",IF(ABS(AG293/AE293)&gt;=10,"N.M.",AG293/AE293))))</f>
        <v>N.M.</v>
      </c>
    </row>
    <row r="294" spans="1:35" ht="12.75" outlineLevel="1">
      <c r="A294" s="1" t="s">
        <v>753</v>
      </c>
      <c r="B294" s="16" t="s">
        <v>754</v>
      </c>
      <c r="C294" s="1" t="s">
        <v>1247</v>
      </c>
      <c r="E294" s="5">
        <v>-21.740000000000002</v>
      </c>
      <c r="G294" s="5">
        <v>0</v>
      </c>
      <c r="I294" s="9">
        <f t="shared" si="88"/>
        <v>-21.740000000000002</v>
      </c>
      <c r="K294" s="21" t="str">
        <f t="shared" si="89"/>
        <v>N.M.</v>
      </c>
      <c r="M294" s="9">
        <v>57.28</v>
      </c>
      <c r="O294" s="9">
        <v>0</v>
      </c>
      <c r="Q294" s="9">
        <f t="shared" si="90"/>
        <v>57.28</v>
      </c>
      <c r="S294" s="21" t="str">
        <f t="shared" si="91"/>
        <v>N.M.</v>
      </c>
      <c r="U294" s="9">
        <v>247.04</v>
      </c>
      <c r="W294" s="9">
        <v>0</v>
      </c>
      <c r="Y294" s="9">
        <f t="shared" si="92"/>
        <v>247.04</v>
      </c>
      <c r="AA294" s="21" t="str">
        <f t="shared" si="93"/>
        <v>N.M.</v>
      </c>
      <c r="AC294" s="9">
        <v>260.03</v>
      </c>
      <c r="AE294" s="9">
        <v>0</v>
      </c>
      <c r="AG294" s="9">
        <f t="shared" si="94"/>
        <v>260.03</v>
      </c>
      <c r="AI294" s="21" t="str">
        <f t="shared" si="95"/>
        <v>N.M.</v>
      </c>
    </row>
    <row r="295" spans="1:35" ht="12.75" outlineLevel="1">
      <c r="A295" s="1" t="s">
        <v>755</v>
      </c>
      <c r="B295" s="16" t="s">
        <v>756</v>
      </c>
      <c r="C295" s="1" t="s">
        <v>1248</v>
      </c>
      <c r="E295" s="5">
        <v>-933.59</v>
      </c>
      <c r="G295" s="5">
        <v>0</v>
      </c>
      <c r="I295" s="9">
        <f t="shared" si="88"/>
        <v>-933.59</v>
      </c>
      <c r="K295" s="21" t="str">
        <f t="shared" si="89"/>
        <v>N.M.</v>
      </c>
      <c r="M295" s="9">
        <v>394.64</v>
      </c>
      <c r="O295" s="9">
        <v>0</v>
      </c>
      <c r="Q295" s="9">
        <f t="shared" si="90"/>
        <v>394.64</v>
      </c>
      <c r="S295" s="21" t="str">
        <f t="shared" si="91"/>
        <v>N.M.</v>
      </c>
      <c r="U295" s="9">
        <v>-947.51</v>
      </c>
      <c r="W295" s="9">
        <v>28.84</v>
      </c>
      <c r="Y295" s="9">
        <f t="shared" si="92"/>
        <v>-976.35</v>
      </c>
      <c r="AA295" s="21" t="str">
        <f t="shared" si="93"/>
        <v>N.M.</v>
      </c>
      <c r="AC295" s="9">
        <v>1033.72</v>
      </c>
      <c r="AE295" s="9">
        <v>46.91</v>
      </c>
      <c r="AG295" s="9">
        <f t="shared" si="94"/>
        <v>986.8100000000001</v>
      </c>
      <c r="AI295" s="21" t="str">
        <f t="shared" si="95"/>
        <v>N.M.</v>
      </c>
    </row>
    <row r="296" spans="1:35" ht="12.75" outlineLevel="1">
      <c r="A296" s="1" t="s">
        <v>757</v>
      </c>
      <c r="B296" s="16" t="s">
        <v>758</v>
      </c>
      <c r="C296" s="1" t="s">
        <v>1249</v>
      </c>
      <c r="E296" s="5">
        <v>0</v>
      </c>
      <c r="G296" s="5">
        <v>0</v>
      </c>
      <c r="I296" s="9">
        <f t="shared" si="88"/>
        <v>0</v>
      </c>
      <c r="K296" s="21">
        <f t="shared" si="89"/>
        <v>0</v>
      </c>
      <c r="M296" s="9">
        <v>0</v>
      </c>
      <c r="O296" s="9">
        <v>0</v>
      </c>
      <c r="Q296" s="9">
        <f t="shared" si="90"/>
        <v>0</v>
      </c>
      <c r="S296" s="21">
        <f t="shared" si="91"/>
        <v>0</v>
      </c>
      <c r="U296" s="9">
        <v>0</v>
      </c>
      <c r="W296" s="9">
        <v>77.60000000000001</v>
      </c>
      <c r="Y296" s="9">
        <f t="shared" si="92"/>
        <v>-77.60000000000001</v>
      </c>
      <c r="AA296" s="21" t="str">
        <f t="shared" si="93"/>
        <v>N.M.</v>
      </c>
      <c r="AC296" s="9">
        <v>0</v>
      </c>
      <c r="AE296" s="9">
        <v>77.60000000000001</v>
      </c>
      <c r="AG296" s="9">
        <f t="shared" si="94"/>
        <v>-77.60000000000001</v>
      </c>
      <c r="AI296" s="21" t="str">
        <f t="shared" si="95"/>
        <v>N.M.</v>
      </c>
    </row>
    <row r="297" spans="1:35" ht="12.75" outlineLevel="1">
      <c r="A297" s="1" t="s">
        <v>759</v>
      </c>
      <c r="B297" s="16" t="s">
        <v>760</v>
      </c>
      <c r="C297" s="1" t="s">
        <v>1250</v>
      </c>
      <c r="E297" s="5">
        <v>1500</v>
      </c>
      <c r="G297" s="5">
        <v>0</v>
      </c>
      <c r="I297" s="9">
        <f t="shared" si="88"/>
        <v>1500</v>
      </c>
      <c r="K297" s="21" t="str">
        <f t="shared" si="89"/>
        <v>N.M.</v>
      </c>
      <c r="M297" s="9">
        <v>2910.41</v>
      </c>
      <c r="O297" s="9">
        <v>2622.92</v>
      </c>
      <c r="Q297" s="9">
        <f t="shared" si="90"/>
        <v>287.4899999999998</v>
      </c>
      <c r="S297" s="21">
        <f t="shared" si="91"/>
        <v>0.10960685038049188</v>
      </c>
      <c r="U297" s="9">
        <v>20752.03</v>
      </c>
      <c r="W297" s="9">
        <v>7956.860000000001</v>
      </c>
      <c r="Y297" s="9">
        <f t="shared" si="92"/>
        <v>12795.169999999998</v>
      </c>
      <c r="AA297" s="21">
        <f t="shared" si="93"/>
        <v>1.608067755370837</v>
      </c>
      <c r="AC297" s="9">
        <v>23752.03</v>
      </c>
      <c r="AE297" s="9">
        <v>11041.26</v>
      </c>
      <c r="AG297" s="9">
        <f t="shared" si="94"/>
        <v>12710.769999999999</v>
      </c>
      <c r="AI297" s="21">
        <f t="shared" si="95"/>
        <v>1.151206474623367</v>
      </c>
    </row>
    <row r="298" spans="1:35" ht="12.75" outlineLevel="1">
      <c r="A298" s="1" t="s">
        <v>761</v>
      </c>
      <c r="B298" s="16" t="s">
        <v>762</v>
      </c>
      <c r="C298" s="1" t="s">
        <v>1251</v>
      </c>
      <c r="E298" s="5">
        <v>0</v>
      </c>
      <c r="G298" s="5">
        <v>0</v>
      </c>
      <c r="I298" s="9">
        <f t="shared" si="88"/>
        <v>0</v>
      </c>
      <c r="K298" s="21">
        <f t="shared" si="89"/>
        <v>0</v>
      </c>
      <c r="M298" s="9">
        <v>0</v>
      </c>
      <c r="O298" s="9">
        <v>0</v>
      </c>
      <c r="Q298" s="9">
        <f t="shared" si="90"/>
        <v>0</v>
      </c>
      <c r="S298" s="21">
        <f t="shared" si="91"/>
        <v>0</v>
      </c>
      <c r="U298" s="9">
        <v>1500</v>
      </c>
      <c r="W298" s="9">
        <v>2072.5</v>
      </c>
      <c r="Y298" s="9">
        <f t="shared" si="92"/>
        <v>-572.5</v>
      </c>
      <c r="AA298" s="21">
        <f t="shared" si="93"/>
        <v>-0.2762364294330519</v>
      </c>
      <c r="AC298" s="9">
        <v>1500</v>
      </c>
      <c r="AE298" s="9">
        <v>2072.5</v>
      </c>
      <c r="AG298" s="9">
        <f t="shared" si="94"/>
        <v>-572.5</v>
      </c>
      <c r="AI298" s="21">
        <f t="shared" si="95"/>
        <v>-0.2762364294330519</v>
      </c>
    </row>
    <row r="299" spans="1:35" ht="12.75" outlineLevel="1">
      <c r="A299" s="1" t="s">
        <v>763</v>
      </c>
      <c r="B299" s="16" t="s">
        <v>764</v>
      </c>
      <c r="C299" s="1" t="s">
        <v>1252</v>
      </c>
      <c r="E299" s="5">
        <v>0</v>
      </c>
      <c r="G299" s="5">
        <v>0</v>
      </c>
      <c r="I299" s="9">
        <f t="shared" si="88"/>
        <v>0</v>
      </c>
      <c r="K299" s="21">
        <f t="shared" si="89"/>
        <v>0</v>
      </c>
      <c r="M299" s="9">
        <v>0</v>
      </c>
      <c r="O299" s="9">
        <v>0.11</v>
      </c>
      <c r="Q299" s="9">
        <f t="shared" si="90"/>
        <v>-0.11</v>
      </c>
      <c r="S299" s="21" t="str">
        <f t="shared" si="91"/>
        <v>N.M.</v>
      </c>
      <c r="U299" s="9">
        <v>0</v>
      </c>
      <c r="W299" s="9">
        <v>0.11</v>
      </c>
      <c r="Y299" s="9">
        <f t="shared" si="92"/>
        <v>-0.11</v>
      </c>
      <c r="AA299" s="21" t="str">
        <f t="shared" si="93"/>
        <v>N.M.</v>
      </c>
      <c r="AC299" s="9">
        <v>2.25</v>
      </c>
      <c r="AE299" s="9">
        <v>0.67</v>
      </c>
      <c r="AG299" s="9">
        <f t="shared" si="94"/>
        <v>1.58</v>
      </c>
      <c r="AI299" s="21">
        <f t="shared" si="95"/>
        <v>2.3582089552238807</v>
      </c>
    </row>
    <row r="300" spans="1:35" ht="12.75" outlineLevel="1">
      <c r="A300" s="1" t="s">
        <v>765</v>
      </c>
      <c r="B300" s="16" t="s">
        <v>766</v>
      </c>
      <c r="C300" s="1" t="s">
        <v>1253</v>
      </c>
      <c r="E300" s="5">
        <v>0</v>
      </c>
      <c r="G300" s="5">
        <v>0</v>
      </c>
      <c r="I300" s="9">
        <f t="shared" si="88"/>
        <v>0</v>
      </c>
      <c r="K300" s="21">
        <f t="shared" si="89"/>
        <v>0</v>
      </c>
      <c r="M300" s="9">
        <v>0</v>
      </c>
      <c r="O300" s="9">
        <v>0</v>
      </c>
      <c r="Q300" s="9">
        <f t="shared" si="90"/>
        <v>0</v>
      </c>
      <c r="S300" s="21">
        <f t="shared" si="91"/>
        <v>0</v>
      </c>
      <c r="U300" s="9">
        <v>0</v>
      </c>
      <c r="W300" s="9">
        <v>30</v>
      </c>
      <c r="Y300" s="9">
        <f t="shared" si="92"/>
        <v>-30</v>
      </c>
      <c r="AA300" s="21" t="str">
        <f t="shared" si="93"/>
        <v>N.M.</v>
      </c>
      <c r="AC300" s="9">
        <v>0</v>
      </c>
      <c r="AE300" s="9">
        <v>280</v>
      </c>
      <c r="AG300" s="9">
        <f t="shared" si="94"/>
        <v>-280</v>
      </c>
      <c r="AI300" s="21" t="str">
        <f t="shared" si="95"/>
        <v>N.M.</v>
      </c>
    </row>
    <row r="301" spans="1:35" ht="12.75" outlineLevel="1">
      <c r="A301" s="1" t="s">
        <v>767</v>
      </c>
      <c r="B301" s="16" t="s">
        <v>768</v>
      </c>
      <c r="C301" s="1" t="s">
        <v>1254</v>
      </c>
      <c r="E301" s="5">
        <v>0</v>
      </c>
      <c r="G301" s="5">
        <v>0</v>
      </c>
      <c r="I301" s="9">
        <f t="shared" si="88"/>
        <v>0</v>
      </c>
      <c r="K301" s="21">
        <f t="shared" si="89"/>
        <v>0</v>
      </c>
      <c r="M301" s="9">
        <v>0</v>
      </c>
      <c r="O301" s="9">
        <v>554.47</v>
      </c>
      <c r="Q301" s="9">
        <f t="shared" si="90"/>
        <v>-554.47</v>
      </c>
      <c r="S301" s="21" t="str">
        <f t="shared" si="91"/>
        <v>N.M.</v>
      </c>
      <c r="U301" s="9">
        <v>561.79</v>
      </c>
      <c r="W301" s="9">
        <v>704.89</v>
      </c>
      <c r="Y301" s="9">
        <f t="shared" si="92"/>
        <v>-143.10000000000002</v>
      </c>
      <c r="AA301" s="21">
        <f t="shared" si="93"/>
        <v>-0.20301039878562616</v>
      </c>
      <c r="AC301" s="9">
        <v>561.79</v>
      </c>
      <c r="AE301" s="9">
        <v>704.89</v>
      </c>
      <c r="AG301" s="9">
        <f t="shared" si="94"/>
        <v>-143.10000000000002</v>
      </c>
      <c r="AI301" s="21">
        <f t="shared" si="95"/>
        <v>-0.20301039878562616</v>
      </c>
    </row>
    <row r="302" spans="1:35" ht="12.75" outlineLevel="1">
      <c r="A302" s="1" t="s">
        <v>769</v>
      </c>
      <c r="B302" s="16" t="s">
        <v>770</v>
      </c>
      <c r="C302" s="1" t="s">
        <v>1255</v>
      </c>
      <c r="E302" s="5">
        <v>0</v>
      </c>
      <c r="G302" s="5">
        <v>-3.0500000000000003</v>
      </c>
      <c r="I302" s="9">
        <f t="shared" si="88"/>
        <v>3.0500000000000003</v>
      </c>
      <c r="K302" s="21" t="str">
        <f t="shared" si="89"/>
        <v>N.M.</v>
      </c>
      <c r="M302" s="9">
        <v>4.99</v>
      </c>
      <c r="O302" s="9">
        <v>637.15</v>
      </c>
      <c r="Q302" s="9">
        <f t="shared" si="90"/>
        <v>-632.16</v>
      </c>
      <c r="S302" s="21">
        <f t="shared" si="91"/>
        <v>-0.992168249234874</v>
      </c>
      <c r="U302" s="9">
        <v>522.45</v>
      </c>
      <c r="W302" s="9">
        <v>837.969</v>
      </c>
      <c r="Y302" s="9">
        <f t="shared" si="92"/>
        <v>-315.519</v>
      </c>
      <c r="AA302" s="21">
        <f t="shared" si="93"/>
        <v>-0.37652824865836326</v>
      </c>
      <c r="AC302" s="9">
        <v>522.45</v>
      </c>
      <c r="AE302" s="9">
        <v>837.969</v>
      </c>
      <c r="AG302" s="9">
        <f t="shared" si="94"/>
        <v>-315.519</v>
      </c>
      <c r="AI302" s="21">
        <f t="shared" si="95"/>
        <v>-0.37652824865836326</v>
      </c>
    </row>
    <row r="303" spans="1:35" ht="12.75" outlineLevel="1">
      <c r="A303" s="1" t="s">
        <v>771</v>
      </c>
      <c r="B303" s="16" t="s">
        <v>772</v>
      </c>
      <c r="C303" s="1" t="s">
        <v>1256</v>
      </c>
      <c r="E303" s="5">
        <v>78.81</v>
      </c>
      <c r="G303" s="5">
        <v>169.25</v>
      </c>
      <c r="I303" s="9">
        <f t="shared" si="88"/>
        <v>-90.44</v>
      </c>
      <c r="K303" s="21">
        <f t="shared" si="89"/>
        <v>-0.534357459379616</v>
      </c>
      <c r="M303" s="9">
        <v>181.87</v>
      </c>
      <c r="O303" s="9">
        <v>352.82</v>
      </c>
      <c r="Q303" s="9">
        <f t="shared" si="90"/>
        <v>-170.95</v>
      </c>
      <c r="S303" s="21">
        <f t="shared" si="91"/>
        <v>-0.4845246868091378</v>
      </c>
      <c r="U303" s="9">
        <v>981.11</v>
      </c>
      <c r="W303" s="9">
        <v>1117.1970000000001</v>
      </c>
      <c r="Y303" s="9">
        <f t="shared" si="92"/>
        <v>-136.0870000000001</v>
      </c>
      <c r="AA303" s="21">
        <f t="shared" si="93"/>
        <v>-0.12181110403984265</v>
      </c>
      <c r="AC303" s="9">
        <v>1045.53</v>
      </c>
      <c r="AE303" s="9">
        <v>1126.2330000000002</v>
      </c>
      <c r="AG303" s="9">
        <f t="shared" si="94"/>
        <v>-80.7030000000002</v>
      </c>
      <c r="AI303" s="21">
        <f t="shared" si="95"/>
        <v>-0.07165746342009174</v>
      </c>
    </row>
    <row r="304" spans="1:35" ht="12.75" outlineLevel="1">
      <c r="A304" s="1" t="s">
        <v>773</v>
      </c>
      <c r="B304" s="16" t="s">
        <v>774</v>
      </c>
      <c r="C304" s="1" t="s">
        <v>1257</v>
      </c>
      <c r="E304" s="5">
        <v>8.91</v>
      </c>
      <c r="G304" s="5">
        <v>0</v>
      </c>
      <c r="I304" s="9">
        <f t="shared" si="88"/>
        <v>8.91</v>
      </c>
      <c r="K304" s="21" t="str">
        <f t="shared" si="89"/>
        <v>N.M.</v>
      </c>
      <c r="M304" s="9">
        <v>8.91</v>
      </c>
      <c r="O304" s="9">
        <v>1.31</v>
      </c>
      <c r="Q304" s="9">
        <f t="shared" si="90"/>
        <v>7.6</v>
      </c>
      <c r="S304" s="21">
        <f t="shared" si="91"/>
        <v>5.801526717557252</v>
      </c>
      <c r="U304" s="9">
        <v>10.88</v>
      </c>
      <c r="W304" s="9">
        <v>5.64</v>
      </c>
      <c r="Y304" s="9">
        <f t="shared" si="92"/>
        <v>5.240000000000001</v>
      </c>
      <c r="AA304" s="21">
        <f t="shared" si="93"/>
        <v>0.9290780141843974</v>
      </c>
      <c r="AC304" s="9">
        <v>10.88</v>
      </c>
      <c r="AE304" s="9">
        <v>6.38</v>
      </c>
      <c r="AG304" s="9">
        <f t="shared" si="94"/>
        <v>4.500000000000001</v>
      </c>
      <c r="AI304" s="21">
        <f t="shared" si="95"/>
        <v>0.7053291536050158</v>
      </c>
    </row>
    <row r="305" spans="1:35" ht="12.75" outlineLevel="1">
      <c r="A305" s="1" t="s">
        <v>775</v>
      </c>
      <c r="B305" s="16" t="s">
        <v>776</v>
      </c>
      <c r="C305" s="1" t="s">
        <v>1258</v>
      </c>
      <c r="E305" s="5">
        <v>183.77</v>
      </c>
      <c r="G305" s="5">
        <v>301.5</v>
      </c>
      <c r="I305" s="9">
        <f t="shared" si="88"/>
        <v>-117.72999999999999</v>
      </c>
      <c r="K305" s="21">
        <f t="shared" si="89"/>
        <v>-0.3904809286898839</v>
      </c>
      <c r="M305" s="9">
        <v>6234.72</v>
      </c>
      <c r="O305" s="9">
        <v>11133.97</v>
      </c>
      <c r="Q305" s="9">
        <f t="shared" si="90"/>
        <v>-4899.249999999999</v>
      </c>
      <c r="S305" s="21">
        <f t="shared" si="91"/>
        <v>-0.4400272319756564</v>
      </c>
      <c r="U305" s="9">
        <v>22231.39</v>
      </c>
      <c r="W305" s="9">
        <v>11424.300000000001</v>
      </c>
      <c r="Y305" s="9">
        <f t="shared" si="92"/>
        <v>10807.089999999998</v>
      </c>
      <c r="AA305" s="21">
        <f t="shared" si="93"/>
        <v>0.9459739327573679</v>
      </c>
      <c r="AC305" s="9">
        <v>33688.88</v>
      </c>
      <c r="AE305" s="9">
        <v>11424.300000000001</v>
      </c>
      <c r="AG305" s="9">
        <f t="shared" si="94"/>
        <v>22264.579999999994</v>
      </c>
      <c r="AI305" s="21">
        <f t="shared" si="95"/>
        <v>1.9488791435799124</v>
      </c>
    </row>
    <row r="306" spans="1:35" ht="12.75" outlineLevel="1">
      <c r="A306" s="1" t="s">
        <v>777</v>
      </c>
      <c r="B306" s="16" t="s">
        <v>778</v>
      </c>
      <c r="C306" s="1" t="s">
        <v>1259</v>
      </c>
      <c r="E306" s="5">
        <v>0</v>
      </c>
      <c r="G306" s="5">
        <v>0</v>
      </c>
      <c r="I306" s="9">
        <f t="shared" si="88"/>
        <v>0</v>
      </c>
      <c r="K306" s="21">
        <f t="shared" si="89"/>
        <v>0</v>
      </c>
      <c r="M306" s="9">
        <v>0</v>
      </c>
      <c r="O306" s="9">
        <v>3576.23</v>
      </c>
      <c r="Q306" s="9">
        <f t="shared" si="90"/>
        <v>-3576.23</v>
      </c>
      <c r="S306" s="21" t="str">
        <f t="shared" si="91"/>
        <v>N.M.</v>
      </c>
      <c r="U306" s="9">
        <v>23151.09</v>
      </c>
      <c r="W306" s="9">
        <v>29634.243000000002</v>
      </c>
      <c r="Y306" s="9">
        <f t="shared" si="92"/>
        <v>-6483.153000000002</v>
      </c>
      <c r="AA306" s="21">
        <f t="shared" si="93"/>
        <v>-0.21877235062154285</v>
      </c>
      <c r="AC306" s="9">
        <v>23151.09</v>
      </c>
      <c r="AE306" s="9">
        <v>29634.243000000002</v>
      </c>
      <c r="AG306" s="9">
        <f t="shared" si="94"/>
        <v>-6483.153000000002</v>
      </c>
      <c r="AI306" s="21">
        <f t="shared" si="95"/>
        <v>-0.21877235062154285</v>
      </c>
    </row>
    <row r="307" spans="1:35" ht="12.75" outlineLevel="1">
      <c r="A307" s="1" t="s">
        <v>779</v>
      </c>
      <c r="B307" s="16" t="s">
        <v>780</v>
      </c>
      <c r="C307" s="1" t="s">
        <v>1260</v>
      </c>
      <c r="E307" s="5">
        <v>6.5</v>
      </c>
      <c r="G307" s="5">
        <v>17.900000000000002</v>
      </c>
      <c r="I307" s="9">
        <f t="shared" si="88"/>
        <v>-11.400000000000002</v>
      </c>
      <c r="K307" s="21">
        <f t="shared" si="89"/>
        <v>-0.6368715083798883</v>
      </c>
      <c r="M307" s="9">
        <v>6.5</v>
      </c>
      <c r="O307" s="9">
        <v>17.900000000000002</v>
      </c>
      <c r="Q307" s="9">
        <f t="shared" si="90"/>
        <v>-11.400000000000002</v>
      </c>
      <c r="S307" s="21">
        <f t="shared" si="91"/>
        <v>-0.6368715083798883</v>
      </c>
      <c r="U307" s="9">
        <v>50.29</v>
      </c>
      <c r="W307" s="9">
        <v>178.68</v>
      </c>
      <c r="Y307" s="9">
        <f t="shared" si="92"/>
        <v>-128.39000000000001</v>
      </c>
      <c r="AA307" s="21">
        <f t="shared" si="93"/>
        <v>-0.7185471233490038</v>
      </c>
      <c r="AC307" s="9">
        <v>50.29</v>
      </c>
      <c r="AE307" s="9">
        <v>202.03</v>
      </c>
      <c r="AG307" s="9">
        <f t="shared" si="94"/>
        <v>-151.74</v>
      </c>
      <c r="AI307" s="21">
        <f t="shared" si="95"/>
        <v>-0.7510765727862199</v>
      </c>
    </row>
    <row r="308" spans="1:35" ht="12.75" outlineLevel="1">
      <c r="A308" s="1" t="s">
        <v>781</v>
      </c>
      <c r="B308" s="16" t="s">
        <v>782</v>
      </c>
      <c r="C308" s="1" t="s">
        <v>1261</v>
      </c>
      <c r="E308" s="5">
        <v>2168.1</v>
      </c>
      <c r="G308" s="5">
        <v>11374.380000000001</v>
      </c>
      <c r="I308" s="9">
        <f t="shared" si="88"/>
        <v>-9206.28</v>
      </c>
      <c r="K308" s="21">
        <f t="shared" si="89"/>
        <v>-0.8093874127644759</v>
      </c>
      <c r="M308" s="9">
        <v>6444.17</v>
      </c>
      <c r="O308" s="9">
        <v>18860.010000000002</v>
      </c>
      <c r="Q308" s="9">
        <f t="shared" si="90"/>
        <v>-12415.840000000002</v>
      </c>
      <c r="S308" s="21">
        <f t="shared" si="91"/>
        <v>-0.6583156636714403</v>
      </c>
      <c r="U308" s="9">
        <v>56213.48</v>
      </c>
      <c r="W308" s="9">
        <v>72602.929</v>
      </c>
      <c r="Y308" s="9">
        <f t="shared" si="92"/>
        <v>-16389.449</v>
      </c>
      <c r="AA308" s="21">
        <f t="shared" si="93"/>
        <v>-0.22574087885627864</v>
      </c>
      <c r="AC308" s="9">
        <v>69845.93000000001</v>
      </c>
      <c r="AE308" s="9">
        <v>79521.094</v>
      </c>
      <c r="AG308" s="9">
        <f t="shared" si="94"/>
        <v>-9675.16399999999</v>
      </c>
      <c r="AI308" s="21">
        <f t="shared" si="95"/>
        <v>-0.12166789355287277</v>
      </c>
    </row>
    <row r="309" spans="1:35" ht="12.75" outlineLevel="1">
      <c r="A309" s="1" t="s">
        <v>783</v>
      </c>
      <c r="B309" s="16" t="s">
        <v>784</v>
      </c>
      <c r="C309" s="1" t="s">
        <v>1262</v>
      </c>
      <c r="E309" s="5">
        <v>1491.3700000000001</v>
      </c>
      <c r="G309" s="5">
        <v>5766.86</v>
      </c>
      <c r="I309" s="9">
        <f t="shared" si="88"/>
        <v>-4275.49</v>
      </c>
      <c r="K309" s="21">
        <f t="shared" si="89"/>
        <v>-0.7413895950309181</v>
      </c>
      <c r="M309" s="9">
        <v>11505.39</v>
      </c>
      <c r="O309" s="9">
        <v>27174.82</v>
      </c>
      <c r="Q309" s="9">
        <f t="shared" si="90"/>
        <v>-15669.43</v>
      </c>
      <c r="S309" s="21">
        <f t="shared" si="91"/>
        <v>-0.5766157788717644</v>
      </c>
      <c r="U309" s="9">
        <v>128469.96</v>
      </c>
      <c r="W309" s="9">
        <v>212935.297</v>
      </c>
      <c r="Y309" s="9">
        <f t="shared" si="92"/>
        <v>-84465.33699999998</v>
      </c>
      <c r="AA309" s="21">
        <f t="shared" si="93"/>
        <v>-0.39667137477916586</v>
      </c>
      <c r="AC309" s="9">
        <v>150191.64</v>
      </c>
      <c r="AE309" s="9">
        <v>351741.421</v>
      </c>
      <c r="AG309" s="9">
        <f t="shared" si="94"/>
        <v>-201549.78099999996</v>
      </c>
      <c r="AI309" s="21">
        <f t="shared" si="95"/>
        <v>-0.5730055346538216</v>
      </c>
    </row>
    <row r="310" spans="1:35" ht="12.75" outlineLevel="1">
      <c r="A310" s="1" t="s">
        <v>785</v>
      </c>
      <c r="B310" s="16" t="s">
        <v>786</v>
      </c>
      <c r="C310" s="1" t="s">
        <v>1263</v>
      </c>
      <c r="E310" s="5">
        <v>6836.18</v>
      </c>
      <c r="G310" s="5">
        <v>2385.8</v>
      </c>
      <c r="I310" s="9">
        <f t="shared" si="88"/>
        <v>4450.38</v>
      </c>
      <c r="K310" s="21">
        <f t="shared" si="89"/>
        <v>1.865361723530891</v>
      </c>
      <c r="M310" s="9">
        <v>16280.297</v>
      </c>
      <c r="O310" s="9">
        <v>13517.44</v>
      </c>
      <c r="Q310" s="9">
        <f t="shared" si="90"/>
        <v>2762.857</v>
      </c>
      <c r="S310" s="21">
        <f t="shared" si="91"/>
        <v>0.20439202985180624</v>
      </c>
      <c r="U310" s="9">
        <v>26298.953</v>
      </c>
      <c r="W310" s="9">
        <v>28388.718</v>
      </c>
      <c r="Y310" s="9">
        <f t="shared" si="92"/>
        <v>-2089.7649999999994</v>
      </c>
      <c r="AA310" s="21">
        <f t="shared" si="93"/>
        <v>-0.0736125174796551</v>
      </c>
      <c r="AC310" s="9">
        <v>27114.743000000002</v>
      </c>
      <c r="AE310" s="9">
        <v>29617.296000000002</v>
      </c>
      <c r="AG310" s="9">
        <f t="shared" si="94"/>
        <v>-2502.553</v>
      </c>
      <c r="AI310" s="21">
        <f t="shared" si="95"/>
        <v>-0.08449633619490449</v>
      </c>
    </row>
    <row r="311" spans="1:35" ht="12.75" outlineLevel="1">
      <c r="A311" s="1" t="s">
        <v>787</v>
      </c>
      <c r="B311" s="16" t="s">
        <v>788</v>
      </c>
      <c r="C311" s="1" t="s">
        <v>1264</v>
      </c>
      <c r="E311" s="5">
        <v>695.1800000000001</v>
      </c>
      <c r="G311" s="5">
        <v>358.84000000000003</v>
      </c>
      <c r="I311" s="9">
        <f t="shared" si="88"/>
        <v>336.34000000000003</v>
      </c>
      <c r="K311" s="21">
        <f t="shared" si="89"/>
        <v>0.9372979600936351</v>
      </c>
      <c r="M311" s="9">
        <v>2640.71</v>
      </c>
      <c r="O311" s="9">
        <v>703.08</v>
      </c>
      <c r="Q311" s="9">
        <f t="shared" si="90"/>
        <v>1937.63</v>
      </c>
      <c r="S311" s="21">
        <f t="shared" si="91"/>
        <v>2.755916823121124</v>
      </c>
      <c r="U311" s="9">
        <v>4539.67</v>
      </c>
      <c r="W311" s="9">
        <v>5690.743</v>
      </c>
      <c r="Y311" s="9">
        <f t="shared" si="92"/>
        <v>-1151.0730000000003</v>
      </c>
      <c r="AA311" s="21">
        <f t="shared" si="93"/>
        <v>-0.20227112698640587</v>
      </c>
      <c r="AC311" s="9">
        <v>4969.31</v>
      </c>
      <c r="AE311" s="9">
        <v>6412.8330000000005</v>
      </c>
      <c r="AG311" s="9">
        <f t="shared" si="94"/>
        <v>-1443.5230000000001</v>
      </c>
      <c r="AI311" s="21">
        <f t="shared" si="95"/>
        <v>-0.22509910986298878</v>
      </c>
    </row>
    <row r="312" spans="1:35" ht="12.75" outlineLevel="1">
      <c r="A312" s="1" t="s">
        <v>789</v>
      </c>
      <c r="B312" s="16" t="s">
        <v>790</v>
      </c>
      <c r="C312" s="1" t="s">
        <v>1265</v>
      </c>
      <c r="E312" s="5">
        <v>10261.85</v>
      </c>
      <c r="G312" s="5">
        <v>800433.49</v>
      </c>
      <c r="I312" s="9">
        <f t="shared" si="88"/>
        <v>-790171.64</v>
      </c>
      <c r="K312" s="21">
        <f t="shared" si="89"/>
        <v>-0.9871796343753683</v>
      </c>
      <c r="M312" s="9">
        <v>17375.91</v>
      </c>
      <c r="O312" s="9">
        <v>1481007.57</v>
      </c>
      <c r="Q312" s="9">
        <f t="shared" si="90"/>
        <v>-1463631.6600000001</v>
      </c>
      <c r="S312" s="21">
        <f t="shared" si="91"/>
        <v>-0.988267507640086</v>
      </c>
      <c r="U312" s="9">
        <v>308037.224</v>
      </c>
      <c r="W312" s="9">
        <v>1932202.815</v>
      </c>
      <c r="Y312" s="9">
        <f t="shared" si="92"/>
        <v>-1624165.591</v>
      </c>
      <c r="AA312" s="21">
        <f t="shared" si="93"/>
        <v>-0.8405771787471493</v>
      </c>
      <c r="AC312" s="9">
        <v>316528.174</v>
      </c>
      <c r="AE312" s="9">
        <v>1967901.609</v>
      </c>
      <c r="AG312" s="9">
        <f t="shared" si="94"/>
        <v>-1651373.435</v>
      </c>
      <c r="AI312" s="21">
        <f t="shared" si="95"/>
        <v>-0.8391544716705398</v>
      </c>
    </row>
    <row r="313" spans="1:35" ht="12.75" outlineLevel="1">
      <c r="A313" s="1" t="s">
        <v>791</v>
      </c>
      <c r="B313" s="16" t="s">
        <v>792</v>
      </c>
      <c r="C313" s="1" t="s">
        <v>1266</v>
      </c>
      <c r="E313" s="5">
        <v>0</v>
      </c>
      <c r="G313" s="5">
        <v>0</v>
      </c>
      <c r="I313" s="9">
        <f t="shared" si="88"/>
        <v>0</v>
      </c>
      <c r="K313" s="21">
        <f t="shared" si="89"/>
        <v>0</v>
      </c>
      <c r="M313" s="9">
        <v>0</v>
      </c>
      <c r="O313" s="9">
        <v>400</v>
      </c>
      <c r="Q313" s="9">
        <f t="shared" si="90"/>
        <v>-400</v>
      </c>
      <c r="S313" s="21" t="str">
        <f t="shared" si="91"/>
        <v>N.M.</v>
      </c>
      <c r="U313" s="9">
        <v>1679.25</v>
      </c>
      <c r="W313" s="9">
        <v>900</v>
      </c>
      <c r="Y313" s="9">
        <f t="shared" si="92"/>
        <v>779.25</v>
      </c>
      <c r="AA313" s="21">
        <f t="shared" si="93"/>
        <v>0.8658333333333333</v>
      </c>
      <c r="AC313" s="9">
        <v>1679.25</v>
      </c>
      <c r="AE313" s="9">
        <v>900</v>
      </c>
      <c r="AG313" s="9">
        <f t="shared" si="94"/>
        <v>779.25</v>
      </c>
      <c r="AI313" s="21">
        <f t="shared" si="95"/>
        <v>0.8658333333333333</v>
      </c>
    </row>
    <row r="314" spans="1:35" ht="12.75" outlineLevel="1">
      <c r="A314" s="1" t="s">
        <v>793</v>
      </c>
      <c r="B314" s="16" t="s">
        <v>794</v>
      </c>
      <c r="C314" s="1" t="s">
        <v>1267</v>
      </c>
      <c r="E314" s="5">
        <v>7748.12</v>
      </c>
      <c r="G314" s="5">
        <v>7748.12</v>
      </c>
      <c r="I314" s="9">
        <f t="shared" si="88"/>
        <v>0</v>
      </c>
      <c r="K314" s="21">
        <f t="shared" si="89"/>
        <v>0</v>
      </c>
      <c r="M314" s="9">
        <v>23244.350000000002</v>
      </c>
      <c r="O314" s="9">
        <v>23244.350000000002</v>
      </c>
      <c r="Q314" s="9">
        <f t="shared" si="90"/>
        <v>0</v>
      </c>
      <c r="S314" s="21">
        <f t="shared" si="91"/>
        <v>0</v>
      </c>
      <c r="U314" s="9">
        <v>85229.29000000001</v>
      </c>
      <c r="W314" s="9">
        <v>85769</v>
      </c>
      <c r="Y314" s="9">
        <f t="shared" si="92"/>
        <v>-539.7099999999919</v>
      </c>
      <c r="AA314" s="21">
        <f t="shared" si="93"/>
        <v>-0.006292599890403198</v>
      </c>
      <c r="AC314" s="9">
        <v>92977.40000000001</v>
      </c>
      <c r="AE314" s="9">
        <v>94597.02</v>
      </c>
      <c r="AG314" s="9">
        <f t="shared" si="94"/>
        <v>-1619.6199999999953</v>
      </c>
      <c r="AI314" s="21">
        <f t="shared" si="95"/>
        <v>-0.01712125815379803</v>
      </c>
    </row>
    <row r="315" spans="1:35" ht="12.75" outlineLevel="1">
      <c r="A315" s="1" t="s">
        <v>795</v>
      </c>
      <c r="B315" s="16" t="s">
        <v>796</v>
      </c>
      <c r="C315" s="1" t="s">
        <v>1268</v>
      </c>
      <c r="E315" s="5">
        <v>19311.52</v>
      </c>
      <c r="G315" s="5">
        <v>23281.73</v>
      </c>
      <c r="I315" s="9">
        <f t="shared" si="88"/>
        <v>-3970.209999999999</v>
      </c>
      <c r="K315" s="21">
        <f t="shared" si="89"/>
        <v>-0.17052899419415993</v>
      </c>
      <c r="M315" s="9">
        <v>58189.96</v>
      </c>
      <c r="O315" s="9">
        <v>71027.06</v>
      </c>
      <c r="Q315" s="9">
        <f t="shared" si="90"/>
        <v>-12837.099999999999</v>
      </c>
      <c r="S315" s="21">
        <f t="shared" si="91"/>
        <v>-0.18073534227659147</v>
      </c>
      <c r="U315" s="9">
        <v>231754.11000000002</v>
      </c>
      <c r="W315" s="9">
        <v>261565.77000000002</v>
      </c>
      <c r="Y315" s="9">
        <f t="shared" si="92"/>
        <v>-29811.660000000003</v>
      </c>
      <c r="AA315" s="21">
        <f t="shared" si="93"/>
        <v>-0.11397385827663918</v>
      </c>
      <c r="AC315" s="9">
        <v>254567.93000000002</v>
      </c>
      <c r="AE315" s="9">
        <v>285241.11000000004</v>
      </c>
      <c r="AG315" s="9">
        <f t="shared" si="94"/>
        <v>-30673.180000000022</v>
      </c>
      <c r="AI315" s="21">
        <f t="shared" si="95"/>
        <v>-0.10753421903315415</v>
      </c>
    </row>
    <row r="316" spans="1:35" ht="12.75" outlineLevel="1">
      <c r="A316" s="1" t="s">
        <v>797</v>
      </c>
      <c r="B316" s="16" t="s">
        <v>798</v>
      </c>
      <c r="C316" s="1" t="s">
        <v>1269</v>
      </c>
      <c r="E316" s="5">
        <v>0</v>
      </c>
      <c r="G316" s="5">
        <v>23046.18</v>
      </c>
      <c r="I316" s="9">
        <f t="shared" si="88"/>
        <v>-23046.18</v>
      </c>
      <c r="K316" s="21" t="str">
        <f t="shared" si="89"/>
        <v>N.M.</v>
      </c>
      <c r="M316" s="9">
        <v>0</v>
      </c>
      <c r="O316" s="9">
        <v>69138.54000000001</v>
      </c>
      <c r="Q316" s="9">
        <f t="shared" si="90"/>
        <v>-69138.54000000001</v>
      </c>
      <c r="S316" s="21" t="str">
        <f t="shared" si="91"/>
        <v>N.M.</v>
      </c>
      <c r="U316" s="9">
        <v>0</v>
      </c>
      <c r="W316" s="9">
        <v>253507.98</v>
      </c>
      <c r="Y316" s="9">
        <f t="shared" si="92"/>
        <v>-253507.98</v>
      </c>
      <c r="AA316" s="21" t="str">
        <f t="shared" si="93"/>
        <v>N.M.</v>
      </c>
      <c r="AC316" s="9">
        <v>23046.18</v>
      </c>
      <c r="AE316" s="9">
        <v>277451.63</v>
      </c>
      <c r="AG316" s="9">
        <f t="shared" si="94"/>
        <v>-254405.45</v>
      </c>
      <c r="AI316" s="21">
        <f t="shared" si="95"/>
        <v>-0.9169362241627487</v>
      </c>
    </row>
    <row r="317" spans="1:68" s="90" customFormat="1" ht="12.75">
      <c r="A317" s="90" t="s">
        <v>33</v>
      </c>
      <c r="B317" s="91"/>
      <c r="C317" s="77" t="s">
        <v>1270</v>
      </c>
      <c r="D317" s="105"/>
      <c r="E317" s="105">
        <v>4630046.484999999</v>
      </c>
      <c r="F317" s="105"/>
      <c r="G317" s="105">
        <v>5681002.890000001</v>
      </c>
      <c r="H317" s="105"/>
      <c r="I317" s="9">
        <f>+E317-G317</f>
        <v>-1050956.4050000012</v>
      </c>
      <c r="J317" s="37" t="str">
        <f>IF((+E317-G317)=(I317),"  ",$AO$509)</f>
        <v>  </v>
      </c>
      <c r="K317" s="38">
        <f>IF(G317&lt;0,IF(I317=0,0,IF(OR(G317=0,E317=0),"N.M.",IF(ABS(I317/G317)&gt;=10,"N.M.",I317/(-G317)))),IF(I317=0,0,IF(OR(G317=0,E317=0),"N.M.",IF(ABS(I317/G317)&gt;=10,"N.M.",I317/G317))))</f>
        <v>-0.18499487244584048</v>
      </c>
      <c r="L317" s="39"/>
      <c r="M317" s="5">
        <v>13574616.153000003</v>
      </c>
      <c r="N317" s="9"/>
      <c r="O317" s="5">
        <v>13980159.230000006</v>
      </c>
      <c r="P317" s="9"/>
      <c r="Q317" s="9">
        <f>(+M317-O317)</f>
        <v>-405543.0770000033</v>
      </c>
      <c r="R317" s="37" t="str">
        <f>IF((+M317-O317)=(Q317),"  ",$AO$509)</f>
        <v>  </v>
      </c>
      <c r="S317" s="38">
        <f>IF(O317&lt;0,IF(Q317=0,0,IF(OR(O317=0,M317=0),"N.M.",IF(ABS(Q317/O317)&gt;=10,"N.M.",Q317/(-O317)))),IF(Q317=0,0,IF(OR(O317=0,M317=0),"N.M.",IF(ABS(Q317/O317)&gt;=10,"N.M.",Q317/O317))))</f>
        <v>-0.029008473389183505</v>
      </c>
      <c r="T317" s="39"/>
      <c r="U317" s="9">
        <v>49236633.12000001</v>
      </c>
      <c r="V317" s="9"/>
      <c r="W317" s="9">
        <v>59749137.60800001</v>
      </c>
      <c r="X317" s="9"/>
      <c r="Y317" s="9">
        <f>(+U317-W317)</f>
        <v>-10512504.487999998</v>
      </c>
      <c r="Z317" s="37" t="str">
        <f>IF((+U317-W317)=(Y317),"  ",$AO$509)</f>
        <v>  </v>
      </c>
      <c r="AA317" s="38">
        <f>IF(W317&lt;0,IF(Y317=0,0,IF(OR(W317=0,U317=0),"N.M.",IF(ABS(Y317/W317)&gt;=10,"N.M.",Y317/(-W317)))),IF(Y317=0,0,IF(OR(W317=0,U317=0),"N.M.",IF(ABS(Y317/W317)&gt;=10,"N.M.",Y317/W317))))</f>
        <v>-0.17594403716703091</v>
      </c>
      <c r="AB317" s="39"/>
      <c r="AC317" s="9">
        <v>55712195.746000014</v>
      </c>
      <c r="AD317" s="9"/>
      <c r="AE317" s="9">
        <v>65819103.84500003</v>
      </c>
      <c r="AF317" s="9"/>
      <c r="AG317" s="9">
        <f>(+AC317-AE317)</f>
        <v>-10106908.099000014</v>
      </c>
      <c r="AH317" s="37" t="str">
        <f>IF((+AC317-AE317)=(AG317),"  ",$AO$509)</f>
        <v>  </v>
      </c>
      <c r="AI317" s="38">
        <f>IF(AE317&lt;0,IF(AG317=0,0,IF(OR(AE317=0,AC317=0),"N.M.",IF(ABS(AG317/AE317)&gt;=10,"N.M.",AG317/(-AE317)))),IF(AG317=0,0,IF(OR(AE317=0,AC317=0),"N.M.",IF(ABS(AG317/AE317)&gt;=10,"N.M.",AG317/AE317))))</f>
        <v>-0.15355584486232396</v>
      </c>
      <c r="AJ317" s="105"/>
      <c r="AK317" s="105"/>
      <c r="AL317" s="105"/>
      <c r="AM317" s="105"/>
      <c r="AN317" s="105"/>
      <c r="AO317" s="105"/>
      <c r="AP317" s="106"/>
      <c r="AQ317" s="107"/>
      <c r="AR317" s="108"/>
      <c r="AS317" s="105"/>
      <c r="AT317" s="105"/>
      <c r="AU317" s="105"/>
      <c r="AV317" s="105"/>
      <c r="AW317" s="105"/>
      <c r="AX317" s="106"/>
      <c r="AY317" s="107"/>
      <c r="AZ317" s="108"/>
      <c r="BA317" s="105"/>
      <c r="BB317" s="105"/>
      <c r="BC317" s="105"/>
      <c r="BD317" s="106"/>
      <c r="BE317" s="107"/>
      <c r="BF317" s="108"/>
      <c r="BG317" s="105"/>
      <c r="BH317" s="109"/>
      <c r="BI317" s="105"/>
      <c r="BJ317" s="109"/>
      <c r="BK317" s="105"/>
      <c r="BL317" s="109"/>
      <c r="BM317" s="105"/>
      <c r="BN317" s="97"/>
      <c r="BO317" s="97"/>
      <c r="BP317" s="97"/>
    </row>
    <row r="318" spans="1:35" ht="12.75" outlineLevel="1">
      <c r="A318" s="1" t="s">
        <v>799</v>
      </c>
      <c r="B318" s="16" t="s">
        <v>800</v>
      </c>
      <c r="C318" s="1" t="s">
        <v>1271</v>
      </c>
      <c r="E318" s="5">
        <v>29588.28</v>
      </c>
      <c r="G318" s="5">
        <v>34034.11</v>
      </c>
      <c r="I318" s="9">
        <f aca="true" t="shared" si="96" ref="I318:I351">+E318-G318</f>
        <v>-4445.830000000002</v>
      </c>
      <c r="K318" s="21">
        <f aca="true" t="shared" si="97" ref="K318:K351">IF(G318&lt;0,IF(I318=0,0,IF(OR(G318=0,E318=0),"N.M.",IF(ABS(I318/G318)&gt;=10,"N.M.",I318/(-G318)))),IF(I318=0,0,IF(OR(G318=0,E318=0),"N.M.",IF(ABS(I318/G318)&gt;=10,"N.M.",I318/G318))))</f>
        <v>-0.13062865460562953</v>
      </c>
      <c r="M318" s="9">
        <v>120422.34</v>
      </c>
      <c r="O318" s="9">
        <v>123538.58</v>
      </c>
      <c r="Q318" s="9">
        <f aca="true" t="shared" si="98" ref="Q318:Q351">(+M318-O318)</f>
        <v>-3116.2400000000052</v>
      </c>
      <c r="S318" s="21">
        <f aca="true" t="shared" si="99" ref="S318:S351">IF(O318&lt;0,IF(Q318=0,0,IF(OR(O318=0,M318=0),"N.M.",IF(ABS(Q318/O318)&gt;=10,"N.M.",Q318/(-O318)))),IF(Q318=0,0,IF(OR(O318=0,M318=0),"N.M.",IF(ABS(Q318/O318)&gt;=10,"N.M.",Q318/O318))))</f>
        <v>-0.025224832598852966</v>
      </c>
      <c r="U318" s="9">
        <v>420796.86</v>
      </c>
      <c r="W318" s="9">
        <v>568726.504</v>
      </c>
      <c r="Y318" s="9">
        <f aca="true" t="shared" si="100" ref="Y318:Y351">(+U318-W318)</f>
        <v>-147929.64399999997</v>
      </c>
      <c r="AA318" s="21">
        <f aca="true" t="shared" si="101" ref="AA318:AA351">IF(W318&lt;0,IF(Y318=0,0,IF(OR(W318=0,U318=0),"N.M.",IF(ABS(Y318/W318)&gt;=10,"N.M.",Y318/(-W318)))),IF(Y318=0,0,IF(OR(W318=0,U318=0),"N.M.",IF(ABS(Y318/W318)&gt;=10,"N.M.",Y318/W318))))</f>
        <v>-0.26010682280423486</v>
      </c>
      <c r="AC318" s="9">
        <v>464801.89</v>
      </c>
      <c r="AE318" s="9">
        <v>612142.858</v>
      </c>
      <c r="AG318" s="9">
        <f aca="true" t="shared" si="102" ref="AG318:AG351">(+AC318-AE318)</f>
        <v>-147340.968</v>
      </c>
      <c r="AI318" s="21">
        <f aca="true" t="shared" si="103" ref="AI318:AI351">IF(AE318&lt;0,IF(AG318=0,0,IF(OR(AE318=0,AC318=0),"N.M.",IF(ABS(AG318/AE318)&gt;=10,"N.M.",AG318/(-AE318)))),IF(AG318=0,0,IF(OR(AE318=0,AC318=0),"N.M.",IF(ABS(AG318/AE318)&gt;=10,"N.M.",AG318/AE318))))</f>
        <v>-0.24069703023472994</v>
      </c>
    </row>
    <row r="319" spans="1:35" ht="12.75" outlineLevel="1">
      <c r="A319" s="1" t="s">
        <v>801</v>
      </c>
      <c r="B319" s="16" t="s">
        <v>802</v>
      </c>
      <c r="C319" s="1" t="s">
        <v>1272</v>
      </c>
      <c r="E319" s="5">
        <v>155550.37</v>
      </c>
      <c r="G319" s="5">
        <v>42089.54</v>
      </c>
      <c r="I319" s="9">
        <f t="shared" si="96"/>
        <v>113460.82999999999</v>
      </c>
      <c r="K319" s="21">
        <f t="shared" si="97"/>
        <v>2.6957013547784077</v>
      </c>
      <c r="M319" s="9">
        <v>292843.79</v>
      </c>
      <c r="O319" s="9">
        <v>126400.68000000001</v>
      </c>
      <c r="Q319" s="9">
        <f t="shared" si="98"/>
        <v>166443.11</v>
      </c>
      <c r="S319" s="21">
        <f t="shared" si="99"/>
        <v>1.316789672334041</v>
      </c>
      <c r="U319" s="9">
        <v>608262.33</v>
      </c>
      <c r="W319" s="9">
        <v>602422.316</v>
      </c>
      <c r="Y319" s="9">
        <f t="shared" si="100"/>
        <v>5840.0139999999665</v>
      </c>
      <c r="AA319" s="21">
        <f t="shared" si="101"/>
        <v>0.009694219229421718</v>
      </c>
      <c r="AC319" s="9">
        <v>649158.61</v>
      </c>
      <c r="AE319" s="9">
        <v>691020.029</v>
      </c>
      <c r="AG319" s="9">
        <f t="shared" si="102"/>
        <v>-41861.418999999994</v>
      </c>
      <c r="AI319" s="21">
        <f t="shared" si="103"/>
        <v>-0.06057916882753625</v>
      </c>
    </row>
    <row r="320" spans="1:35" ht="12.75" outlineLevel="1">
      <c r="A320" s="1" t="s">
        <v>803</v>
      </c>
      <c r="B320" s="16" t="s">
        <v>804</v>
      </c>
      <c r="C320" s="1" t="s">
        <v>1273</v>
      </c>
      <c r="E320" s="5">
        <v>997553.85</v>
      </c>
      <c r="G320" s="5">
        <v>1254048.16</v>
      </c>
      <c r="I320" s="9">
        <f t="shared" si="96"/>
        <v>-256494.30999999994</v>
      </c>
      <c r="K320" s="21">
        <f t="shared" si="97"/>
        <v>-0.20453306195194287</v>
      </c>
      <c r="M320" s="9">
        <v>2245173.75</v>
      </c>
      <c r="O320" s="9">
        <v>2977107.51</v>
      </c>
      <c r="Q320" s="9">
        <f t="shared" si="98"/>
        <v>-731933.7599999998</v>
      </c>
      <c r="S320" s="21">
        <f t="shared" si="99"/>
        <v>-0.24585399000253097</v>
      </c>
      <c r="U320" s="9">
        <v>6676153.93</v>
      </c>
      <c r="W320" s="9">
        <v>15051079.77</v>
      </c>
      <c r="Y320" s="9">
        <f t="shared" si="100"/>
        <v>-8374925.84</v>
      </c>
      <c r="AA320" s="21">
        <f t="shared" si="101"/>
        <v>-0.5564335561288438</v>
      </c>
      <c r="AC320" s="9">
        <v>7389434.17</v>
      </c>
      <c r="AE320" s="9">
        <v>15607938.557</v>
      </c>
      <c r="AG320" s="9">
        <f t="shared" si="102"/>
        <v>-8218504.387</v>
      </c>
      <c r="AI320" s="21">
        <f t="shared" si="103"/>
        <v>-0.5265592478459679</v>
      </c>
    </row>
    <row r="321" spans="1:35" ht="12.75" outlineLevel="1">
      <c r="A321" s="1" t="s">
        <v>805</v>
      </c>
      <c r="B321" s="16" t="s">
        <v>806</v>
      </c>
      <c r="C321" s="1" t="s">
        <v>1274</v>
      </c>
      <c r="E321" s="5">
        <v>133187.04</v>
      </c>
      <c r="G321" s="5">
        <v>631869.25</v>
      </c>
      <c r="I321" s="9">
        <f t="shared" si="96"/>
        <v>-498682.20999999996</v>
      </c>
      <c r="K321" s="21">
        <f t="shared" si="97"/>
        <v>-0.789217405341374</v>
      </c>
      <c r="M321" s="9">
        <v>330844.89</v>
      </c>
      <c r="O321" s="9">
        <v>1972228.12</v>
      </c>
      <c r="Q321" s="9">
        <f t="shared" si="98"/>
        <v>-1641383.23</v>
      </c>
      <c r="S321" s="21">
        <f t="shared" si="99"/>
        <v>-0.8322481630573242</v>
      </c>
      <c r="U321" s="9">
        <v>1738214</v>
      </c>
      <c r="W321" s="9">
        <v>5765015.997</v>
      </c>
      <c r="Y321" s="9">
        <f t="shared" si="100"/>
        <v>-4026801.9970000004</v>
      </c>
      <c r="AA321" s="21">
        <f t="shared" si="101"/>
        <v>-0.6984893015206667</v>
      </c>
      <c r="AC321" s="9">
        <v>2877579.25</v>
      </c>
      <c r="AE321" s="9">
        <v>5905332.217</v>
      </c>
      <c r="AG321" s="9">
        <f t="shared" si="102"/>
        <v>-3027752.967</v>
      </c>
      <c r="AI321" s="21">
        <f t="shared" si="103"/>
        <v>-0.512715094721317</v>
      </c>
    </row>
    <row r="322" spans="1:35" ht="12.75" outlineLevel="1">
      <c r="A322" s="1" t="s">
        <v>807</v>
      </c>
      <c r="B322" s="16" t="s">
        <v>808</v>
      </c>
      <c r="C322" s="1" t="s">
        <v>1275</v>
      </c>
      <c r="E322" s="5">
        <v>37902.85</v>
      </c>
      <c r="G322" s="5">
        <v>58244.81</v>
      </c>
      <c r="I322" s="9">
        <f t="shared" si="96"/>
        <v>-20341.96</v>
      </c>
      <c r="K322" s="21">
        <f t="shared" si="97"/>
        <v>-0.34924931508918994</v>
      </c>
      <c r="M322" s="9">
        <v>112990.19</v>
      </c>
      <c r="O322" s="9">
        <v>194207.81</v>
      </c>
      <c r="Q322" s="9">
        <f t="shared" si="98"/>
        <v>-81217.62</v>
      </c>
      <c r="S322" s="21">
        <f t="shared" si="99"/>
        <v>-0.4181995564442027</v>
      </c>
      <c r="U322" s="9">
        <v>567538.54</v>
      </c>
      <c r="W322" s="9">
        <v>682030.381</v>
      </c>
      <c r="Y322" s="9">
        <f t="shared" si="100"/>
        <v>-114491.84100000001</v>
      </c>
      <c r="AA322" s="21">
        <f t="shared" si="101"/>
        <v>-0.16786912165427423</v>
      </c>
      <c r="AC322" s="9">
        <v>595457.87</v>
      </c>
      <c r="AE322" s="9">
        <v>790445.5</v>
      </c>
      <c r="AG322" s="9">
        <f t="shared" si="102"/>
        <v>-194987.63</v>
      </c>
      <c r="AI322" s="21">
        <f t="shared" si="103"/>
        <v>-0.24668067564430438</v>
      </c>
    </row>
    <row r="323" spans="1:35" ht="12.75" outlineLevel="1">
      <c r="A323" s="1" t="s">
        <v>809</v>
      </c>
      <c r="B323" s="16" t="s">
        <v>810</v>
      </c>
      <c r="C323" s="1" t="s">
        <v>1271</v>
      </c>
      <c r="E323" s="5">
        <v>8004.26</v>
      </c>
      <c r="G323" s="5">
        <v>12719.25</v>
      </c>
      <c r="I323" s="9">
        <f t="shared" si="96"/>
        <v>-4714.99</v>
      </c>
      <c r="K323" s="21">
        <f t="shared" si="97"/>
        <v>-0.37069717160996124</v>
      </c>
      <c r="M323" s="9">
        <v>24892.27</v>
      </c>
      <c r="O323" s="9">
        <v>38204.13</v>
      </c>
      <c r="Q323" s="9">
        <f t="shared" si="98"/>
        <v>-13311.859999999997</v>
      </c>
      <c r="S323" s="21">
        <f t="shared" si="99"/>
        <v>-0.3484403387801266</v>
      </c>
      <c r="U323" s="9">
        <v>101444.92</v>
      </c>
      <c r="W323" s="9">
        <v>156128.831</v>
      </c>
      <c r="Y323" s="9">
        <f t="shared" si="100"/>
        <v>-54683.91100000001</v>
      </c>
      <c r="AA323" s="21">
        <f t="shared" si="101"/>
        <v>-0.35024864177712317</v>
      </c>
      <c r="AC323" s="9">
        <v>109312.27</v>
      </c>
      <c r="AE323" s="9">
        <v>178721.817</v>
      </c>
      <c r="AG323" s="9">
        <f t="shared" si="102"/>
        <v>-69409.547</v>
      </c>
      <c r="AI323" s="21">
        <f t="shared" si="103"/>
        <v>-0.38836639065727496</v>
      </c>
    </row>
    <row r="324" spans="1:35" ht="12.75" outlineLevel="1">
      <c r="A324" s="1" t="s">
        <v>811</v>
      </c>
      <c r="B324" s="16" t="s">
        <v>812</v>
      </c>
      <c r="C324" s="1" t="s">
        <v>1272</v>
      </c>
      <c r="E324" s="5">
        <v>350.65000000000003</v>
      </c>
      <c r="G324" s="5">
        <v>105.16</v>
      </c>
      <c r="I324" s="9">
        <f t="shared" si="96"/>
        <v>245.49000000000004</v>
      </c>
      <c r="K324" s="21">
        <f t="shared" si="97"/>
        <v>2.3344427538988213</v>
      </c>
      <c r="M324" s="9">
        <v>3572.79</v>
      </c>
      <c r="O324" s="9">
        <v>262.21</v>
      </c>
      <c r="Q324" s="9">
        <f t="shared" si="98"/>
        <v>3310.58</v>
      </c>
      <c r="S324" s="21" t="str">
        <f t="shared" si="99"/>
        <v>N.M.</v>
      </c>
      <c r="U324" s="9">
        <v>10952.58</v>
      </c>
      <c r="W324" s="9">
        <v>19195.501</v>
      </c>
      <c r="Y324" s="9">
        <f t="shared" si="100"/>
        <v>-8242.921</v>
      </c>
      <c r="AA324" s="21">
        <f t="shared" si="101"/>
        <v>-0.42941942489544815</v>
      </c>
      <c r="AC324" s="9">
        <v>10952.58</v>
      </c>
      <c r="AE324" s="9">
        <v>37909.072</v>
      </c>
      <c r="AG324" s="9">
        <f t="shared" si="102"/>
        <v>-26956.492</v>
      </c>
      <c r="AI324" s="21">
        <f t="shared" si="103"/>
        <v>-0.711082877470596</v>
      </c>
    </row>
    <row r="325" spans="1:35" ht="12.75" outlineLevel="1">
      <c r="A325" s="1" t="s">
        <v>813</v>
      </c>
      <c r="B325" s="16" t="s">
        <v>814</v>
      </c>
      <c r="C325" s="1" t="s">
        <v>1276</v>
      </c>
      <c r="E325" s="5">
        <v>3206.2000000000003</v>
      </c>
      <c r="G325" s="5">
        <v>2884.92</v>
      </c>
      <c r="I325" s="9">
        <f t="shared" si="96"/>
        <v>321.2800000000002</v>
      </c>
      <c r="K325" s="21">
        <f t="shared" si="97"/>
        <v>0.11136530649030135</v>
      </c>
      <c r="M325" s="9">
        <v>10195.66</v>
      </c>
      <c r="O325" s="9">
        <v>9363.1</v>
      </c>
      <c r="Q325" s="9">
        <f t="shared" si="98"/>
        <v>832.5599999999995</v>
      </c>
      <c r="S325" s="21">
        <f t="shared" si="99"/>
        <v>0.0889192681910905</v>
      </c>
      <c r="U325" s="9">
        <v>43221.74</v>
      </c>
      <c r="W325" s="9">
        <v>37930.71</v>
      </c>
      <c r="Y325" s="9">
        <f t="shared" si="100"/>
        <v>5291.029999999999</v>
      </c>
      <c r="AA325" s="21">
        <f t="shared" si="101"/>
        <v>0.13949198419961026</v>
      </c>
      <c r="AC325" s="9">
        <v>45839.74</v>
      </c>
      <c r="AE325" s="9">
        <v>39274.19</v>
      </c>
      <c r="AG325" s="9">
        <f t="shared" si="102"/>
        <v>6565.549999999996</v>
      </c>
      <c r="AI325" s="21">
        <f t="shared" si="103"/>
        <v>0.16717213009358042</v>
      </c>
    </row>
    <row r="326" spans="1:35" ht="12.75" outlineLevel="1">
      <c r="A326" s="1" t="s">
        <v>815</v>
      </c>
      <c r="B326" s="16" t="s">
        <v>816</v>
      </c>
      <c r="C326" s="1" t="s">
        <v>1277</v>
      </c>
      <c r="E326" s="5">
        <v>16268.91</v>
      </c>
      <c r="G326" s="5">
        <v>20096.81</v>
      </c>
      <c r="I326" s="9">
        <f t="shared" si="96"/>
        <v>-3827.9000000000015</v>
      </c>
      <c r="K326" s="21">
        <f t="shared" si="97"/>
        <v>-0.1904730153691059</v>
      </c>
      <c r="M326" s="9">
        <v>50644.55</v>
      </c>
      <c r="O326" s="9">
        <v>60832.87</v>
      </c>
      <c r="Q326" s="9">
        <f t="shared" si="98"/>
        <v>-10188.32</v>
      </c>
      <c r="S326" s="21">
        <f t="shared" si="99"/>
        <v>-0.16748050848168103</v>
      </c>
      <c r="U326" s="9">
        <v>227460.15</v>
      </c>
      <c r="W326" s="9">
        <v>224041.2</v>
      </c>
      <c r="Y326" s="9">
        <f t="shared" si="100"/>
        <v>3418.9499999999825</v>
      </c>
      <c r="AA326" s="21">
        <f t="shared" si="101"/>
        <v>0.015260362826122973</v>
      </c>
      <c r="AC326" s="9">
        <v>248912.81</v>
      </c>
      <c r="AE326" s="9">
        <v>243630.19</v>
      </c>
      <c r="AG326" s="9">
        <f t="shared" si="102"/>
        <v>5282.619999999995</v>
      </c>
      <c r="AI326" s="21">
        <f t="shared" si="103"/>
        <v>0.021682944958504508</v>
      </c>
    </row>
    <row r="327" spans="1:35" ht="12.75" outlineLevel="1">
      <c r="A327" s="1" t="s">
        <v>817</v>
      </c>
      <c r="B327" s="16" t="s">
        <v>818</v>
      </c>
      <c r="C327" s="1" t="s">
        <v>1278</v>
      </c>
      <c r="E327" s="5">
        <v>18045.010000000002</v>
      </c>
      <c r="G327" s="5">
        <v>13732.99</v>
      </c>
      <c r="I327" s="9">
        <f t="shared" si="96"/>
        <v>4312.020000000002</v>
      </c>
      <c r="K327" s="21">
        <f t="shared" si="97"/>
        <v>0.3139898885821662</v>
      </c>
      <c r="M327" s="9">
        <v>50818.82</v>
      </c>
      <c r="O327" s="9">
        <v>45847.020000000004</v>
      </c>
      <c r="Q327" s="9">
        <f t="shared" si="98"/>
        <v>4971.799999999996</v>
      </c>
      <c r="S327" s="21">
        <f t="shared" si="99"/>
        <v>0.10844325323652432</v>
      </c>
      <c r="U327" s="9">
        <v>192650.28</v>
      </c>
      <c r="W327" s="9">
        <v>200474.5</v>
      </c>
      <c r="Y327" s="9">
        <f t="shared" si="100"/>
        <v>-7824.220000000001</v>
      </c>
      <c r="AA327" s="21">
        <f t="shared" si="101"/>
        <v>-0.039028504872190735</v>
      </c>
      <c r="AC327" s="9">
        <v>205552.31</v>
      </c>
      <c r="AE327" s="9">
        <v>201030.08</v>
      </c>
      <c r="AG327" s="9">
        <f t="shared" si="102"/>
        <v>4522.2300000000105</v>
      </c>
      <c r="AI327" s="21">
        <f t="shared" si="103"/>
        <v>0.022495290257060093</v>
      </c>
    </row>
    <row r="328" spans="1:35" ht="12.75" outlineLevel="1">
      <c r="A328" s="1" t="s">
        <v>819</v>
      </c>
      <c r="B328" s="16" t="s">
        <v>820</v>
      </c>
      <c r="C328" s="1" t="s">
        <v>1279</v>
      </c>
      <c r="E328" s="5">
        <v>98435.04000000001</v>
      </c>
      <c r="G328" s="5">
        <v>48050.68</v>
      </c>
      <c r="I328" s="9">
        <f t="shared" si="96"/>
        <v>50384.36000000001</v>
      </c>
      <c r="K328" s="21">
        <f t="shared" si="97"/>
        <v>1.0485670546181658</v>
      </c>
      <c r="M328" s="9">
        <v>193761.52</v>
      </c>
      <c r="O328" s="9">
        <v>122620.96</v>
      </c>
      <c r="Q328" s="9">
        <f t="shared" si="98"/>
        <v>71140.55999999998</v>
      </c>
      <c r="S328" s="21">
        <f t="shared" si="99"/>
        <v>0.5801663924340502</v>
      </c>
      <c r="U328" s="9">
        <v>708896.91</v>
      </c>
      <c r="W328" s="9">
        <v>742722.913</v>
      </c>
      <c r="Y328" s="9">
        <f t="shared" si="100"/>
        <v>-33826.00299999991</v>
      </c>
      <c r="AA328" s="21">
        <f t="shared" si="101"/>
        <v>-0.045543233429234345</v>
      </c>
      <c r="AC328" s="9">
        <v>764844.1900000001</v>
      </c>
      <c r="AE328" s="9">
        <v>789367.933</v>
      </c>
      <c r="AG328" s="9">
        <f t="shared" si="102"/>
        <v>-24523.7429999999</v>
      </c>
      <c r="AI328" s="21">
        <f t="shared" si="103"/>
        <v>-0.031067569348551052</v>
      </c>
    </row>
    <row r="329" spans="1:35" ht="12.75" outlineLevel="1">
      <c r="A329" s="1" t="s">
        <v>821</v>
      </c>
      <c r="B329" s="16" t="s">
        <v>822</v>
      </c>
      <c r="C329" s="1" t="s">
        <v>1280</v>
      </c>
      <c r="E329" s="5">
        <v>158674.91</v>
      </c>
      <c r="G329" s="5">
        <v>15068.89</v>
      </c>
      <c r="I329" s="9">
        <f t="shared" si="96"/>
        <v>143606.02000000002</v>
      </c>
      <c r="K329" s="21">
        <f t="shared" si="97"/>
        <v>9.529966706240474</v>
      </c>
      <c r="M329" s="9">
        <v>437624.44</v>
      </c>
      <c r="O329" s="9">
        <v>439816.59</v>
      </c>
      <c r="Q329" s="9">
        <f t="shared" si="98"/>
        <v>-2192.1500000000233</v>
      </c>
      <c r="S329" s="21">
        <f t="shared" si="99"/>
        <v>-0.004984236724676582</v>
      </c>
      <c r="U329" s="9">
        <v>1626259.3</v>
      </c>
      <c r="W329" s="9">
        <v>2201783.477</v>
      </c>
      <c r="Y329" s="9">
        <f t="shared" si="100"/>
        <v>-575524.1769999999</v>
      </c>
      <c r="AA329" s="21">
        <f t="shared" si="101"/>
        <v>-0.2613899972508513</v>
      </c>
      <c r="AC329" s="9">
        <v>1717249.26</v>
      </c>
      <c r="AE329" s="9">
        <v>2312529.75</v>
      </c>
      <c r="AG329" s="9">
        <f t="shared" si="102"/>
        <v>-595280.49</v>
      </c>
      <c r="AI329" s="21">
        <f t="shared" si="103"/>
        <v>-0.2574152786574962</v>
      </c>
    </row>
    <row r="330" spans="1:35" ht="12.75" outlineLevel="1">
      <c r="A330" s="1" t="s">
        <v>823</v>
      </c>
      <c r="B330" s="16" t="s">
        <v>824</v>
      </c>
      <c r="C330" s="1" t="s">
        <v>1281</v>
      </c>
      <c r="E330" s="5">
        <v>0</v>
      </c>
      <c r="G330" s="5">
        <v>0</v>
      </c>
      <c r="I330" s="9">
        <f t="shared" si="96"/>
        <v>0</v>
      </c>
      <c r="K330" s="21">
        <f t="shared" si="97"/>
        <v>0</v>
      </c>
      <c r="M330" s="9">
        <v>0</v>
      </c>
      <c r="O330" s="9">
        <v>0</v>
      </c>
      <c r="Q330" s="9">
        <f t="shared" si="98"/>
        <v>0</v>
      </c>
      <c r="S330" s="21">
        <f t="shared" si="99"/>
        <v>0</v>
      </c>
      <c r="U330" s="9">
        <v>103.08</v>
      </c>
      <c r="W330" s="9">
        <v>0</v>
      </c>
      <c r="Y330" s="9">
        <f t="shared" si="100"/>
        <v>103.08</v>
      </c>
      <c r="AA330" s="21" t="str">
        <f t="shared" si="101"/>
        <v>N.M.</v>
      </c>
      <c r="AC330" s="9">
        <v>109.91</v>
      </c>
      <c r="AE330" s="9">
        <v>0</v>
      </c>
      <c r="AG330" s="9">
        <f t="shared" si="102"/>
        <v>109.91</v>
      </c>
      <c r="AI330" s="21" t="str">
        <f t="shared" si="103"/>
        <v>N.M.</v>
      </c>
    </row>
    <row r="331" spans="1:35" ht="12.75" outlineLevel="1">
      <c r="A331" s="1" t="s">
        <v>825</v>
      </c>
      <c r="B331" s="16" t="s">
        <v>826</v>
      </c>
      <c r="C331" s="1" t="s">
        <v>1282</v>
      </c>
      <c r="E331" s="5">
        <v>327.12</v>
      </c>
      <c r="G331" s="5">
        <v>89.2</v>
      </c>
      <c r="I331" s="9">
        <f t="shared" si="96"/>
        <v>237.92000000000002</v>
      </c>
      <c r="K331" s="21">
        <f t="shared" si="97"/>
        <v>2.6672645739910315</v>
      </c>
      <c r="M331" s="9">
        <v>324.1</v>
      </c>
      <c r="O331" s="9">
        <v>89.2</v>
      </c>
      <c r="Q331" s="9">
        <f t="shared" si="98"/>
        <v>234.90000000000003</v>
      </c>
      <c r="S331" s="21">
        <f t="shared" si="99"/>
        <v>2.633408071748879</v>
      </c>
      <c r="U331" s="9">
        <v>992.316</v>
      </c>
      <c r="W331" s="9">
        <v>3477.3610000000003</v>
      </c>
      <c r="Y331" s="9">
        <f t="shared" si="100"/>
        <v>-2485.045</v>
      </c>
      <c r="AA331" s="21">
        <f t="shared" si="101"/>
        <v>-0.7146353225908958</v>
      </c>
      <c r="AC331" s="9">
        <v>987.116</v>
      </c>
      <c r="AE331" s="9">
        <v>3477.3610000000003</v>
      </c>
      <c r="AG331" s="9">
        <f t="shared" si="102"/>
        <v>-2490.2450000000003</v>
      </c>
      <c r="AI331" s="21">
        <f t="shared" si="103"/>
        <v>-0.7161307094661727</v>
      </c>
    </row>
    <row r="332" spans="1:35" ht="12.75" outlineLevel="1">
      <c r="A332" s="1" t="s">
        <v>827</v>
      </c>
      <c r="B332" s="16" t="s">
        <v>828</v>
      </c>
      <c r="C332" s="1" t="s">
        <v>1271</v>
      </c>
      <c r="E332" s="5">
        <v>92.2</v>
      </c>
      <c r="G332" s="5">
        <v>575.27</v>
      </c>
      <c r="I332" s="9">
        <f t="shared" si="96"/>
        <v>-483.07</v>
      </c>
      <c r="K332" s="21">
        <f t="shared" si="97"/>
        <v>-0.8397274323361205</v>
      </c>
      <c r="M332" s="9">
        <v>387.5</v>
      </c>
      <c r="O332" s="9">
        <v>1287.25</v>
      </c>
      <c r="Q332" s="9">
        <f t="shared" si="98"/>
        <v>-899.75</v>
      </c>
      <c r="S332" s="21">
        <f t="shared" si="99"/>
        <v>-0.6989706739172655</v>
      </c>
      <c r="U332" s="9">
        <v>7535.6900000000005</v>
      </c>
      <c r="W332" s="9">
        <v>5250.53</v>
      </c>
      <c r="Y332" s="9">
        <f t="shared" si="100"/>
        <v>2285.1600000000008</v>
      </c>
      <c r="AA332" s="21">
        <f t="shared" si="101"/>
        <v>0.43522463446547316</v>
      </c>
      <c r="AC332" s="9">
        <v>8221.380000000001</v>
      </c>
      <c r="AE332" s="9">
        <v>5747.217</v>
      </c>
      <c r="AG332" s="9">
        <f t="shared" si="102"/>
        <v>2474.1630000000014</v>
      </c>
      <c r="AI332" s="21">
        <f t="shared" si="103"/>
        <v>0.4304975782191627</v>
      </c>
    </row>
    <row r="333" spans="1:35" ht="12.75" outlineLevel="1">
      <c r="A333" s="1" t="s">
        <v>829</v>
      </c>
      <c r="B333" s="16" t="s">
        <v>830</v>
      </c>
      <c r="C333" s="1" t="s">
        <v>1272</v>
      </c>
      <c r="E333" s="5">
        <v>108.11</v>
      </c>
      <c r="G333" s="5">
        <v>-5.01</v>
      </c>
      <c r="I333" s="9">
        <f t="shared" si="96"/>
        <v>113.12</v>
      </c>
      <c r="K333" s="21" t="str">
        <f t="shared" si="97"/>
        <v>N.M.</v>
      </c>
      <c r="M333" s="9">
        <v>1755.81</v>
      </c>
      <c r="O333" s="9">
        <v>775.03</v>
      </c>
      <c r="Q333" s="9">
        <f t="shared" si="98"/>
        <v>980.78</v>
      </c>
      <c r="S333" s="21">
        <f t="shared" si="99"/>
        <v>1.2654735945705327</v>
      </c>
      <c r="U333" s="9">
        <v>6255.17</v>
      </c>
      <c r="W333" s="9">
        <v>9537.831</v>
      </c>
      <c r="Y333" s="9">
        <f t="shared" si="100"/>
        <v>-3282.661</v>
      </c>
      <c r="AA333" s="21">
        <f t="shared" si="101"/>
        <v>-0.34417269502888026</v>
      </c>
      <c r="AC333" s="9">
        <v>6532.6</v>
      </c>
      <c r="AE333" s="9">
        <v>21366.15</v>
      </c>
      <c r="AG333" s="9">
        <f t="shared" si="102"/>
        <v>-14833.550000000001</v>
      </c>
      <c r="AI333" s="21">
        <f t="shared" si="103"/>
        <v>-0.6942546972664706</v>
      </c>
    </row>
    <row r="334" spans="1:35" ht="12.75" outlineLevel="1">
      <c r="A334" s="1" t="s">
        <v>831</v>
      </c>
      <c r="B334" s="16" t="s">
        <v>832</v>
      </c>
      <c r="C334" s="1" t="s">
        <v>1279</v>
      </c>
      <c r="E334" s="5">
        <v>215050.06</v>
      </c>
      <c r="G334" s="5">
        <v>-23291.22</v>
      </c>
      <c r="I334" s="9">
        <f t="shared" si="96"/>
        <v>238341.28</v>
      </c>
      <c r="K334" s="21" t="str">
        <f t="shared" si="97"/>
        <v>N.M.</v>
      </c>
      <c r="M334" s="9">
        <v>397188.10000000003</v>
      </c>
      <c r="O334" s="9">
        <v>18031.43</v>
      </c>
      <c r="Q334" s="9">
        <f t="shared" si="98"/>
        <v>379156.67000000004</v>
      </c>
      <c r="S334" s="21" t="str">
        <f t="shared" si="99"/>
        <v>N.M.</v>
      </c>
      <c r="U334" s="9">
        <v>816244.38</v>
      </c>
      <c r="W334" s="9">
        <v>735864.593</v>
      </c>
      <c r="Y334" s="9">
        <f t="shared" si="100"/>
        <v>80379.78700000001</v>
      </c>
      <c r="AA334" s="21">
        <f t="shared" si="101"/>
        <v>0.10923176324098531</v>
      </c>
      <c r="AC334" s="9">
        <v>873936.97</v>
      </c>
      <c r="AE334" s="9">
        <v>826311.86</v>
      </c>
      <c r="AG334" s="9">
        <f t="shared" si="102"/>
        <v>47625.109999999986</v>
      </c>
      <c r="AI334" s="21">
        <f t="shared" si="103"/>
        <v>0.05763575752137938</v>
      </c>
    </row>
    <row r="335" spans="1:35" ht="12.75" outlineLevel="1">
      <c r="A335" s="1" t="s">
        <v>833</v>
      </c>
      <c r="B335" s="16" t="s">
        <v>834</v>
      </c>
      <c r="C335" s="1" t="s">
        <v>1280</v>
      </c>
      <c r="E335" s="5">
        <v>977790.783</v>
      </c>
      <c r="G335" s="5">
        <v>1168686.43</v>
      </c>
      <c r="I335" s="9">
        <f t="shared" si="96"/>
        <v>-190895.64699999988</v>
      </c>
      <c r="K335" s="21">
        <f t="shared" si="97"/>
        <v>-0.1633420583141364</v>
      </c>
      <c r="M335" s="9">
        <v>4280471.421</v>
      </c>
      <c r="O335" s="9">
        <v>3441227.307</v>
      </c>
      <c r="Q335" s="9">
        <f t="shared" si="98"/>
        <v>839244.1140000001</v>
      </c>
      <c r="S335" s="21">
        <f t="shared" si="99"/>
        <v>0.24387930210040032</v>
      </c>
      <c r="U335" s="9">
        <v>27934672.919</v>
      </c>
      <c r="W335" s="9">
        <v>14473198.415</v>
      </c>
      <c r="Y335" s="9">
        <f t="shared" si="100"/>
        <v>13461474.504</v>
      </c>
      <c r="AA335" s="21">
        <f t="shared" si="101"/>
        <v>0.9300967290027995</v>
      </c>
      <c r="AC335" s="9">
        <v>29074128.369</v>
      </c>
      <c r="AE335" s="9">
        <v>16172458.858</v>
      </c>
      <c r="AG335" s="9">
        <f t="shared" si="102"/>
        <v>12901669.511</v>
      </c>
      <c r="AI335" s="21">
        <f t="shared" si="103"/>
        <v>0.7977555932762789</v>
      </c>
    </row>
    <row r="336" spans="1:35" ht="12.75" outlineLevel="1">
      <c r="A336" s="1" t="s">
        <v>835</v>
      </c>
      <c r="B336" s="16" t="s">
        <v>836</v>
      </c>
      <c r="C336" s="1" t="s">
        <v>1283</v>
      </c>
      <c r="E336" s="5">
        <v>14347.06</v>
      </c>
      <c r="G336" s="5">
        <v>10019.39</v>
      </c>
      <c r="I336" s="9">
        <f t="shared" si="96"/>
        <v>4327.67</v>
      </c>
      <c r="K336" s="21">
        <f t="shared" si="97"/>
        <v>0.43192948872136927</v>
      </c>
      <c r="M336" s="9">
        <v>41576.9</v>
      </c>
      <c r="O336" s="9">
        <v>29458.93</v>
      </c>
      <c r="Q336" s="9">
        <f t="shared" si="98"/>
        <v>12117.970000000001</v>
      </c>
      <c r="S336" s="21">
        <f t="shared" si="99"/>
        <v>0.4113513287821384</v>
      </c>
      <c r="U336" s="9">
        <v>152503.84</v>
      </c>
      <c r="W336" s="9">
        <v>121733.12</v>
      </c>
      <c r="Y336" s="9">
        <f t="shared" si="100"/>
        <v>30770.72</v>
      </c>
      <c r="AA336" s="21">
        <f t="shared" si="101"/>
        <v>0.25277196542732167</v>
      </c>
      <c r="AC336" s="9">
        <v>169604.71</v>
      </c>
      <c r="AE336" s="9">
        <v>140671.359</v>
      </c>
      <c r="AG336" s="9">
        <f t="shared" si="102"/>
        <v>28933.350999999995</v>
      </c>
      <c r="AI336" s="21">
        <f t="shared" si="103"/>
        <v>0.2056804683318656</v>
      </c>
    </row>
    <row r="337" spans="1:35" ht="12.75" outlineLevel="1">
      <c r="A337" s="1" t="s">
        <v>837</v>
      </c>
      <c r="B337" s="16" t="s">
        <v>838</v>
      </c>
      <c r="C337" s="1" t="s">
        <v>1281</v>
      </c>
      <c r="E337" s="5">
        <v>5818.83</v>
      </c>
      <c r="G337" s="5">
        <v>8591.65</v>
      </c>
      <c r="I337" s="9">
        <f t="shared" si="96"/>
        <v>-2772.8199999999997</v>
      </c>
      <c r="K337" s="21">
        <f t="shared" si="97"/>
        <v>-0.3227342827047191</v>
      </c>
      <c r="M337" s="9">
        <v>34856.99</v>
      </c>
      <c r="O337" s="9">
        <v>41912.21</v>
      </c>
      <c r="Q337" s="9">
        <f t="shared" si="98"/>
        <v>-7055.220000000001</v>
      </c>
      <c r="S337" s="21">
        <f t="shared" si="99"/>
        <v>-0.1683332852168855</v>
      </c>
      <c r="U337" s="9">
        <v>162583.47</v>
      </c>
      <c r="W337" s="9">
        <v>221291.322</v>
      </c>
      <c r="Y337" s="9">
        <f t="shared" si="100"/>
        <v>-58707.851999999984</v>
      </c>
      <c r="AA337" s="21">
        <f t="shared" si="101"/>
        <v>-0.26529667530297457</v>
      </c>
      <c r="AC337" s="9">
        <v>177904.78</v>
      </c>
      <c r="AE337" s="9">
        <v>271280.77599999995</v>
      </c>
      <c r="AG337" s="9">
        <f t="shared" si="102"/>
        <v>-93375.99599999996</v>
      </c>
      <c r="AI337" s="21">
        <f t="shared" si="103"/>
        <v>-0.344204249843343</v>
      </c>
    </row>
    <row r="338" spans="1:35" ht="12.75" outlineLevel="1">
      <c r="A338" s="1" t="s">
        <v>839</v>
      </c>
      <c r="B338" s="16" t="s">
        <v>840</v>
      </c>
      <c r="C338" s="1" t="s">
        <v>1284</v>
      </c>
      <c r="E338" s="5">
        <v>-18550.600000000002</v>
      </c>
      <c r="G338" s="5">
        <v>15845.300000000001</v>
      </c>
      <c r="I338" s="9">
        <f t="shared" si="96"/>
        <v>-34395.9</v>
      </c>
      <c r="K338" s="21">
        <f t="shared" si="97"/>
        <v>-2.170732015171691</v>
      </c>
      <c r="M338" s="9">
        <v>-20436.4</v>
      </c>
      <c r="O338" s="9">
        <v>42140.840000000004</v>
      </c>
      <c r="Q338" s="9">
        <f t="shared" si="98"/>
        <v>-62577.240000000005</v>
      </c>
      <c r="S338" s="21">
        <f t="shared" si="99"/>
        <v>-1.484954737494554</v>
      </c>
      <c r="U338" s="9">
        <v>67773.48</v>
      </c>
      <c r="W338" s="9">
        <v>490263.633</v>
      </c>
      <c r="Y338" s="9">
        <f t="shared" si="100"/>
        <v>-422490.153</v>
      </c>
      <c r="AA338" s="21">
        <f t="shared" si="101"/>
        <v>-0.8617611516781626</v>
      </c>
      <c r="AC338" s="9">
        <v>132915.18</v>
      </c>
      <c r="AE338" s="9">
        <v>573846.5599999999</v>
      </c>
      <c r="AG338" s="9">
        <f t="shared" si="102"/>
        <v>-440931.37999999995</v>
      </c>
      <c r="AI338" s="21">
        <f t="shared" si="103"/>
        <v>-0.7683785365899902</v>
      </c>
    </row>
    <row r="339" spans="1:35" ht="12.75" outlineLevel="1">
      <c r="A339" s="1" t="s">
        <v>841</v>
      </c>
      <c r="B339" s="16" t="s">
        <v>842</v>
      </c>
      <c r="C339" s="1" t="s">
        <v>1285</v>
      </c>
      <c r="E339" s="5">
        <v>5003.2</v>
      </c>
      <c r="G339" s="5">
        <v>6585.68</v>
      </c>
      <c r="I339" s="9">
        <f t="shared" si="96"/>
        <v>-1582.4800000000005</v>
      </c>
      <c r="K339" s="21">
        <f t="shared" si="97"/>
        <v>-0.24029105574519266</v>
      </c>
      <c r="M339" s="9">
        <v>14379.58</v>
      </c>
      <c r="O339" s="9">
        <v>17880.78</v>
      </c>
      <c r="Q339" s="9">
        <f t="shared" si="98"/>
        <v>-3501.199999999999</v>
      </c>
      <c r="S339" s="21">
        <f t="shared" si="99"/>
        <v>-0.19580801284955127</v>
      </c>
      <c r="U339" s="9">
        <v>41634.68</v>
      </c>
      <c r="W339" s="9">
        <v>47131.418</v>
      </c>
      <c r="Y339" s="9">
        <f t="shared" si="100"/>
        <v>-5496.737999999998</v>
      </c>
      <c r="AA339" s="21">
        <f t="shared" si="101"/>
        <v>-0.11662577179409281</v>
      </c>
      <c r="AC339" s="9">
        <v>47928.2</v>
      </c>
      <c r="AE339" s="9">
        <v>56868.243</v>
      </c>
      <c r="AG339" s="9">
        <f t="shared" si="102"/>
        <v>-8940.043000000005</v>
      </c>
      <c r="AI339" s="21">
        <f t="shared" si="103"/>
        <v>-0.15720624602381342</v>
      </c>
    </row>
    <row r="340" spans="1:35" ht="12.75" outlineLevel="1">
      <c r="A340" s="1" t="s">
        <v>843</v>
      </c>
      <c r="B340" s="16" t="s">
        <v>844</v>
      </c>
      <c r="C340" s="1" t="s">
        <v>1286</v>
      </c>
      <c r="E340" s="5">
        <v>3908.11</v>
      </c>
      <c r="G340" s="5">
        <v>3534.6800000000003</v>
      </c>
      <c r="I340" s="9">
        <f t="shared" si="96"/>
        <v>373.42999999999984</v>
      </c>
      <c r="K340" s="21">
        <f t="shared" si="97"/>
        <v>0.10564747020946728</v>
      </c>
      <c r="M340" s="9">
        <v>12085.460000000001</v>
      </c>
      <c r="O340" s="9">
        <v>26189.41</v>
      </c>
      <c r="Q340" s="9">
        <f t="shared" si="98"/>
        <v>-14103.949999999999</v>
      </c>
      <c r="S340" s="21">
        <f t="shared" si="99"/>
        <v>-0.5385363778718192</v>
      </c>
      <c r="U340" s="9">
        <v>43621.91</v>
      </c>
      <c r="W340" s="9">
        <v>152702.867</v>
      </c>
      <c r="Y340" s="9">
        <f t="shared" si="100"/>
        <v>-109080.957</v>
      </c>
      <c r="AA340" s="21">
        <f t="shared" si="101"/>
        <v>-0.714334702045902</v>
      </c>
      <c r="AC340" s="9">
        <v>49039.66</v>
      </c>
      <c r="AE340" s="9">
        <v>173245.367</v>
      </c>
      <c r="AG340" s="9">
        <f t="shared" si="102"/>
        <v>-124205.707</v>
      </c>
      <c r="AI340" s="21">
        <f t="shared" si="103"/>
        <v>-0.7169352297888578</v>
      </c>
    </row>
    <row r="341" spans="1:35" ht="12.75" outlineLevel="1">
      <c r="A341" s="1" t="s">
        <v>845</v>
      </c>
      <c r="B341" s="16" t="s">
        <v>846</v>
      </c>
      <c r="C341" s="1" t="s">
        <v>1287</v>
      </c>
      <c r="E341" s="5">
        <v>28810.88</v>
      </c>
      <c r="G341" s="5">
        <v>18887.62</v>
      </c>
      <c r="I341" s="9">
        <f t="shared" si="96"/>
        <v>9923.260000000002</v>
      </c>
      <c r="K341" s="21">
        <f t="shared" si="97"/>
        <v>0.5253843522900187</v>
      </c>
      <c r="M341" s="9">
        <v>102208.47</v>
      </c>
      <c r="O341" s="9">
        <v>81917.29000000001</v>
      </c>
      <c r="Q341" s="9">
        <f t="shared" si="98"/>
        <v>20291.179999999993</v>
      </c>
      <c r="S341" s="21">
        <f t="shared" si="99"/>
        <v>0.2477032626445527</v>
      </c>
      <c r="U341" s="9">
        <v>468427.87</v>
      </c>
      <c r="W341" s="9">
        <v>448308.955</v>
      </c>
      <c r="Y341" s="9">
        <f t="shared" si="100"/>
        <v>20118.91499999998</v>
      </c>
      <c r="AA341" s="21">
        <f t="shared" si="101"/>
        <v>0.04487734357213538</v>
      </c>
      <c r="AC341" s="9">
        <v>548819.19</v>
      </c>
      <c r="AE341" s="9">
        <v>593303.512</v>
      </c>
      <c r="AG341" s="9">
        <f t="shared" si="102"/>
        <v>-44484.322000000044</v>
      </c>
      <c r="AI341" s="21">
        <f t="shared" si="103"/>
        <v>-0.07497734481639146</v>
      </c>
    </row>
    <row r="342" spans="1:35" ht="12.75" outlineLevel="1">
      <c r="A342" s="1" t="s">
        <v>847</v>
      </c>
      <c r="B342" s="16" t="s">
        <v>848</v>
      </c>
      <c r="C342" s="1" t="s">
        <v>1288</v>
      </c>
      <c r="E342" s="5">
        <v>23.41</v>
      </c>
      <c r="G342" s="5">
        <v>0</v>
      </c>
      <c r="I342" s="9">
        <f t="shared" si="96"/>
        <v>23.41</v>
      </c>
      <c r="K342" s="21" t="str">
        <f t="shared" si="97"/>
        <v>N.M.</v>
      </c>
      <c r="M342" s="9">
        <v>342.36</v>
      </c>
      <c r="O342" s="9">
        <v>0</v>
      </c>
      <c r="Q342" s="9">
        <f t="shared" si="98"/>
        <v>342.36</v>
      </c>
      <c r="S342" s="21" t="str">
        <f t="shared" si="99"/>
        <v>N.M.</v>
      </c>
      <c r="U342" s="9">
        <v>383.38</v>
      </c>
      <c r="W342" s="9">
        <v>343.07</v>
      </c>
      <c r="Y342" s="9">
        <f t="shared" si="100"/>
        <v>40.31</v>
      </c>
      <c r="AA342" s="21">
        <f t="shared" si="101"/>
        <v>0.11749788672865596</v>
      </c>
      <c r="AC342" s="9">
        <v>574.64</v>
      </c>
      <c r="AE342" s="9">
        <v>343.07</v>
      </c>
      <c r="AG342" s="9">
        <f t="shared" si="102"/>
        <v>231.57</v>
      </c>
      <c r="AI342" s="21">
        <f t="shared" si="103"/>
        <v>0.6749934415716909</v>
      </c>
    </row>
    <row r="343" spans="1:35" ht="12.75" outlineLevel="1">
      <c r="A343" s="1" t="s">
        <v>849</v>
      </c>
      <c r="B343" s="16" t="s">
        <v>850</v>
      </c>
      <c r="C343" s="1" t="s">
        <v>1289</v>
      </c>
      <c r="E343" s="5">
        <v>51051.520000000004</v>
      </c>
      <c r="G343" s="5">
        <v>16647.260000000002</v>
      </c>
      <c r="I343" s="9">
        <f t="shared" si="96"/>
        <v>34404.26</v>
      </c>
      <c r="K343" s="21">
        <f t="shared" si="97"/>
        <v>2.066662021257552</v>
      </c>
      <c r="M343" s="9">
        <v>139237.49</v>
      </c>
      <c r="O343" s="9">
        <v>58524.73</v>
      </c>
      <c r="Q343" s="9">
        <f t="shared" si="98"/>
        <v>80712.75999999998</v>
      </c>
      <c r="S343" s="21">
        <f t="shared" si="99"/>
        <v>1.3791222958226372</v>
      </c>
      <c r="U343" s="9">
        <v>317475.28</v>
      </c>
      <c r="W343" s="9">
        <v>245906.617</v>
      </c>
      <c r="Y343" s="9">
        <f t="shared" si="100"/>
        <v>71568.66300000003</v>
      </c>
      <c r="AA343" s="21">
        <f t="shared" si="101"/>
        <v>0.2910400048324036</v>
      </c>
      <c r="AC343" s="9">
        <v>364253.41000000003</v>
      </c>
      <c r="AE343" s="9">
        <v>374000.48600000003</v>
      </c>
      <c r="AG343" s="9">
        <f t="shared" si="102"/>
        <v>-9747.076000000001</v>
      </c>
      <c r="AI343" s="21">
        <f t="shared" si="103"/>
        <v>-0.02606166666852941</v>
      </c>
    </row>
    <row r="344" spans="1:35" ht="12.75" outlineLevel="1">
      <c r="A344" s="1" t="s">
        <v>851</v>
      </c>
      <c r="B344" s="16" t="s">
        <v>852</v>
      </c>
      <c r="C344" s="1" t="s">
        <v>1290</v>
      </c>
      <c r="E344" s="5">
        <v>2467.4</v>
      </c>
      <c r="G344" s="5">
        <v>2405.59</v>
      </c>
      <c r="I344" s="9">
        <f t="shared" si="96"/>
        <v>61.809999999999945</v>
      </c>
      <c r="K344" s="21">
        <f t="shared" si="97"/>
        <v>0.02569432031227264</v>
      </c>
      <c r="M344" s="9">
        <v>9757.210000000001</v>
      </c>
      <c r="O344" s="9">
        <v>9921.23</v>
      </c>
      <c r="Q344" s="9">
        <f t="shared" si="98"/>
        <v>-164.01999999999862</v>
      </c>
      <c r="S344" s="21">
        <f t="shared" si="99"/>
        <v>-0.016532224331055587</v>
      </c>
      <c r="U344" s="9">
        <v>44356.520000000004</v>
      </c>
      <c r="W344" s="9">
        <v>55402.176</v>
      </c>
      <c r="Y344" s="9">
        <f t="shared" si="100"/>
        <v>-11045.655999999995</v>
      </c>
      <c r="AA344" s="21">
        <f t="shared" si="101"/>
        <v>-0.19937224126359215</v>
      </c>
      <c r="AC344" s="9">
        <v>54102.65000000001</v>
      </c>
      <c r="AE344" s="9">
        <v>58117.394</v>
      </c>
      <c r="AG344" s="9">
        <f t="shared" si="102"/>
        <v>-4014.7439999999915</v>
      </c>
      <c r="AI344" s="21">
        <f t="shared" si="103"/>
        <v>-0.06907990403010829</v>
      </c>
    </row>
    <row r="345" spans="1:35" ht="12.75" outlineLevel="1">
      <c r="A345" s="1" t="s">
        <v>853</v>
      </c>
      <c r="B345" s="16" t="s">
        <v>854</v>
      </c>
      <c r="C345" s="1" t="s">
        <v>1291</v>
      </c>
      <c r="E345" s="5">
        <v>0</v>
      </c>
      <c r="G345" s="5">
        <v>0</v>
      </c>
      <c r="I345" s="9">
        <f t="shared" si="96"/>
        <v>0</v>
      </c>
      <c r="K345" s="21">
        <f t="shared" si="97"/>
        <v>0</v>
      </c>
      <c r="M345" s="9">
        <v>0</v>
      </c>
      <c r="O345" s="9">
        <v>0</v>
      </c>
      <c r="Q345" s="9">
        <f t="shared" si="98"/>
        <v>0</v>
      </c>
      <c r="S345" s="21">
        <f t="shared" si="99"/>
        <v>0</v>
      </c>
      <c r="U345" s="9">
        <v>0</v>
      </c>
      <c r="W345" s="9">
        <v>3572.5</v>
      </c>
      <c r="Y345" s="9">
        <f t="shared" si="100"/>
        <v>-3572.5</v>
      </c>
      <c r="AA345" s="21" t="str">
        <f t="shared" si="101"/>
        <v>N.M.</v>
      </c>
      <c r="AC345" s="9">
        <v>0</v>
      </c>
      <c r="AE345" s="9">
        <v>3572.5</v>
      </c>
      <c r="AG345" s="9">
        <f t="shared" si="102"/>
        <v>-3572.5</v>
      </c>
      <c r="AI345" s="21" t="str">
        <f t="shared" si="103"/>
        <v>N.M.</v>
      </c>
    </row>
    <row r="346" spans="1:35" ht="12.75" outlineLevel="1">
      <c r="A346" s="1" t="s">
        <v>855</v>
      </c>
      <c r="B346" s="16" t="s">
        <v>856</v>
      </c>
      <c r="C346" s="1" t="s">
        <v>1292</v>
      </c>
      <c r="E346" s="5">
        <v>0</v>
      </c>
      <c r="G346" s="5">
        <v>0</v>
      </c>
      <c r="I346" s="9">
        <f t="shared" si="96"/>
        <v>0</v>
      </c>
      <c r="K346" s="21">
        <f t="shared" si="97"/>
        <v>0</v>
      </c>
      <c r="M346" s="9">
        <v>0</v>
      </c>
      <c r="O346" s="9">
        <v>0</v>
      </c>
      <c r="Q346" s="9">
        <f t="shared" si="98"/>
        <v>0</v>
      </c>
      <c r="S346" s="21">
        <f t="shared" si="99"/>
        <v>0</v>
      </c>
      <c r="U346" s="9">
        <v>867.1800000000001</v>
      </c>
      <c r="W346" s="9">
        <v>0</v>
      </c>
      <c r="Y346" s="9">
        <f t="shared" si="100"/>
        <v>867.1800000000001</v>
      </c>
      <c r="AA346" s="21" t="str">
        <f t="shared" si="101"/>
        <v>N.M.</v>
      </c>
      <c r="AC346" s="9">
        <v>867.1800000000001</v>
      </c>
      <c r="AE346" s="9">
        <v>0</v>
      </c>
      <c r="AG346" s="9">
        <f t="shared" si="102"/>
        <v>867.1800000000001</v>
      </c>
      <c r="AI346" s="21" t="str">
        <f t="shared" si="103"/>
        <v>N.M.</v>
      </c>
    </row>
    <row r="347" spans="1:35" ht="12.75" outlineLevel="1">
      <c r="A347" s="1" t="s">
        <v>857</v>
      </c>
      <c r="B347" s="16" t="s">
        <v>858</v>
      </c>
      <c r="C347" s="1" t="s">
        <v>1293</v>
      </c>
      <c r="E347" s="5">
        <v>0</v>
      </c>
      <c r="G347" s="5">
        <v>0</v>
      </c>
      <c r="I347" s="9">
        <f t="shared" si="96"/>
        <v>0</v>
      </c>
      <c r="K347" s="21">
        <f t="shared" si="97"/>
        <v>0</v>
      </c>
      <c r="M347" s="9">
        <v>176.77</v>
      </c>
      <c r="O347" s="9">
        <v>0</v>
      </c>
      <c r="Q347" s="9">
        <f t="shared" si="98"/>
        <v>176.77</v>
      </c>
      <c r="S347" s="21" t="str">
        <f t="shared" si="99"/>
        <v>N.M.</v>
      </c>
      <c r="U347" s="9">
        <v>55562.53</v>
      </c>
      <c r="W347" s="9">
        <v>0</v>
      </c>
      <c r="Y347" s="9">
        <f t="shared" si="100"/>
        <v>55562.53</v>
      </c>
      <c r="AA347" s="21" t="str">
        <f t="shared" si="101"/>
        <v>N.M.</v>
      </c>
      <c r="AC347" s="9">
        <v>55562.53</v>
      </c>
      <c r="AE347" s="9">
        <v>0</v>
      </c>
      <c r="AG347" s="9">
        <f t="shared" si="102"/>
        <v>55562.53</v>
      </c>
      <c r="AI347" s="21" t="str">
        <f t="shared" si="103"/>
        <v>N.M.</v>
      </c>
    </row>
    <row r="348" spans="1:35" ht="12.75" outlineLevel="1">
      <c r="A348" s="1" t="s">
        <v>859</v>
      </c>
      <c r="B348" s="16" t="s">
        <v>860</v>
      </c>
      <c r="C348" s="1" t="s">
        <v>1294</v>
      </c>
      <c r="E348" s="5">
        <v>0</v>
      </c>
      <c r="G348" s="5">
        <v>2.91</v>
      </c>
      <c r="I348" s="9">
        <f t="shared" si="96"/>
        <v>-2.91</v>
      </c>
      <c r="K348" s="21" t="str">
        <f t="shared" si="97"/>
        <v>N.M.</v>
      </c>
      <c r="M348" s="9">
        <v>0</v>
      </c>
      <c r="O348" s="9">
        <v>24.19</v>
      </c>
      <c r="Q348" s="9">
        <f t="shared" si="98"/>
        <v>-24.19</v>
      </c>
      <c r="S348" s="21" t="str">
        <f t="shared" si="99"/>
        <v>N.M.</v>
      </c>
      <c r="U348" s="9">
        <v>128.17000000000002</v>
      </c>
      <c r="W348" s="9">
        <v>141.59</v>
      </c>
      <c r="Y348" s="9">
        <f t="shared" si="100"/>
        <v>-13.419999999999987</v>
      </c>
      <c r="AA348" s="21">
        <f t="shared" si="101"/>
        <v>-0.09478070485203749</v>
      </c>
      <c r="AC348" s="9">
        <v>137.76000000000002</v>
      </c>
      <c r="AE348" s="9">
        <v>144.58</v>
      </c>
      <c r="AG348" s="9">
        <f t="shared" si="102"/>
        <v>-6.819999999999993</v>
      </c>
      <c r="AI348" s="21">
        <f t="shared" si="103"/>
        <v>-0.047171116336976016</v>
      </c>
    </row>
    <row r="349" spans="1:35" ht="12.75" outlineLevel="1">
      <c r="A349" s="1" t="s">
        <v>861</v>
      </c>
      <c r="B349" s="16" t="s">
        <v>862</v>
      </c>
      <c r="C349" s="1" t="s">
        <v>1295</v>
      </c>
      <c r="E349" s="5">
        <v>79598.03</v>
      </c>
      <c r="G349" s="5">
        <v>62575.58</v>
      </c>
      <c r="I349" s="9">
        <f t="shared" si="96"/>
        <v>17022.449999999997</v>
      </c>
      <c r="K349" s="21">
        <f t="shared" si="97"/>
        <v>0.2720302392722528</v>
      </c>
      <c r="M349" s="9">
        <v>230069.55000000002</v>
      </c>
      <c r="O349" s="9">
        <v>202801.55000000002</v>
      </c>
      <c r="Q349" s="9">
        <f t="shared" si="98"/>
        <v>27268</v>
      </c>
      <c r="S349" s="21">
        <f t="shared" si="99"/>
        <v>0.13445656603709388</v>
      </c>
      <c r="U349" s="9">
        <v>914733.48</v>
      </c>
      <c r="W349" s="9">
        <v>936289.462</v>
      </c>
      <c r="Y349" s="9">
        <f t="shared" si="100"/>
        <v>-21555.982000000076</v>
      </c>
      <c r="AA349" s="21">
        <f t="shared" si="101"/>
        <v>-0.02302277540746269</v>
      </c>
      <c r="AC349" s="9">
        <v>1024835.57</v>
      </c>
      <c r="AE349" s="9">
        <v>1073605.507</v>
      </c>
      <c r="AG349" s="9">
        <f t="shared" si="102"/>
        <v>-48769.937000000034</v>
      </c>
      <c r="AI349" s="21">
        <f t="shared" si="103"/>
        <v>-0.04542631039242614</v>
      </c>
    </row>
    <row r="350" spans="1:35" ht="12.75" outlineLevel="1">
      <c r="A350" s="1" t="s">
        <v>863</v>
      </c>
      <c r="B350" s="16" t="s">
        <v>864</v>
      </c>
      <c r="C350" s="1" t="s">
        <v>1296</v>
      </c>
      <c r="E350" s="5">
        <v>0</v>
      </c>
      <c r="G350" s="5">
        <v>1893.0900000000001</v>
      </c>
      <c r="I350" s="9">
        <f t="shared" si="96"/>
        <v>-1893.0900000000001</v>
      </c>
      <c r="K350" s="21" t="str">
        <f t="shared" si="97"/>
        <v>N.M.</v>
      </c>
      <c r="M350" s="9">
        <v>0</v>
      </c>
      <c r="O350" s="9">
        <v>3782.14</v>
      </c>
      <c r="Q350" s="9">
        <f t="shared" si="98"/>
        <v>-3782.14</v>
      </c>
      <c r="S350" s="21" t="str">
        <f t="shared" si="99"/>
        <v>N.M.</v>
      </c>
      <c r="U350" s="9">
        <v>32.5</v>
      </c>
      <c r="W350" s="9">
        <v>3782.14</v>
      </c>
      <c r="Y350" s="9">
        <f t="shared" si="100"/>
        <v>-3749.64</v>
      </c>
      <c r="AA350" s="21">
        <f t="shared" si="101"/>
        <v>-0.991406981232847</v>
      </c>
      <c r="AC350" s="9">
        <v>2882.44</v>
      </c>
      <c r="AE350" s="9">
        <v>4714.82</v>
      </c>
      <c r="AG350" s="9">
        <f t="shared" si="102"/>
        <v>-1832.3799999999997</v>
      </c>
      <c r="AI350" s="21">
        <f t="shared" si="103"/>
        <v>-0.38864262050300963</v>
      </c>
    </row>
    <row r="351" spans="1:35" ht="12.75" outlineLevel="1">
      <c r="A351" s="1" t="s">
        <v>865</v>
      </c>
      <c r="B351" s="16" t="s">
        <v>866</v>
      </c>
      <c r="C351" s="1" t="s">
        <v>1297</v>
      </c>
      <c r="E351" s="5">
        <v>0</v>
      </c>
      <c r="G351" s="5">
        <v>0</v>
      </c>
      <c r="I351" s="9">
        <f t="shared" si="96"/>
        <v>0</v>
      </c>
      <c r="K351" s="21">
        <f t="shared" si="97"/>
        <v>0</v>
      </c>
      <c r="M351" s="9">
        <v>0</v>
      </c>
      <c r="O351" s="9">
        <v>0</v>
      </c>
      <c r="Q351" s="9">
        <f t="shared" si="98"/>
        <v>0</v>
      </c>
      <c r="S351" s="21">
        <f t="shared" si="99"/>
        <v>0</v>
      </c>
      <c r="U351" s="9">
        <v>62.35</v>
      </c>
      <c r="W351" s="9">
        <v>0</v>
      </c>
      <c r="Y351" s="9">
        <f t="shared" si="100"/>
        <v>62.35</v>
      </c>
      <c r="AA351" s="21" t="str">
        <f t="shared" si="101"/>
        <v>N.M.</v>
      </c>
      <c r="AC351" s="9">
        <v>62.35</v>
      </c>
      <c r="AE351" s="9">
        <v>0</v>
      </c>
      <c r="AG351" s="9">
        <f t="shared" si="102"/>
        <v>62.35</v>
      </c>
      <c r="AI351" s="21" t="str">
        <f t="shared" si="103"/>
        <v>N.M.</v>
      </c>
    </row>
    <row r="352" spans="1:68" s="90" customFormat="1" ht="12.75">
      <c r="A352" s="90" t="s">
        <v>34</v>
      </c>
      <c r="B352" s="91"/>
      <c r="C352" s="77" t="s">
        <v>1298</v>
      </c>
      <c r="D352" s="105"/>
      <c r="E352" s="105">
        <v>3022613.483</v>
      </c>
      <c r="F352" s="105"/>
      <c r="G352" s="105">
        <v>3425987.99</v>
      </c>
      <c r="H352" s="105"/>
      <c r="I352" s="9">
        <f aca="true" t="shared" si="104" ref="I352:I359">+E352-G352</f>
        <v>-403374.5070000002</v>
      </c>
      <c r="J352" s="37" t="str">
        <f>IF((+E352-G352)=(I352),"  ",$AO$509)</f>
        <v>  </v>
      </c>
      <c r="K352" s="38">
        <f aca="true" t="shared" si="105" ref="K352:K359">IF(G352&lt;0,IF(I352=0,0,IF(OR(G352=0,E352=0),"N.M.",IF(ABS(I352/G352)&gt;=10,"N.M.",I352/(-G352)))),IF(I352=0,0,IF(OR(G352=0,E352=0),"N.M.",IF(ABS(I352/G352)&gt;=10,"N.M.",I352/G352))))</f>
        <v>-0.11773961501832357</v>
      </c>
      <c r="L352" s="39"/>
      <c r="M352" s="5">
        <v>9118166.321000002</v>
      </c>
      <c r="N352" s="9"/>
      <c r="O352" s="5">
        <v>10086393.097</v>
      </c>
      <c r="P352" s="9"/>
      <c r="Q352" s="9">
        <f aca="true" t="shared" si="106" ref="Q352:Q359">(+M352-O352)</f>
        <v>-968226.7759999968</v>
      </c>
      <c r="R352" s="37" t="str">
        <f>IF((+M352-O352)=(Q352),"  ",$AO$509)</f>
        <v>  </v>
      </c>
      <c r="S352" s="38">
        <f aca="true" t="shared" si="107" ref="S352:S359">IF(O352&lt;0,IF(Q352=0,0,IF(OR(O352=0,M352=0),"N.M.",IF(ABS(Q352/O352)&gt;=10,"N.M.",Q352/(-O352)))),IF(Q352=0,0,IF(OR(O352=0,M352=0),"N.M.",IF(ABS(Q352/O352)&gt;=10,"N.M.",Q352/O352))))</f>
        <v>-0.09599336122324807</v>
      </c>
      <c r="T352" s="39"/>
      <c r="U352" s="9">
        <v>43957801.735</v>
      </c>
      <c r="V352" s="9"/>
      <c r="W352" s="9">
        <v>44205749.69999999</v>
      </c>
      <c r="X352" s="9"/>
      <c r="Y352" s="9">
        <f aca="true" t="shared" si="108" ref="Y352:Y359">(+U352-W352)</f>
        <v>-247947.96499998868</v>
      </c>
      <c r="Z352" s="37" t="str">
        <f>IF((+U352-W352)=(Y352),"  ",$AO$509)</f>
        <v>  </v>
      </c>
      <c r="AA352" s="38">
        <f aca="true" t="shared" si="109" ref="AA352:AA359">IF(W352&lt;0,IF(Y352=0,0,IF(OR(W352=0,U352=0),"N.M.",IF(ABS(Y352/W352)&gt;=10,"N.M.",Y352/(-W352)))),IF(Y352=0,0,IF(OR(W352=0,U352=0),"N.M.",IF(ABS(Y352/W352)&gt;=10,"N.M.",Y352/W352))))</f>
        <v>-0.005608952832667121</v>
      </c>
      <c r="AB352" s="39"/>
      <c r="AC352" s="9">
        <v>47672501.545</v>
      </c>
      <c r="AD352" s="9"/>
      <c r="AE352" s="9">
        <v>47762417.81299999</v>
      </c>
      <c r="AF352" s="9"/>
      <c r="AG352" s="9">
        <f aca="true" t="shared" si="110" ref="AG352:AG359">(+AC352-AE352)</f>
        <v>-89916.26799999177</v>
      </c>
      <c r="AH352" s="37" t="str">
        <f>IF((+AC352-AE352)=(AG352),"  ",$AO$509)</f>
        <v>  </v>
      </c>
      <c r="AI352" s="38">
        <f aca="true" t="shared" si="111" ref="AI352:AI359">IF(AE352&lt;0,IF(AG352=0,0,IF(OR(AE352=0,AC352=0),"N.M.",IF(ABS(AG352/AE352)&gt;=10,"N.M.",AG352/(-AE352)))),IF(AG352=0,0,IF(OR(AE352=0,AC352=0),"N.M.",IF(ABS(AG352/AE352)&gt;=10,"N.M.",AG352/AE352))))</f>
        <v>-0.0018825736241417478</v>
      </c>
      <c r="AJ352" s="105"/>
      <c r="AK352" s="105"/>
      <c r="AL352" s="105"/>
      <c r="AM352" s="105"/>
      <c r="AN352" s="105"/>
      <c r="AO352" s="105"/>
      <c r="AP352" s="106"/>
      <c r="AQ352" s="107"/>
      <c r="AR352" s="108"/>
      <c r="AS352" s="105"/>
      <c r="AT352" s="105"/>
      <c r="AU352" s="105"/>
      <c r="AV352" s="105"/>
      <c r="AW352" s="105"/>
      <c r="AX352" s="106"/>
      <c r="AY352" s="107"/>
      <c r="AZ352" s="108"/>
      <c r="BA352" s="105"/>
      <c r="BB352" s="105"/>
      <c r="BC352" s="105"/>
      <c r="BD352" s="106"/>
      <c r="BE352" s="107"/>
      <c r="BF352" s="108"/>
      <c r="BG352" s="105"/>
      <c r="BH352" s="109"/>
      <c r="BI352" s="105"/>
      <c r="BJ352" s="109"/>
      <c r="BK352" s="105"/>
      <c r="BL352" s="109"/>
      <c r="BM352" s="105"/>
      <c r="BN352" s="97"/>
      <c r="BO352" s="97"/>
      <c r="BP352" s="97"/>
    </row>
    <row r="353" spans="1:68" s="17" customFormat="1" ht="12.75">
      <c r="A353" s="17" t="s">
        <v>35</v>
      </c>
      <c r="B353" s="98"/>
      <c r="C353" s="17" t="s">
        <v>36</v>
      </c>
      <c r="D353" s="18"/>
      <c r="E353" s="18">
        <v>40146066.88800003</v>
      </c>
      <c r="F353" s="18"/>
      <c r="G353" s="18">
        <v>47552944.09000002</v>
      </c>
      <c r="H353" s="18"/>
      <c r="I353" s="18">
        <f t="shared" si="104"/>
        <v>-7406877.201999992</v>
      </c>
      <c r="J353" s="37" t="str">
        <f>IF((+E353-G353)=(I353),"  ",$AO$509)</f>
        <v>  </v>
      </c>
      <c r="K353" s="40">
        <f t="shared" si="105"/>
        <v>-0.15576064413554566</v>
      </c>
      <c r="L353" s="39"/>
      <c r="M353" s="8">
        <v>117374620.73999996</v>
      </c>
      <c r="N353" s="18"/>
      <c r="O353" s="8">
        <v>145933034.237</v>
      </c>
      <c r="P353" s="18"/>
      <c r="Q353" s="18">
        <f t="shared" si="106"/>
        <v>-28558413.497000024</v>
      </c>
      <c r="R353" s="37" t="str">
        <f>IF((+M353-O353)=(Q353),"  ",$AO$509)</f>
        <v>  </v>
      </c>
      <c r="S353" s="40">
        <f t="shared" si="107"/>
        <v>-0.19569533139851142</v>
      </c>
      <c r="T353" s="39"/>
      <c r="U353" s="18">
        <v>483642237.9939999</v>
      </c>
      <c r="V353" s="18"/>
      <c r="W353" s="18">
        <v>515741195.5619996</v>
      </c>
      <c r="X353" s="18"/>
      <c r="Y353" s="18">
        <f t="shared" si="108"/>
        <v>-32098957.56799972</v>
      </c>
      <c r="Z353" s="37" t="str">
        <f>IF((+U353-W353)=(Y353),"  ",$AO$509)</f>
        <v>  </v>
      </c>
      <c r="AA353" s="40">
        <f t="shared" si="109"/>
        <v>-0.062238498386815326</v>
      </c>
      <c r="AB353" s="39"/>
      <c r="AC353" s="18">
        <v>536148934.0799999</v>
      </c>
      <c r="AD353" s="18"/>
      <c r="AE353" s="18">
        <v>567557477.7349999</v>
      </c>
      <c r="AF353" s="18"/>
      <c r="AG353" s="18">
        <f t="shared" si="110"/>
        <v>-31408543.65499997</v>
      </c>
      <c r="AH353" s="37" t="str">
        <f>IF((+AC353-AE353)=(AG353),"  ",$AO$509)</f>
        <v>  </v>
      </c>
      <c r="AI353" s="40">
        <f t="shared" si="111"/>
        <v>-0.05533984642462069</v>
      </c>
      <c r="AJ353" s="18"/>
      <c r="AK353" s="18"/>
      <c r="AL353" s="18"/>
      <c r="AM353" s="18"/>
      <c r="AN353" s="18"/>
      <c r="AO353" s="18"/>
      <c r="AP353" s="85"/>
      <c r="AQ353" s="117"/>
      <c r="AR353" s="39"/>
      <c r="AS353" s="18"/>
      <c r="AT353" s="18"/>
      <c r="AU353" s="18"/>
      <c r="AV353" s="18"/>
      <c r="AW353" s="18"/>
      <c r="AX353" s="85"/>
      <c r="AY353" s="117"/>
      <c r="AZ353" s="39"/>
      <c r="BA353" s="18"/>
      <c r="BB353" s="18"/>
      <c r="BC353" s="18"/>
      <c r="BD353" s="85"/>
      <c r="BE353" s="117"/>
      <c r="BF353" s="39"/>
      <c r="BG353" s="18"/>
      <c r="BH353" s="104"/>
      <c r="BI353" s="18"/>
      <c r="BJ353" s="104"/>
      <c r="BK353" s="18"/>
      <c r="BL353" s="104"/>
      <c r="BM353" s="18"/>
      <c r="BN353" s="104"/>
      <c r="BO353" s="104"/>
      <c r="BP353" s="104"/>
    </row>
    <row r="354" spans="1:35" ht="12.75" outlineLevel="1">
      <c r="A354" s="1" t="s">
        <v>867</v>
      </c>
      <c r="B354" s="16" t="s">
        <v>868</v>
      </c>
      <c r="C354" s="1" t="s">
        <v>1299</v>
      </c>
      <c r="E354" s="5">
        <v>3988883.42</v>
      </c>
      <c r="G354" s="5">
        <v>3692600.25</v>
      </c>
      <c r="I354" s="9">
        <f t="shared" si="104"/>
        <v>296283.1699999999</v>
      </c>
      <c r="K354" s="21">
        <f t="shared" si="105"/>
        <v>0.0802370010130395</v>
      </c>
      <c r="M354" s="9">
        <v>11988202.93</v>
      </c>
      <c r="O354" s="9">
        <v>11041624.19</v>
      </c>
      <c r="Q354" s="9">
        <f t="shared" si="106"/>
        <v>946578.7400000002</v>
      </c>
      <c r="S354" s="21">
        <f t="shared" si="107"/>
        <v>0.08572821567838565</v>
      </c>
      <c r="U354" s="9">
        <v>43340678.51</v>
      </c>
      <c r="W354" s="9">
        <v>39847669.54</v>
      </c>
      <c r="Y354" s="9">
        <f t="shared" si="108"/>
        <v>3493008.969999999</v>
      </c>
      <c r="AA354" s="21">
        <f t="shared" si="109"/>
        <v>0.08765905284608017</v>
      </c>
      <c r="AC354" s="9">
        <v>47048021.66</v>
      </c>
      <c r="AE354" s="9">
        <v>42959436.87</v>
      </c>
      <c r="AG354" s="9">
        <f t="shared" si="110"/>
        <v>4088584.789999999</v>
      </c>
      <c r="AI354" s="21">
        <f t="shared" si="111"/>
        <v>0.09517314676103666</v>
      </c>
    </row>
    <row r="355" spans="1:35" ht="12.75" outlineLevel="1">
      <c r="A355" s="1" t="s">
        <v>869</v>
      </c>
      <c r="B355" s="16" t="s">
        <v>870</v>
      </c>
      <c r="C355" s="1" t="s">
        <v>1300</v>
      </c>
      <c r="E355" s="5">
        <v>0</v>
      </c>
      <c r="G355" s="5">
        <v>0</v>
      </c>
      <c r="I355" s="9">
        <f t="shared" si="104"/>
        <v>0</v>
      </c>
      <c r="K355" s="21">
        <f t="shared" si="105"/>
        <v>0</v>
      </c>
      <c r="M355" s="9">
        <v>0</v>
      </c>
      <c r="O355" s="9">
        <v>0</v>
      </c>
      <c r="Q355" s="9">
        <f t="shared" si="106"/>
        <v>0</v>
      </c>
      <c r="S355" s="21">
        <f t="shared" si="107"/>
        <v>0</v>
      </c>
      <c r="U355" s="9">
        <v>0</v>
      </c>
      <c r="W355" s="9">
        <v>0</v>
      </c>
      <c r="Y355" s="9">
        <f t="shared" si="108"/>
        <v>0</v>
      </c>
      <c r="AA355" s="21">
        <f t="shared" si="109"/>
        <v>0</v>
      </c>
      <c r="AC355" s="9">
        <v>0</v>
      </c>
      <c r="AE355" s="9">
        <v>449776.34</v>
      </c>
      <c r="AG355" s="9">
        <f t="shared" si="110"/>
        <v>-449776.34</v>
      </c>
      <c r="AI355" s="21" t="str">
        <f t="shared" si="111"/>
        <v>N.M.</v>
      </c>
    </row>
    <row r="356" spans="1:35" ht="12.75" outlineLevel="1">
      <c r="A356" s="1" t="s">
        <v>871</v>
      </c>
      <c r="B356" s="16" t="s">
        <v>872</v>
      </c>
      <c r="C356" s="1" t="s">
        <v>1301</v>
      </c>
      <c r="E356" s="5">
        <v>371398.60000000003</v>
      </c>
      <c r="G356" s="5">
        <v>345170</v>
      </c>
      <c r="I356" s="9">
        <f t="shared" si="104"/>
        <v>26228.600000000035</v>
      </c>
      <c r="K356" s="21">
        <f t="shared" si="105"/>
        <v>0.07598748442796313</v>
      </c>
      <c r="M356" s="9">
        <v>1109798.1</v>
      </c>
      <c r="O356" s="9">
        <v>1010645.91</v>
      </c>
      <c r="Q356" s="9">
        <f t="shared" si="106"/>
        <v>99152.19000000006</v>
      </c>
      <c r="S356" s="21">
        <f t="shared" si="107"/>
        <v>0.09810774378931594</v>
      </c>
      <c r="U356" s="9">
        <v>3981940.04</v>
      </c>
      <c r="W356" s="9">
        <v>3550724.5700000003</v>
      </c>
      <c r="Y356" s="9">
        <f t="shared" si="108"/>
        <v>431215.46999999974</v>
      </c>
      <c r="AA356" s="21">
        <f t="shared" si="109"/>
        <v>0.12144435917202097</v>
      </c>
      <c r="AC356" s="9">
        <v>4295237.28</v>
      </c>
      <c r="AE356" s="9">
        <v>3870488.0400000005</v>
      </c>
      <c r="AG356" s="9">
        <f t="shared" si="110"/>
        <v>424749.23999999976</v>
      </c>
      <c r="AI356" s="21">
        <f t="shared" si="111"/>
        <v>0.10974048637029239</v>
      </c>
    </row>
    <row r="357" spans="1:35" ht="12.75" outlineLevel="1">
      <c r="A357" s="1" t="s">
        <v>873</v>
      </c>
      <c r="B357" s="16" t="s">
        <v>874</v>
      </c>
      <c r="C357" s="1" t="s">
        <v>1302</v>
      </c>
      <c r="E357" s="5">
        <v>3218</v>
      </c>
      <c r="G357" s="5">
        <v>3218</v>
      </c>
      <c r="I357" s="9">
        <f t="shared" si="104"/>
        <v>0</v>
      </c>
      <c r="K357" s="21">
        <f t="shared" si="105"/>
        <v>0</v>
      </c>
      <c r="M357" s="9">
        <v>9654</v>
      </c>
      <c r="O357" s="9">
        <v>9654</v>
      </c>
      <c r="Q357" s="9">
        <f t="shared" si="106"/>
        <v>0</v>
      </c>
      <c r="S357" s="21">
        <f t="shared" si="107"/>
        <v>0</v>
      </c>
      <c r="U357" s="9">
        <v>35398</v>
      </c>
      <c r="W357" s="9">
        <v>35398</v>
      </c>
      <c r="Y357" s="9">
        <f t="shared" si="108"/>
        <v>0</v>
      </c>
      <c r="AA357" s="21">
        <f t="shared" si="109"/>
        <v>0</v>
      </c>
      <c r="AC357" s="9">
        <v>38616</v>
      </c>
      <c r="AE357" s="9">
        <v>38616</v>
      </c>
      <c r="AG357" s="9">
        <f t="shared" si="110"/>
        <v>0</v>
      </c>
      <c r="AI357" s="21">
        <f t="shared" si="111"/>
        <v>0</v>
      </c>
    </row>
    <row r="358" spans="1:35" ht="12.75" outlineLevel="1">
      <c r="A358" s="1" t="s">
        <v>875</v>
      </c>
      <c r="B358" s="16" t="s">
        <v>876</v>
      </c>
      <c r="C358" s="1" t="s">
        <v>1303</v>
      </c>
      <c r="E358" s="5">
        <v>25959.56</v>
      </c>
      <c r="G358" s="5">
        <v>25959.56</v>
      </c>
      <c r="I358" s="9">
        <f t="shared" si="104"/>
        <v>0</v>
      </c>
      <c r="K358" s="21">
        <f t="shared" si="105"/>
        <v>0</v>
      </c>
      <c r="M358" s="9">
        <v>77878.68000000001</v>
      </c>
      <c r="O358" s="9">
        <v>77878.68000000001</v>
      </c>
      <c r="Q358" s="9">
        <f t="shared" si="106"/>
        <v>0</v>
      </c>
      <c r="S358" s="21">
        <f t="shared" si="107"/>
        <v>0</v>
      </c>
      <c r="U358" s="9">
        <v>285555.16000000003</v>
      </c>
      <c r="W358" s="9">
        <v>583565.51</v>
      </c>
      <c r="Y358" s="9">
        <f t="shared" si="108"/>
        <v>-298010.35</v>
      </c>
      <c r="AA358" s="21">
        <f t="shared" si="109"/>
        <v>-0.5106716296513136</v>
      </c>
      <c r="AC358" s="9">
        <v>311514.72000000003</v>
      </c>
      <c r="AE358" s="9">
        <v>652097.98</v>
      </c>
      <c r="AG358" s="9">
        <f t="shared" si="110"/>
        <v>-340583.25999999995</v>
      </c>
      <c r="AI358" s="21">
        <f t="shared" si="111"/>
        <v>-0.5222884757287547</v>
      </c>
    </row>
    <row r="359" spans="1:68" s="90" customFormat="1" ht="12.75">
      <c r="A359" s="90" t="s">
        <v>37</v>
      </c>
      <c r="B359" s="91"/>
      <c r="C359" s="77" t="s">
        <v>1304</v>
      </c>
      <c r="D359" s="105"/>
      <c r="E359" s="105">
        <v>4389459.579999999</v>
      </c>
      <c r="F359" s="105"/>
      <c r="G359" s="105">
        <v>4066947.81</v>
      </c>
      <c r="H359" s="105"/>
      <c r="I359" s="9">
        <f t="shared" si="104"/>
        <v>322511.7699999991</v>
      </c>
      <c r="J359" s="37" t="str">
        <f>IF((+E359-G359)=(I359),"  ",$AO$509)</f>
        <v>  </v>
      </c>
      <c r="K359" s="38">
        <f t="shared" si="105"/>
        <v>0.07930069060807522</v>
      </c>
      <c r="L359" s="39"/>
      <c r="M359" s="5">
        <v>13185533.709999999</v>
      </c>
      <c r="N359" s="9"/>
      <c r="O359" s="5">
        <v>12139802.78</v>
      </c>
      <c r="P359" s="9"/>
      <c r="Q359" s="9">
        <f t="shared" si="106"/>
        <v>1045730.9299999997</v>
      </c>
      <c r="R359" s="37" t="str">
        <f>IF((+M359-O359)=(Q359),"  ",$AO$509)</f>
        <v>  </v>
      </c>
      <c r="S359" s="38">
        <f t="shared" si="107"/>
        <v>0.08614068522783694</v>
      </c>
      <c r="T359" s="39"/>
      <c r="U359" s="9">
        <v>47643571.70999999</v>
      </c>
      <c r="V359" s="9"/>
      <c r="W359" s="9">
        <v>44017357.62</v>
      </c>
      <c r="X359" s="9"/>
      <c r="Y359" s="9">
        <f t="shared" si="108"/>
        <v>3626214.089999996</v>
      </c>
      <c r="Z359" s="37" t="str">
        <f>IF((+U359-W359)=(Y359),"  ",$AO$509)</f>
        <v>  </v>
      </c>
      <c r="AA359" s="38">
        <f t="shared" si="109"/>
        <v>0.08238145781727632</v>
      </c>
      <c r="AB359" s="39"/>
      <c r="AC359" s="9">
        <v>51693389.66</v>
      </c>
      <c r="AD359" s="9"/>
      <c r="AE359" s="9">
        <v>47970415.23</v>
      </c>
      <c r="AF359" s="9"/>
      <c r="AG359" s="9">
        <f t="shared" si="110"/>
        <v>3722974.4299999997</v>
      </c>
      <c r="AH359" s="37" t="str">
        <f>IF((+AC359-AE359)=(AG359),"  ",$AO$509)</f>
        <v>  </v>
      </c>
      <c r="AI359" s="38">
        <f t="shared" si="111"/>
        <v>0.07760980204465076</v>
      </c>
      <c r="AJ359" s="105"/>
      <c r="AK359" s="105"/>
      <c r="AL359" s="105"/>
      <c r="AM359" s="105"/>
      <c r="AN359" s="105"/>
      <c r="AO359" s="105"/>
      <c r="AP359" s="106"/>
      <c r="AQ359" s="107"/>
      <c r="AR359" s="108"/>
      <c r="AS359" s="105"/>
      <c r="AT359" s="105"/>
      <c r="AU359" s="105"/>
      <c r="AV359" s="105"/>
      <c r="AW359" s="105"/>
      <c r="AX359" s="106"/>
      <c r="AY359" s="107"/>
      <c r="AZ359" s="108"/>
      <c r="BA359" s="105"/>
      <c r="BB359" s="105"/>
      <c r="BC359" s="105"/>
      <c r="BD359" s="106"/>
      <c r="BE359" s="107"/>
      <c r="BF359" s="108"/>
      <c r="BG359" s="105"/>
      <c r="BH359" s="109"/>
      <c r="BI359" s="105"/>
      <c r="BJ359" s="109"/>
      <c r="BK359" s="105"/>
      <c r="BL359" s="109"/>
      <c r="BM359" s="105"/>
      <c r="BN359" s="97"/>
      <c r="BO359" s="97"/>
      <c r="BP359" s="97"/>
    </row>
    <row r="360" spans="1:35" ht="12.75" outlineLevel="1">
      <c r="A360" s="1" t="s">
        <v>877</v>
      </c>
      <c r="B360" s="16" t="s">
        <v>878</v>
      </c>
      <c r="C360" s="1" t="s">
        <v>1305</v>
      </c>
      <c r="E360" s="5">
        <v>197588.2</v>
      </c>
      <c r="G360" s="5">
        <v>190548.92</v>
      </c>
      <c r="I360" s="9">
        <f aca="true" t="shared" si="112" ref="I360:I399">+E360-G360</f>
        <v>7039.279999999999</v>
      </c>
      <c r="K360" s="21">
        <f aca="true" t="shared" si="113" ref="K360:K399">IF(G360&lt;0,IF(I360=0,0,IF(OR(G360=0,E360=0),"N.M.",IF(ABS(I360/G360)&gt;=10,"N.M.",I360/(-G360)))),IF(I360=0,0,IF(OR(G360=0,E360=0),"N.M.",IF(ABS(I360/G360)&gt;=10,"N.M.",I360/G360))))</f>
        <v>0.03694211439246152</v>
      </c>
      <c r="M360" s="9">
        <v>583279.22</v>
      </c>
      <c r="O360" s="9">
        <v>663997.46</v>
      </c>
      <c r="Q360" s="9">
        <f aca="true" t="shared" si="114" ref="Q360:Q399">(+M360-O360)</f>
        <v>-80718.23999999999</v>
      </c>
      <c r="S360" s="21">
        <f aca="true" t="shared" si="115" ref="S360:S399">IF(O360&lt;0,IF(Q360=0,0,IF(OR(O360=0,M360=0),"N.M.",IF(ABS(Q360/O360)&gt;=10,"N.M.",Q360/(-O360)))),IF(Q360=0,0,IF(OR(O360=0,M360=0),"N.M.",IF(ABS(Q360/O360)&gt;=10,"N.M.",Q360/O360))))</f>
        <v>-0.121564079477051</v>
      </c>
      <c r="U360" s="9">
        <v>2446739.069</v>
      </c>
      <c r="W360" s="9">
        <v>2643674.908</v>
      </c>
      <c r="Y360" s="9">
        <f aca="true" t="shared" si="116" ref="Y360:Y399">(+U360-W360)</f>
        <v>-196935.8389999997</v>
      </c>
      <c r="AA360" s="21">
        <f aca="true" t="shared" si="117" ref="AA360:AA399">IF(W360&lt;0,IF(Y360=0,0,IF(OR(W360=0,U360=0),"N.M.",IF(ABS(Y360/W360)&gt;=10,"N.M.",Y360/(-W360)))),IF(Y360=0,0,IF(OR(W360=0,U360=0),"N.M.",IF(ABS(Y360/W360)&gt;=10,"N.M.",Y360/W360))))</f>
        <v>-0.07449321336903188</v>
      </c>
      <c r="AC360" s="9">
        <v>2843224.9990000003</v>
      </c>
      <c r="AE360" s="9">
        <v>2984069.133</v>
      </c>
      <c r="AG360" s="9">
        <f aca="true" t="shared" si="118" ref="AG360:AG399">(+AC360-AE360)</f>
        <v>-140844.1339999996</v>
      </c>
      <c r="AI360" s="21">
        <f aca="true" t="shared" si="119" ref="AI360:AI399">IF(AE360&lt;0,IF(AG360=0,0,IF(OR(AE360=0,AC360=0),"N.M.",IF(ABS(AG360/AE360)&gt;=10,"N.M.",AG360/(-AE360)))),IF(AG360=0,0,IF(OR(AE360=0,AC360=0),"N.M.",IF(ABS(AG360/AE360)&gt;=10,"N.M.",AG360/AE360))))</f>
        <v>-0.04719868331549128</v>
      </c>
    </row>
    <row r="361" spans="1:35" ht="12.75" outlineLevel="1">
      <c r="A361" s="1" t="s">
        <v>879</v>
      </c>
      <c r="B361" s="16" t="s">
        <v>880</v>
      </c>
      <c r="C361" s="1" t="s">
        <v>1306</v>
      </c>
      <c r="E361" s="5">
        <v>157.78</v>
      </c>
      <c r="G361" s="5">
        <v>-8.58</v>
      </c>
      <c r="I361" s="9">
        <f t="shared" si="112"/>
        <v>166.36</v>
      </c>
      <c r="K361" s="21" t="str">
        <f t="shared" si="113"/>
        <v>N.M.</v>
      </c>
      <c r="M361" s="9">
        <v>247.73000000000002</v>
      </c>
      <c r="O361" s="9">
        <v>201.29</v>
      </c>
      <c r="Q361" s="9">
        <f t="shared" si="114"/>
        <v>46.440000000000026</v>
      </c>
      <c r="S361" s="21">
        <f t="shared" si="115"/>
        <v>0.2307119081921607</v>
      </c>
      <c r="U361" s="9">
        <v>12352.56</v>
      </c>
      <c r="W361" s="9">
        <v>16009.77</v>
      </c>
      <c r="Y361" s="9">
        <f t="shared" si="116"/>
        <v>-3657.210000000001</v>
      </c>
      <c r="AA361" s="21">
        <f t="shared" si="117"/>
        <v>-0.2284361361843425</v>
      </c>
      <c r="AC361" s="9">
        <v>27772.03</v>
      </c>
      <c r="AE361" s="9">
        <v>28713.41</v>
      </c>
      <c r="AG361" s="9">
        <f t="shared" si="118"/>
        <v>-941.380000000001</v>
      </c>
      <c r="AI361" s="21">
        <f t="shared" si="119"/>
        <v>-0.03278537798192555</v>
      </c>
    </row>
    <row r="362" spans="1:35" ht="12.75" outlineLevel="1">
      <c r="A362" s="1" t="s">
        <v>881</v>
      </c>
      <c r="B362" s="16" t="s">
        <v>882</v>
      </c>
      <c r="C362" s="1" t="s">
        <v>1307</v>
      </c>
      <c r="E362" s="5">
        <v>0</v>
      </c>
      <c r="G362" s="5">
        <v>0</v>
      </c>
      <c r="I362" s="9">
        <f t="shared" si="112"/>
        <v>0</v>
      </c>
      <c r="K362" s="21">
        <f t="shared" si="113"/>
        <v>0</v>
      </c>
      <c r="M362" s="9">
        <v>0</v>
      </c>
      <c r="O362" s="9">
        <v>0</v>
      </c>
      <c r="Q362" s="9">
        <f t="shared" si="114"/>
        <v>0</v>
      </c>
      <c r="S362" s="21">
        <f t="shared" si="115"/>
        <v>0</v>
      </c>
      <c r="U362" s="9">
        <v>0</v>
      </c>
      <c r="W362" s="9">
        <v>0</v>
      </c>
      <c r="Y362" s="9">
        <f t="shared" si="116"/>
        <v>0</v>
      </c>
      <c r="AA362" s="21">
        <f t="shared" si="117"/>
        <v>0</v>
      </c>
      <c r="AC362" s="9">
        <v>31.220000000000002</v>
      </c>
      <c r="AE362" s="9">
        <v>0</v>
      </c>
      <c r="AG362" s="9">
        <f t="shared" si="118"/>
        <v>31.220000000000002</v>
      </c>
      <c r="AI362" s="21" t="str">
        <f t="shared" si="119"/>
        <v>N.M.</v>
      </c>
    </row>
    <row r="363" spans="1:35" ht="12.75" outlineLevel="1">
      <c r="A363" s="1" t="s">
        <v>883</v>
      </c>
      <c r="B363" s="16" t="s">
        <v>884</v>
      </c>
      <c r="C363" s="1" t="s">
        <v>1307</v>
      </c>
      <c r="E363" s="5">
        <v>0</v>
      </c>
      <c r="G363" s="5">
        <v>0</v>
      </c>
      <c r="I363" s="9">
        <f t="shared" si="112"/>
        <v>0</v>
      </c>
      <c r="K363" s="21">
        <f t="shared" si="113"/>
        <v>0</v>
      </c>
      <c r="M363" s="9">
        <v>0</v>
      </c>
      <c r="O363" s="9">
        <v>0</v>
      </c>
      <c r="Q363" s="9">
        <f t="shared" si="114"/>
        <v>0</v>
      </c>
      <c r="S363" s="21">
        <f t="shared" si="115"/>
        <v>0</v>
      </c>
      <c r="U363" s="9">
        <v>1815.3700000000001</v>
      </c>
      <c r="W363" s="9">
        <v>119801.55</v>
      </c>
      <c r="Y363" s="9">
        <f t="shared" si="116"/>
        <v>-117986.18000000001</v>
      </c>
      <c r="AA363" s="21">
        <f t="shared" si="117"/>
        <v>-0.9848468571566896</v>
      </c>
      <c r="AC363" s="9">
        <v>11649.61</v>
      </c>
      <c r="AE363" s="9">
        <v>190895.28</v>
      </c>
      <c r="AG363" s="9">
        <f t="shared" si="118"/>
        <v>-179245.66999999998</v>
      </c>
      <c r="AI363" s="21">
        <f t="shared" si="119"/>
        <v>-0.9389738185250048</v>
      </c>
    </row>
    <row r="364" spans="1:35" ht="12.75" outlineLevel="1">
      <c r="A364" s="1" t="s">
        <v>885</v>
      </c>
      <c r="B364" s="16" t="s">
        <v>886</v>
      </c>
      <c r="C364" s="1" t="s">
        <v>1307</v>
      </c>
      <c r="E364" s="5">
        <v>0</v>
      </c>
      <c r="G364" s="5">
        <v>-141191.35</v>
      </c>
      <c r="I364" s="9">
        <f t="shared" si="112"/>
        <v>141191.35</v>
      </c>
      <c r="K364" s="21" t="str">
        <f t="shared" si="113"/>
        <v>N.M.</v>
      </c>
      <c r="M364" s="9">
        <v>0</v>
      </c>
      <c r="O364" s="9">
        <v>-141191.35</v>
      </c>
      <c r="Q364" s="9">
        <f t="shared" si="114"/>
        <v>141191.35</v>
      </c>
      <c r="S364" s="21" t="str">
        <f t="shared" si="115"/>
        <v>N.M.</v>
      </c>
      <c r="U364" s="9">
        <v>-11197.35</v>
      </c>
      <c r="W364" s="9">
        <v>-1641191.35</v>
      </c>
      <c r="Y364" s="9">
        <f t="shared" si="116"/>
        <v>1629994</v>
      </c>
      <c r="AA364" s="21">
        <f t="shared" si="117"/>
        <v>0.9931773037921506</v>
      </c>
      <c r="AC364" s="9">
        <v>60935.32</v>
      </c>
      <c r="AE364" s="9">
        <v>-897401.3500000001</v>
      </c>
      <c r="AG364" s="9">
        <f t="shared" si="118"/>
        <v>958336.67</v>
      </c>
      <c r="AI364" s="21">
        <f t="shared" si="119"/>
        <v>1.0679019705062847</v>
      </c>
    </row>
    <row r="365" spans="1:35" ht="12.75" outlineLevel="1">
      <c r="A365" s="1" t="s">
        <v>887</v>
      </c>
      <c r="B365" s="16" t="s">
        <v>888</v>
      </c>
      <c r="C365" s="1" t="s">
        <v>1307</v>
      </c>
      <c r="E365" s="5">
        <v>0</v>
      </c>
      <c r="G365" s="5">
        <v>660166</v>
      </c>
      <c r="I365" s="9">
        <f t="shared" si="112"/>
        <v>-660166</v>
      </c>
      <c r="K365" s="21" t="str">
        <f t="shared" si="113"/>
        <v>N.M.</v>
      </c>
      <c r="M365" s="9">
        <v>1797.57</v>
      </c>
      <c r="O365" s="9">
        <v>1981523.1800000002</v>
      </c>
      <c r="Q365" s="9">
        <f t="shared" si="114"/>
        <v>-1979725.61</v>
      </c>
      <c r="S365" s="21">
        <f t="shared" si="115"/>
        <v>-0.9990928342306851</v>
      </c>
      <c r="U365" s="9">
        <v>856472.0700000001</v>
      </c>
      <c r="W365" s="9">
        <v>7262851.18</v>
      </c>
      <c r="Y365" s="9">
        <f t="shared" si="116"/>
        <v>-6406379.109999999</v>
      </c>
      <c r="AA365" s="21">
        <f t="shared" si="117"/>
        <v>-0.8820749525532753</v>
      </c>
      <c r="AC365" s="9">
        <v>1516646.07</v>
      </c>
      <c r="AE365" s="9">
        <v>7263051.09</v>
      </c>
      <c r="AG365" s="9">
        <f t="shared" si="118"/>
        <v>-5746405.02</v>
      </c>
      <c r="AI365" s="21">
        <f t="shared" si="119"/>
        <v>-0.7911833400031886</v>
      </c>
    </row>
    <row r="366" spans="1:35" ht="12.75" outlineLevel="1">
      <c r="A366" s="1" t="s">
        <v>889</v>
      </c>
      <c r="B366" s="16" t="s">
        <v>890</v>
      </c>
      <c r="C366" s="1" t="s">
        <v>1307</v>
      </c>
      <c r="E366" s="5">
        <v>750094</v>
      </c>
      <c r="G366" s="5">
        <v>0</v>
      </c>
      <c r="I366" s="9">
        <f t="shared" si="112"/>
        <v>750094</v>
      </c>
      <c r="K366" s="21" t="str">
        <f t="shared" si="113"/>
        <v>N.M.</v>
      </c>
      <c r="M366" s="9">
        <v>2251324.34</v>
      </c>
      <c r="O366" s="9">
        <v>0</v>
      </c>
      <c r="Q366" s="9">
        <f t="shared" si="114"/>
        <v>2251324.34</v>
      </c>
      <c r="S366" s="21" t="str">
        <f t="shared" si="115"/>
        <v>N.M.</v>
      </c>
      <c r="U366" s="9">
        <v>7965846.34</v>
      </c>
      <c r="W366" s="9">
        <v>0</v>
      </c>
      <c r="Y366" s="9">
        <f t="shared" si="116"/>
        <v>7965846.34</v>
      </c>
      <c r="AA366" s="21" t="str">
        <f t="shared" si="117"/>
        <v>N.M.</v>
      </c>
      <c r="AC366" s="9">
        <v>7966047.16</v>
      </c>
      <c r="AE366" s="9">
        <v>0</v>
      </c>
      <c r="AG366" s="9">
        <f t="shared" si="118"/>
        <v>7966047.16</v>
      </c>
      <c r="AI366" s="21" t="str">
        <f t="shared" si="119"/>
        <v>N.M.</v>
      </c>
    </row>
    <row r="367" spans="1:35" ht="12.75" outlineLevel="1">
      <c r="A367" s="1" t="s">
        <v>891</v>
      </c>
      <c r="B367" s="16" t="s">
        <v>892</v>
      </c>
      <c r="C367" s="1" t="s">
        <v>1307</v>
      </c>
      <c r="E367" s="5">
        <v>197.45000000000002</v>
      </c>
      <c r="G367" s="5">
        <v>0</v>
      </c>
      <c r="I367" s="9">
        <f t="shared" si="112"/>
        <v>197.45000000000002</v>
      </c>
      <c r="K367" s="21" t="str">
        <f t="shared" si="113"/>
        <v>N.M.</v>
      </c>
      <c r="M367" s="9">
        <v>198.37</v>
      </c>
      <c r="O367" s="9">
        <v>0</v>
      </c>
      <c r="Q367" s="9">
        <f t="shared" si="114"/>
        <v>198.37</v>
      </c>
      <c r="S367" s="21" t="str">
        <f t="shared" si="115"/>
        <v>N.M.</v>
      </c>
      <c r="U367" s="9">
        <v>198.37</v>
      </c>
      <c r="W367" s="9">
        <v>0</v>
      </c>
      <c r="Y367" s="9">
        <f t="shared" si="116"/>
        <v>198.37</v>
      </c>
      <c r="AA367" s="21" t="str">
        <f t="shared" si="117"/>
        <v>N.M.</v>
      </c>
      <c r="AC367" s="9">
        <v>198.37</v>
      </c>
      <c r="AE367" s="9">
        <v>0</v>
      </c>
      <c r="AG367" s="9">
        <f t="shared" si="118"/>
        <v>198.37</v>
      </c>
      <c r="AI367" s="21" t="str">
        <f t="shared" si="119"/>
        <v>N.M.</v>
      </c>
    </row>
    <row r="368" spans="1:35" ht="12.75" outlineLevel="1">
      <c r="A368" s="1" t="s">
        <v>893</v>
      </c>
      <c r="B368" s="16" t="s">
        <v>894</v>
      </c>
      <c r="C368" s="1" t="s">
        <v>1308</v>
      </c>
      <c r="E368" s="5">
        <v>0</v>
      </c>
      <c r="G368" s="5">
        <v>0</v>
      </c>
      <c r="I368" s="9">
        <f t="shared" si="112"/>
        <v>0</v>
      </c>
      <c r="K368" s="21">
        <f t="shared" si="113"/>
        <v>0</v>
      </c>
      <c r="M368" s="9">
        <v>0</v>
      </c>
      <c r="O368" s="9">
        <v>0</v>
      </c>
      <c r="Q368" s="9">
        <f t="shared" si="114"/>
        <v>0</v>
      </c>
      <c r="S368" s="21">
        <f t="shared" si="115"/>
        <v>0</v>
      </c>
      <c r="U368" s="9">
        <v>0</v>
      </c>
      <c r="W368" s="9">
        <v>-25603</v>
      </c>
      <c r="Y368" s="9">
        <f t="shared" si="116"/>
        <v>25603</v>
      </c>
      <c r="AA368" s="21" t="str">
        <f t="shared" si="117"/>
        <v>N.M.</v>
      </c>
      <c r="AC368" s="9">
        <v>0</v>
      </c>
      <c r="AE368" s="9">
        <v>-11603</v>
      </c>
      <c r="AG368" s="9">
        <f t="shared" si="118"/>
        <v>11603</v>
      </c>
      <c r="AI368" s="21" t="str">
        <f t="shared" si="119"/>
        <v>N.M.</v>
      </c>
    </row>
    <row r="369" spans="1:35" ht="12.75" outlineLevel="1">
      <c r="A369" s="1" t="s">
        <v>895</v>
      </c>
      <c r="B369" s="16" t="s">
        <v>896</v>
      </c>
      <c r="C369" s="1" t="s">
        <v>1308</v>
      </c>
      <c r="E369" s="5">
        <v>0</v>
      </c>
      <c r="G369" s="5">
        <v>61602</v>
      </c>
      <c r="I369" s="9">
        <f t="shared" si="112"/>
        <v>-61602</v>
      </c>
      <c r="K369" s="21" t="str">
        <f t="shared" si="113"/>
        <v>N.M.</v>
      </c>
      <c r="M369" s="9">
        <v>0</v>
      </c>
      <c r="O369" s="9">
        <v>81602</v>
      </c>
      <c r="Q369" s="9">
        <f t="shared" si="114"/>
        <v>-81602</v>
      </c>
      <c r="S369" s="21" t="str">
        <f t="shared" si="115"/>
        <v>N.M.</v>
      </c>
      <c r="U369" s="9">
        <v>-16746</v>
      </c>
      <c r="W369" s="9">
        <v>167578</v>
      </c>
      <c r="Y369" s="9">
        <f t="shared" si="116"/>
        <v>-184324</v>
      </c>
      <c r="AA369" s="21">
        <f t="shared" si="117"/>
        <v>-1.0999295850290611</v>
      </c>
      <c r="AC369" s="9">
        <v>-6746</v>
      </c>
      <c r="AE369" s="9">
        <v>167578</v>
      </c>
      <c r="AG369" s="9">
        <f t="shared" si="118"/>
        <v>-174324</v>
      </c>
      <c r="AI369" s="21">
        <f t="shared" si="119"/>
        <v>-1.0402558808435476</v>
      </c>
    </row>
    <row r="370" spans="1:35" ht="12.75" outlineLevel="1">
      <c r="A370" s="1" t="s">
        <v>897</v>
      </c>
      <c r="B370" s="16" t="s">
        <v>898</v>
      </c>
      <c r="C370" s="1" t="s">
        <v>1308</v>
      </c>
      <c r="E370" s="5">
        <v>38006</v>
      </c>
      <c r="G370" s="5">
        <v>0</v>
      </c>
      <c r="I370" s="9">
        <f t="shared" si="112"/>
        <v>38006</v>
      </c>
      <c r="K370" s="21" t="str">
        <f t="shared" si="113"/>
        <v>N.M.</v>
      </c>
      <c r="M370" s="9">
        <v>65840</v>
      </c>
      <c r="O370" s="9">
        <v>0</v>
      </c>
      <c r="Q370" s="9">
        <f t="shared" si="114"/>
        <v>65840</v>
      </c>
      <c r="S370" s="21" t="str">
        <f t="shared" si="115"/>
        <v>N.M.</v>
      </c>
      <c r="U370" s="9">
        <v>209238</v>
      </c>
      <c r="W370" s="9">
        <v>0</v>
      </c>
      <c r="Y370" s="9">
        <f t="shared" si="116"/>
        <v>209238</v>
      </c>
      <c r="AA370" s="21" t="str">
        <f t="shared" si="117"/>
        <v>N.M.</v>
      </c>
      <c r="AC370" s="9">
        <v>209238</v>
      </c>
      <c r="AE370" s="9">
        <v>0</v>
      </c>
      <c r="AG370" s="9">
        <f t="shared" si="118"/>
        <v>209238</v>
      </c>
      <c r="AI370" s="21" t="str">
        <f t="shared" si="119"/>
        <v>N.M.</v>
      </c>
    </row>
    <row r="371" spans="1:35" ht="12.75" outlineLevel="1">
      <c r="A371" s="1" t="s">
        <v>899</v>
      </c>
      <c r="B371" s="16" t="s">
        <v>900</v>
      </c>
      <c r="C371" s="1" t="s">
        <v>1309</v>
      </c>
      <c r="E371" s="5">
        <v>216.52</v>
      </c>
      <c r="G371" s="5">
        <v>1.82</v>
      </c>
      <c r="I371" s="9">
        <f t="shared" si="112"/>
        <v>214.70000000000002</v>
      </c>
      <c r="K371" s="21" t="str">
        <f t="shared" si="113"/>
        <v>N.M.</v>
      </c>
      <c r="M371" s="9">
        <v>340.84000000000003</v>
      </c>
      <c r="O371" s="9">
        <v>179.6</v>
      </c>
      <c r="Q371" s="9">
        <f t="shared" si="114"/>
        <v>161.24000000000004</v>
      </c>
      <c r="S371" s="21">
        <f t="shared" si="115"/>
        <v>0.8977728285077954</v>
      </c>
      <c r="U371" s="9">
        <v>26273.39</v>
      </c>
      <c r="W371" s="9">
        <v>15005.57</v>
      </c>
      <c r="Y371" s="9">
        <f t="shared" si="116"/>
        <v>11267.82</v>
      </c>
      <c r="AA371" s="21">
        <f t="shared" si="117"/>
        <v>0.7509091623976963</v>
      </c>
      <c r="AC371" s="9">
        <v>40499.520000000004</v>
      </c>
      <c r="AE371" s="9">
        <v>25200.91</v>
      </c>
      <c r="AG371" s="9">
        <f t="shared" si="118"/>
        <v>15298.610000000004</v>
      </c>
      <c r="AI371" s="21">
        <f t="shared" si="119"/>
        <v>0.6070657765929883</v>
      </c>
    </row>
    <row r="372" spans="1:35" ht="12.75" outlineLevel="1">
      <c r="A372" s="1" t="s">
        <v>901</v>
      </c>
      <c r="B372" s="16" t="s">
        <v>902</v>
      </c>
      <c r="C372" s="1" t="s">
        <v>1310</v>
      </c>
      <c r="E372" s="5">
        <v>0</v>
      </c>
      <c r="G372" s="5">
        <v>-57439</v>
      </c>
      <c r="I372" s="9">
        <f t="shared" si="112"/>
        <v>57439</v>
      </c>
      <c r="K372" s="21" t="str">
        <f t="shared" si="113"/>
        <v>N.M.</v>
      </c>
      <c r="M372" s="9">
        <v>0</v>
      </c>
      <c r="O372" s="9">
        <v>-57439</v>
      </c>
      <c r="Q372" s="9">
        <f t="shared" si="114"/>
        <v>57439</v>
      </c>
      <c r="S372" s="21" t="str">
        <f t="shared" si="115"/>
        <v>N.M.</v>
      </c>
      <c r="U372" s="9">
        <v>0</v>
      </c>
      <c r="W372" s="9">
        <v>-57439</v>
      </c>
      <c r="Y372" s="9">
        <f t="shared" si="116"/>
        <v>57439</v>
      </c>
      <c r="AA372" s="21" t="str">
        <f t="shared" si="117"/>
        <v>N.M.</v>
      </c>
      <c r="AC372" s="9">
        <v>0</v>
      </c>
      <c r="AE372" s="9">
        <v>-42759</v>
      </c>
      <c r="AG372" s="9">
        <f t="shared" si="118"/>
        <v>42759</v>
      </c>
      <c r="AI372" s="21" t="str">
        <f t="shared" si="119"/>
        <v>N.M.</v>
      </c>
    </row>
    <row r="373" spans="1:35" ht="12.75" outlineLevel="1">
      <c r="A373" s="1" t="s">
        <v>903</v>
      </c>
      <c r="B373" s="16" t="s">
        <v>904</v>
      </c>
      <c r="C373" s="1" t="s">
        <v>1310</v>
      </c>
      <c r="E373" s="5">
        <v>-5069</v>
      </c>
      <c r="G373" s="5">
        <v>8375</v>
      </c>
      <c r="I373" s="9">
        <f t="shared" si="112"/>
        <v>-13444</v>
      </c>
      <c r="K373" s="21">
        <f t="shared" si="113"/>
        <v>-1.6052537313432835</v>
      </c>
      <c r="M373" s="9">
        <v>-5069</v>
      </c>
      <c r="O373" s="9">
        <v>34575</v>
      </c>
      <c r="Q373" s="9">
        <f t="shared" si="114"/>
        <v>-39644</v>
      </c>
      <c r="S373" s="21">
        <f t="shared" si="115"/>
        <v>-1.1466088214027477</v>
      </c>
      <c r="U373" s="9">
        <v>-5069</v>
      </c>
      <c r="W373" s="9">
        <v>139375</v>
      </c>
      <c r="Y373" s="9">
        <f t="shared" si="116"/>
        <v>-144444</v>
      </c>
      <c r="AA373" s="21">
        <f t="shared" si="117"/>
        <v>-1.0363695067264573</v>
      </c>
      <c r="AC373" s="9">
        <v>-53069</v>
      </c>
      <c r="AE373" s="9">
        <v>139375</v>
      </c>
      <c r="AG373" s="9">
        <f t="shared" si="118"/>
        <v>-192444</v>
      </c>
      <c r="AI373" s="21">
        <f t="shared" si="119"/>
        <v>-1.380764125560538</v>
      </c>
    </row>
    <row r="374" spans="1:35" ht="12.75" outlineLevel="1">
      <c r="A374" s="1" t="s">
        <v>905</v>
      </c>
      <c r="B374" s="16" t="s">
        <v>906</v>
      </c>
      <c r="C374" s="1" t="s">
        <v>1310</v>
      </c>
      <c r="E374" s="5">
        <v>0</v>
      </c>
      <c r="G374" s="5">
        <v>0</v>
      </c>
      <c r="I374" s="9">
        <f t="shared" si="112"/>
        <v>0</v>
      </c>
      <c r="K374" s="21">
        <f t="shared" si="113"/>
        <v>0</v>
      </c>
      <c r="M374" s="9">
        <v>8700</v>
      </c>
      <c r="O374" s="9">
        <v>0</v>
      </c>
      <c r="Q374" s="9">
        <f t="shared" si="114"/>
        <v>8700</v>
      </c>
      <c r="S374" s="21" t="str">
        <f t="shared" si="115"/>
        <v>N.M.</v>
      </c>
      <c r="U374" s="9">
        <v>71500</v>
      </c>
      <c r="W374" s="9">
        <v>0</v>
      </c>
      <c r="Y374" s="9">
        <f t="shared" si="116"/>
        <v>71500</v>
      </c>
      <c r="AA374" s="21" t="str">
        <f t="shared" si="117"/>
        <v>N.M.</v>
      </c>
      <c r="AC374" s="9">
        <v>71500</v>
      </c>
      <c r="AE374" s="9">
        <v>0</v>
      </c>
      <c r="AG374" s="9">
        <f t="shared" si="118"/>
        <v>71500</v>
      </c>
      <c r="AI374" s="21" t="str">
        <f t="shared" si="119"/>
        <v>N.M.</v>
      </c>
    </row>
    <row r="375" spans="1:35" ht="12.75" outlineLevel="1">
      <c r="A375" s="1" t="s">
        <v>907</v>
      </c>
      <c r="B375" s="16" t="s">
        <v>908</v>
      </c>
      <c r="C375" s="1" t="s">
        <v>1311</v>
      </c>
      <c r="E375" s="5">
        <v>0</v>
      </c>
      <c r="G375" s="5">
        <v>0</v>
      </c>
      <c r="I375" s="9">
        <f t="shared" si="112"/>
        <v>0</v>
      </c>
      <c r="K375" s="21">
        <f t="shared" si="113"/>
        <v>0</v>
      </c>
      <c r="M375" s="9">
        <v>0</v>
      </c>
      <c r="O375" s="9">
        <v>7500.68</v>
      </c>
      <c r="Q375" s="9">
        <f t="shared" si="114"/>
        <v>-7500.68</v>
      </c>
      <c r="S375" s="21" t="str">
        <f t="shared" si="115"/>
        <v>N.M.</v>
      </c>
      <c r="U375" s="9">
        <v>0</v>
      </c>
      <c r="W375" s="9">
        <v>7500.68</v>
      </c>
      <c r="Y375" s="9">
        <f t="shared" si="116"/>
        <v>-7500.68</v>
      </c>
      <c r="AA375" s="21" t="str">
        <f t="shared" si="117"/>
        <v>N.M.</v>
      </c>
      <c r="AC375" s="9">
        <v>0</v>
      </c>
      <c r="AE375" s="9">
        <v>7500.68</v>
      </c>
      <c r="AG375" s="9">
        <f t="shared" si="118"/>
        <v>-7500.68</v>
      </c>
      <c r="AI375" s="21" t="str">
        <f t="shared" si="119"/>
        <v>N.M.</v>
      </c>
    </row>
    <row r="376" spans="1:35" ht="12.75" outlineLevel="1">
      <c r="A376" s="1" t="s">
        <v>909</v>
      </c>
      <c r="B376" s="16" t="s">
        <v>910</v>
      </c>
      <c r="C376" s="1" t="s">
        <v>1311</v>
      </c>
      <c r="E376" s="5">
        <v>0</v>
      </c>
      <c r="G376" s="5">
        <v>0</v>
      </c>
      <c r="I376" s="9">
        <f t="shared" si="112"/>
        <v>0</v>
      </c>
      <c r="K376" s="21">
        <f t="shared" si="113"/>
        <v>0</v>
      </c>
      <c r="M376" s="9">
        <v>0</v>
      </c>
      <c r="O376" s="9">
        <v>1709.04</v>
      </c>
      <c r="Q376" s="9">
        <f t="shared" si="114"/>
        <v>-1709.04</v>
      </c>
      <c r="S376" s="21" t="str">
        <f t="shared" si="115"/>
        <v>N.M.</v>
      </c>
      <c r="U376" s="9">
        <v>0</v>
      </c>
      <c r="W376" s="9">
        <v>2029.04</v>
      </c>
      <c r="Y376" s="9">
        <f t="shared" si="116"/>
        <v>-2029.04</v>
      </c>
      <c r="AA376" s="21" t="str">
        <f t="shared" si="117"/>
        <v>N.M.</v>
      </c>
      <c r="AC376" s="9">
        <v>0</v>
      </c>
      <c r="AE376" s="9">
        <v>2029.04</v>
      </c>
      <c r="AG376" s="9">
        <f t="shared" si="118"/>
        <v>-2029.04</v>
      </c>
      <c r="AI376" s="21" t="str">
        <f t="shared" si="119"/>
        <v>N.M.</v>
      </c>
    </row>
    <row r="377" spans="1:35" ht="12.75" outlineLevel="1">
      <c r="A377" s="1" t="s">
        <v>911</v>
      </c>
      <c r="B377" s="16" t="s">
        <v>912</v>
      </c>
      <c r="C377" s="1" t="s">
        <v>1311</v>
      </c>
      <c r="E377" s="5">
        <v>0</v>
      </c>
      <c r="G377" s="5">
        <v>0</v>
      </c>
      <c r="I377" s="9">
        <f t="shared" si="112"/>
        <v>0</v>
      </c>
      <c r="K377" s="21">
        <f t="shared" si="113"/>
        <v>0</v>
      </c>
      <c r="M377" s="9">
        <v>3686.08</v>
      </c>
      <c r="O377" s="9">
        <v>0</v>
      </c>
      <c r="Q377" s="9">
        <f t="shared" si="114"/>
        <v>3686.08</v>
      </c>
      <c r="S377" s="21" t="str">
        <f t="shared" si="115"/>
        <v>N.M.</v>
      </c>
      <c r="U377" s="9">
        <v>4262.08</v>
      </c>
      <c r="W377" s="9">
        <v>0</v>
      </c>
      <c r="Y377" s="9">
        <f t="shared" si="116"/>
        <v>4262.08</v>
      </c>
      <c r="AA377" s="21" t="str">
        <f t="shared" si="117"/>
        <v>N.M.</v>
      </c>
      <c r="AC377" s="9">
        <v>4262.08</v>
      </c>
      <c r="AE377" s="9">
        <v>0</v>
      </c>
      <c r="AG377" s="9">
        <f t="shared" si="118"/>
        <v>4262.08</v>
      </c>
      <c r="AI377" s="21" t="str">
        <f t="shared" si="119"/>
        <v>N.M.</v>
      </c>
    </row>
    <row r="378" spans="1:35" ht="12.75" outlineLevel="1">
      <c r="A378" s="1" t="s">
        <v>913</v>
      </c>
      <c r="B378" s="16" t="s">
        <v>914</v>
      </c>
      <c r="C378" s="1" t="s">
        <v>1312</v>
      </c>
      <c r="E378" s="5">
        <v>0</v>
      </c>
      <c r="G378" s="5">
        <v>0</v>
      </c>
      <c r="I378" s="9">
        <f t="shared" si="112"/>
        <v>0</v>
      </c>
      <c r="K378" s="21">
        <f t="shared" si="113"/>
        <v>0</v>
      </c>
      <c r="M378" s="9">
        <v>0</v>
      </c>
      <c r="O378" s="9">
        <v>0</v>
      </c>
      <c r="Q378" s="9">
        <f t="shared" si="114"/>
        <v>0</v>
      </c>
      <c r="S378" s="21">
        <f t="shared" si="115"/>
        <v>0</v>
      </c>
      <c r="U378" s="9">
        <v>0</v>
      </c>
      <c r="W378" s="9">
        <v>40</v>
      </c>
      <c r="Y378" s="9">
        <f t="shared" si="116"/>
        <v>-40</v>
      </c>
      <c r="AA378" s="21" t="str">
        <f t="shared" si="117"/>
        <v>N.M.</v>
      </c>
      <c r="AC378" s="9">
        <v>0</v>
      </c>
      <c r="AE378" s="9">
        <v>40</v>
      </c>
      <c r="AG378" s="9">
        <f t="shared" si="118"/>
        <v>-40</v>
      </c>
      <c r="AI378" s="21" t="str">
        <f t="shared" si="119"/>
        <v>N.M.</v>
      </c>
    </row>
    <row r="379" spans="1:35" ht="12.75" outlineLevel="1">
      <c r="A379" s="1" t="s">
        <v>915</v>
      </c>
      <c r="B379" s="16" t="s">
        <v>916</v>
      </c>
      <c r="C379" s="1" t="s">
        <v>1312</v>
      </c>
      <c r="E379" s="5">
        <v>0</v>
      </c>
      <c r="G379" s="5">
        <v>0</v>
      </c>
      <c r="I379" s="9">
        <f t="shared" si="112"/>
        <v>0</v>
      </c>
      <c r="K379" s="21">
        <f t="shared" si="113"/>
        <v>0</v>
      </c>
      <c r="M379" s="9">
        <v>55</v>
      </c>
      <c r="O379" s="9">
        <v>0</v>
      </c>
      <c r="Q379" s="9">
        <f t="shared" si="114"/>
        <v>55</v>
      </c>
      <c r="S379" s="21" t="str">
        <f t="shared" si="115"/>
        <v>N.M.</v>
      </c>
      <c r="U379" s="9">
        <v>210</v>
      </c>
      <c r="W379" s="9">
        <v>0</v>
      </c>
      <c r="Y379" s="9">
        <f t="shared" si="116"/>
        <v>210</v>
      </c>
      <c r="AA379" s="21" t="str">
        <f t="shared" si="117"/>
        <v>N.M.</v>
      </c>
      <c r="AC379" s="9">
        <v>210</v>
      </c>
      <c r="AE379" s="9">
        <v>0</v>
      </c>
      <c r="AG379" s="9">
        <f t="shared" si="118"/>
        <v>210</v>
      </c>
      <c r="AI379" s="21" t="str">
        <f t="shared" si="119"/>
        <v>N.M.</v>
      </c>
    </row>
    <row r="380" spans="1:35" ht="12.75" outlineLevel="1">
      <c r="A380" s="1" t="s">
        <v>917</v>
      </c>
      <c r="B380" s="16" t="s">
        <v>918</v>
      </c>
      <c r="C380" s="1" t="s">
        <v>1313</v>
      </c>
      <c r="E380" s="5">
        <v>0</v>
      </c>
      <c r="G380" s="5">
        <v>0</v>
      </c>
      <c r="I380" s="9">
        <f t="shared" si="112"/>
        <v>0</v>
      </c>
      <c r="K380" s="21">
        <f t="shared" si="113"/>
        <v>0</v>
      </c>
      <c r="M380" s="9">
        <v>0</v>
      </c>
      <c r="O380" s="9">
        <v>0</v>
      </c>
      <c r="Q380" s="9">
        <f t="shared" si="114"/>
        <v>0</v>
      </c>
      <c r="S380" s="21">
        <f t="shared" si="115"/>
        <v>0</v>
      </c>
      <c r="U380" s="9">
        <v>0</v>
      </c>
      <c r="W380" s="9">
        <v>339379.22000000003</v>
      </c>
      <c r="Y380" s="9">
        <f t="shared" si="116"/>
        <v>-339379.22000000003</v>
      </c>
      <c r="AA380" s="21" t="str">
        <f t="shared" si="117"/>
        <v>N.M.</v>
      </c>
      <c r="AC380" s="9">
        <v>0</v>
      </c>
      <c r="AE380" s="9">
        <v>395942.42000000004</v>
      </c>
      <c r="AG380" s="9">
        <f t="shared" si="118"/>
        <v>-395942.42000000004</v>
      </c>
      <c r="AI380" s="21" t="str">
        <f t="shared" si="119"/>
        <v>N.M.</v>
      </c>
    </row>
    <row r="381" spans="1:35" ht="12.75" outlineLevel="1">
      <c r="A381" s="1" t="s">
        <v>919</v>
      </c>
      <c r="B381" s="16" t="s">
        <v>920</v>
      </c>
      <c r="C381" s="1" t="s">
        <v>1313</v>
      </c>
      <c r="E381" s="5">
        <v>0</v>
      </c>
      <c r="G381" s="5">
        <v>55863.8</v>
      </c>
      <c r="I381" s="9">
        <f t="shared" si="112"/>
        <v>-55863.8</v>
      </c>
      <c r="K381" s="21" t="str">
        <f t="shared" si="113"/>
        <v>N.M.</v>
      </c>
      <c r="M381" s="9">
        <v>0</v>
      </c>
      <c r="O381" s="9">
        <v>167591.4</v>
      </c>
      <c r="Q381" s="9">
        <f t="shared" si="114"/>
        <v>-167591.4</v>
      </c>
      <c r="S381" s="21" t="str">
        <f t="shared" si="115"/>
        <v>N.M.</v>
      </c>
      <c r="U381" s="9">
        <v>335182.84</v>
      </c>
      <c r="W381" s="9">
        <v>279319</v>
      </c>
      <c r="Y381" s="9">
        <f t="shared" si="116"/>
        <v>55863.840000000026</v>
      </c>
      <c r="AA381" s="21">
        <f t="shared" si="117"/>
        <v>0.20000014320543905</v>
      </c>
      <c r="AC381" s="9">
        <v>391046.64</v>
      </c>
      <c r="AE381" s="9">
        <v>279319</v>
      </c>
      <c r="AG381" s="9">
        <f t="shared" si="118"/>
        <v>111727.64000000001</v>
      </c>
      <c r="AI381" s="21">
        <f t="shared" si="119"/>
        <v>0.400000143205439</v>
      </c>
    </row>
    <row r="382" spans="1:35" ht="12.75" outlineLevel="1">
      <c r="A382" s="1" t="s">
        <v>921</v>
      </c>
      <c r="B382" s="16" t="s">
        <v>922</v>
      </c>
      <c r="C382" s="1" t="s">
        <v>1313</v>
      </c>
      <c r="E382" s="5">
        <v>62479.56</v>
      </c>
      <c r="G382" s="5">
        <v>0</v>
      </c>
      <c r="I382" s="9">
        <f t="shared" si="112"/>
        <v>62479.56</v>
      </c>
      <c r="K382" s="21" t="str">
        <f t="shared" si="113"/>
        <v>N.M.</v>
      </c>
      <c r="M382" s="9">
        <v>187438.68</v>
      </c>
      <c r="O382" s="9">
        <v>0</v>
      </c>
      <c r="Q382" s="9">
        <f t="shared" si="114"/>
        <v>187438.68</v>
      </c>
      <c r="S382" s="21" t="str">
        <f t="shared" si="115"/>
        <v>N.M.</v>
      </c>
      <c r="U382" s="9">
        <v>312397.8</v>
      </c>
      <c r="W382" s="9">
        <v>0</v>
      </c>
      <c r="Y382" s="9">
        <f t="shared" si="116"/>
        <v>312397.8</v>
      </c>
      <c r="AA382" s="21" t="str">
        <f t="shared" si="117"/>
        <v>N.M.</v>
      </c>
      <c r="AC382" s="9">
        <v>312397.8</v>
      </c>
      <c r="AE382" s="9">
        <v>0</v>
      </c>
      <c r="AG382" s="9">
        <f t="shared" si="118"/>
        <v>312397.8</v>
      </c>
      <c r="AI382" s="21" t="str">
        <f t="shared" si="119"/>
        <v>N.M.</v>
      </c>
    </row>
    <row r="383" spans="1:35" ht="12.75" outlineLevel="1">
      <c r="A383" s="1" t="s">
        <v>923</v>
      </c>
      <c r="B383" s="16" t="s">
        <v>924</v>
      </c>
      <c r="C383" s="1" t="s">
        <v>1314</v>
      </c>
      <c r="E383" s="5">
        <v>0</v>
      </c>
      <c r="G383" s="5">
        <v>-98000</v>
      </c>
      <c r="I383" s="9">
        <f t="shared" si="112"/>
        <v>98000</v>
      </c>
      <c r="K383" s="21" t="str">
        <f t="shared" si="113"/>
        <v>N.M.</v>
      </c>
      <c r="M383" s="9">
        <v>0</v>
      </c>
      <c r="O383" s="9">
        <v>-98000</v>
      </c>
      <c r="Q383" s="9">
        <f t="shared" si="114"/>
        <v>98000</v>
      </c>
      <c r="S383" s="21" t="str">
        <f t="shared" si="115"/>
        <v>N.M.</v>
      </c>
      <c r="U383" s="9">
        <v>-840600</v>
      </c>
      <c r="W383" s="9">
        <v>227000</v>
      </c>
      <c r="Y383" s="9">
        <f t="shared" si="116"/>
        <v>-1067600</v>
      </c>
      <c r="AA383" s="21">
        <f t="shared" si="117"/>
        <v>-4.703083700440529</v>
      </c>
      <c r="AC383" s="9">
        <v>-840600</v>
      </c>
      <c r="AE383" s="9">
        <v>227000</v>
      </c>
      <c r="AG383" s="9">
        <f t="shared" si="118"/>
        <v>-1067600</v>
      </c>
      <c r="AI383" s="21">
        <f t="shared" si="119"/>
        <v>-4.703083700440529</v>
      </c>
    </row>
    <row r="384" spans="1:35" ht="12.75" outlineLevel="1">
      <c r="A384" s="1" t="s">
        <v>925</v>
      </c>
      <c r="B384" s="16" t="s">
        <v>926</v>
      </c>
      <c r="C384" s="1" t="s">
        <v>1314</v>
      </c>
      <c r="E384" s="5">
        <v>0</v>
      </c>
      <c r="G384" s="5">
        <v>0</v>
      </c>
      <c r="I384" s="9">
        <f t="shared" si="112"/>
        <v>0</v>
      </c>
      <c r="K384" s="21">
        <f t="shared" si="113"/>
        <v>0</v>
      </c>
      <c r="M384" s="9">
        <v>0</v>
      </c>
      <c r="O384" s="9">
        <v>0</v>
      </c>
      <c r="Q384" s="9">
        <f t="shared" si="114"/>
        <v>0</v>
      </c>
      <c r="S384" s="21">
        <f t="shared" si="115"/>
        <v>0</v>
      </c>
      <c r="U384" s="9">
        <v>0</v>
      </c>
      <c r="W384" s="9">
        <v>2404.51</v>
      </c>
      <c r="Y384" s="9">
        <f t="shared" si="116"/>
        <v>-2404.51</v>
      </c>
      <c r="AA384" s="21" t="str">
        <f t="shared" si="117"/>
        <v>N.M.</v>
      </c>
      <c r="AC384" s="9">
        <v>0</v>
      </c>
      <c r="AE384" s="9">
        <v>13324.880000000001</v>
      </c>
      <c r="AG384" s="9">
        <f t="shared" si="118"/>
        <v>-13324.880000000001</v>
      </c>
      <c r="AI384" s="21" t="str">
        <f t="shared" si="119"/>
        <v>N.M.</v>
      </c>
    </row>
    <row r="385" spans="1:35" ht="12.75" outlineLevel="1">
      <c r="A385" s="1" t="s">
        <v>927</v>
      </c>
      <c r="B385" s="16" t="s">
        <v>928</v>
      </c>
      <c r="C385" s="1" t="s">
        <v>1314</v>
      </c>
      <c r="E385" s="5">
        <v>0</v>
      </c>
      <c r="G385" s="5">
        <v>110243.40000000001</v>
      </c>
      <c r="I385" s="9">
        <f t="shared" si="112"/>
        <v>-110243.40000000001</v>
      </c>
      <c r="K385" s="21" t="str">
        <f t="shared" si="113"/>
        <v>N.M.</v>
      </c>
      <c r="M385" s="9">
        <v>0</v>
      </c>
      <c r="O385" s="9">
        <v>113551.18000000001</v>
      </c>
      <c r="Q385" s="9">
        <f t="shared" si="114"/>
        <v>-113551.18000000001</v>
      </c>
      <c r="S385" s="21" t="str">
        <f t="shared" si="115"/>
        <v>N.M.</v>
      </c>
      <c r="U385" s="9">
        <v>243282.02000000002</v>
      </c>
      <c r="W385" s="9">
        <v>130844.73</v>
      </c>
      <c r="Y385" s="9">
        <f t="shared" si="116"/>
        <v>112437.29000000002</v>
      </c>
      <c r="AA385" s="21">
        <f t="shared" si="117"/>
        <v>0.8593184456110692</v>
      </c>
      <c r="AC385" s="9">
        <v>244964.2</v>
      </c>
      <c r="AE385" s="9">
        <v>130844.73</v>
      </c>
      <c r="AG385" s="9">
        <f t="shared" si="118"/>
        <v>114119.47000000002</v>
      </c>
      <c r="AI385" s="21">
        <f t="shared" si="119"/>
        <v>0.8721747524718804</v>
      </c>
    </row>
    <row r="386" spans="1:35" ht="12.75" outlineLevel="1">
      <c r="A386" s="1" t="s">
        <v>929</v>
      </c>
      <c r="B386" s="16" t="s">
        <v>930</v>
      </c>
      <c r="C386" s="1" t="s">
        <v>1314</v>
      </c>
      <c r="E386" s="5">
        <v>924.65</v>
      </c>
      <c r="G386" s="5">
        <v>0</v>
      </c>
      <c r="I386" s="9">
        <f t="shared" si="112"/>
        <v>924.65</v>
      </c>
      <c r="K386" s="21" t="str">
        <f t="shared" si="113"/>
        <v>N.M.</v>
      </c>
      <c r="M386" s="9">
        <v>3216.21</v>
      </c>
      <c r="O386" s="9">
        <v>0</v>
      </c>
      <c r="Q386" s="9">
        <f t="shared" si="114"/>
        <v>3216.21</v>
      </c>
      <c r="S386" s="21" t="str">
        <f t="shared" si="115"/>
        <v>N.M.</v>
      </c>
      <c r="U386" s="9">
        <v>13978.48</v>
      </c>
      <c r="W386" s="9">
        <v>0</v>
      </c>
      <c r="Y386" s="9">
        <f t="shared" si="116"/>
        <v>13978.48</v>
      </c>
      <c r="AA386" s="21" t="str">
        <f t="shared" si="117"/>
        <v>N.M.</v>
      </c>
      <c r="AC386" s="9">
        <v>13978.48</v>
      </c>
      <c r="AE386" s="9">
        <v>0</v>
      </c>
      <c r="AG386" s="9">
        <f t="shared" si="118"/>
        <v>13978.48</v>
      </c>
      <c r="AI386" s="21" t="str">
        <f t="shared" si="119"/>
        <v>N.M.</v>
      </c>
    </row>
    <row r="387" spans="1:35" ht="12.75" outlineLevel="1">
      <c r="A387" s="1" t="s">
        <v>931</v>
      </c>
      <c r="B387" s="16" t="s">
        <v>932</v>
      </c>
      <c r="C387" s="1" t="s">
        <v>1315</v>
      </c>
      <c r="E387" s="5">
        <v>0</v>
      </c>
      <c r="G387" s="5">
        <v>0</v>
      </c>
      <c r="I387" s="9">
        <f t="shared" si="112"/>
        <v>0</v>
      </c>
      <c r="K387" s="21">
        <f t="shared" si="113"/>
        <v>0</v>
      </c>
      <c r="M387" s="9">
        <v>0</v>
      </c>
      <c r="O387" s="9">
        <v>0</v>
      </c>
      <c r="Q387" s="9">
        <f t="shared" si="114"/>
        <v>0</v>
      </c>
      <c r="S387" s="21">
        <f t="shared" si="115"/>
        <v>0</v>
      </c>
      <c r="U387" s="9">
        <v>0</v>
      </c>
      <c r="W387" s="9">
        <v>100</v>
      </c>
      <c r="Y387" s="9">
        <f t="shared" si="116"/>
        <v>-100</v>
      </c>
      <c r="AA387" s="21" t="str">
        <f t="shared" si="117"/>
        <v>N.M.</v>
      </c>
      <c r="AC387" s="9">
        <v>0</v>
      </c>
      <c r="AE387" s="9">
        <v>100</v>
      </c>
      <c r="AG387" s="9">
        <f t="shared" si="118"/>
        <v>-100</v>
      </c>
      <c r="AI387" s="21" t="str">
        <f t="shared" si="119"/>
        <v>N.M.</v>
      </c>
    </row>
    <row r="388" spans="1:35" ht="12.75" outlineLevel="1">
      <c r="A388" s="1" t="s">
        <v>933</v>
      </c>
      <c r="B388" s="16" t="s">
        <v>934</v>
      </c>
      <c r="C388" s="1" t="s">
        <v>1315</v>
      </c>
      <c r="E388" s="5">
        <v>0</v>
      </c>
      <c r="G388" s="5">
        <v>0</v>
      </c>
      <c r="I388" s="9">
        <f t="shared" si="112"/>
        <v>0</v>
      </c>
      <c r="K388" s="21">
        <f t="shared" si="113"/>
        <v>0</v>
      </c>
      <c r="M388" s="9">
        <v>0</v>
      </c>
      <c r="O388" s="9">
        <v>0</v>
      </c>
      <c r="Q388" s="9">
        <f t="shared" si="114"/>
        <v>0</v>
      </c>
      <c r="S388" s="21">
        <f t="shared" si="115"/>
        <v>0</v>
      </c>
      <c r="U388" s="9">
        <v>100</v>
      </c>
      <c r="W388" s="9">
        <v>0</v>
      </c>
      <c r="Y388" s="9">
        <f t="shared" si="116"/>
        <v>100</v>
      </c>
      <c r="AA388" s="21" t="str">
        <f t="shared" si="117"/>
        <v>N.M.</v>
      </c>
      <c r="AC388" s="9">
        <v>100</v>
      </c>
      <c r="AE388" s="9">
        <v>0</v>
      </c>
      <c r="AG388" s="9">
        <f t="shared" si="118"/>
        <v>100</v>
      </c>
      <c r="AI388" s="21" t="str">
        <f t="shared" si="119"/>
        <v>N.M.</v>
      </c>
    </row>
    <row r="389" spans="1:35" ht="12.75" outlineLevel="1">
      <c r="A389" s="1" t="s">
        <v>935</v>
      </c>
      <c r="B389" s="16" t="s">
        <v>936</v>
      </c>
      <c r="C389" s="1" t="s">
        <v>1316</v>
      </c>
      <c r="E389" s="5">
        <v>0</v>
      </c>
      <c r="G389" s="5">
        <v>0</v>
      </c>
      <c r="I389" s="9">
        <f t="shared" si="112"/>
        <v>0</v>
      </c>
      <c r="K389" s="21">
        <f t="shared" si="113"/>
        <v>0</v>
      </c>
      <c r="M389" s="9">
        <v>0</v>
      </c>
      <c r="O389" s="9">
        <v>0</v>
      </c>
      <c r="Q389" s="9">
        <f t="shared" si="114"/>
        <v>0</v>
      </c>
      <c r="S389" s="21">
        <f t="shared" si="115"/>
        <v>0</v>
      </c>
      <c r="U389" s="9">
        <v>0</v>
      </c>
      <c r="W389" s="9">
        <v>-593.9</v>
      </c>
      <c r="Y389" s="9">
        <f t="shared" si="116"/>
        <v>593.9</v>
      </c>
      <c r="AA389" s="21" t="str">
        <f t="shared" si="117"/>
        <v>N.M.</v>
      </c>
      <c r="AC389" s="9">
        <v>134.82</v>
      </c>
      <c r="AE389" s="9">
        <v>4313.9800000000005</v>
      </c>
      <c r="AG389" s="9">
        <f t="shared" si="118"/>
        <v>-4179.160000000001</v>
      </c>
      <c r="AI389" s="21">
        <f t="shared" si="119"/>
        <v>-0.9687481165883941</v>
      </c>
    </row>
    <row r="390" spans="1:35" ht="12.75" outlineLevel="1">
      <c r="A390" s="1" t="s">
        <v>937</v>
      </c>
      <c r="B390" s="16" t="s">
        <v>938</v>
      </c>
      <c r="C390" s="1" t="s">
        <v>1316</v>
      </c>
      <c r="E390" s="5">
        <v>0</v>
      </c>
      <c r="G390" s="5">
        <v>-14513.720000000001</v>
      </c>
      <c r="I390" s="9">
        <f t="shared" si="112"/>
        <v>14513.720000000001</v>
      </c>
      <c r="K390" s="21" t="str">
        <f t="shared" si="113"/>
        <v>N.M.</v>
      </c>
      <c r="M390" s="9">
        <v>0</v>
      </c>
      <c r="O390" s="9">
        <v>-12983.51</v>
      </c>
      <c r="Q390" s="9">
        <f t="shared" si="114"/>
        <v>12983.51</v>
      </c>
      <c r="S390" s="21" t="str">
        <f t="shared" si="115"/>
        <v>N.M.</v>
      </c>
      <c r="U390" s="9">
        <v>103.72</v>
      </c>
      <c r="W390" s="9">
        <v>-12983.51</v>
      </c>
      <c r="Y390" s="9">
        <f t="shared" si="116"/>
        <v>13087.23</v>
      </c>
      <c r="AA390" s="21">
        <f t="shared" si="117"/>
        <v>1.0079885947636655</v>
      </c>
      <c r="AC390" s="9">
        <v>2146.81</v>
      </c>
      <c r="AE390" s="9">
        <v>-9525.51</v>
      </c>
      <c r="AG390" s="9">
        <f t="shared" si="118"/>
        <v>11672.32</v>
      </c>
      <c r="AI390" s="21">
        <f t="shared" si="119"/>
        <v>1.2253748093277945</v>
      </c>
    </row>
    <row r="391" spans="1:35" ht="12.75" outlineLevel="1">
      <c r="A391" s="1" t="s">
        <v>939</v>
      </c>
      <c r="B391" s="16" t="s">
        <v>940</v>
      </c>
      <c r="C391" s="1" t="s">
        <v>1316</v>
      </c>
      <c r="E391" s="5">
        <v>0</v>
      </c>
      <c r="G391" s="5">
        <v>2925</v>
      </c>
      <c r="I391" s="9">
        <f t="shared" si="112"/>
        <v>-2925</v>
      </c>
      <c r="K391" s="21" t="str">
        <f t="shared" si="113"/>
        <v>N.M.</v>
      </c>
      <c r="M391" s="9">
        <v>871.26</v>
      </c>
      <c r="O391" s="9">
        <v>8775</v>
      </c>
      <c r="Q391" s="9">
        <f t="shared" si="114"/>
        <v>-7903.74</v>
      </c>
      <c r="S391" s="21">
        <f t="shared" si="115"/>
        <v>-0.9007111111111111</v>
      </c>
      <c r="U391" s="9">
        <v>81.13</v>
      </c>
      <c r="W391" s="9">
        <v>32175</v>
      </c>
      <c r="Y391" s="9">
        <f t="shared" si="116"/>
        <v>-32093.87</v>
      </c>
      <c r="AA391" s="21">
        <f t="shared" si="117"/>
        <v>-0.997478477078477</v>
      </c>
      <c r="AC391" s="9">
        <v>3024.13</v>
      </c>
      <c r="AE391" s="9">
        <v>32175</v>
      </c>
      <c r="AG391" s="9">
        <f t="shared" si="118"/>
        <v>-29150.87</v>
      </c>
      <c r="AI391" s="21">
        <f t="shared" si="119"/>
        <v>-0.9060099456099456</v>
      </c>
    </row>
    <row r="392" spans="1:35" ht="12.75" outlineLevel="1">
      <c r="A392" s="1" t="s">
        <v>941</v>
      </c>
      <c r="B392" s="16" t="s">
        <v>942</v>
      </c>
      <c r="C392" s="1" t="s">
        <v>1316</v>
      </c>
      <c r="E392" s="5">
        <v>2750</v>
      </c>
      <c r="G392" s="5">
        <v>0</v>
      </c>
      <c r="I392" s="9">
        <f t="shared" si="112"/>
        <v>2750</v>
      </c>
      <c r="K392" s="21" t="str">
        <f t="shared" si="113"/>
        <v>N.M.</v>
      </c>
      <c r="M392" s="9">
        <v>20379.43</v>
      </c>
      <c r="O392" s="9">
        <v>0</v>
      </c>
      <c r="Q392" s="9">
        <f t="shared" si="114"/>
        <v>20379.43</v>
      </c>
      <c r="S392" s="21" t="str">
        <f t="shared" si="115"/>
        <v>N.M.</v>
      </c>
      <c r="U392" s="9">
        <v>42379.43</v>
      </c>
      <c r="W392" s="9">
        <v>0</v>
      </c>
      <c r="Y392" s="9">
        <f t="shared" si="116"/>
        <v>42379.43</v>
      </c>
      <c r="AA392" s="21" t="str">
        <f t="shared" si="117"/>
        <v>N.M.</v>
      </c>
      <c r="AC392" s="9">
        <v>42379.43</v>
      </c>
      <c r="AE392" s="9">
        <v>0</v>
      </c>
      <c r="AG392" s="9">
        <f t="shared" si="118"/>
        <v>42379.43</v>
      </c>
      <c r="AI392" s="21" t="str">
        <f t="shared" si="119"/>
        <v>N.M.</v>
      </c>
    </row>
    <row r="393" spans="1:35" ht="12.75" outlineLevel="1">
      <c r="A393" s="1" t="s">
        <v>943</v>
      </c>
      <c r="B393" s="16" t="s">
        <v>944</v>
      </c>
      <c r="C393" s="1" t="s">
        <v>1317</v>
      </c>
      <c r="E393" s="5">
        <v>-85604.13</v>
      </c>
      <c r="G393" s="5">
        <v>-112128.65000000001</v>
      </c>
      <c r="I393" s="9">
        <f t="shared" si="112"/>
        <v>26524.520000000004</v>
      </c>
      <c r="K393" s="21">
        <f t="shared" si="113"/>
        <v>0.2365543507390841</v>
      </c>
      <c r="M393" s="9">
        <v>-233303.07</v>
      </c>
      <c r="O393" s="9">
        <v>-327606.54</v>
      </c>
      <c r="Q393" s="9">
        <f t="shared" si="114"/>
        <v>94303.46999999997</v>
      </c>
      <c r="S393" s="21">
        <f t="shared" si="115"/>
        <v>0.2878558834631323</v>
      </c>
      <c r="U393" s="9">
        <v>-948962.093</v>
      </c>
      <c r="W393" s="9">
        <v>-1085220.719</v>
      </c>
      <c r="Y393" s="9">
        <f t="shared" si="116"/>
        <v>136258.62600000005</v>
      </c>
      <c r="AA393" s="21">
        <f t="shared" si="117"/>
        <v>0.12555844503739155</v>
      </c>
      <c r="AC393" s="9">
        <v>-1049560.929</v>
      </c>
      <c r="AE393" s="9">
        <v>-1197156.205</v>
      </c>
      <c r="AG393" s="9">
        <f t="shared" si="118"/>
        <v>147595.27600000007</v>
      </c>
      <c r="AI393" s="21">
        <f t="shared" si="119"/>
        <v>0.1232882353894662</v>
      </c>
    </row>
    <row r="394" spans="1:35" ht="12.75" outlineLevel="1">
      <c r="A394" s="1" t="s">
        <v>945</v>
      </c>
      <c r="B394" s="16" t="s">
        <v>946</v>
      </c>
      <c r="C394" s="1" t="s">
        <v>1318</v>
      </c>
      <c r="E394" s="5">
        <v>-963.34</v>
      </c>
      <c r="G394" s="5">
        <v>-1153.1200000000001</v>
      </c>
      <c r="I394" s="9">
        <f t="shared" si="112"/>
        <v>189.7800000000001</v>
      </c>
      <c r="K394" s="21">
        <f t="shared" si="113"/>
        <v>0.16457957541279317</v>
      </c>
      <c r="M394" s="9">
        <v>-2772.11</v>
      </c>
      <c r="O394" s="9">
        <v>-3293.59</v>
      </c>
      <c r="Q394" s="9">
        <f t="shared" si="114"/>
        <v>521.48</v>
      </c>
      <c r="S394" s="21">
        <f t="shared" si="115"/>
        <v>0.1583317899313515</v>
      </c>
      <c r="U394" s="9">
        <v>-10420.424</v>
      </c>
      <c r="W394" s="9">
        <v>-11083.44</v>
      </c>
      <c r="Y394" s="9">
        <f t="shared" si="116"/>
        <v>663.0159999999996</v>
      </c>
      <c r="AA394" s="21">
        <f t="shared" si="117"/>
        <v>0.05982041676591379</v>
      </c>
      <c r="AC394" s="9">
        <v>-11377.249000000002</v>
      </c>
      <c r="AE394" s="9">
        <v>-11949.222</v>
      </c>
      <c r="AG394" s="9">
        <f t="shared" si="118"/>
        <v>571.9729999999981</v>
      </c>
      <c r="AI394" s="21">
        <f t="shared" si="119"/>
        <v>0.047866965732162155</v>
      </c>
    </row>
    <row r="395" spans="1:35" ht="12.75" outlineLevel="1">
      <c r="A395" s="1" t="s">
        <v>947</v>
      </c>
      <c r="B395" s="16" t="s">
        <v>948</v>
      </c>
      <c r="C395" s="1" t="s">
        <v>1319</v>
      </c>
      <c r="E395" s="5">
        <v>-963.34</v>
      </c>
      <c r="G395" s="5">
        <v>-1153.13</v>
      </c>
      <c r="I395" s="9">
        <f t="shared" si="112"/>
        <v>189.79000000000008</v>
      </c>
      <c r="K395" s="21">
        <f t="shared" si="113"/>
        <v>0.16458682021974977</v>
      </c>
      <c r="M395" s="9">
        <v>-2772.11</v>
      </c>
      <c r="O395" s="9">
        <v>-3293.59</v>
      </c>
      <c r="Q395" s="9">
        <f t="shared" si="114"/>
        <v>521.48</v>
      </c>
      <c r="S395" s="21">
        <f t="shared" si="115"/>
        <v>0.1583317899313515</v>
      </c>
      <c r="U395" s="9">
        <v>-11198.572</v>
      </c>
      <c r="W395" s="9">
        <v>-10453.203</v>
      </c>
      <c r="Y395" s="9">
        <f t="shared" si="116"/>
        <v>-745.3690000000006</v>
      </c>
      <c r="AA395" s="21">
        <f t="shared" si="117"/>
        <v>-0.07130532144071063</v>
      </c>
      <c r="AC395" s="9">
        <v>-12155.366</v>
      </c>
      <c r="AE395" s="9">
        <v>-11089.207999999999</v>
      </c>
      <c r="AG395" s="9">
        <f t="shared" si="118"/>
        <v>-1066.1580000000013</v>
      </c>
      <c r="AI395" s="21">
        <f t="shared" si="119"/>
        <v>-0.09614374624409619</v>
      </c>
    </row>
    <row r="396" spans="1:35" ht="12.75" outlineLevel="1">
      <c r="A396" s="1" t="s">
        <v>949</v>
      </c>
      <c r="B396" s="16" t="s">
        <v>950</v>
      </c>
      <c r="C396" s="1" t="s">
        <v>1320</v>
      </c>
      <c r="E396" s="5">
        <v>0</v>
      </c>
      <c r="G396" s="5">
        <v>0</v>
      </c>
      <c r="I396" s="9">
        <f t="shared" si="112"/>
        <v>0</v>
      </c>
      <c r="K396" s="21">
        <f t="shared" si="113"/>
        <v>0</v>
      </c>
      <c r="M396" s="9">
        <v>0</v>
      </c>
      <c r="O396" s="9">
        <v>0</v>
      </c>
      <c r="Q396" s="9">
        <f t="shared" si="114"/>
        <v>0</v>
      </c>
      <c r="S396" s="21">
        <f t="shared" si="115"/>
        <v>0</v>
      </c>
      <c r="U396" s="9">
        <v>0</v>
      </c>
      <c r="W396" s="9">
        <v>0</v>
      </c>
      <c r="Y396" s="9">
        <f t="shared" si="116"/>
        <v>0</v>
      </c>
      <c r="AA396" s="21">
        <f t="shared" si="117"/>
        <v>0</v>
      </c>
      <c r="AC396" s="9">
        <v>0</v>
      </c>
      <c r="AE396" s="9">
        <v>1748.07</v>
      </c>
      <c r="AG396" s="9">
        <f t="shared" si="118"/>
        <v>-1748.07</v>
      </c>
      <c r="AI396" s="21" t="str">
        <f t="shared" si="119"/>
        <v>N.M.</v>
      </c>
    </row>
    <row r="397" spans="1:35" ht="12.75" outlineLevel="1">
      <c r="A397" s="1" t="s">
        <v>951</v>
      </c>
      <c r="B397" s="16" t="s">
        <v>952</v>
      </c>
      <c r="C397" s="1" t="s">
        <v>1320</v>
      </c>
      <c r="E397" s="5">
        <v>0</v>
      </c>
      <c r="G397" s="5">
        <v>1018.9300000000001</v>
      </c>
      <c r="I397" s="9">
        <f t="shared" si="112"/>
        <v>-1018.9300000000001</v>
      </c>
      <c r="K397" s="21" t="str">
        <f t="shared" si="113"/>
        <v>N.M.</v>
      </c>
      <c r="M397" s="9">
        <v>0</v>
      </c>
      <c r="O397" s="9">
        <v>1018.9300000000001</v>
      </c>
      <c r="Q397" s="9">
        <f t="shared" si="114"/>
        <v>-1018.9300000000001</v>
      </c>
      <c r="S397" s="21" t="str">
        <f t="shared" si="115"/>
        <v>N.M.</v>
      </c>
      <c r="U397" s="9">
        <v>0</v>
      </c>
      <c r="W397" s="9">
        <v>1018.9300000000001</v>
      </c>
      <c r="Y397" s="9">
        <f t="shared" si="116"/>
        <v>-1018.9300000000001</v>
      </c>
      <c r="AA397" s="21" t="str">
        <f t="shared" si="117"/>
        <v>N.M.</v>
      </c>
      <c r="AC397" s="9">
        <v>0</v>
      </c>
      <c r="AE397" s="9">
        <v>2268.9300000000003</v>
      </c>
      <c r="AG397" s="9">
        <f t="shared" si="118"/>
        <v>-2268.9300000000003</v>
      </c>
      <c r="AI397" s="21" t="str">
        <f t="shared" si="119"/>
        <v>N.M.</v>
      </c>
    </row>
    <row r="398" spans="1:35" ht="12.75" outlineLevel="1">
      <c r="A398" s="1" t="s">
        <v>953</v>
      </c>
      <c r="B398" s="16" t="s">
        <v>954</v>
      </c>
      <c r="C398" s="1" t="s">
        <v>1320</v>
      </c>
      <c r="E398" s="5">
        <v>0</v>
      </c>
      <c r="G398" s="5">
        <v>1002</v>
      </c>
      <c r="I398" s="9">
        <f t="shared" si="112"/>
        <v>-1002</v>
      </c>
      <c r="K398" s="21" t="str">
        <f t="shared" si="113"/>
        <v>N.M.</v>
      </c>
      <c r="M398" s="9">
        <v>0</v>
      </c>
      <c r="O398" s="9">
        <v>3006</v>
      </c>
      <c r="Q398" s="9">
        <f t="shared" si="114"/>
        <v>-3006</v>
      </c>
      <c r="S398" s="21" t="str">
        <f t="shared" si="115"/>
        <v>N.M.</v>
      </c>
      <c r="U398" s="9">
        <v>-864.4300000000001</v>
      </c>
      <c r="W398" s="9">
        <v>11022</v>
      </c>
      <c r="Y398" s="9">
        <f t="shared" si="116"/>
        <v>-11886.43</v>
      </c>
      <c r="AA398" s="21">
        <f t="shared" si="117"/>
        <v>-1.0784276900743968</v>
      </c>
      <c r="AC398" s="9">
        <v>133.56999999999994</v>
      </c>
      <c r="AE398" s="9">
        <v>11022</v>
      </c>
      <c r="AG398" s="9">
        <f t="shared" si="118"/>
        <v>-10888.43</v>
      </c>
      <c r="AI398" s="21">
        <f t="shared" si="119"/>
        <v>-0.987881509707857</v>
      </c>
    </row>
    <row r="399" spans="1:35" ht="12.75" outlineLevel="1">
      <c r="A399" s="1" t="s">
        <v>955</v>
      </c>
      <c r="B399" s="16" t="s">
        <v>956</v>
      </c>
      <c r="C399" s="1" t="s">
        <v>1320</v>
      </c>
      <c r="E399" s="5">
        <v>1002</v>
      </c>
      <c r="G399" s="5">
        <v>0</v>
      </c>
      <c r="I399" s="9">
        <f t="shared" si="112"/>
        <v>1002</v>
      </c>
      <c r="K399" s="21" t="str">
        <f t="shared" si="113"/>
        <v>N.M.</v>
      </c>
      <c r="M399" s="9">
        <v>3006</v>
      </c>
      <c r="O399" s="9">
        <v>0</v>
      </c>
      <c r="Q399" s="9">
        <f t="shared" si="114"/>
        <v>3006</v>
      </c>
      <c r="S399" s="21" t="str">
        <f t="shared" si="115"/>
        <v>N.M.</v>
      </c>
      <c r="U399" s="9">
        <v>11022</v>
      </c>
      <c r="W399" s="9">
        <v>0</v>
      </c>
      <c r="Y399" s="9">
        <f t="shared" si="116"/>
        <v>11022</v>
      </c>
      <c r="AA399" s="21" t="str">
        <f t="shared" si="117"/>
        <v>N.M.</v>
      </c>
      <c r="AC399" s="9">
        <v>11022</v>
      </c>
      <c r="AE399" s="9">
        <v>0</v>
      </c>
      <c r="AG399" s="9">
        <f t="shared" si="118"/>
        <v>11022</v>
      </c>
      <c r="AI399" s="21" t="str">
        <f t="shared" si="119"/>
        <v>N.M.</v>
      </c>
    </row>
    <row r="400" spans="1:68" s="16" customFormat="1" ht="12.75">
      <c r="A400" s="16" t="s">
        <v>38</v>
      </c>
      <c r="B400" s="114"/>
      <c r="C400" s="16" t="s">
        <v>39</v>
      </c>
      <c r="D400" s="9"/>
      <c r="E400" s="9">
        <v>960816.3500000001</v>
      </c>
      <c r="F400" s="9"/>
      <c r="G400" s="9">
        <v>666159.3200000001</v>
      </c>
      <c r="H400" s="9"/>
      <c r="I400" s="9">
        <f aca="true" t="shared" si="120" ref="I400:I411">+E400-G400</f>
        <v>294657.03</v>
      </c>
      <c r="J400" s="44" t="str">
        <f>IF((+E400-G400)=(I400),"  ",$AO$509)</f>
        <v>  </v>
      </c>
      <c r="K400" s="38">
        <f aca="true" t="shared" si="121" ref="K400:K411">IF(G400&lt;0,IF(I400=0,0,IF(OR(G400=0,E400=0),"N.M.",IF(ABS(I400/G400)&gt;=10,"N.M.",I400/(-G400)))),IF(I400=0,0,IF(OR(G400=0,E400=0),"N.M.",IF(ABS(I400/G400)&gt;=10,"N.M.",I400/G400))))</f>
        <v>0.44232216101097255</v>
      </c>
      <c r="L400" s="45"/>
      <c r="M400" s="5">
        <v>2886464.4400000004</v>
      </c>
      <c r="N400" s="9"/>
      <c r="O400" s="5">
        <v>2421423.180000001</v>
      </c>
      <c r="P400" s="9"/>
      <c r="Q400" s="9">
        <f aca="true" t="shared" si="122" ref="Q400:Q411">(+M400-O400)</f>
        <v>465041.2599999993</v>
      </c>
      <c r="R400" s="44" t="str">
        <f>IF((+M400-O400)=(Q400),"  ",$AO$509)</f>
        <v>  </v>
      </c>
      <c r="S400" s="38">
        <f aca="true" t="shared" si="123" ref="S400:S411">IF(O400&lt;0,IF(Q400=0,0,IF(OR(O400=0,M400=0),"N.M.",IF(ABS(Q400/O400)&gt;=10,"N.M.",Q400/(-O400)))),IF(Q400=0,0,IF(OR(O400=0,M400=0),"N.M.",IF(ABS(Q400/O400)&gt;=10,"N.M.",Q400/O400))))</f>
        <v>0.19205286537316418</v>
      </c>
      <c r="T400" s="45"/>
      <c r="U400" s="9">
        <v>10708376.8</v>
      </c>
      <c r="V400" s="9"/>
      <c r="W400" s="9">
        <v>8552560.965999998</v>
      </c>
      <c r="X400" s="9"/>
      <c r="Y400" s="9">
        <f aca="true" t="shared" si="124" ref="Y400:Y411">(+U400-W400)</f>
        <v>2155815.8340000026</v>
      </c>
      <c r="Z400" s="44" t="str">
        <f>IF((+U400-W400)=(Y400),"  ",$AO$509)</f>
        <v>  </v>
      </c>
      <c r="AA400" s="38">
        <f aca="true" t="shared" si="125" ref="AA400:AA411">IF(W400&lt;0,IF(Y400=0,0,IF(OR(W400=0,U400=0),"N.M.",IF(ABS(Y400/W400)&gt;=10,"N.M.",Y400/(-W400)))),IF(Y400=0,0,IF(OR(W400=0,U400=0),"N.M.",IF(ABS(Y400/W400)&gt;=10,"N.M.",Y400/W400))))</f>
        <v>0.25206670172481327</v>
      </c>
      <c r="AB400" s="45"/>
      <c r="AC400" s="9">
        <v>11800033.715</v>
      </c>
      <c r="AD400" s="9"/>
      <c r="AE400" s="9">
        <v>9725028.057999998</v>
      </c>
      <c r="AF400" s="9"/>
      <c r="AG400" s="9">
        <f aca="true" t="shared" si="126" ref="AG400:AG411">(+AC400-AE400)</f>
        <v>2075005.6570000015</v>
      </c>
      <c r="AH400" s="44" t="str">
        <f>IF((+AC400-AE400)=(AG400),"  ",$AO$509)</f>
        <v>  </v>
      </c>
      <c r="AI400" s="38">
        <f aca="true" t="shared" si="127" ref="AI400:AI411">IF(AE400&lt;0,IF(AG400=0,0,IF(OR(AE400=0,AC400=0),"N.M.",IF(ABS(AG400/AE400)&gt;=10,"N.M.",AG400/(-AE400)))),IF(AG400=0,0,IF(OR(AE400=0,AC400=0),"N.M.",IF(ABS(AG400/AE400)&gt;=10,"N.M.",AG400/AE400))))</f>
        <v>0.21336757535553444</v>
      </c>
      <c r="AJ400" s="9"/>
      <c r="AK400" s="9"/>
      <c r="AL400" s="9"/>
      <c r="AM400" s="9"/>
      <c r="AN400" s="9"/>
      <c r="AO400" s="9"/>
      <c r="AP400" s="115"/>
      <c r="AQ400" s="116"/>
      <c r="AR400" s="45"/>
      <c r="AS400" s="9"/>
      <c r="AT400" s="9"/>
      <c r="AU400" s="9"/>
      <c r="AV400" s="9"/>
      <c r="AW400" s="9"/>
      <c r="AX400" s="115"/>
      <c r="AY400" s="116"/>
      <c r="AZ400" s="45"/>
      <c r="BA400" s="9"/>
      <c r="BB400" s="9"/>
      <c r="BC400" s="9"/>
      <c r="BD400" s="115"/>
      <c r="BE400" s="116"/>
      <c r="BF400" s="45"/>
      <c r="BG400" s="9"/>
      <c r="BH400" s="86"/>
      <c r="BI400" s="9"/>
      <c r="BJ400" s="86"/>
      <c r="BK400" s="9"/>
      <c r="BL400" s="86"/>
      <c r="BM400" s="9"/>
      <c r="BN400" s="86"/>
      <c r="BO400" s="86"/>
      <c r="BP400" s="86"/>
    </row>
    <row r="401" spans="1:35" ht="12.75" outlineLevel="1">
      <c r="A401" s="1" t="s">
        <v>957</v>
      </c>
      <c r="B401" s="16" t="s">
        <v>958</v>
      </c>
      <c r="C401" s="1" t="s">
        <v>1321</v>
      </c>
      <c r="E401" s="5">
        <v>0</v>
      </c>
      <c r="G401" s="5">
        <v>0</v>
      </c>
      <c r="I401" s="9">
        <f t="shared" si="120"/>
        <v>0</v>
      </c>
      <c r="K401" s="21">
        <f t="shared" si="121"/>
        <v>0</v>
      </c>
      <c r="M401" s="9">
        <v>0</v>
      </c>
      <c r="O401" s="9">
        <v>5008</v>
      </c>
      <c r="Q401" s="9">
        <f t="shared" si="122"/>
        <v>-5008</v>
      </c>
      <c r="S401" s="21" t="str">
        <f t="shared" si="123"/>
        <v>N.M.</v>
      </c>
      <c r="U401" s="9">
        <v>0</v>
      </c>
      <c r="W401" s="9">
        <v>-588</v>
      </c>
      <c r="Y401" s="9">
        <f t="shared" si="124"/>
        <v>588</v>
      </c>
      <c r="AA401" s="21" t="str">
        <f t="shared" si="125"/>
        <v>N.M.</v>
      </c>
      <c r="AC401" s="9">
        <v>37246</v>
      </c>
      <c r="AE401" s="9">
        <v>-588</v>
      </c>
      <c r="AG401" s="9">
        <f t="shared" si="126"/>
        <v>37834</v>
      </c>
      <c r="AI401" s="21" t="str">
        <f t="shared" si="127"/>
        <v>N.M.</v>
      </c>
    </row>
    <row r="402" spans="1:35" ht="12.75" outlineLevel="1">
      <c r="A402" s="1" t="s">
        <v>959</v>
      </c>
      <c r="B402" s="16" t="s">
        <v>960</v>
      </c>
      <c r="C402" s="1" t="s">
        <v>1321</v>
      </c>
      <c r="E402" s="5">
        <v>0</v>
      </c>
      <c r="G402" s="5">
        <v>-525794.1</v>
      </c>
      <c r="I402" s="9">
        <f t="shared" si="120"/>
        <v>525794.1</v>
      </c>
      <c r="K402" s="21" t="str">
        <f t="shared" si="121"/>
        <v>N.M.</v>
      </c>
      <c r="M402" s="9">
        <v>0</v>
      </c>
      <c r="O402" s="9">
        <v>-525794.1</v>
      </c>
      <c r="Q402" s="9">
        <f t="shared" si="122"/>
        <v>525794.1</v>
      </c>
      <c r="S402" s="21" t="str">
        <f t="shared" si="123"/>
        <v>N.M.</v>
      </c>
      <c r="U402" s="9">
        <v>0</v>
      </c>
      <c r="W402" s="9">
        <v>-525794.1</v>
      </c>
      <c r="Y402" s="9">
        <f t="shared" si="124"/>
        <v>525794.1</v>
      </c>
      <c r="AA402" s="21" t="str">
        <f t="shared" si="125"/>
        <v>N.M.</v>
      </c>
      <c r="AC402" s="9">
        <v>0</v>
      </c>
      <c r="AE402" s="9">
        <v>-310775.1</v>
      </c>
      <c r="AG402" s="9">
        <f t="shared" si="126"/>
        <v>310775.1</v>
      </c>
      <c r="AI402" s="21" t="str">
        <f t="shared" si="127"/>
        <v>N.M.</v>
      </c>
    </row>
    <row r="403" spans="1:35" ht="12.75" outlineLevel="1">
      <c r="A403" s="1" t="s">
        <v>961</v>
      </c>
      <c r="B403" s="16" t="s">
        <v>962</v>
      </c>
      <c r="C403" s="1" t="s">
        <v>1321</v>
      </c>
      <c r="E403" s="5">
        <v>-546981.1</v>
      </c>
      <c r="G403" s="5">
        <v>152313.83000000002</v>
      </c>
      <c r="I403" s="9">
        <f t="shared" si="120"/>
        <v>-699294.9299999999</v>
      </c>
      <c r="K403" s="21">
        <f t="shared" si="121"/>
        <v>-4.5911453346029045</v>
      </c>
      <c r="M403" s="9">
        <v>-546981.1</v>
      </c>
      <c r="O403" s="9">
        <v>279211.37</v>
      </c>
      <c r="Q403" s="9">
        <f t="shared" si="122"/>
        <v>-826192.47</v>
      </c>
      <c r="S403" s="21">
        <f t="shared" si="123"/>
        <v>-2.9590215828245103</v>
      </c>
      <c r="U403" s="9">
        <v>-546981.1</v>
      </c>
      <c r="W403" s="9">
        <v>1654137.51</v>
      </c>
      <c r="Y403" s="9">
        <f t="shared" si="124"/>
        <v>-2201118.61</v>
      </c>
      <c r="AA403" s="21">
        <f t="shared" si="125"/>
        <v>-1.3306745035967413</v>
      </c>
      <c r="AC403" s="9">
        <v>-140587.46999999997</v>
      </c>
      <c r="AE403" s="9">
        <v>1654137.51</v>
      </c>
      <c r="AG403" s="9">
        <f t="shared" si="126"/>
        <v>-1794724.98</v>
      </c>
      <c r="AI403" s="21">
        <f t="shared" si="127"/>
        <v>-1.0849914043724211</v>
      </c>
    </row>
    <row r="404" spans="1:35" ht="12.75" outlineLevel="1">
      <c r="A404" s="1" t="s">
        <v>963</v>
      </c>
      <c r="B404" s="16" t="s">
        <v>964</v>
      </c>
      <c r="C404" s="1" t="s">
        <v>1321</v>
      </c>
      <c r="E404" s="5">
        <v>-850878.9500000001</v>
      </c>
      <c r="G404" s="5">
        <v>0</v>
      </c>
      <c r="I404" s="9">
        <f t="shared" si="120"/>
        <v>-850878.9500000001</v>
      </c>
      <c r="K404" s="21" t="str">
        <f t="shared" si="121"/>
        <v>N.M.</v>
      </c>
      <c r="M404" s="9">
        <v>-2646625.1</v>
      </c>
      <c r="O404" s="9">
        <v>0</v>
      </c>
      <c r="Q404" s="9">
        <f t="shared" si="122"/>
        <v>-2646625.1</v>
      </c>
      <c r="S404" s="21" t="str">
        <f t="shared" si="123"/>
        <v>N.M.</v>
      </c>
      <c r="U404" s="9">
        <v>-2264496.43</v>
      </c>
      <c r="W404" s="9">
        <v>0</v>
      </c>
      <c r="Y404" s="9">
        <f t="shared" si="124"/>
        <v>-2264496.43</v>
      </c>
      <c r="AA404" s="21" t="str">
        <f t="shared" si="125"/>
        <v>N.M.</v>
      </c>
      <c r="AC404" s="9">
        <v>-2264496.43</v>
      </c>
      <c r="AE404" s="9">
        <v>0</v>
      </c>
      <c r="AG404" s="9">
        <f t="shared" si="126"/>
        <v>-2264496.43</v>
      </c>
      <c r="AI404" s="21" t="str">
        <f t="shared" si="127"/>
        <v>N.M.</v>
      </c>
    </row>
    <row r="405" spans="1:68" s="16" customFormat="1" ht="12.75">
      <c r="A405" s="16" t="s">
        <v>40</v>
      </c>
      <c r="B405" s="114"/>
      <c r="C405" s="16" t="s">
        <v>94</v>
      </c>
      <c r="D405" s="9"/>
      <c r="E405" s="9">
        <v>-1397860.05</v>
      </c>
      <c r="F405" s="9"/>
      <c r="G405" s="9">
        <v>-373480.26999999996</v>
      </c>
      <c r="H405" s="9"/>
      <c r="I405" s="9">
        <f t="shared" si="120"/>
        <v>-1024379.78</v>
      </c>
      <c r="J405" s="44" t="str">
        <f>IF((+E405-G405)=(I405),"  ",$AO$509)</f>
        <v>  </v>
      </c>
      <c r="K405" s="38">
        <f t="shared" si="121"/>
        <v>-2.7427949005177705</v>
      </c>
      <c r="L405" s="45"/>
      <c r="M405" s="5">
        <v>-3193606.2</v>
      </c>
      <c r="N405" s="9"/>
      <c r="O405" s="5">
        <v>-241574.72999999998</v>
      </c>
      <c r="P405" s="9"/>
      <c r="Q405" s="9">
        <f t="shared" si="122"/>
        <v>-2952031.47</v>
      </c>
      <c r="R405" s="44" t="str">
        <f>IF((+M405-O405)=(Q405),"  ",$AO$509)</f>
        <v>  </v>
      </c>
      <c r="S405" s="38" t="str">
        <f t="shared" si="123"/>
        <v>N.M.</v>
      </c>
      <c r="T405" s="45"/>
      <c r="U405" s="9">
        <v>-2811477.5300000003</v>
      </c>
      <c r="V405" s="9"/>
      <c r="W405" s="9">
        <v>1127755.4100000001</v>
      </c>
      <c r="X405" s="9"/>
      <c r="Y405" s="9">
        <f t="shared" si="124"/>
        <v>-3939232.9400000004</v>
      </c>
      <c r="Z405" s="44" t="str">
        <f>IF((+U405-W405)=(Y405),"  ",$AO$509)</f>
        <v>  </v>
      </c>
      <c r="AA405" s="38">
        <f t="shared" si="125"/>
        <v>-3.492985185502236</v>
      </c>
      <c r="AB405" s="45"/>
      <c r="AC405" s="9">
        <v>-2367837.9000000004</v>
      </c>
      <c r="AD405" s="9"/>
      <c r="AE405" s="9">
        <v>1342774.4100000001</v>
      </c>
      <c r="AF405" s="9"/>
      <c r="AG405" s="9">
        <f t="shared" si="126"/>
        <v>-3710612.3100000005</v>
      </c>
      <c r="AH405" s="44" t="str">
        <f>IF((+AC405-AE405)=(AG405),"  ",$AO$509)</f>
        <v>  </v>
      </c>
      <c r="AI405" s="38">
        <f t="shared" si="127"/>
        <v>-2.7633921843952924</v>
      </c>
      <c r="AJ405" s="9"/>
      <c r="AK405" s="9"/>
      <c r="AL405" s="9"/>
      <c r="AM405" s="9"/>
      <c r="AN405" s="9"/>
      <c r="AO405" s="9"/>
      <c r="AP405" s="115"/>
      <c r="AQ405" s="116"/>
      <c r="AR405" s="45"/>
      <c r="AS405" s="9"/>
      <c r="AT405" s="9"/>
      <c r="AU405" s="9"/>
      <c r="AV405" s="9"/>
      <c r="AW405" s="9"/>
      <c r="AX405" s="115"/>
      <c r="AY405" s="116"/>
      <c r="AZ405" s="45"/>
      <c r="BA405" s="9"/>
      <c r="BB405" s="9"/>
      <c r="BC405" s="9"/>
      <c r="BD405" s="115"/>
      <c r="BE405" s="116"/>
      <c r="BF405" s="45"/>
      <c r="BG405" s="9"/>
      <c r="BH405" s="86"/>
      <c r="BI405" s="9"/>
      <c r="BJ405" s="86"/>
      <c r="BK405" s="9"/>
      <c r="BL405" s="86"/>
      <c r="BM405" s="9"/>
      <c r="BN405" s="86"/>
      <c r="BO405" s="86"/>
      <c r="BP405" s="86"/>
    </row>
    <row r="406" spans="1:35" ht="12.75" outlineLevel="1">
      <c r="A406" s="1" t="s">
        <v>965</v>
      </c>
      <c r="B406" s="16" t="s">
        <v>966</v>
      </c>
      <c r="C406" s="1" t="s">
        <v>1322</v>
      </c>
      <c r="E406" s="5">
        <v>-8303588.04</v>
      </c>
      <c r="G406" s="5">
        <v>-3178242.01</v>
      </c>
      <c r="I406" s="9">
        <f t="shared" si="120"/>
        <v>-5125346.03</v>
      </c>
      <c r="K406" s="21">
        <f t="shared" si="121"/>
        <v>-1.6126355431315944</v>
      </c>
      <c r="M406" s="9">
        <v>-21302571.15</v>
      </c>
      <c r="O406" s="9">
        <v>-3463462.5</v>
      </c>
      <c r="Q406" s="9">
        <f t="shared" si="122"/>
        <v>-17839108.65</v>
      </c>
      <c r="S406" s="21">
        <f t="shared" si="123"/>
        <v>-5.150657369612057</v>
      </c>
      <c r="U406" s="9">
        <v>-23794706.33</v>
      </c>
      <c r="W406" s="9">
        <v>375954.79</v>
      </c>
      <c r="Y406" s="9">
        <f t="shared" si="124"/>
        <v>-24170661.119999997</v>
      </c>
      <c r="AA406" s="21" t="str">
        <f t="shared" si="125"/>
        <v>N.M.</v>
      </c>
      <c r="AC406" s="9">
        <v>-21685459.56</v>
      </c>
      <c r="AE406" s="9">
        <v>1649203.82</v>
      </c>
      <c r="AG406" s="9">
        <f t="shared" si="126"/>
        <v>-23334663.38</v>
      </c>
      <c r="AI406" s="21" t="str">
        <f t="shared" si="127"/>
        <v>N.M.</v>
      </c>
    </row>
    <row r="407" spans="1:35" ht="12.75" outlineLevel="1">
      <c r="A407" s="1" t="s">
        <v>967</v>
      </c>
      <c r="B407" s="16" t="s">
        <v>968</v>
      </c>
      <c r="C407" s="1" t="s">
        <v>1323</v>
      </c>
      <c r="E407" s="5">
        <v>32803393.06</v>
      </c>
      <c r="G407" s="5">
        <v>10403557.9</v>
      </c>
      <c r="I407" s="9">
        <f t="shared" si="120"/>
        <v>22399835.159999996</v>
      </c>
      <c r="K407" s="21">
        <f t="shared" si="121"/>
        <v>2.1530937180635092</v>
      </c>
      <c r="M407" s="9">
        <v>51868514.49</v>
      </c>
      <c r="O407" s="9">
        <v>19416709.79</v>
      </c>
      <c r="Q407" s="9">
        <f t="shared" si="122"/>
        <v>32451804.700000003</v>
      </c>
      <c r="S407" s="21">
        <f t="shared" si="123"/>
        <v>1.671333869176607</v>
      </c>
      <c r="U407" s="9">
        <v>88206934.7</v>
      </c>
      <c r="W407" s="9">
        <v>53759992.38</v>
      </c>
      <c r="Y407" s="9">
        <f t="shared" si="124"/>
        <v>34446942.32</v>
      </c>
      <c r="AA407" s="21">
        <f t="shared" si="125"/>
        <v>0.6407542262378572</v>
      </c>
      <c r="AC407" s="9">
        <v>93606940.87</v>
      </c>
      <c r="AE407" s="9">
        <v>62180396.190000005</v>
      </c>
      <c r="AG407" s="9">
        <f t="shared" si="126"/>
        <v>31426544.68</v>
      </c>
      <c r="AI407" s="21">
        <f t="shared" si="127"/>
        <v>0.5054092062066032</v>
      </c>
    </row>
    <row r="408" spans="1:35" ht="12.75" outlineLevel="1">
      <c r="A408" s="1" t="s">
        <v>969</v>
      </c>
      <c r="B408" s="16" t="s">
        <v>970</v>
      </c>
      <c r="C408" s="1" t="s">
        <v>1324</v>
      </c>
      <c r="E408" s="5">
        <v>-22456575.75</v>
      </c>
      <c r="G408" s="5">
        <v>-5882559.8100000005</v>
      </c>
      <c r="I408" s="9">
        <f t="shared" si="120"/>
        <v>-16574015.94</v>
      </c>
      <c r="K408" s="21">
        <f t="shared" si="121"/>
        <v>-2.8174836253811075</v>
      </c>
      <c r="M408" s="9">
        <v>-28978847.17</v>
      </c>
      <c r="O408" s="9">
        <v>-15090295.7</v>
      </c>
      <c r="Q408" s="9">
        <f t="shared" si="122"/>
        <v>-13888551.470000003</v>
      </c>
      <c r="S408" s="21">
        <f t="shared" si="123"/>
        <v>-0.9203631092530548</v>
      </c>
      <c r="U408" s="9">
        <v>-52948957.74</v>
      </c>
      <c r="W408" s="9">
        <v>-41337367.95</v>
      </c>
      <c r="Y408" s="9">
        <f t="shared" si="124"/>
        <v>-11611589.79</v>
      </c>
      <c r="AA408" s="21">
        <f t="shared" si="125"/>
        <v>-0.2808981404922758</v>
      </c>
      <c r="AC408" s="9">
        <v>-65740490.480000004</v>
      </c>
      <c r="AE408" s="9">
        <v>-47390580.25</v>
      </c>
      <c r="AG408" s="9">
        <f t="shared" si="126"/>
        <v>-18349910.230000004</v>
      </c>
      <c r="AI408" s="21">
        <f t="shared" si="127"/>
        <v>-0.3872058568010465</v>
      </c>
    </row>
    <row r="409" spans="1:35" ht="12.75" outlineLevel="1">
      <c r="A409" s="1" t="s">
        <v>971</v>
      </c>
      <c r="B409" s="16" t="s">
        <v>972</v>
      </c>
      <c r="C409" s="1" t="s">
        <v>1325</v>
      </c>
      <c r="E409" s="5">
        <v>-68496</v>
      </c>
      <c r="G409" s="5">
        <v>-73914</v>
      </c>
      <c r="I409" s="9">
        <f t="shared" si="120"/>
        <v>5418</v>
      </c>
      <c r="K409" s="21">
        <f t="shared" si="121"/>
        <v>0.07330140433476744</v>
      </c>
      <c r="M409" s="9">
        <v>-205488</v>
      </c>
      <c r="O409" s="9">
        <v>-221742</v>
      </c>
      <c r="Q409" s="9">
        <f t="shared" si="122"/>
        <v>16254</v>
      </c>
      <c r="S409" s="21">
        <f t="shared" si="123"/>
        <v>0.07330140433476744</v>
      </c>
      <c r="U409" s="9">
        <v>-753456</v>
      </c>
      <c r="W409" s="9">
        <v>-813054</v>
      </c>
      <c r="Y409" s="9">
        <f t="shared" si="124"/>
        <v>59598</v>
      </c>
      <c r="AA409" s="21">
        <f t="shared" si="125"/>
        <v>0.07330140433476744</v>
      </c>
      <c r="AC409" s="9">
        <v>-815588</v>
      </c>
      <c r="AE409" s="9">
        <v>-887256</v>
      </c>
      <c r="AG409" s="9">
        <f t="shared" si="126"/>
        <v>71668</v>
      </c>
      <c r="AI409" s="21">
        <f t="shared" si="127"/>
        <v>0.08077488346091771</v>
      </c>
    </row>
    <row r="410" spans="1:68" s="90" customFormat="1" ht="12.75">
      <c r="A410" s="90" t="s">
        <v>41</v>
      </c>
      <c r="B410" s="91"/>
      <c r="C410" s="77" t="s">
        <v>1326</v>
      </c>
      <c r="D410" s="105"/>
      <c r="E410" s="105">
        <v>1974733.2699999996</v>
      </c>
      <c r="F410" s="105"/>
      <c r="G410" s="105">
        <v>1268842.08</v>
      </c>
      <c r="H410" s="105"/>
      <c r="I410" s="9">
        <f t="shared" si="120"/>
        <v>705891.1899999995</v>
      </c>
      <c r="J410" s="37" t="str">
        <f>IF((+E410-G410)=(I410),"  ",$AO$509)</f>
        <v>  </v>
      </c>
      <c r="K410" s="38">
        <f t="shared" si="121"/>
        <v>0.5563270647518243</v>
      </c>
      <c r="L410" s="39"/>
      <c r="M410" s="5">
        <v>1381608.1700000018</v>
      </c>
      <c r="N410" s="9"/>
      <c r="O410" s="5">
        <v>641209.5899999999</v>
      </c>
      <c r="P410" s="9"/>
      <c r="Q410" s="9">
        <f t="shared" si="122"/>
        <v>740398.5800000019</v>
      </c>
      <c r="R410" s="37" t="str">
        <f>IF((+M410-O410)=(Q410),"  ",$AO$509)</f>
        <v>  </v>
      </c>
      <c r="S410" s="38">
        <f t="shared" si="123"/>
        <v>1.15469043437108</v>
      </c>
      <c r="T410" s="39"/>
      <c r="U410" s="9">
        <v>10709814.630000003</v>
      </c>
      <c r="V410" s="9"/>
      <c r="W410" s="9">
        <v>11985525.219999999</v>
      </c>
      <c r="X410" s="9"/>
      <c r="Y410" s="9">
        <f t="shared" si="124"/>
        <v>-1275710.5899999961</v>
      </c>
      <c r="Z410" s="37" t="str">
        <f>IF((+U410-W410)=(Y410),"  ",$AO$509)</f>
        <v>  </v>
      </c>
      <c r="AA410" s="38">
        <f t="shared" si="125"/>
        <v>-0.10643760424209397</v>
      </c>
      <c r="AB410" s="39"/>
      <c r="AC410" s="9">
        <v>5365402.830000006</v>
      </c>
      <c r="AD410" s="9"/>
      <c r="AE410" s="9">
        <v>15551763.759999998</v>
      </c>
      <c r="AF410" s="9"/>
      <c r="AG410" s="9">
        <f t="shared" si="126"/>
        <v>-10186360.929999992</v>
      </c>
      <c r="AH410" s="37" t="str">
        <f>IF((+AC410-AE410)=(AG410),"  ",$AO$509)</f>
        <v>  </v>
      </c>
      <c r="AI410" s="38">
        <f t="shared" si="127"/>
        <v>-0.6549971493394132</v>
      </c>
      <c r="AJ410" s="105"/>
      <c r="AK410" s="105"/>
      <c r="AL410" s="105"/>
      <c r="AM410" s="105"/>
      <c r="AN410" s="105"/>
      <c r="AO410" s="105"/>
      <c r="AP410" s="106"/>
      <c r="AQ410" s="107"/>
      <c r="AR410" s="108"/>
      <c r="AS410" s="105"/>
      <c r="AT410" s="105"/>
      <c r="AU410" s="105"/>
      <c r="AV410" s="105"/>
      <c r="AW410" s="105"/>
      <c r="AX410" s="106"/>
      <c r="AY410" s="107"/>
      <c r="AZ410" s="108"/>
      <c r="BA410" s="105"/>
      <c r="BB410" s="105"/>
      <c r="BC410" s="105"/>
      <c r="BD410" s="106"/>
      <c r="BE410" s="107"/>
      <c r="BF410" s="108"/>
      <c r="BG410" s="105"/>
      <c r="BH410" s="109"/>
      <c r="BI410" s="105"/>
      <c r="BJ410" s="109"/>
      <c r="BK410" s="105"/>
      <c r="BL410" s="109"/>
      <c r="BM410" s="105"/>
      <c r="BN410" s="97"/>
      <c r="BO410" s="97"/>
      <c r="BP410" s="97"/>
    </row>
    <row r="411" spans="1:68" s="17" customFormat="1" ht="12.75">
      <c r="A411" s="17" t="s">
        <v>42</v>
      </c>
      <c r="B411" s="98"/>
      <c r="C411" s="17" t="s">
        <v>43</v>
      </c>
      <c r="D411" s="18"/>
      <c r="E411" s="18">
        <v>46073216.03800004</v>
      </c>
      <c r="F411" s="18"/>
      <c r="G411" s="18">
        <v>53181413.030000016</v>
      </c>
      <c r="H411" s="18"/>
      <c r="I411" s="18">
        <f t="shared" si="120"/>
        <v>-7108196.991999976</v>
      </c>
      <c r="J411" s="37" t="str">
        <f>IF((+E411-G411)=(I411),"  ",$AO$509)</f>
        <v>  </v>
      </c>
      <c r="K411" s="40">
        <f t="shared" si="121"/>
        <v>-0.1336594232272503</v>
      </c>
      <c r="L411" s="39"/>
      <c r="M411" s="8">
        <v>131634620.85999995</v>
      </c>
      <c r="N411" s="18"/>
      <c r="O411" s="8">
        <v>160893895.057</v>
      </c>
      <c r="P411" s="18"/>
      <c r="Q411" s="18">
        <f t="shared" si="122"/>
        <v>-29259274.197000057</v>
      </c>
      <c r="R411" s="37" t="str">
        <f>IF((+M411-O411)=(Q411),"  ",$AO$509)</f>
        <v>  </v>
      </c>
      <c r="S411" s="40">
        <f t="shared" si="123"/>
        <v>-0.1818544711509057</v>
      </c>
      <c r="T411" s="39"/>
      <c r="U411" s="18">
        <v>549892523.604</v>
      </c>
      <c r="V411" s="18"/>
      <c r="W411" s="18">
        <v>581424394.7779998</v>
      </c>
      <c r="X411" s="18"/>
      <c r="Y411" s="18">
        <f t="shared" si="124"/>
        <v>-31531871.173999786</v>
      </c>
      <c r="Z411" s="37" t="str">
        <f>IF((+U411-W411)=(Y411),"  ",$AO$509)</f>
        <v>  </v>
      </c>
      <c r="AA411" s="40">
        <f t="shared" si="125"/>
        <v>-0.05423210903635945</v>
      </c>
      <c r="AB411" s="39"/>
      <c r="AC411" s="18">
        <v>602639922.3849999</v>
      </c>
      <c r="AD411" s="18"/>
      <c r="AE411" s="18">
        <v>642147459.193</v>
      </c>
      <c r="AF411" s="18"/>
      <c r="AG411" s="18">
        <f t="shared" si="126"/>
        <v>-39507536.80800009</v>
      </c>
      <c r="AH411" s="37" t="str">
        <f>IF((+AC411-AE411)=(AG411),"  ",$AO$509)</f>
        <v>  </v>
      </c>
      <c r="AI411" s="40">
        <f t="shared" si="127"/>
        <v>-0.06152408803057483</v>
      </c>
      <c r="AJ411" s="18"/>
      <c r="AK411" s="18"/>
      <c r="AL411" s="18"/>
      <c r="AM411" s="18"/>
      <c r="AN411" s="18"/>
      <c r="AO411" s="18"/>
      <c r="AP411" s="85"/>
      <c r="AQ411" s="117"/>
      <c r="AR411" s="39"/>
      <c r="AS411" s="18"/>
      <c r="AT411" s="18"/>
      <c r="AU411" s="18"/>
      <c r="AV411" s="18"/>
      <c r="AW411" s="18"/>
      <c r="AX411" s="85"/>
      <c r="AY411" s="117"/>
      <c r="AZ411" s="39"/>
      <c r="BA411" s="18"/>
      <c r="BB411" s="18"/>
      <c r="BC411" s="18"/>
      <c r="BD411" s="85"/>
      <c r="BE411" s="117"/>
      <c r="BF411" s="39"/>
      <c r="BG411" s="18"/>
      <c r="BH411" s="104"/>
      <c r="BI411" s="18"/>
      <c r="BJ411" s="104"/>
      <c r="BK411" s="18"/>
      <c r="BL411" s="104"/>
      <c r="BM411" s="18"/>
      <c r="BN411" s="104"/>
      <c r="BO411" s="104"/>
      <c r="BP411" s="104"/>
    </row>
    <row r="412" spans="5:53" ht="12.75">
      <c r="E412" s="41" t="str">
        <f>IF(ABS(E130+E158+E164+E317+E352+E359+E400+E405+E410-E411)&gt;$AO$505,$AO$508," ")</f>
        <v> </v>
      </c>
      <c r="F412" s="27"/>
      <c r="G412" s="41" t="str">
        <f>IF(ABS(G130+G158+G164+G317+G352+G359+G400+G405+G410-G411)&gt;$AO$505,$AO$508," ")</f>
        <v> </v>
      </c>
      <c r="H412" s="42"/>
      <c r="I412" s="41" t="str">
        <f>IF(ABS(I130+I158+I164+I317+I352+I359+I400+I405+I410-I411)&gt;$AO$505,$AO$508," ")</f>
        <v> </v>
      </c>
      <c r="M412" s="41" t="str">
        <f>IF(ABS(M130+M158+M164+M317+M352+M359+M400+M405+M410-M411)&gt;$AO$505,$AO$508," ")</f>
        <v> </v>
      </c>
      <c r="N412" s="42"/>
      <c r="O412" s="41" t="str">
        <f>IF(ABS(O130+O158+O164+O317+O352+O359+O400+O405+O410-O411)&gt;$AO$505,$AO$508," ")</f>
        <v> </v>
      </c>
      <c r="P412" s="28"/>
      <c r="Q412" s="41" t="str">
        <f>IF(ABS(Q130+Q158+Q164+Q317+Q352+Q359+Q400+Q405+Q410-Q411)&gt;$AO$505,$AO$508," ")</f>
        <v> </v>
      </c>
      <c r="U412" s="41" t="str">
        <f>IF(ABS(U130+U158+U164+U317+U352+U359+U400+U405+U410-U411)&gt;$AO$505,$AO$508," ")</f>
        <v> </v>
      </c>
      <c r="V412" s="28"/>
      <c r="W412" s="41" t="str">
        <f>IF(ABS(W130+W158+W164+W317+W352+W359+W400+W405+W410-W411)&gt;$AO$505,$AO$508," ")</f>
        <v> </v>
      </c>
      <c r="X412" s="28"/>
      <c r="Y412" s="41" t="str">
        <f>IF(ABS(Y130+Y158+Y164+Y317+Y352+Y359+Y400+Y405+Y410-Y411)&gt;$AO$505,$AO$508," ")</f>
        <v> </v>
      </c>
      <c r="AC412" s="41" t="str">
        <f>IF(ABS(AC130+AC158+AC164+AC317+AC352+AC359+AC400+AC405+AC410-AC411)&gt;$AO$505,$AO$508," ")</f>
        <v> </v>
      </c>
      <c r="AD412" s="28"/>
      <c r="AE412" s="41" t="str">
        <f>IF(ABS(AE130+AE158+AE164+AE317+AE352+AE359+AE400+AE405+AE410-AE411)&gt;$AO$505,$AO$508," ")</f>
        <v> </v>
      </c>
      <c r="AF412" s="42"/>
      <c r="AG412" s="41" t="str">
        <f>IF(ABS(AG130+AG158+AG164+AG317+AG352+AG359+AG400+AG405+AG410-AG411)&gt;$AO$505,$AO$508," ")</f>
        <v> </v>
      </c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</row>
    <row r="413" spans="1:53" ht="12.75">
      <c r="A413" s="76" t="s">
        <v>44</v>
      </c>
      <c r="C413" s="2" t="s">
        <v>45</v>
      </c>
      <c r="D413" s="8"/>
      <c r="E413" s="8">
        <v>3222216.332000011</v>
      </c>
      <c r="F413" s="8"/>
      <c r="G413" s="8">
        <v>4063027.3329999894</v>
      </c>
      <c r="H413" s="18"/>
      <c r="I413" s="18">
        <f>(+E413-G413)</f>
        <v>-840811.0009999783</v>
      </c>
      <c r="J413" s="37" t="str">
        <f>IF((+E413-G413)=(I413),"  ",$AO$509)</f>
        <v>  </v>
      </c>
      <c r="K413" s="40">
        <f>IF(G413&lt;0,IF(I413=0,0,IF(OR(G413=0,E413=0),"N.M.",IF(ABS(I413/G413)&gt;=10,"N.M.",I413/(-G413)))),IF(I413=0,0,IF(OR(G413=0,E413=0),"N.M.",IF(ABS(I413/G413)&gt;=10,"N.M.",I413/G413))))</f>
        <v>-0.2069419996687924</v>
      </c>
      <c r="L413" s="39"/>
      <c r="M413" s="8">
        <v>5946907.630000038</v>
      </c>
      <c r="N413" s="18"/>
      <c r="O413" s="8">
        <v>12663066.686000051</v>
      </c>
      <c r="P413" s="18"/>
      <c r="Q413" s="18">
        <f>(+M413-O413)</f>
        <v>-6716159.056000013</v>
      </c>
      <c r="R413" s="37" t="str">
        <f>IF((+M413-O413)=(Q413),"  ",$AO$509)</f>
        <v>  </v>
      </c>
      <c r="S413" s="40">
        <f>IF(O413&lt;0,IF(Q413=0,0,IF(OR(O413=0,M413=0),"N.M.",IF(ABS(Q413/O413)&gt;=10,"N.M.",Q413/(-O413)))),IF(Q413=0,0,IF(OR(O413=0,M413=0),"N.M.",IF(ABS(Q413/O413)&gt;=10,"N.M.",Q413/O413))))</f>
        <v>-0.5303738203815368</v>
      </c>
      <c r="T413" s="39"/>
      <c r="U413" s="18">
        <v>45998246.51100013</v>
      </c>
      <c r="V413" s="18"/>
      <c r="W413" s="18">
        <v>60110709.82899986</v>
      </c>
      <c r="X413" s="18"/>
      <c r="Y413" s="18">
        <f>(+U413-W413)</f>
        <v>-14112463.317999735</v>
      </c>
      <c r="Z413" s="37" t="str">
        <f>IF((+U413-W413)=(Y413),"  ",$AO$509)</f>
        <v>  </v>
      </c>
      <c r="AA413" s="40">
        <f>IF(W413&lt;0,IF(Y413=0,0,IF(OR(W413=0,U413=0),"N.M.",IF(ABS(Y413/W413)&gt;=10,"N.M.",Y413/(-W413)))),IF(Y413=0,0,IF(OR(W413=0,U413=0),"N.M.",IF(ABS(Y413/W413)&gt;=10,"N.M.",Y413/W413))))</f>
        <v>-0.23477452450896374</v>
      </c>
      <c r="AB413" s="39"/>
      <c r="AC413" s="18">
        <v>44622727.07500014</v>
      </c>
      <c r="AD413" s="18"/>
      <c r="AE413" s="18">
        <v>68396337.17599984</v>
      </c>
      <c r="AF413" s="18"/>
      <c r="AG413" s="18">
        <f>(+AC413-AE413)</f>
        <v>-23773610.100999698</v>
      </c>
      <c r="AH413" s="37" t="str">
        <f>IF((+AC413-AE413)=(AG413),"  ",$AO$509)</f>
        <v>  </v>
      </c>
      <c r="AI413" s="40">
        <f>IF(AE413&lt;0,IF(AG413=0,0,IF(OR(AE413=0,AC413=0),"N.M.",IF(ABS(AG413/AE413)&gt;=10,"N.M.",AG413/(-AE413)))),IF(AG413=0,0,IF(OR(AE413=0,AC413=0),"N.M.",IF(ABS(AG413/AE413)&gt;=10,"N.M.",AG413/AE413))))</f>
        <v>-0.3475860123887134</v>
      </c>
      <c r="AJ413" s="39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</row>
    <row r="414" spans="3:53" ht="12.75">
      <c r="C414" s="2"/>
      <c r="D414" s="8"/>
      <c r="E414" s="41" t="str">
        <f>IF(ABS(E118-E411-E413)&gt;$AO$505,$AO$508," ")</f>
        <v> </v>
      </c>
      <c r="F414" s="27"/>
      <c r="G414" s="41" t="str">
        <f>IF(ABS(G118-G411-G413)&gt;$AO$505,$AO$508," ")</f>
        <v> </v>
      </c>
      <c r="H414" s="42"/>
      <c r="I414" s="41" t="str">
        <f>IF(ABS(I118-I411-I413)&gt;$AO$505,$AO$508," ")</f>
        <v> </v>
      </c>
      <c r="M414" s="41" t="str">
        <f>IF(ABS(M118-M411-M413)&gt;$AO$505,$AO$508," ")</f>
        <v> </v>
      </c>
      <c r="N414" s="42"/>
      <c r="O414" s="41" t="str">
        <f>IF(ABS(O118-O411-O413)&gt;$AO$505,$AO$508," ")</f>
        <v> </v>
      </c>
      <c r="P414" s="42"/>
      <c r="Q414" s="41" t="str">
        <f>IF(ABS(Q118-Q411-Q413)&gt;$AO$505,$AO$508," ")</f>
        <v> </v>
      </c>
      <c r="U414" s="41" t="str">
        <f>IF(ABS(U118-U411-U413)&gt;$AO$505,$AO$508," ")</f>
        <v> </v>
      </c>
      <c r="V414" s="28"/>
      <c r="W414" s="41" t="str">
        <f>IF(ABS(W118-W411-W413)&gt;$AO$505,$AO$508," ")</f>
        <v> </v>
      </c>
      <c r="X414" s="42"/>
      <c r="Y414" s="41" t="str">
        <f>IF(ABS(Y118-Y411-Y413)&gt;$AO$505,$AO$508," ")</f>
        <v> </v>
      </c>
      <c r="AC414" s="41" t="str">
        <f>IF(ABS(AC118-AC411-AC413)&gt;$AO$505,$AO$508," ")</f>
        <v> </v>
      </c>
      <c r="AD414" s="28"/>
      <c r="AE414" s="41" t="str">
        <f>IF(ABS(AE118-AE411-AE413)&gt;$AO$505,$AO$508," ")</f>
        <v> </v>
      </c>
      <c r="AF414" s="42"/>
      <c r="AG414" s="41" t="str">
        <f>IF(ABS(AG118-AG411-AG413)&gt;$AO$505,$AO$508," ")</f>
        <v> </v>
      </c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</row>
    <row r="415" spans="3:53" ht="13.5" customHeight="1">
      <c r="C415" s="2" t="s">
        <v>46</v>
      </c>
      <c r="D415" s="8"/>
      <c r="E415" s="31"/>
      <c r="F415" s="31"/>
      <c r="G415" s="31"/>
      <c r="H415" s="18"/>
      <c r="M415" s="5"/>
      <c r="N415" s="18"/>
      <c r="O415" s="5"/>
      <c r="P415" s="9"/>
      <c r="U415" s="31"/>
      <c r="V415" s="31"/>
      <c r="W415" s="31"/>
      <c r="AC415" s="31"/>
      <c r="AD415" s="31"/>
      <c r="AE415" s="31"/>
      <c r="AF415" s="18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</row>
    <row r="416" spans="1:35" ht="12.75" outlineLevel="1">
      <c r="A416" s="1" t="s">
        <v>973</v>
      </c>
      <c r="B416" s="16" t="s">
        <v>974</v>
      </c>
      <c r="C416" s="1" t="s">
        <v>1327</v>
      </c>
      <c r="E416" s="5">
        <v>4600</v>
      </c>
      <c r="G416" s="5">
        <v>4225</v>
      </c>
      <c r="I416" s="9">
        <f aca="true" t="shared" si="128" ref="I416:I443">+E416-G416</f>
        <v>375</v>
      </c>
      <c r="K416" s="21">
        <f aca="true" t="shared" si="129" ref="K416:K443">IF(G416&lt;0,IF(I416=0,0,IF(OR(G416=0,E416=0),"N.M.",IF(ABS(I416/G416)&gt;=10,"N.M.",I416/(-G416)))),IF(I416=0,0,IF(OR(G416=0,E416=0),"N.M.",IF(ABS(I416/G416)&gt;=10,"N.M.",I416/G416))))</f>
        <v>0.08875739644970414</v>
      </c>
      <c r="M416" s="9">
        <v>13800</v>
      </c>
      <c r="O416" s="9">
        <v>12675</v>
      </c>
      <c r="Q416" s="9">
        <f aca="true" t="shared" si="130" ref="Q416:Q443">+M416-O416</f>
        <v>1125</v>
      </c>
      <c r="S416" s="21">
        <f aca="true" t="shared" si="131" ref="S416:S443">IF(O416&lt;0,IF(Q416=0,0,IF(OR(O416=0,M416=0),"N.M.",IF(ABS(Q416/O416)&gt;=10,"N.M.",Q416/(-O416)))),IF(Q416=0,0,IF(OR(O416=0,M416=0),"N.M.",IF(ABS(Q416/O416)&gt;=10,"N.M.",Q416/O416))))</f>
        <v>0.08875739644970414</v>
      </c>
      <c r="U416" s="9">
        <v>50825</v>
      </c>
      <c r="W416" s="9">
        <v>47450</v>
      </c>
      <c r="Y416" s="9">
        <f aca="true" t="shared" si="132" ref="Y416:Y443">+U416-W416</f>
        <v>3375</v>
      </c>
      <c r="AA416" s="21">
        <f aca="true" t="shared" si="133" ref="AA416:AA443">IF(W416&lt;0,IF(Y416=0,0,IF(OR(W416=0,U416=0),"N.M.",IF(ABS(Y416/W416)&gt;=10,"N.M.",Y416/(-W416)))),IF(Y416=0,0,IF(OR(W416=0,U416=0),"N.M.",IF(ABS(Y416/W416)&gt;=10,"N.M.",Y416/W416))))</f>
        <v>0.07112750263435196</v>
      </c>
      <c r="AC416" s="9">
        <v>55050</v>
      </c>
      <c r="AE416" s="9">
        <v>51675</v>
      </c>
      <c r="AG416" s="9">
        <f aca="true" t="shared" si="134" ref="AG416:AG443">+AC416-AE416</f>
        <v>3375</v>
      </c>
      <c r="AI416" s="21">
        <f aca="true" t="shared" si="135" ref="AI416:AI443">IF(AE416&lt;0,IF(AG416=0,0,IF(OR(AE416=0,AC416=0),"N.M.",IF(ABS(AG416/AE416)&gt;=10,"N.M.",AG416/(-AE416)))),IF(AG416=0,0,IF(OR(AE416=0,AC416=0),"N.M.",IF(ABS(AG416/AE416)&gt;=10,"N.M.",AG416/AE416))))</f>
        <v>0.06531204644412192</v>
      </c>
    </row>
    <row r="417" spans="1:35" ht="12.75" outlineLevel="1">
      <c r="A417" s="1" t="s">
        <v>975</v>
      </c>
      <c r="B417" s="16" t="s">
        <v>976</v>
      </c>
      <c r="C417" s="1" t="s">
        <v>1328</v>
      </c>
      <c r="E417" s="5">
        <v>-555.8100000000001</v>
      </c>
      <c r="G417" s="5">
        <v>-555.8100000000001</v>
      </c>
      <c r="I417" s="9">
        <f t="shared" si="128"/>
        <v>0</v>
      </c>
      <c r="K417" s="21">
        <f t="shared" si="129"/>
        <v>0</v>
      </c>
      <c r="M417" s="9">
        <v>-1667.43</v>
      </c>
      <c r="O417" s="9">
        <v>-1667.43</v>
      </c>
      <c r="Q417" s="9">
        <f t="shared" si="130"/>
        <v>0</v>
      </c>
      <c r="S417" s="21">
        <f t="shared" si="131"/>
        <v>0</v>
      </c>
      <c r="U417" s="9">
        <v>-6113.91</v>
      </c>
      <c r="W417" s="9">
        <v>-6113.91</v>
      </c>
      <c r="Y417" s="9">
        <f t="shared" si="132"/>
        <v>0</v>
      </c>
      <c r="AA417" s="21">
        <f t="shared" si="133"/>
        <v>0</v>
      </c>
      <c r="AC417" s="9">
        <v>-6669.72</v>
      </c>
      <c r="AE417" s="9">
        <v>-6669.72</v>
      </c>
      <c r="AG417" s="9">
        <f t="shared" si="134"/>
        <v>0</v>
      </c>
      <c r="AI417" s="21">
        <f t="shared" si="135"/>
        <v>0</v>
      </c>
    </row>
    <row r="418" spans="1:35" ht="12.75" outlineLevel="1">
      <c r="A418" s="1" t="s">
        <v>977</v>
      </c>
      <c r="B418" s="16" t="s">
        <v>978</v>
      </c>
      <c r="C418" s="1" t="s">
        <v>1329</v>
      </c>
      <c r="E418" s="5">
        <v>6751.74</v>
      </c>
      <c r="G418" s="5">
        <v>2912.73</v>
      </c>
      <c r="I418" s="9">
        <f t="shared" si="128"/>
        <v>3839.0099999999998</v>
      </c>
      <c r="K418" s="21">
        <f t="shared" si="129"/>
        <v>1.3180109381920053</v>
      </c>
      <c r="M418" s="9">
        <v>11168.08</v>
      </c>
      <c r="O418" s="9">
        <v>15121</v>
      </c>
      <c r="Q418" s="9">
        <f t="shared" si="130"/>
        <v>-3952.92</v>
      </c>
      <c r="S418" s="21">
        <f t="shared" si="131"/>
        <v>-0.2614192183056676</v>
      </c>
      <c r="U418" s="9">
        <v>32265.260000000002</v>
      </c>
      <c r="W418" s="9">
        <v>1927965.33</v>
      </c>
      <c r="Y418" s="9">
        <f t="shared" si="132"/>
        <v>-1895700.07</v>
      </c>
      <c r="AA418" s="21">
        <f t="shared" si="133"/>
        <v>-0.9832646056970329</v>
      </c>
      <c r="AC418" s="9">
        <v>32657.190000000002</v>
      </c>
      <c r="AE418" s="9">
        <v>1937259.6300000001</v>
      </c>
      <c r="AG418" s="9">
        <f t="shared" si="134"/>
        <v>-1904602.4400000002</v>
      </c>
      <c r="AI418" s="21">
        <f t="shared" si="135"/>
        <v>-0.983142584765471</v>
      </c>
    </row>
    <row r="419" spans="1:35" ht="12.75" outlineLevel="1">
      <c r="A419" s="1" t="s">
        <v>979</v>
      </c>
      <c r="B419" s="16" t="s">
        <v>980</v>
      </c>
      <c r="C419" s="1" t="s">
        <v>1330</v>
      </c>
      <c r="E419" s="5">
        <v>1294.8600000000001</v>
      </c>
      <c r="G419" s="5">
        <v>2132.65</v>
      </c>
      <c r="I419" s="9">
        <f t="shared" si="128"/>
        <v>-837.79</v>
      </c>
      <c r="K419" s="21">
        <f t="shared" si="129"/>
        <v>-0.392839894028556</v>
      </c>
      <c r="M419" s="9">
        <v>5600.400000000001</v>
      </c>
      <c r="O419" s="9">
        <v>2132.65</v>
      </c>
      <c r="Q419" s="9">
        <f t="shared" si="130"/>
        <v>3467.7500000000005</v>
      </c>
      <c r="S419" s="21">
        <f t="shared" si="131"/>
        <v>1.6260286498018899</v>
      </c>
      <c r="U419" s="9">
        <v>23201.010000000002</v>
      </c>
      <c r="W419" s="9">
        <v>2140.33</v>
      </c>
      <c r="Y419" s="9">
        <f t="shared" si="132"/>
        <v>21060.68</v>
      </c>
      <c r="AA419" s="21">
        <f t="shared" si="133"/>
        <v>9.839921881205235</v>
      </c>
      <c r="AC419" s="9">
        <v>23201.010000000002</v>
      </c>
      <c r="AE419" s="9">
        <v>83687.67</v>
      </c>
      <c r="AG419" s="9">
        <f t="shared" si="134"/>
        <v>-60486.659999999996</v>
      </c>
      <c r="AI419" s="21">
        <f t="shared" si="135"/>
        <v>-0.7227666871356317</v>
      </c>
    </row>
    <row r="420" spans="1:35" ht="12.75" outlineLevel="1">
      <c r="A420" s="1" t="s">
        <v>981</v>
      </c>
      <c r="B420" s="16" t="s">
        <v>982</v>
      </c>
      <c r="C420" s="1" t="s">
        <v>1331</v>
      </c>
      <c r="E420" s="5">
        <v>80000.44</v>
      </c>
      <c r="G420" s="5">
        <v>43230.88</v>
      </c>
      <c r="I420" s="9">
        <f t="shared" si="128"/>
        <v>36769.560000000005</v>
      </c>
      <c r="K420" s="21">
        <f t="shared" si="129"/>
        <v>0.8505392441699083</v>
      </c>
      <c r="M420" s="9">
        <v>249679.04</v>
      </c>
      <c r="O420" s="9">
        <v>171186.05000000002</v>
      </c>
      <c r="Q420" s="9">
        <f t="shared" si="130"/>
        <v>78492.98999999999</v>
      </c>
      <c r="S420" s="21">
        <f t="shared" si="131"/>
        <v>0.4585244533652128</v>
      </c>
      <c r="U420" s="9">
        <v>307631.18</v>
      </c>
      <c r="W420" s="9">
        <v>1013798.94</v>
      </c>
      <c r="Y420" s="9">
        <f t="shared" si="132"/>
        <v>-706167.76</v>
      </c>
      <c r="AA420" s="21">
        <f t="shared" si="133"/>
        <v>-0.6965560252016046</v>
      </c>
      <c r="AC420" s="9">
        <v>306208.11</v>
      </c>
      <c r="AE420" s="9">
        <v>1106452.68</v>
      </c>
      <c r="AG420" s="9">
        <f t="shared" si="134"/>
        <v>-800244.57</v>
      </c>
      <c r="AI420" s="21">
        <f t="shared" si="135"/>
        <v>-0.7232524123851369</v>
      </c>
    </row>
    <row r="421" spans="1:35" ht="12.75" outlineLevel="1">
      <c r="A421" s="1" t="s">
        <v>983</v>
      </c>
      <c r="B421" s="16" t="s">
        <v>984</v>
      </c>
      <c r="C421" s="1" t="s">
        <v>1332</v>
      </c>
      <c r="E421" s="5">
        <v>28138.45</v>
      </c>
      <c r="G421" s="5">
        <v>28133.45</v>
      </c>
      <c r="I421" s="9">
        <f t="shared" si="128"/>
        <v>5</v>
      </c>
      <c r="K421" s="21">
        <f t="shared" si="129"/>
        <v>0.00017772438147472137</v>
      </c>
      <c r="M421" s="9">
        <v>29063.45</v>
      </c>
      <c r="O421" s="9">
        <v>32273.45</v>
      </c>
      <c r="Q421" s="9">
        <f t="shared" si="130"/>
        <v>-3210</v>
      </c>
      <c r="S421" s="21">
        <f t="shared" si="131"/>
        <v>-0.099462561331373</v>
      </c>
      <c r="U421" s="9">
        <v>61696.9</v>
      </c>
      <c r="W421" s="9">
        <v>64616.9</v>
      </c>
      <c r="Y421" s="9">
        <f t="shared" si="132"/>
        <v>-2920</v>
      </c>
      <c r="AA421" s="21">
        <f t="shared" si="133"/>
        <v>-0.04518941639106797</v>
      </c>
      <c r="AC421" s="9">
        <v>62091.9</v>
      </c>
      <c r="AE421" s="9">
        <v>65011.9</v>
      </c>
      <c r="AG421" s="9">
        <f t="shared" si="134"/>
        <v>-2920</v>
      </c>
      <c r="AI421" s="21">
        <f t="shared" si="135"/>
        <v>-0.04491485404979704</v>
      </c>
    </row>
    <row r="422" spans="1:35" ht="12.75" outlineLevel="1">
      <c r="A422" s="1" t="s">
        <v>985</v>
      </c>
      <c r="B422" s="16" t="s">
        <v>986</v>
      </c>
      <c r="C422" s="1" t="s">
        <v>1333</v>
      </c>
      <c r="E422" s="5">
        <v>0</v>
      </c>
      <c r="G422" s="5">
        <v>2694.68</v>
      </c>
      <c r="I422" s="9">
        <f t="shared" si="128"/>
        <v>-2694.68</v>
      </c>
      <c r="K422" s="21" t="str">
        <f t="shared" si="129"/>
        <v>N.M.</v>
      </c>
      <c r="M422" s="9">
        <v>47587.85</v>
      </c>
      <c r="O422" s="9">
        <v>65282.89</v>
      </c>
      <c r="Q422" s="9">
        <f t="shared" si="130"/>
        <v>-17695.04</v>
      </c>
      <c r="S422" s="21">
        <f t="shared" si="131"/>
        <v>-0.2710517258044183</v>
      </c>
      <c r="U422" s="9">
        <v>74465.99</v>
      </c>
      <c r="W422" s="9">
        <v>117765.63</v>
      </c>
      <c r="Y422" s="9">
        <f t="shared" si="132"/>
        <v>-43299.64</v>
      </c>
      <c r="AA422" s="21">
        <f t="shared" si="133"/>
        <v>-0.3676763755265437</v>
      </c>
      <c r="AC422" s="9">
        <v>74465.99</v>
      </c>
      <c r="AE422" s="9">
        <v>117765.63</v>
      </c>
      <c r="AG422" s="9">
        <f t="shared" si="134"/>
        <v>-43299.64</v>
      </c>
      <c r="AI422" s="21">
        <f t="shared" si="135"/>
        <v>-0.3676763755265437</v>
      </c>
    </row>
    <row r="423" spans="1:35" ht="12.75" outlineLevel="1">
      <c r="A423" s="1" t="s">
        <v>987</v>
      </c>
      <c r="B423" s="16" t="s">
        <v>988</v>
      </c>
      <c r="C423" s="1" t="s">
        <v>1334</v>
      </c>
      <c r="E423" s="5">
        <v>0</v>
      </c>
      <c r="G423" s="5">
        <v>0</v>
      </c>
      <c r="I423" s="9">
        <f t="shared" si="128"/>
        <v>0</v>
      </c>
      <c r="K423" s="21">
        <f t="shared" si="129"/>
        <v>0</v>
      </c>
      <c r="M423" s="9">
        <v>0</v>
      </c>
      <c r="O423" s="9">
        <v>0</v>
      </c>
      <c r="Q423" s="9">
        <f t="shared" si="130"/>
        <v>0</v>
      </c>
      <c r="S423" s="21">
        <f t="shared" si="131"/>
        <v>0</v>
      </c>
      <c r="U423" s="9">
        <v>0</v>
      </c>
      <c r="W423" s="9">
        <v>0</v>
      </c>
      <c r="Y423" s="9">
        <f t="shared" si="132"/>
        <v>0</v>
      </c>
      <c r="AA423" s="21">
        <f t="shared" si="133"/>
        <v>0</v>
      </c>
      <c r="AC423" s="9">
        <v>0</v>
      </c>
      <c r="AE423" s="9">
        <v>3097.28</v>
      </c>
      <c r="AG423" s="9">
        <f t="shared" si="134"/>
        <v>-3097.28</v>
      </c>
      <c r="AI423" s="21" t="str">
        <f t="shared" si="135"/>
        <v>N.M.</v>
      </c>
    </row>
    <row r="424" spans="1:35" ht="12.75" outlineLevel="1">
      <c r="A424" s="1" t="s">
        <v>989</v>
      </c>
      <c r="B424" s="16" t="s">
        <v>990</v>
      </c>
      <c r="C424" s="1" t="s">
        <v>1335</v>
      </c>
      <c r="E424" s="5">
        <v>2115.61</v>
      </c>
      <c r="G424" s="5">
        <v>2143.39</v>
      </c>
      <c r="I424" s="9">
        <f t="shared" si="128"/>
        <v>-27.779999999999745</v>
      </c>
      <c r="K424" s="21">
        <f t="shared" si="129"/>
        <v>-0.012960777086764307</v>
      </c>
      <c r="M424" s="9">
        <v>6353.400000000001</v>
      </c>
      <c r="O424" s="9">
        <v>6383.2</v>
      </c>
      <c r="Q424" s="9">
        <f t="shared" si="130"/>
        <v>-29.799999999999272</v>
      </c>
      <c r="S424" s="21">
        <f t="shared" si="131"/>
        <v>-0.004668504825165947</v>
      </c>
      <c r="U424" s="9">
        <v>23460.600000000002</v>
      </c>
      <c r="W424" s="9">
        <v>23359.03</v>
      </c>
      <c r="Y424" s="9">
        <f t="shared" si="132"/>
        <v>101.57000000000335</v>
      </c>
      <c r="AA424" s="21">
        <f t="shared" si="133"/>
        <v>0.0043482113769280385</v>
      </c>
      <c r="AC424" s="9">
        <v>25519.350000000002</v>
      </c>
      <c r="AE424" s="9">
        <v>25476.39</v>
      </c>
      <c r="AG424" s="9">
        <f t="shared" si="134"/>
        <v>42.960000000002765</v>
      </c>
      <c r="AI424" s="21">
        <f t="shared" si="135"/>
        <v>0.0016862671673656575</v>
      </c>
    </row>
    <row r="425" spans="1:35" ht="12.75" outlineLevel="1">
      <c r="A425" s="1" t="s">
        <v>991</v>
      </c>
      <c r="B425" s="16" t="s">
        <v>992</v>
      </c>
      <c r="C425" s="1" t="s">
        <v>1336</v>
      </c>
      <c r="E425" s="5">
        <v>0</v>
      </c>
      <c r="G425" s="5">
        <v>0</v>
      </c>
      <c r="I425" s="9">
        <f t="shared" si="128"/>
        <v>0</v>
      </c>
      <c r="K425" s="21">
        <f t="shared" si="129"/>
        <v>0</v>
      </c>
      <c r="M425" s="9">
        <v>-488.06</v>
      </c>
      <c r="O425" s="9">
        <v>0</v>
      </c>
      <c r="Q425" s="9">
        <f t="shared" si="130"/>
        <v>-488.06</v>
      </c>
      <c r="S425" s="21" t="str">
        <f t="shared" si="131"/>
        <v>N.M.</v>
      </c>
      <c r="U425" s="9">
        <v>-486.75</v>
      </c>
      <c r="W425" s="9">
        <v>-46.34</v>
      </c>
      <c r="Y425" s="9">
        <f t="shared" si="132"/>
        <v>-440.40999999999997</v>
      </c>
      <c r="AA425" s="21">
        <f t="shared" si="133"/>
        <v>-9.503884333189468</v>
      </c>
      <c r="AC425" s="9">
        <v>-486.2</v>
      </c>
      <c r="AE425" s="9">
        <v>-36056.34</v>
      </c>
      <c r="AG425" s="9">
        <f t="shared" si="134"/>
        <v>35570.14</v>
      </c>
      <c r="AI425" s="21">
        <f t="shared" si="135"/>
        <v>0.9865155476124311</v>
      </c>
    </row>
    <row r="426" spans="1:35" ht="12.75" outlineLevel="1">
      <c r="A426" s="1" t="s">
        <v>993</v>
      </c>
      <c r="B426" s="16" t="s">
        <v>994</v>
      </c>
      <c r="C426" s="1" t="s">
        <v>1337</v>
      </c>
      <c r="E426" s="5">
        <v>0</v>
      </c>
      <c r="G426" s="5">
        <v>0</v>
      </c>
      <c r="I426" s="9">
        <f t="shared" si="128"/>
        <v>0</v>
      </c>
      <c r="K426" s="21">
        <f t="shared" si="129"/>
        <v>0</v>
      </c>
      <c r="M426" s="9">
        <v>0</v>
      </c>
      <c r="O426" s="9">
        <v>0</v>
      </c>
      <c r="Q426" s="9">
        <f t="shared" si="130"/>
        <v>0</v>
      </c>
      <c r="S426" s="21">
        <f t="shared" si="131"/>
        <v>0</v>
      </c>
      <c r="U426" s="9">
        <v>0</v>
      </c>
      <c r="W426" s="9">
        <v>0</v>
      </c>
      <c r="Y426" s="9">
        <f t="shared" si="132"/>
        <v>0</v>
      </c>
      <c r="AA426" s="21">
        <f t="shared" si="133"/>
        <v>0</v>
      </c>
      <c r="AC426" s="9">
        <v>0</v>
      </c>
      <c r="AE426" s="9">
        <v>-54746.41</v>
      </c>
      <c r="AG426" s="9">
        <f t="shared" si="134"/>
        <v>54746.41</v>
      </c>
      <c r="AI426" s="21" t="str">
        <f t="shared" si="135"/>
        <v>N.M.</v>
      </c>
    </row>
    <row r="427" spans="1:35" ht="12.75" outlineLevel="1">
      <c r="A427" s="1" t="s">
        <v>995</v>
      </c>
      <c r="B427" s="16" t="s">
        <v>996</v>
      </c>
      <c r="C427" s="1" t="s">
        <v>1338</v>
      </c>
      <c r="E427" s="5">
        <v>0</v>
      </c>
      <c r="G427" s="5">
        <v>0</v>
      </c>
      <c r="I427" s="9">
        <f t="shared" si="128"/>
        <v>0</v>
      </c>
      <c r="K427" s="21">
        <f t="shared" si="129"/>
        <v>0</v>
      </c>
      <c r="M427" s="9">
        <v>0</v>
      </c>
      <c r="O427" s="9">
        <v>0</v>
      </c>
      <c r="Q427" s="9">
        <f t="shared" si="130"/>
        <v>0</v>
      </c>
      <c r="S427" s="21">
        <f t="shared" si="131"/>
        <v>0</v>
      </c>
      <c r="U427" s="9">
        <v>0</v>
      </c>
      <c r="W427" s="9">
        <v>37.1</v>
      </c>
      <c r="Y427" s="9">
        <f t="shared" si="132"/>
        <v>-37.1</v>
      </c>
      <c r="AA427" s="21" t="str">
        <f t="shared" si="133"/>
        <v>N.M.</v>
      </c>
      <c r="AC427" s="9">
        <v>0</v>
      </c>
      <c r="AE427" s="9">
        <v>400.94000000000005</v>
      </c>
      <c r="AG427" s="9">
        <f t="shared" si="134"/>
        <v>-400.94000000000005</v>
      </c>
      <c r="AI427" s="21" t="str">
        <f t="shared" si="135"/>
        <v>N.M.</v>
      </c>
    </row>
    <row r="428" spans="1:35" ht="12.75" outlineLevel="1">
      <c r="A428" s="1" t="s">
        <v>997</v>
      </c>
      <c r="B428" s="16" t="s">
        <v>998</v>
      </c>
      <c r="C428" s="1" t="s">
        <v>1339</v>
      </c>
      <c r="E428" s="5">
        <v>303451</v>
      </c>
      <c r="G428" s="5">
        <v>372761</v>
      </c>
      <c r="I428" s="9">
        <f t="shared" si="128"/>
        <v>-69310</v>
      </c>
      <c r="K428" s="21">
        <f t="shared" si="129"/>
        <v>-0.1859368335206741</v>
      </c>
      <c r="M428" s="9">
        <v>28709</v>
      </c>
      <c r="O428" s="9">
        <v>2744460</v>
      </c>
      <c r="Q428" s="9">
        <f t="shared" si="130"/>
        <v>-2715751</v>
      </c>
      <c r="S428" s="21">
        <f t="shared" si="131"/>
        <v>-0.9895392900607041</v>
      </c>
      <c r="U428" s="9">
        <v>2484036</v>
      </c>
      <c r="W428" s="9">
        <v>4196448</v>
      </c>
      <c r="Y428" s="9">
        <f t="shared" si="132"/>
        <v>-1712412</v>
      </c>
      <c r="AA428" s="21">
        <f t="shared" si="133"/>
        <v>-0.40806224692883125</v>
      </c>
      <c r="AC428" s="9">
        <v>3818096</v>
      </c>
      <c r="AE428" s="9">
        <v>3748713</v>
      </c>
      <c r="AG428" s="9">
        <f t="shared" si="134"/>
        <v>69383</v>
      </c>
      <c r="AI428" s="21">
        <f t="shared" si="135"/>
        <v>0.018508485445538243</v>
      </c>
    </row>
    <row r="429" spans="1:35" ht="12.75" outlineLevel="1">
      <c r="A429" s="1" t="s">
        <v>999</v>
      </c>
      <c r="B429" s="16" t="s">
        <v>1000</v>
      </c>
      <c r="C429" s="1" t="s">
        <v>1340</v>
      </c>
      <c r="E429" s="5">
        <v>-253563</v>
      </c>
      <c r="G429" s="5">
        <v>-293315</v>
      </c>
      <c r="I429" s="9">
        <f t="shared" si="128"/>
        <v>39752</v>
      </c>
      <c r="K429" s="21">
        <f t="shared" si="129"/>
        <v>0.13552665223394644</v>
      </c>
      <c r="M429" s="9">
        <v>90103</v>
      </c>
      <c r="O429" s="9">
        <v>-2563204</v>
      </c>
      <c r="Q429" s="9">
        <f t="shared" si="130"/>
        <v>2653307</v>
      </c>
      <c r="S429" s="21">
        <f t="shared" si="131"/>
        <v>1.0351524888381884</v>
      </c>
      <c r="U429" s="9">
        <v>-1979973</v>
      </c>
      <c r="W429" s="9">
        <v>-3469416</v>
      </c>
      <c r="Y429" s="9">
        <f t="shared" si="132"/>
        <v>1489443</v>
      </c>
      <c r="AA429" s="21">
        <f t="shared" si="133"/>
        <v>0.4293065461161187</v>
      </c>
      <c r="AC429" s="9">
        <v>-3226965</v>
      </c>
      <c r="AE429" s="9">
        <v>-2936324</v>
      </c>
      <c r="AG429" s="9">
        <f t="shared" si="134"/>
        <v>-290641</v>
      </c>
      <c r="AI429" s="21">
        <f t="shared" si="135"/>
        <v>-0.09898124321430468</v>
      </c>
    </row>
    <row r="430" spans="1:35" ht="12.75" outlineLevel="1">
      <c r="A430" s="1" t="s">
        <v>1001</v>
      </c>
      <c r="B430" s="16" t="s">
        <v>1002</v>
      </c>
      <c r="C430" s="1" t="s">
        <v>1341</v>
      </c>
      <c r="E430" s="5">
        <v>-27619.64</v>
      </c>
      <c r="G430" s="5">
        <v>-215228.24</v>
      </c>
      <c r="I430" s="9">
        <f t="shared" si="128"/>
        <v>187608.59999999998</v>
      </c>
      <c r="K430" s="21">
        <f t="shared" si="129"/>
        <v>0.8716727879203955</v>
      </c>
      <c r="M430" s="9">
        <v>35133.28</v>
      </c>
      <c r="O430" s="9">
        <v>-885389.02</v>
      </c>
      <c r="Q430" s="9">
        <f t="shared" si="130"/>
        <v>920522.3</v>
      </c>
      <c r="S430" s="21">
        <f t="shared" si="131"/>
        <v>1.0396811787885059</v>
      </c>
      <c r="U430" s="9">
        <v>-75116.36</v>
      </c>
      <c r="W430" s="9">
        <v>-4740177.2</v>
      </c>
      <c r="Y430" s="9">
        <f t="shared" si="132"/>
        <v>4665060.84</v>
      </c>
      <c r="AA430" s="21">
        <f t="shared" si="133"/>
        <v>0.9841532590806942</v>
      </c>
      <c r="AC430" s="9">
        <v>-330089.04</v>
      </c>
      <c r="AE430" s="9">
        <v>-4857233.7700000005</v>
      </c>
      <c r="AG430" s="9">
        <f t="shared" si="134"/>
        <v>4527144.73</v>
      </c>
      <c r="AI430" s="21">
        <f t="shared" si="135"/>
        <v>0.9320417637629987</v>
      </c>
    </row>
    <row r="431" spans="1:35" ht="12.75" outlineLevel="1">
      <c r="A431" s="1" t="s">
        <v>1003</v>
      </c>
      <c r="B431" s="16" t="s">
        <v>1004</v>
      </c>
      <c r="C431" s="1" t="s">
        <v>1342</v>
      </c>
      <c r="E431" s="5">
        <v>-22268.36</v>
      </c>
      <c r="G431" s="5">
        <v>135782.24</v>
      </c>
      <c r="I431" s="9">
        <f t="shared" si="128"/>
        <v>-158050.59999999998</v>
      </c>
      <c r="K431" s="21">
        <f t="shared" si="129"/>
        <v>-1.164000534974235</v>
      </c>
      <c r="M431" s="9">
        <v>-153945.28</v>
      </c>
      <c r="O431" s="9">
        <v>704133.02</v>
      </c>
      <c r="Q431" s="9">
        <f t="shared" si="130"/>
        <v>-858078.3</v>
      </c>
      <c r="S431" s="21">
        <f t="shared" si="131"/>
        <v>-1.2186309626553233</v>
      </c>
      <c r="U431" s="9">
        <v>-428946.64</v>
      </c>
      <c r="W431" s="9">
        <v>4013145.2</v>
      </c>
      <c r="Y431" s="9">
        <f t="shared" si="132"/>
        <v>-4442091.84</v>
      </c>
      <c r="AA431" s="21">
        <f t="shared" si="133"/>
        <v>-1.1068854025017585</v>
      </c>
      <c r="AC431" s="9">
        <v>-261041.96000000002</v>
      </c>
      <c r="AE431" s="9">
        <v>4044844.77</v>
      </c>
      <c r="AG431" s="9">
        <f t="shared" si="134"/>
        <v>-4305886.73</v>
      </c>
      <c r="AI431" s="21">
        <f t="shared" si="135"/>
        <v>-1.0645369537877223</v>
      </c>
    </row>
    <row r="432" spans="1:35" ht="12.75" outlineLevel="1">
      <c r="A432" s="1" t="s">
        <v>1005</v>
      </c>
      <c r="B432" s="16" t="s">
        <v>1006</v>
      </c>
      <c r="C432" s="1" t="s">
        <v>1343</v>
      </c>
      <c r="E432" s="5">
        <v>331177.93</v>
      </c>
      <c r="G432" s="5">
        <v>358664.33</v>
      </c>
      <c r="I432" s="9">
        <f t="shared" si="128"/>
        <v>-27486.400000000023</v>
      </c>
      <c r="K432" s="21">
        <f t="shared" si="129"/>
        <v>-0.07663544350786157</v>
      </c>
      <c r="M432" s="9">
        <v>1525969.26</v>
      </c>
      <c r="O432" s="9">
        <v>1351933.52</v>
      </c>
      <c r="Q432" s="9">
        <f t="shared" si="130"/>
        <v>174035.74</v>
      </c>
      <c r="S432" s="21">
        <f t="shared" si="131"/>
        <v>0.12873098967174065</v>
      </c>
      <c r="U432" s="9">
        <v>4110559.62</v>
      </c>
      <c r="W432" s="9">
        <v>5137471.7</v>
      </c>
      <c r="Y432" s="9">
        <f t="shared" si="132"/>
        <v>-1026912.0800000001</v>
      </c>
      <c r="AA432" s="21">
        <f t="shared" si="133"/>
        <v>-0.19988666409588204</v>
      </c>
      <c r="AC432" s="9">
        <v>3405262.3200000003</v>
      </c>
      <c r="AE432" s="9">
        <v>5739331</v>
      </c>
      <c r="AG432" s="9">
        <f t="shared" si="134"/>
        <v>-2334068.6799999997</v>
      </c>
      <c r="AI432" s="21">
        <f t="shared" si="135"/>
        <v>-0.40667957293280343</v>
      </c>
    </row>
    <row r="433" spans="1:35" ht="12.75" outlineLevel="1">
      <c r="A433" s="1" t="s">
        <v>1007</v>
      </c>
      <c r="B433" s="16" t="s">
        <v>1008</v>
      </c>
      <c r="C433" s="1" t="s">
        <v>1344</v>
      </c>
      <c r="E433" s="5">
        <v>-307121.39</v>
      </c>
      <c r="G433" s="5">
        <v>-336410.26</v>
      </c>
      <c r="I433" s="9">
        <f t="shared" si="128"/>
        <v>29288.869999999995</v>
      </c>
      <c r="K433" s="21">
        <f t="shared" si="129"/>
        <v>0.08706295105268191</v>
      </c>
      <c r="M433" s="9">
        <v>-932016.59</v>
      </c>
      <c r="O433" s="9">
        <v>-1231653.58</v>
      </c>
      <c r="Q433" s="9">
        <f t="shared" si="130"/>
        <v>299636.9900000001</v>
      </c>
      <c r="S433" s="21">
        <f t="shared" si="131"/>
        <v>0.2432802493051659</v>
      </c>
      <c r="U433" s="9">
        <v>-3364603.21</v>
      </c>
      <c r="W433" s="9">
        <v>-4334936.2</v>
      </c>
      <c r="Y433" s="9">
        <f t="shared" si="132"/>
        <v>970332.9900000002</v>
      </c>
      <c r="AA433" s="21">
        <f t="shared" si="133"/>
        <v>0.22384020092383372</v>
      </c>
      <c r="AC433" s="9">
        <v>-3720411.02</v>
      </c>
      <c r="AE433" s="9">
        <v>-4846577.8</v>
      </c>
      <c r="AG433" s="9">
        <f t="shared" si="134"/>
        <v>1126166.7799999998</v>
      </c>
      <c r="AI433" s="21">
        <f t="shared" si="135"/>
        <v>0.23236329353879345</v>
      </c>
    </row>
    <row r="434" spans="1:35" ht="12.75" outlineLevel="1">
      <c r="A434" s="1" t="s">
        <v>1009</v>
      </c>
      <c r="B434" s="16" t="s">
        <v>1010</v>
      </c>
      <c r="C434" s="1" t="s">
        <v>1345</v>
      </c>
      <c r="E434" s="5">
        <v>-70458.15000000001</v>
      </c>
      <c r="G434" s="5">
        <v>-18691.16</v>
      </c>
      <c r="I434" s="9">
        <f t="shared" si="128"/>
        <v>-51766.990000000005</v>
      </c>
      <c r="K434" s="21">
        <f t="shared" si="129"/>
        <v>-2.76959749956664</v>
      </c>
      <c r="M434" s="9">
        <v>-6965.24</v>
      </c>
      <c r="O434" s="9">
        <v>-447667.32</v>
      </c>
      <c r="Q434" s="9">
        <f t="shared" si="130"/>
        <v>440702.08</v>
      </c>
      <c r="S434" s="21">
        <f t="shared" si="131"/>
        <v>0.9844410353652797</v>
      </c>
      <c r="U434" s="9">
        <v>-674057.62</v>
      </c>
      <c r="W434" s="9">
        <v>-671952.91</v>
      </c>
      <c r="Y434" s="9">
        <f t="shared" si="132"/>
        <v>-2104.7099999999627</v>
      </c>
      <c r="AA434" s="21">
        <f t="shared" si="133"/>
        <v>-0.0031322284176133154</v>
      </c>
      <c r="AC434" s="9">
        <v>-1066444.97</v>
      </c>
      <c r="AE434" s="9">
        <v>-630791.37</v>
      </c>
      <c r="AG434" s="9">
        <f t="shared" si="134"/>
        <v>-435653.6</v>
      </c>
      <c r="AI434" s="21">
        <f t="shared" si="135"/>
        <v>-0.690646100627534</v>
      </c>
    </row>
    <row r="435" spans="1:35" ht="12.75" outlineLevel="1">
      <c r="A435" s="1" t="s">
        <v>1011</v>
      </c>
      <c r="B435" s="16" t="s">
        <v>1012</v>
      </c>
      <c r="C435" s="1" t="s">
        <v>1346</v>
      </c>
      <c r="E435" s="5">
        <v>9719.86</v>
      </c>
      <c r="G435" s="5">
        <v>1116.68</v>
      </c>
      <c r="I435" s="9">
        <f t="shared" si="128"/>
        <v>8603.18</v>
      </c>
      <c r="K435" s="21">
        <f t="shared" si="129"/>
        <v>7.704248307482896</v>
      </c>
      <c r="M435" s="9">
        <v>12438.92</v>
      </c>
      <c r="O435" s="9">
        <v>-628.35</v>
      </c>
      <c r="Q435" s="9">
        <f t="shared" si="130"/>
        <v>13067.27</v>
      </c>
      <c r="S435" s="21" t="str">
        <f t="shared" si="131"/>
        <v>N.M.</v>
      </c>
      <c r="U435" s="9">
        <v>14052.25</v>
      </c>
      <c r="W435" s="9">
        <v>-1108.96</v>
      </c>
      <c r="Y435" s="9">
        <f t="shared" si="132"/>
        <v>15161.21</v>
      </c>
      <c r="AA435" s="21" t="str">
        <f t="shared" si="133"/>
        <v>N.M.</v>
      </c>
      <c r="AC435" s="9">
        <v>14236.6</v>
      </c>
      <c r="AE435" s="9">
        <v>3538.75</v>
      </c>
      <c r="AG435" s="9">
        <f t="shared" si="134"/>
        <v>10697.85</v>
      </c>
      <c r="AI435" s="21">
        <f t="shared" si="135"/>
        <v>3.02305898975627</v>
      </c>
    </row>
    <row r="436" spans="1:35" ht="12.75" outlineLevel="1">
      <c r="A436" s="1" t="s">
        <v>1013</v>
      </c>
      <c r="B436" s="16" t="s">
        <v>1014</v>
      </c>
      <c r="C436" s="1" t="s">
        <v>1347</v>
      </c>
      <c r="E436" s="5">
        <v>0</v>
      </c>
      <c r="G436" s="5">
        <v>0</v>
      </c>
      <c r="I436" s="9">
        <f t="shared" si="128"/>
        <v>0</v>
      </c>
      <c r="K436" s="21">
        <f t="shared" si="129"/>
        <v>0</v>
      </c>
      <c r="M436" s="9">
        <v>0</v>
      </c>
      <c r="O436" s="9">
        <v>0</v>
      </c>
      <c r="Q436" s="9">
        <f t="shared" si="130"/>
        <v>0</v>
      </c>
      <c r="S436" s="21">
        <f t="shared" si="131"/>
        <v>0</v>
      </c>
      <c r="U436" s="9">
        <v>0</v>
      </c>
      <c r="W436" s="9">
        <v>2660.71</v>
      </c>
      <c r="Y436" s="9">
        <f t="shared" si="132"/>
        <v>-2660.71</v>
      </c>
      <c r="AA436" s="21" t="str">
        <f t="shared" si="133"/>
        <v>N.M.</v>
      </c>
      <c r="AC436" s="9">
        <v>0</v>
      </c>
      <c r="AE436" s="9">
        <v>2660.71</v>
      </c>
      <c r="AG436" s="9">
        <f t="shared" si="134"/>
        <v>-2660.71</v>
      </c>
      <c r="AI436" s="21" t="str">
        <f t="shared" si="135"/>
        <v>N.M.</v>
      </c>
    </row>
    <row r="437" spans="1:35" ht="12.75" outlineLevel="1">
      <c r="A437" s="1" t="s">
        <v>1015</v>
      </c>
      <c r="B437" s="16" t="s">
        <v>1016</v>
      </c>
      <c r="C437" s="1" t="s">
        <v>1348</v>
      </c>
      <c r="E437" s="5">
        <v>12931.02</v>
      </c>
      <c r="G437" s="5">
        <v>14005.49</v>
      </c>
      <c r="I437" s="9">
        <f t="shared" si="128"/>
        <v>-1074.4699999999993</v>
      </c>
      <c r="K437" s="21">
        <f t="shared" si="129"/>
        <v>-0.07671777281623131</v>
      </c>
      <c r="M437" s="9">
        <v>39070.43</v>
      </c>
      <c r="O437" s="9">
        <v>42273.82</v>
      </c>
      <c r="Q437" s="9">
        <f t="shared" si="130"/>
        <v>-3203.3899999999994</v>
      </c>
      <c r="S437" s="21">
        <f t="shared" si="131"/>
        <v>-0.07577715948073771</v>
      </c>
      <c r="U437" s="9">
        <v>147242.80000000002</v>
      </c>
      <c r="W437" s="9">
        <v>158700.98</v>
      </c>
      <c r="Y437" s="9">
        <f t="shared" si="132"/>
        <v>-11458.179999999993</v>
      </c>
      <c r="AA437" s="21">
        <f t="shared" si="133"/>
        <v>-0.07219980620157476</v>
      </c>
      <c r="AC437" s="9">
        <v>161161.80000000002</v>
      </c>
      <c r="AE437" s="9">
        <v>173623.14</v>
      </c>
      <c r="AG437" s="9">
        <f t="shared" si="134"/>
        <v>-12461.339999999997</v>
      </c>
      <c r="AI437" s="21">
        <f t="shared" si="135"/>
        <v>-0.07177234555255708</v>
      </c>
    </row>
    <row r="438" spans="1:35" ht="12.75" outlineLevel="1">
      <c r="A438" s="1" t="s">
        <v>1017</v>
      </c>
      <c r="B438" s="16" t="s">
        <v>1018</v>
      </c>
      <c r="C438" s="1" t="s">
        <v>1349</v>
      </c>
      <c r="E438" s="5">
        <v>0</v>
      </c>
      <c r="G438" s="5">
        <v>1742</v>
      </c>
      <c r="I438" s="9">
        <f t="shared" si="128"/>
        <v>-1742</v>
      </c>
      <c r="K438" s="21" t="str">
        <f t="shared" si="129"/>
        <v>N.M.</v>
      </c>
      <c r="M438" s="9">
        <v>0</v>
      </c>
      <c r="O438" s="9">
        <v>-5151</v>
      </c>
      <c r="Q438" s="9">
        <f t="shared" si="130"/>
        <v>5151</v>
      </c>
      <c r="S438" s="21" t="str">
        <f t="shared" si="131"/>
        <v>N.M.</v>
      </c>
      <c r="U438" s="9">
        <v>-2216</v>
      </c>
      <c r="W438" s="9">
        <v>-17429</v>
      </c>
      <c r="Y438" s="9">
        <f t="shared" si="132"/>
        <v>15213</v>
      </c>
      <c r="AA438" s="21">
        <f t="shared" si="133"/>
        <v>0.8728555855183889</v>
      </c>
      <c r="AC438" s="9">
        <v>-3039</v>
      </c>
      <c r="AE438" s="9">
        <v>-19675</v>
      </c>
      <c r="AG438" s="9">
        <f t="shared" si="134"/>
        <v>16636</v>
      </c>
      <c r="AI438" s="21">
        <f t="shared" si="135"/>
        <v>0.8455400254129606</v>
      </c>
    </row>
    <row r="439" spans="1:35" ht="12.75" outlineLevel="1">
      <c r="A439" s="1" t="s">
        <v>1019</v>
      </c>
      <c r="B439" s="16" t="s">
        <v>1020</v>
      </c>
      <c r="C439" s="1" t="s">
        <v>1350</v>
      </c>
      <c r="E439" s="5">
        <v>50416</v>
      </c>
      <c r="G439" s="5">
        <v>-30089</v>
      </c>
      <c r="I439" s="9">
        <f t="shared" si="128"/>
        <v>80505</v>
      </c>
      <c r="K439" s="21">
        <f t="shared" si="129"/>
        <v>2.675562497922829</v>
      </c>
      <c r="M439" s="9">
        <v>-56094</v>
      </c>
      <c r="O439" s="9">
        <v>436177</v>
      </c>
      <c r="Q439" s="9">
        <f t="shared" si="130"/>
        <v>-492271</v>
      </c>
      <c r="S439" s="21">
        <f t="shared" si="131"/>
        <v>-1.1286037548976677</v>
      </c>
      <c r="U439" s="9">
        <v>346788</v>
      </c>
      <c r="W439" s="9">
        <v>585107</v>
      </c>
      <c r="Y439" s="9">
        <f t="shared" si="132"/>
        <v>-238319</v>
      </c>
      <c r="AA439" s="21">
        <f t="shared" si="133"/>
        <v>-0.40730840683840736</v>
      </c>
      <c r="AC439" s="9">
        <v>634640</v>
      </c>
      <c r="AE439" s="9">
        <v>455856</v>
      </c>
      <c r="AG439" s="9">
        <f t="shared" si="134"/>
        <v>178784</v>
      </c>
      <c r="AI439" s="21">
        <f t="shared" si="135"/>
        <v>0.39219402618370713</v>
      </c>
    </row>
    <row r="440" spans="1:35" ht="12.75" outlineLevel="1">
      <c r="A440" s="1" t="s">
        <v>1021</v>
      </c>
      <c r="B440" s="16" t="s">
        <v>1022</v>
      </c>
      <c r="C440" s="1" t="s">
        <v>1351</v>
      </c>
      <c r="E440" s="5">
        <v>-6972.16</v>
      </c>
      <c r="G440" s="5">
        <v>-186.3</v>
      </c>
      <c r="I440" s="9">
        <f t="shared" si="128"/>
        <v>-6785.86</v>
      </c>
      <c r="K440" s="21" t="str">
        <f t="shared" si="129"/>
        <v>N.M.</v>
      </c>
      <c r="M440" s="9">
        <v>3525.31</v>
      </c>
      <c r="O440" s="9">
        <v>-51213.05</v>
      </c>
      <c r="Q440" s="9">
        <f t="shared" si="130"/>
        <v>54738.36</v>
      </c>
      <c r="S440" s="21">
        <f t="shared" si="131"/>
        <v>1.0688361657819638</v>
      </c>
      <c r="U440" s="9">
        <v>23105.52</v>
      </c>
      <c r="W440" s="9">
        <v>-455154.17</v>
      </c>
      <c r="Y440" s="9">
        <f t="shared" si="132"/>
        <v>478259.69</v>
      </c>
      <c r="AA440" s="21">
        <f t="shared" si="133"/>
        <v>1.0507641619541792</v>
      </c>
      <c r="AC440" s="9">
        <v>7096.17</v>
      </c>
      <c r="AE440" s="9">
        <v>-477681.74</v>
      </c>
      <c r="AG440" s="9">
        <f t="shared" si="134"/>
        <v>484777.91</v>
      </c>
      <c r="AI440" s="21">
        <f t="shared" si="135"/>
        <v>1.0148554349178178</v>
      </c>
    </row>
    <row r="441" spans="1:35" ht="12.75" outlineLevel="1">
      <c r="A441" s="1" t="s">
        <v>1023</v>
      </c>
      <c r="B441" s="16" t="s">
        <v>1024</v>
      </c>
      <c r="C441" s="1" t="s">
        <v>1352</v>
      </c>
      <c r="E441" s="5">
        <v>-487.2</v>
      </c>
      <c r="G441" s="5">
        <v>-327.26</v>
      </c>
      <c r="I441" s="9">
        <f t="shared" si="128"/>
        <v>-159.94</v>
      </c>
      <c r="K441" s="21">
        <f t="shared" si="129"/>
        <v>-0.4887245615107254</v>
      </c>
      <c r="M441" s="9">
        <v>-1370.82</v>
      </c>
      <c r="O441" s="9">
        <v>2008.46</v>
      </c>
      <c r="Q441" s="9">
        <f t="shared" si="130"/>
        <v>-3379.2799999999997</v>
      </c>
      <c r="S441" s="21">
        <f t="shared" si="131"/>
        <v>-1.6825229280144984</v>
      </c>
      <c r="U441" s="9">
        <v>-3891.61</v>
      </c>
      <c r="W441" s="9">
        <v>1986.74</v>
      </c>
      <c r="Y441" s="9">
        <f t="shared" si="132"/>
        <v>-5878.35</v>
      </c>
      <c r="AA441" s="21">
        <f t="shared" si="133"/>
        <v>-2.958791789564815</v>
      </c>
      <c r="AC441" s="9">
        <v>-4323.6</v>
      </c>
      <c r="AE441" s="9">
        <v>1986.74</v>
      </c>
      <c r="AG441" s="9">
        <f t="shared" si="134"/>
        <v>-6310.34</v>
      </c>
      <c r="AI441" s="21">
        <f t="shared" si="135"/>
        <v>-3.1762283942539034</v>
      </c>
    </row>
    <row r="442" spans="1:35" ht="12.75" outlineLevel="1">
      <c r="A442" s="1" t="s">
        <v>1025</v>
      </c>
      <c r="B442" s="16" t="s">
        <v>1026</v>
      </c>
      <c r="C442" s="1" t="s">
        <v>1353</v>
      </c>
      <c r="E442" s="5">
        <v>178.84</v>
      </c>
      <c r="G442" s="5">
        <v>753.07</v>
      </c>
      <c r="I442" s="9">
        <f t="shared" si="128"/>
        <v>-574.23</v>
      </c>
      <c r="K442" s="21">
        <f t="shared" si="129"/>
        <v>-0.7625187565564954</v>
      </c>
      <c r="M442" s="9">
        <v>199.53</v>
      </c>
      <c r="O442" s="9">
        <v>848.6800000000001</v>
      </c>
      <c r="Q442" s="9">
        <f t="shared" si="130"/>
        <v>-649.1500000000001</v>
      </c>
      <c r="S442" s="21">
        <f t="shared" si="131"/>
        <v>-0.7648937173021634</v>
      </c>
      <c r="U442" s="9">
        <v>3843.58</v>
      </c>
      <c r="W442" s="9">
        <v>4750.31</v>
      </c>
      <c r="Y442" s="9">
        <f t="shared" si="132"/>
        <v>-906.7300000000005</v>
      </c>
      <c r="AA442" s="21">
        <f t="shared" si="133"/>
        <v>-0.1908780690102331</v>
      </c>
      <c r="AC442" s="9">
        <v>3843.58</v>
      </c>
      <c r="AE442" s="9">
        <v>4750.31</v>
      </c>
      <c r="AG442" s="9">
        <f t="shared" si="134"/>
        <v>-906.7300000000005</v>
      </c>
      <c r="AI442" s="21">
        <f t="shared" si="135"/>
        <v>-0.1908780690102331</v>
      </c>
    </row>
    <row r="443" spans="1:35" ht="12.75" outlineLevel="1">
      <c r="A443" s="1" t="s">
        <v>1027</v>
      </c>
      <c r="B443" s="16" t="s">
        <v>1028</v>
      </c>
      <c r="C443" s="1" t="s">
        <v>1354</v>
      </c>
      <c r="E443" s="5">
        <v>0</v>
      </c>
      <c r="G443" s="5">
        <v>0</v>
      </c>
      <c r="I443" s="9">
        <f t="shared" si="128"/>
        <v>0</v>
      </c>
      <c r="K443" s="21">
        <f t="shared" si="129"/>
        <v>0</v>
      </c>
      <c r="M443" s="9">
        <v>0</v>
      </c>
      <c r="O443" s="9">
        <v>85.22</v>
      </c>
      <c r="Q443" s="9">
        <f t="shared" si="130"/>
        <v>-85.22</v>
      </c>
      <c r="S443" s="21" t="str">
        <f t="shared" si="131"/>
        <v>N.M.</v>
      </c>
      <c r="U443" s="9">
        <v>13.790000000000001</v>
      </c>
      <c r="W443" s="9">
        <v>8591.77</v>
      </c>
      <c r="Y443" s="9">
        <f t="shared" si="132"/>
        <v>-8577.98</v>
      </c>
      <c r="AA443" s="21">
        <f t="shared" si="133"/>
        <v>-0.9983949756569367</v>
      </c>
      <c r="AC443" s="9">
        <v>13.790000000000001</v>
      </c>
      <c r="AE443" s="9">
        <v>8591.77</v>
      </c>
      <c r="AG443" s="9">
        <f t="shared" si="134"/>
        <v>-8577.98</v>
      </c>
      <c r="AI443" s="21">
        <f t="shared" si="135"/>
        <v>-0.9983949756569367</v>
      </c>
    </row>
    <row r="444" spans="1:53" s="16" customFormat="1" ht="12.75">
      <c r="A444" s="16" t="s">
        <v>47</v>
      </c>
      <c r="C444" s="16" t="s">
        <v>1355</v>
      </c>
      <c r="D444" s="71"/>
      <c r="E444" s="71">
        <v>141730.03999999998</v>
      </c>
      <c r="F444" s="71"/>
      <c r="G444" s="71">
        <v>75494.55999999998</v>
      </c>
      <c r="H444" s="71"/>
      <c r="I444" s="71">
        <f>+E444-G444</f>
        <v>66235.48</v>
      </c>
      <c r="J444" s="75" t="str">
        <f>IF((+E444-G444)=(I444),"  ",$AO$509)</f>
        <v>  </v>
      </c>
      <c r="K444" s="72">
        <f>IF(G444&lt;0,IF(I444=0,0,IF(OR(G444=0,E444=0),"N.M.",IF(ABS(I444/G444)&gt;=10,"N.M.",I444/(-G444)))),IF(I444=0,0,IF(OR(G444=0,E444=0),"N.M.",IF(ABS(I444/G444)&gt;=10,"N.M.",I444/G444))))</f>
        <v>0.8773543418227752</v>
      </c>
      <c r="L444" s="73"/>
      <c r="M444" s="71">
        <v>945853.5300000003</v>
      </c>
      <c r="N444" s="71"/>
      <c r="O444" s="71">
        <v>400400.21</v>
      </c>
      <c r="P444" s="71"/>
      <c r="Q444" s="71">
        <f>+M444-O444</f>
        <v>545453.3200000003</v>
      </c>
      <c r="R444" s="75" t="str">
        <f>IF((+M444-O444)=(Q444),"  ",$AO$509)</f>
        <v>  </v>
      </c>
      <c r="S444" s="72">
        <f>IF(O444&lt;0,IF(Q444=0,0,IF(OR(O444=0,M444=0),"N.M.",IF(ABS(Q444/O444)&gt;=10,"N.M.",Q444/(-O444)))),IF(Q444=0,0,IF(OR(O444=0,M444=0),"N.M.",IF(ABS(Q444/O444)&gt;=10,"N.M.",Q444/O444))))</f>
        <v>1.362270314493592</v>
      </c>
      <c r="T444" s="73"/>
      <c r="U444" s="71">
        <v>1167782.4000000006</v>
      </c>
      <c r="V444" s="71"/>
      <c r="W444" s="71">
        <v>3609660.98</v>
      </c>
      <c r="X444" s="71"/>
      <c r="Y444" s="71">
        <f>+U444-W444</f>
        <v>-2441878.579999999</v>
      </c>
      <c r="Z444" s="75" t="str">
        <f>IF((+U444-W444)=(Y444),"  ",$AO$509)</f>
        <v>  </v>
      </c>
      <c r="AA444" s="72">
        <f>IF(W444&lt;0,IF(Y444=0,0,IF(OR(W444=0,U444=0),"N.M.",IF(ABS(Y444/W444)&gt;=10,"N.M.",Y444/(-W444)))),IF(Y444=0,0,IF(OR(W444=0,U444=0),"N.M.",IF(ABS(Y444/W444)&gt;=10,"N.M.",Y444/W444))))</f>
        <v>-0.6764841888281705</v>
      </c>
      <c r="AB444" s="73"/>
      <c r="AC444" s="71">
        <v>4073.2999999999024</v>
      </c>
      <c r="AD444" s="71"/>
      <c r="AE444" s="71">
        <v>3708967.1600000006</v>
      </c>
      <c r="AF444" s="71"/>
      <c r="AG444" s="71">
        <f>+AC444-AE444</f>
        <v>-3704893.860000001</v>
      </c>
      <c r="AH444" s="75" t="str">
        <f>IF((+AC444-AE444)=(AG444),"  ",$AO$509)</f>
        <v>  </v>
      </c>
      <c r="AI444" s="72">
        <f>IF(AE444&lt;0,IF(AG444=0,0,IF(OR(AE444=0,AC444=0),"N.M.",IF(ABS(AG444/AE444)&gt;=10,"N.M.",AG444/(-AE444)))),IF(AG444=0,0,IF(OR(AE444=0,AC444=0),"N.M.",IF(ABS(AG444/AE444)&gt;=10,"N.M.",AG444/AE444))))</f>
        <v>-0.9989017697314959</v>
      </c>
      <c r="AJ444" s="73"/>
      <c r="AK444" s="74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</row>
    <row r="445" spans="1:35" ht="12.75" outlineLevel="1">
      <c r="A445" s="1" t="s">
        <v>1029</v>
      </c>
      <c r="B445" s="16" t="s">
        <v>1030</v>
      </c>
      <c r="C445" s="1" t="s">
        <v>1307</v>
      </c>
      <c r="E445" s="5">
        <v>-4583</v>
      </c>
      <c r="G445" s="5">
        <v>0</v>
      </c>
      <c r="I445" s="9">
        <f aca="true" t="shared" si="136" ref="I445:I457">+E445-G445</f>
        <v>-4583</v>
      </c>
      <c r="K445" s="21" t="str">
        <f aca="true" t="shared" si="137" ref="K445:K457">IF(G445&lt;0,IF(I445=0,0,IF(OR(G445=0,E445=0),"N.M.",IF(ABS(I445/G445)&gt;=10,"N.M.",I445/(-G445)))),IF(I445=0,0,IF(OR(G445=0,E445=0),"N.M.",IF(ABS(I445/G445)&gt;=10,"N.M.",I445/G445))))</f>
        <v>N.M.</v>
      </c>
      <c r="M445" s="9">
        <v>-13749</v>
      </c>
      <c r="O445" s="9">
        <v>0</v>
      </c>
      <c r="Q445" s="9">
        <f aca="true" t="shared" si="138" ref="Q445:Q457">+M445-O445</f>
        <v>-13749</v>
      </c>
      <c r="S445" s="21" t="str">
        <f aca="true" t="shared" si="139" ref="S445:S457">IF(O445&lt;0,IF(Q445=0,0,IF(OR(O445=0,M445=0),"N.M.",IF(ABS(Q445/O445)&gt;=10,"N.M.",Q445/(-O445)))),IF(Q445=0,0,IF(OR(O445=0,M445=0),"N.M.",IF(ABS(Q445/O445)&gt;=10,"N.M.",Q445/O445))))</f>
        <v>N.M.</v>
      </c>
      <c r="U445" s="9">
        <v>-50413</v>
      </c>
      <c r="W445" s="9">
        <v>0</v>
      </c>
      <c r="Y445" s="9">
        <f aca="true" t="shared" si="140" ref="Y445:Y457">+U445-W445</f>
        <v>-50413</v>
      </c>
      <c r="AA445" s="21" t="str">
        <f aca="true" t="shared" si="141" ref="AA445:AA457">IF(W445&lt;0,IF(Y445=0,0,IF(OR(W445=0,U445=0),"N.M.",IF(ABS(Y445/W445)&gt;=10,"N.M.",Y445/(-W445)))),IF(Y445=0,0,IF(OR(W445=0,U445=0),"N.M.",IF(ABS(Y445/W445)&gt;=10,"N.M.",Y445/W445))))</f>
        <v>N.M.</v>
      </c>
      <c r="AC445" s="9">
        <v>-50413</v>
      </c>
      <c r="AE445" s="9">
        <v>0</v>
      </c>
      <c r="AG445" s="9">
        <f aca="true" t="shared" si="142" ref="AG445:AG457">+AC445-AE445</f>
        <v>-50413</v>
      </c>
      <c r="AI445" s="21" t="str">
        <f aca="true" t="shared" si="143" ref="AI445:AI457">IF(AE445&lt;0,IF(AG445=0,0,IF(OR(AE445=0,AC445=0),"N.M.",IF(ABS(AG445/AE445)&gt;=10,"N.M.",AG445/(-AE445)))),IF(AG445=0,0,IF(OR(AE445=0,AC445=0),"N.M.",IF(ABS(AG445/AE445)&gt;=10,"N.M.",AG445/AE445))))</f>
        <v>N.M.</v>
      </c>
    </row>
    <row r="446" spans="1:35" ht="12.75" outlineLevel="1">
      <c r="A446" s="1" t="s">
        <v>1031</v>
      </c>
      <c r="B446" s="16" t="s">
        <v>1032</v>
      </c>
      <c r="C446" s="1" t="s">
        <v>1356</v>
      </c>
      <c r="E446" s="5">
        <v>0</v>
      </c>
      <c r="G446" s="5">
        <v>0</v>
      </c>
      <c r="I446" s="9">
        <f t="shared" si="136"/>
        <v>0</v>
      </c>
      <c r="K446" s="21">
        <f t="shared" si="137"/>
        <v>0</v>
      </c>
      <c r="M446" s="9">
        <v>0</v>
      </c>
      <c r="O446" s="9">
        <v>-897.75</v>
      </c>
      <c r="Q446" s="9">
        <f t="shared" si="138"/>
        <v>897.75</v>
      </c>
      <c r="S446" s="21" t="str">
        <f t="shared" si="139"/>
        <v>N.M.</v>
      </c>
      <c r="U446" s="9">
        <v>0</v>
      </c>
      <c r="W446" s="9">
        <v>-177677.78</v>
      </c>
      <c r="Y446" s="9">
        <f t="shared" si="140"/>
        <v>177677.78</v>
      </c>
      <c r="AA446" s="21" t="str">
        <f t="shared" si="141"/>
        <v>N.M.</v>
      </c>
      <c r="AC446" s="9">
        <v>-336</v>
      </c>
      <c r="AE446" s="9">
        <v>-177677.78</v>
      </c>
      <c r="AG446" s="9">
        <f t="shared" si="142"/>
        <v>177341.78</v>
      </c>
      <c r="AI446" s="21">
        <f t="shared" si="143"/>
        <v>0.9981089363003072</v>
      </c>
    </row>
    <row r="447" spans="1:35" ht="12.75" outlineLevel="1">
      <c r="A447" s="1" t="s">
        <v>1033</v>
      </c>
      <c r="B447" s="16" t="s">
        <v>1034</v>
      </c>
      <c r="C447" s="1" t="s">
        <v>1357</v>
      </c>
      <c r="E447" s="5">
        <v>-8975.17</v>
      </c>
      <c r="G447" s="5">
        <v>-5288.67</v>
      </c>
      <c r="I447" s="9">
        <f t="shared" si="136"/>
        <v>-3686.5</v>
      </c>
      <c r="K447" s="21">
        <f t="shared" si="137"/>
        <v>-0.6970561596771967</v>
      </c>
      <c r="M447" s="9">
        <v>-18094.83</v>
      </c>
      <c r="O447" s="9">
        <v>-19381.4</v>
      </c>
      <c r="Q447" s="9">
        <f t="shared" si="138"/>
        <v>1286.5699999999997</v>
      </c>
      <c r="S447" s="21">
        <f t="shared" si="139"/>
        <v>0.06638168553355277</v>
      </c>
      <c r="U447" s="9">
        <v>-132100.95</v>
      </c>
      <c r="W447" s="9">
        <v>-161769.935</v>
      </c>
      <c r="Y447" s="9">
        <f t="shared" si="140"/>
        <v>29668.984999999986</v>
      </c>
      <c r="AA447" s="21">
        <f t="shared" si="141"/>
        <v>0.18340234234500982</v>
      </c>
      <c r="AC447" s="9">
        <v>-1705368.73</v>
      </c>
      <c r="AE447" s="9">
        <v>-933273.2350000001</v>
      </c>
      <c r="AG447" s="9">
        <f t="shared" si="142"/>
        <v>-772095.4949999999</v>
      </c>
      <c r="AI447" s="21">
        <f t="shared" si="143"/>
        <v>-0.827298443847476</v>
      </c>
    </row>
    <row r="448" spans="1:35" ht="12.75" outlineLevel="1">
      <c r="A448" s="1" t="s">
        <v>1035</v>
      </c>
      <c r="B448" s="16" t="s">
        <v>1036</v>
      </c>
      <c r="C448" s="1" t="s">
        <v>1358</v>
      </c>
      <c r="E448" s="5">
        <v>0</v>
      </c>
      <c r="G448" s="5">
        <v>-105.78</v>
      </c>
      <c r="I448" s="9">
        <f t="shared" si="136"/>
        <v>105.78</v>
      </c>
      <c r="K448" s="21" t="str">
        <f t="shared" si="137"/>
        <v>N.M.</v>
      </c>
      <c r="M448" s="9">
        <v>-737.46</v>
      </c>
      <c r="O448" s="9">
        <v>-132.63</v>
      </c>
      <c r="Q448" s="9">
        <f t="shared" si="138"/>
        <v>-604.83</v>
      </c>
      <c r="S448" s="21">
        <f t="shared" si="139"/>
        <v>-4.560280479529519</v>
      </c>
      <c r="U448" s="9">
        <v>-1258.48</v>
      </c>
      <c r="W448" s="9">
        <v>-209.6</v>
      </c>
      <c r="Y448" s="9">
        <f t="shared" si="140"/>
        <v>-1048.88</v>
      </c>
      <c r="AA448" s="21">
        <f t="shared" si="141"/>
        <v>-5.004198473282443</v>
      </c>
      <c r="AC448" s="9">
        <v>-1258.48</v>
      </c>
      <c r="AE448" s="9">
        <v>-692.98</v>
      </c>
      <c r="AG448" s="9">
        <f t="shared" si="142"/>
        <v>-565.5</v>
      </c>
      <c r="AI448" s="21">
        <f t="shared" si="143"/>
        <v>-0.816040866980288</v>
      </c>
    </row>
    <row r="449" spans="1:35" ht="12.75" outlineLevel="1">
      <c r="A449" s="1" t="s">
        <v>1037</v>
      </c>
      <c r="B449" s="16" t="s">
        <v>1038</v>
      </c>
      <c r="C449" s="1" t="s">
        <v>1359</v>
      </c>
      <c r="E449" s="5">
        <v>0</v>
      </c>
      <c r="G449" s="5">
        <v>0</v>
      </c>
      <c r="I449" s="9">
        <f t="shared" si="136"/>
        <v>0</v>
      </c>
      <c r="K449" s="21">
        <f t="shared" si="137"/>
        <v>0</v>
      </c>
      <c r="M449" s="9">
        <v>0</v>
      </c>
      <c r="O449" s="9">
        <v>1384</v>
      </c>
      <c r="Q449" s="9">
        <f t="shared" si="138"/>
        <v>-1384</v>
      </c>
      <c r="S449" s="21" t="str">
        <f t="shared" si="139"/>
        <v>N.M.</v>
      </c>
      <c r="U449" s="9">
        <v>0</v>
      </c>
      <c r="W449" s="9">
        <v>74948</v>
      </c>
      <c r="Y449" s="9">
        <f t="shared" si="140"/>
        <v>-74948</v>
      </c>
      <c r="AA449" s="21" t="str">
        <f t="shared" si="141"/>
        <v>N.M.</v>
      </c>
      <c r="AC449" s="9">
        <v>0</v>
      </c>
      <c r="AE449" s="9">
        <v>74948</v>
      </c>
      <c r="AG449" s="9">
        <f t="shared" si="142"/>
        <v>-74948</v>
      </c>
      <c r="AI449" s="21" t="str">
        <f t="shared" si="143"/>
        <v>N.M.</v>
      </c>
    </row>
    <row r="450" spans="1:35" ht="12.75" outlineLevel="1">
      <c r="A450" s="1" t="s">
        <v>1039</v>
      </c>
      <c r="B450" s="16" t="s">
        <v>1040</v>
      </c>
      <c r="C450" s="1" t="s">
        <v>1360</v>
      </c>
      <c r="E450" s="5">
        <v>-9533.24</v>
      </c>
      <c r="G450" s="5">
        <v>-10911.380000000001</v>
      </c>
      <c r="I450" s="9">
        <f t="shared" si="136"/>
        <v>1378.1400000000012</v>
      </c>
      <c r="K450" s="21">
        <f t="shared" si="137"/>
        <v>0.12630299742104126</v>
      </c>
      <c r="M450" s="9">
        <v>-35507.020000000004</v>
      </c>
      <c r="O450" s="9">
        <v>-36397.98</v>
      </c>
      <c r="Q450" s="9">
        <f t="shared" si="138"/>
        <v>890.9599999999991</v>
      </c>
      <c r="S450" s="21">
        <f t="shared" si="139"/>
        <v>0.02447828148704953</v>
      </c>
      <c r="U450" s="9">
        <v>-73665.59</v>
      </c>
      <c r="W450" s="9">
        <v>-201468.906</v>
      </c>
      <c r="Y450" s="9">
        <f t="shared" si="140"/>
        <v>127803.31599999999</v>
      </c>
      <c r="AA450" s="21">
        <f t="shared" si="141"/>
        <v>0.6343575221478593</v>
      </c>
      <c r="AC450" s="9">
        <v>-308571.6</v>
      </c>
      <c r="AE450" s="9">
        <v>-213936.27</v>
      </c>
      <c r="AG450" s="9">
        <f t="shared" si="142"/>
        <v>-94635.32999999999</v>
      </c>
      <c r="AI450" s="21">
        <f t="shared" si="143"/>
        <v>-0.4423529025723408</v>
      </c>
    </row>
    <row r="451" spans="1:35" ht="12.75" outlineLevel="1">
      <c r="A451" s="1" t="s">
        <v>1041</v>
      </c>
      <c r="B451" s="16" t="s">
        <v>1042</v>
      </c>
      <c r="C451" s="1" t="s">
        <v>1361</v>
      </c>
      <c r="E451" s="5">
        <v>-297.07</v>
      </c>
      <c r="G451" s="5">
        <v>-258.98</v>
      </c>
      <c r="I451" s="9">
        <f t="shared" si="136"/>
        <v>-38.089999999999975</v>
      </c>
      <c r="K451" s="21">
        <f t="shared" si="137"/>
        <v>-0.14707699436249894</v>
      </c>
      <c r="M451" s="9">
        <v>-2411.23</v>
      </c>
      <c r="O451" s="9">
        <v>-2327.2000000000003</v>
      </c>
      <c r="Q451" s="9">
        <f t="shared" si="138"/>
        <v>-84.02999999999975</v>
      </c>
      <c r="S451" s="21">
        <f t="shared" si="139"/>
        <v>-0.03610776899278091</v>
      </c>
      <c r="U451" s="9">
        <v>-9849.61</v>
      </c>
      <c r="W451" s="9">
        <v>-11960.7</v>
      </c>
      <c r="Y451" s="9">
        <f t="shared" si="140"/>
        <v>2111.09</v>
      </c>
      <c r="AA451" s="21">
        <f t="shared" si="141"/>
        <v>0.17650221140903125</v>
      </c>
      <c r="AC451" s="9">
        <v>-36192.54</v>
      </c>
      <c r="AE451" s="9">
        <v>-14189.890000000001</v>
      </c>
      <c r="AG451" s="9">
        <f t="shared" si="142"/>
        <v>-22002.65</v>
      </c>
      <c r="AI451" s="21">
        <f t="shared" si="143"/>
        <v>-1.5505863681818535</v>
      </c>
    </row>
    <row r="452" spans="1:35" ht="12.75" outlineLevel="1">
      <c r="A452" s="1" t="s">
        <v>1043</v>
      </c>
      <c r="B452" s="16" t="s">
        <v>1044</v>
      </c>
      <c r="C452" s="1" t="s">
        <v>1362</v>
      </c>
      <c r="E452" s="5">
        <v>0</v>
      </c>
      <c r="G452" s="5">
        <v>0</v>
      </c>
      <c r="I452" s="9">
        <f t="shared" si="136"/>
        <v>0</v>
      </c>
      <c r="K452" s="21">
        <f t="shared" si="137"/>
        <v>0</v>
      </c>
      <c r="M452" s="9">
        <v>0</v>
      </c>
      <c r="O452" s="9">
        <v>-5.71</v>
      </c>
      <c r="Q452" s="9">
        <f t="shared" si="138"/>
        <v>5.71</v>
      </c>
      <c r="S452" s="21" t="str">
        <f t="shared" si="139"/>
        <v>N.M.</v>
      </c>
      <c r="U452" s="9">
        <v>0</v>
      </c>
      <c r="W452" s="9">
        <v>-5.71</v>
      </c>
      <c r="Y452" s="9">
        <f t="shared" si="140"/>
        <v>5.71</v>
      </c>
      <c r="AA452" s="21" t="str">
        <f t="shared" si="141"/>
        <v>N.M.</v>
      </c>
      <c r="AC452" s="9">
        <v>0</v>
      </c>
      <c r="AE452" s="9">
        <v>-29447.4</v>
      </c>
      <c r="AG452" s="9">
        <f t="shared" si="142"/>
        <v>29447.4</v>
      </c>
      <c r="AI452" s="21" t="str">
        <f t="shared" si="143"/>
        <v>N.M.</v>
      </c>
    </row>
    <row r="453" spans="1:35" ht="12.75" outlineLevel="1">
      <c r="A453" s="1" t="s">
        <v>1045</v>
      </c>
      <c r="B453" s="16" t="s">
        <v>1046</v>
      </c>
      <c r="C453" s="1" t="s">
        <v>1363</v>
      </c>
      <c r="E453" s="5">
        <v>-15478.91</v>
      </c>
      <c r="G453" s="5">
        <v>-1436.66</v>
      </c>
      <c r="I453" s="9">
        <f t="shared" si="136"/>
        <v>-14042.25</v>
      </c>
      <c r="K453" s="21">
        <f t="shared" si="137"/>
        <v>-9.774233291105759</v>
      </c>
      <c r="M453" s="9">
        <v>-18867.39</v>
      </c>
      <c r="O453" s="9">
        <v>-5558.36</v>
      </c>
      <c r="Q453" s="9">
        <f t="shared" si="138"/>
        <v>-13309.029999999999</v>
      </c>
      <c r="S453" s="21">
        <f t="shared" si="139"/>
        <v>-2.394416698450622</v>
      </c>
      <c r="U453" s="9">
        <v>-194953.12</v>
      </c>
      <c r="W453" s="9">
        <v>-74585.95</v>
      </c>
      <c r="Y453" s="9">
        <f t="shared" si="140"/>
        <v>-120367.17</v>
      </c>
      <c r="AA453" s="21">
        <f t="shared" si="141"/>
        <v>-1.6138048788009003</v>
      </c>
      <c r="AC453" s="9">
        <v>-212792.13999999998</v>
      </c>
      <c r="AE453" s="9">
        <v>-118985.6</v>
      </c>
      <c r="AG453" s="9">
        <f t="shared" si="142"/>
        <v>-93806.53999999998</v>
      </c>
      <c r="AI453" s="21">
        <f t="shared" si="143"/>
        <v>-0.7883856533899898</v>
      </c>
    </row>
    <row r="454" spans="1:35" ht="12.75" outlineLevel="1">
      <c r="A454" s="1" t="s">
        <v>1047</v>
      </c>
      <c r="B454" s="16" t="s">
        <v>1048</v>
      </c>
      <c r="C454" s="1" t="s">
        <v>1364</v>
      </c>
      <c r="E454" s="5">
        <v>0</v>
      </c>
      <c r="G454" s="5">
        <v>0</v>
      </c>
      <c r="I454" s="9">
        <f t="shared" si="136"/>
        <v>0</v>
      </c>
      <c r="K454" s="21">
        <f t="shared" si="137"/>
        <v>0</v>
      </c>
      <c r="M454" s="9">
        <v>-67.06</v>
      </c>
      <c r="O454" s="9">
        <v>0</v>
      </c>
      <c r="Q454" s="9">
        <f t="shared" si="138"/>
        <v>-67.06</v>
      </c>
      <c r="S454" s="21" t="str">
        <f t="shared" si="139"/>
        <v>N.M.</v>
      </c>
      <c r="U454" s="9">
        <v>-67.06</v>
      </c>
      <c r="W454" s="9">
        <v>-67.81</v>
      </c>
      <c r="Y454" s="9">
        <f t="shared" si="140"/>
        <v>0.75</v>
      </c>
      <c r="AA454" s="21">
        <f t="shared" si="141"/>
        <v>0.011060315587671435</v>
      </c>
      <c r="AC454" s="9">
        <v>-67.06</v>
      </c>
      <c r="AE454" s="9">
        <v>-67.81</v>
      </c>
      <c r="AG454" s="9">
        <f t="shared" si="142"/>
        <v>0.75</v>
      </c>
      <c r="AI454" s="21">
        <f t="shared" si="143"/>
        <v>0.011060315587671435</v>
      </c>
    </row>
    <row r="455" spans="1:35" ht="12.75" outlineLevel="1">
      <c r="A455" s="1" t="s">
        <v>1049</v>
      </c>
      <c r="B455" s="16" t="s">
        <v>1050</v>
      </c>
      <c r="C455" s="1" t="s">
        <v>1365</v>
      </c>
      <c r="E455" s="5">
        <v>-49.25</v>
      </c>
      <c r="G455" s="5">
        <v>-1.22</v>
      </c>
      <c r="I455" s="9">
        <f t="shared" si="136"/>
        <v>-48.03</v>
      </c>
      <c r="K455" s="21" t="str">
        <f t="shared" si="137"/>
        <v>N.M.</v>
      </c>
      <c r="M455" s="9">
        <v>-390.7</v>
      </c>
      <c r="O455" s="9">
        <v>-6894.16</v>
      </c>
      <c r="Q455" s="9">
        <f t="shared" si="138"/>
        <v>6503.46</v>
      </c>
      <c r="S455" s="21">
        <f t="shared" si="139"/>
        <v>0.9433288464439468</v>
      </c>
      <c r="U455" s="9">
        <v>1878.308</v>
      </c>
      <c r="W455" s="9">
        <v>-20727.54</v>
      </c>
      <c r="Y455" s="9">
        <f t="shared" si="140"/>
        <v>22605.848</v>
      </c>
      <c r="AA455" s="21">
        <f t="shared" si="141"/>
        <v>1.0906189542994489</v>
      </c>
      <c r="AC455" s="9">
        <v>-66.60200000000009</v>
      </c>
      <c r="AE455" s="9">
        <v>-20727.54</v>
      </c>
      <c r="AG455" s="9">
        <f t="shared" si="142"/>
        <v>20660.938000000002</v>
      </c>
      <c r="AI455" s="21">
        <f t="shared" si="143"/>
        <v>0.9967867870475706</v>
      </c>
    </row>
    <row r="456" spans="1:35" ht="12.75" outlineLevel="1">
      <c r="A456" s="1" t="s">
        <v>1051</v>
      </c>
      <c r="B456" s="16" t="s">
        <v>1052</v>
      </c>
      <c r="C456" s="1" t="s">
        <v>1366</v>
      </c>
      <c r="E456" s="5">
        <v>0</v>
      </c>
      <c r="G456" s="5">
        <v>0</v>
      </c>
      <c r="I456" s="9">
        <f t="shared" si="136"/>
        <v>0</v>
      </c>
      <c r="K456" s="21">
        <f t="shared" si="137"/>
        <v>0</v>
      </c>
      <c r="M456" s="9">
        <v>-161.94</v>
      </c>
      <c r="O456" s="9">
        <v>0</v>
      </c>
      <c r="Q456" s="9">
        <f t="shared" si="138"/>
        <v>-161.94</v>
      </c>
      <c r="S456" s="21" t="str">
        <f t="shared" si="139"/>
        <v>N.M.</v>
      </c>
      <c r="U456" s="9">
        <v>-843.75</v>
      </c>
      <c r="W456" s="9">
        <v>0</v>
      </c>
      <c r="Y456" s="9">
        <f t="shared" si="140"/>
        <v>-843.75</v>
      </c>
      <c r="AA456" s="21" t="str">
        <f t="shared" si="141"/>
        <v>N.M.</v>
      </c>
      <c r="AC456" s="9">
        <v>-843.75</v>
      </c>
      <c r="AE456" s="9">
        <v>0</v>
      </c>
      <c r="AG456" s="9">
        <f t="shared" si="142"/>
        <v>-843.75</v>
      </c>
      <c r="AI456" s="21" t="str">
        <f t="shared" si="143"/>
        <v>N.M.</v>
      </c>
    </row>
    <row r="457" spans="1:35" ht="12.75" outlineLevel="1">
      <c r="A457" s="1" t="s">
        <v>1053</v>
      </c>
      <c r="B457" s="16" t="s">
        <v>1054</v>
      </c>
      <c r="C457" s="1" t="s">
        <v>1367</v>
      </c>
      <c r="E457" s="5">
        <v>0</v>
      </c>
      <c r="G457" s="5">
        <v>0</v>
      </c>
      <c r="I457" s="9">
        <f t="shared" si="136"/>
        <v>0</v>
      </c>
      <c r="K457" s="21">
        <f t="shared" si="137"/>
        <v>0</v>
      </c>
      <c r="M457" s="9">
        <v>-4229</v>
      </c>
      <c r="O457" s="9">
        <v>-2471.79</v>
      </c>
      <c r="Q457" s="9">
        <f t="shared" si="138"/>
        <v>-1757.21</v>
      </c>
      <c r="S457" s="21">
        <f t="shared" si="139"/>
        <v>-0.7109058617439185</v>
      </c>
      <c r="U457" s="9">
        <v>-7570.83</v>
      </c>
      <c r="W457" s="9">
        <v>-2987.66</v>
      </c>
      <c r="Y457" s="9">
        <f t="shared" si="140"/>
        <v>-4583.17</v>
      </c>
      <c r="AA457" s="21">
        <f t="shared" si="141"/>
        <v>-1.5340333237383104</v>
      </c>
      <c r="AC457" s="9">
        <v>-7570.83</v>
      </c>
      <c r="AE457" s="9">
        <v>-2987.66</v>
      </c>
      <c r="AG457" s="9">
        <f t="shared" si="142"/>
        <v>-4583.17</v>
      </c>
      <c r="AI457" s="21">
        <f t="shared" si="143"/>
        <v>-1.5340333237383104</v>
      </c>
    </row>
    <row r="458" spans="1:53" s="16" customFormat="1" ht="12.75">
      <c r="A458" s="16" t="s">
        <v>48</v>
      </c>
      <c r="C458" s="16" t="s">
        <v>1368</v>
      </c>
      <c r="D458" s="9"/>
      <c r="E458" s="9">
        <v>-38916.64</v>
      </c>
      <c r="F458" s="9"/>
      <c r="G458" s="9">
        <v>-18002.690000000002</v>
      </c>
      <c r="H458" s="9"/>
      <c r="I458" s="9">
        <f>+E458-G458</f>
        <v>-20913.949999999997</v>
      </c>
      <c r="J458" s="37" t="str">
        <f>IF((+E458-G458)=(I458),"  ",$AO$509)</f>
        <v>  </v>
      </c>
      <c r="K458" s="38">
        <f>IF(G458&lt;0,IF(I458=0,0,IF(OR(G458=0,E458=0),"N.M.",IF(ABS(I458/G458)&gt;=10,"N.M.",I458/(-G458)))),IF(I458=0,0,IF(OR(G458=0,E458=0),"N.M.",IF(ABS(I458/G458)&gt;=10,"N.M.",I458/G458))))</f>
        <v>-1.1617124996319992</v>
      </c>
      <c r="L458" s="39"/>
      <c r="M458" s="9">
        <v>-94215.62999999999</v>
      </c>
      <c r="N458" s="9"/>
      <c r="O458" s="9">
        <v>-72682.98</v>
      </c>
      <c r="P458" s="9"/>
      <c r="Q458" s="9">
        <f>+M458-O458</f>
        <v>-21532.649999999994</v>
      </c>
      <c r="R458" s="37" t="str">
        <f>IF((+M458-O458)=(Q458),"  ",$AO$509)</f>
        <v>  </v>
      </c>
      <c r="S458" s="38">
        <f>IF(O458&lt;0,IF(Q458=0,0,IF(OR(O458=0,M458=0),"N.M.",IF(ABS(Q458/O458)&gt;=10,"N.M.",Q458/(-O458)))),IF(Q458=0,0,IF(OR(O458=0,M458=0),"N.M.",IF(ABS(Q458/O458)&gt;=10,"N.M.",Q458/O458))))</f>
        <v>-0.29625436381392173</v>
      </c>
      <c r="T458" s="39"/>
      <c r="U458" s="9">
        <v>-468844.082</v>
      </c>
      <c r="V458" s="9"/>
      <c r="W458" s="9">
        <v>-576513.591</v>
      </c>
      <c r="X458" s="9"/>
      <c r="Y458" s="9">
        <f>+U458-W458</f>
        <v>107669.50900000002</v>
      </c>
      <c r="Z458" s="37" t="str">
        <f>IF((+U458-W458)=(Y458),"  ",$AO$509)</f>
        <v>  </v>
      </c>
      <c r="AA458" s="38">
        <f>IF(W458&lt;0,IF(Y458=0,0,IF(OR(W458=0,U458=0),"N.M.",IF(ABS(Y458/W458)&gt;=10,"N.M.",Y458/(-W458)))),IF(Y458=0,0,IF(OR(W458=0,U458=0),"N.M.",IF(ABS(Y458/W458)&gt;=10,"N.M.",Y458/W458))))</f>
        <v>0.1867597064160106</v>
      </c>
      <c r="AB458" s="39"/>
      <c r="AC458" s="9">
        <v>-2323480.732</v>
      </c>
      <c r="AD458" s="9"/>
      <c r="AE458" s="9">
        <v>-1437038.1649999998</v>
      </c>
      <c r="AF458" s="9"/>
      <c r="AG458" s="9">
        <f>+AC458-AE458</f>
        <v>-886442.567</v>
      </c>
      <c r="AH458" s="37" t="str">
        <f>IF((+AC458-AE458)=(AG458),"  ",$AO$509)</f>
        <v>  </v>
      </c>
      <c r="AI458" s="38">
        <f>IF(AE458&lt;0,IF(AG458=0,0,IF(OR(AE458=0,AC458=0),"N.M.",IF(ABS(AG458/AE458)&gt;=10,"N.M.",AG458/(-AE458)))),IF(AG458=0,0,IF(OR(AE458=0,AC458=0),"N.M.",IF(ABS(AG458/AE458)&gt;=10,"N.M.",AG458/AE458))))</f>
        <v>-0.6168538794514202</v>
      </c>
      <c r="AJ458" s="39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</row>
    <row r="459" spans="1:35" ht="12.75" outlineLevel="1">
      <c r="A459" s="1" t="s">
        <v>1055</v>
      </c>
      <c r="B459" s="16" t="s">
        <v>1056</v>
      </c>
      <c r="C459" s="1" t="s">
        <v>1369</v>
      </c>
      <c r="E459" s="5">
        <v>11671.9</v>
      </c>
      <c r="G459" s="5">
        <v>-164525.48</v>
      </c>
      <c r="I459" s="9">
        <f aca="true" t="shared" si="144" ref="I459:I464">+E459-G459</f>
        <v>176197.38</v>
      </c>
      <c r="K459" s="21">
        <f aca="true" t="shared" si="145" ref="K459:K464">IF(G459&lt;0,IF(I459=0,0,IF(OR(G459=0,E459=0),"N.M.",IF(ABS(I459/G459)&gt;=10,"N.M.",I459/(-G459)))),IF(I459=0,0,IF(OR(G459=0,E459=0),"N.M.",IF(ABS(I459/G459)&gt;=10,"N.M.",I459/G459))))</f>
        <v>1.0709428108035302</v>
      </c>
      <c r="M459" s="9">
        <v>-154043.56</v>
      </c>
      <c r="O459" s="9">
        <v>-350788.93</v>
      </c>
      <c r="Q459" s="9">
        <f aca="true" t="shared" si="146" ref="Q459:Q464">+M459-O459</f>
        <v>196745.37</v>
      </c>
      <c r="S459" s="21">
        <f aca="true" t="shared" si="147" ref="S459:S464">IF(O459&lt;0,IF(Q459=0,0,IF(OR(O459=0,M459=0),"N.M.",IF(ABS(Q459/O459)&gt;=10,"N.M.",Q459/(-O459)))),IF(Q459=0,0,IF(OR(O459=0,M459=0),"N.M.",IF(ABS(Q459/O459)&gt;=10,"N.M.",Q459/O459))))</f>
        <v>0.5608653899083987</v>
      </c>
      <c r="U459" s="9">
        <v>-313554.22000000003</v>
      </c>
      <c r="W459" s="9">
        <v>-1005633.07</v>
      </c>
      <c r="Y459" s="9">
        <f aca="true" t="shared" si="148" ref="Y459:Y464">+U459-W459</f>
        <v>692078.8499999999</v>
      </c>
      <c r="AA459" s="21">
        <f aca="true" t="shared" si="149" ref="AA459:AA464">IF(W459&lt;0,IF(Y459=0,0,IF(OR(W459=0,U459=0),"N.M.",IF(ABS(Y459/W459)&gt;=10,"N.M.",Y459/(-W459)))),IF(Y459=0,0,IF(OR(W459=0,U459=0),"N.M.",IF(ABS(Y459/W459)&gt;=10,"N.M.",Y459/W459))))</f>
        <v>0.6882021590638422</v>
      </c>
      <c r="AC459" s="9">
        <v>153026.07</v>
      </c>
      <c r="AE459" s="9">
        <v>-556566.0399999999</v>
      </c>
      <c r="AG459" s="9">
        <f aca="true" t="shared" si="150" ref="AG459:AG464">+AC459-AE459</f>
        <v>709592.1099999999</v>
      </c>
      <c r="AI459" s="21">
        <f aca="true" t="shared" si="151" ref="AI459:AI464">IF(AE459&lt;0,IF(AG459=0,0,IF(OR(AE459=0,AC459=0),"N.M.",IF(ABS(AG459/AE459)&gt;=10,"N.M.",AG459/(-AE459)))),IF(AG459=0,0,IF(OR(AE459=0,AC459=0),"N.M.",IF(ABS(AG459/AE459)&gt;=10,"N.M.",AG459/AE459))))</f>
        <v>1.274946832904142</v>
      </c>
    </row>
    <row r="460" spans="1:35" ht="12.75" outlineLevel="1">
      <c r="A460" s="1" t="s">
        <v>1057</v>
      </c>
      <c r="B460" s="16" t="s">
        <v>1058</v>
      </c>
      <c r="C460" s="1" t="s">
        <v>1370</v>
      </c>
      <c r="E460" s="5">
        <v>0</v>
      </c>
      <c r="G460" s="5">
        <v>-21874.100000000002</v>
      </c>
      <c r="I460" s="9">
        <f t="shared" si="144"/>
        <v>21874.100000000002</v>
      </c>
      <c r="K460" s="21" t="str">
        <f t="shared" si="145"/>
        <v>N.M.</v>
      </c>
      <c r="M460" s="9">
        <v>0</v>
      </c>
      <c r="O460" s="9">
        <v>-21874.100000000002</v>
      </c>
      <c r="Q460" s="9">
        <f t="shared" si="146"/>
        <v>21874.100000000002</v>
      </c>
      <c r="S460" s="21" t="str">
        <f t="shared" si="147"/>
        <v>N.M.</v>
      </c>
      <c r="U460" s="9">
        <v>0</v>
      </c>
      <c r="W460" s="9">
        <v>-21874.100000000002</v>
      </c>
      <c r="Y460" s="9">
        <f t="shared" si="148"/>
        <v>21874.100000000002</v>
      </c>
      <c r="AA460" s="21" t="str">
        <f t="shared" si="149"/>
        <v>N.M.</v>
      </c>
      <c r="AC460" s="9">
        <v>0</v>
      </c>
      <c r="AE460" s="9">
        <v>-21874.100000000002</v>
      </c>
      <c r="AG460" s="9">
        <f t="shared" si="150"/>
        <v>21874.100000000002</v>
      </c>
      <c r="AI460" s="21" t="str">
        <f t="shared" si="151"/>
        <v>N.M.</v>
      </c>
    </row>
    <row r="461" spans="1:35" ht="12.75" outlineLevel="1">
      <c r="A461" s="1" t="s">
        <v>1059</v>
      </c>
      <c r="B461" s="16" t="s">
        <v>1060</v>
      </c>
      <c r="C461" s="1" t="s">
        <v>1370</v>
      </c>
      <c r="E461" s="5">
        <v>5460.84</v>
      </c>
      <c r="G461" s="5">
        <v>-6005.92</v>
      </c>
      <c r="I461" s="9">
        <f t="shared" si="144"/>
        <v>11466.76</v>
      </c>
      <c r="K461" s="21">
        <f t="shared" si="145"/>
        <v>1.9092428803580468</v>
      </c>
      <c r="M461" s="9">
        <v>5460.84</v>
      </c>
      <c r="O461" s="9">
        <v>-33252.35</v>
      </c>
      <c r="Q461" s="9">
        <f t="shared" si="146"/>
        <v>38713.19</v>
      </c>
      <c r="S461" s="21">
        <f t="shared" si="147"/>
        <v>1.1642241826517525</v>
      </c>
      <c r="U461" s="9">
        <v>5460.84</v>
      </c>
      <c r="W461" s="9">
        <v>-129042.26000000001</v>
      </c>
      <c r="Y461" s="9">
        <f t="shared" si="148"/>
        <v>134503.1</v>
      </c>
      <c r="AA461" s="21">
        <f t="shared" si="149"/>
        <v>1.0423182297024245</v>
      </c>
      <c r="AC461" s="9">
        <v>77951.67</v>
      </c>
      <c r="AE461" s="9">
        <v>-129042.26000000001</v>
      </c>
      <c r="AG461" s="9">
        <f t="shared" si="150"/>
        <v>206993.93</v>
      </c>
      <c r="AI461" s="21">
        <f t="shared" si="151"/>
        <v>1.6040786173459762</v>
      </c>
    </row>
    <row r="462" spans="1:35" ht="12.75" outlineLevel="1">
      <c r="A462" s="1" t="s">
        <v>1061</v>
      </c>
      <c r="B462" s="16" t="s">
        <v>1062</v>
      </c>
      <c r="C462" s="1" t="s">
        <v>1370</v>
      </c>
      <c r="E462" s="5">
        <v>-5326.63</v>
      </c>
      <c r="G462" s="5">
        <v>0</v>
      </c>
      <c r="I462" s="9">
        <f t="shared" si="144"/>
        <v>-5326.63</v>
      </c>
      <c r="K462" s="21" t="str">
        <f t="shared" si="145"/>
        <v>N.M.</v>
      </c>
      <c r="M462" s="9">
        <v>-29166.3</v>
      </c>
      <c r="O462" s="9">
        <v>0</v>
      </c>
      <c r="Q462" s="9">
        <f t="shared" si="146"/>
        <v>-29166.3</v>
      </c>
      <c r="S462" s="21" t="str">
        <f t="shared" si="147"/>
        <v>N.M.</v>
      </c>
      <c r="U462" s="9">
        <v>-52113.35</v>
      </c>
      <c r="W462" s="9">
        <v>0</v>
      </c>
      <c r="Y462" s="9">
        <f t="shared" si="148"/>
        <v>-52113.35</v>
      </c>
      <c r="AA462" s="21" t="str">
        <f t="shared" si="149"/>
        <v>N.M.</v>
      </c>
      <c r="AC462" s="9">
        <v>-52113.35</v>
      </c>
      <c r="AE462" s="9">
        <v>0</v>
      </c>
      <c r="AG462" s="9">
        <f t="shared" si="150"/>
        <v>-52113.35</v>
      </c>
      <c r="AI462" s="21" t="str">
        <f t="shared" si="151"/>
        <v>N.M.</v>
      </c>
    </row>
    <row r="463" spans="1:35" ht="12.75" outlineLevel="1">
      <c r="A463" s="1" t="s">
        <v>1063</v>
      </c>
      <c r="B463" s="16" t="s">
        <v>1064</v>
      </c>
      <c r="C463" s="1" t="s">
        <v>1371</v>
      </c>
      <c r="E463" s="5">
        <v>-67278.4</v>
      </c>
      <c r="G463" s="5">
        <v>-417806.9</v>
      </c>
      <c r="I463" s="9">
        <f t="shared" si="144"/>
        <v>350528.5</v>
      </c>
      <c r="K463" s="21">
        <f t="shared" si="145"/>
        <v>0.8389725014115372</v>
      </c>
      <c r="M463" s="9">
        <v>-126432.25</v>
      </c>
      <c r="O463" s="9">
        <v>-465671.5</v>
      </c>
      <c r="Q463" s="9">
        <f t="shared" si="146"/>
        <v>339239.25</v>
      </c>
      <c r="S463" s="21">
        <f t="shared" si="147"/>
        <v>0.7284947650865471</v>
      </c>
      <c r="U463" s="9">
        <v>-188717.55000000002</v>
      </c>
      <c r="W463" s="9">
        <v>-871841.9500000001</v>
      </c>
      <c r="Y463" s="9">
        <f t="shared" si="148"/>
        <v>683124.4</v>
      </c>
      <c r="AA463" s="21">
        <f t="shared" si="149"/>
        <v>0.7835415581918259</v>
      </c>
      <c r="AC463" s="9">
        <v>-189371.7</v>
      </c>
      <c r="AE463" s="9">
        <v>-1403428.25</v>
      </c>
      <c r="AG463" s="9">
        <f t="shared" si="150"/>
        <v>1214056.55</v>
      </c>
      <c r="AI463" s="21">
        <f t="shared" si="151"/>
        <v>0.8650649222715875</v>
      </c>
    </row>
    <row r="464" spans="1:35" ht="12.75" outlineLevel="1">
      <c r="A464" s="1" t="s">
        <v>1065</v>
      </c>
      <c r="B464" s="16" t="s">
        <v>1066</v>
      </c>
      <c r="C464" s="1" t="s">
        <v>1372</v>
      </c>
      <c r="E464" s="5">
        <v>121766.47</v>
      </c>
      <c r="G464" s="5">
        <v>584197.9500000001</v>
      </c>
      <c r="I464" s="9">
        <f t="shared" si="144"/>
        <v>-462431.4800000001</v>
      </c>
      <c r="K464" s="21">
        <f t="shared" si="145"/>
        <v>-0.7915664202519027</v>
      </c>
      <c r="M464" s="9">
        <v>156833.2</v>
      </c>
      <c r="O464" s="9">
        <v>784262.15</v>
      </c>
      <c r="Q464" s="9">
        <f t="shared" si="146"/>
        <v>-627428.95</v>
      </c>
      <c r="S464" s="21">
        <f t="shared" si="147"/>
        <v>-0.8000245198623954</v>
      </c>
      <c r="U464" s="9">
        <v>491155.34</v>
      </c>
      <c r="W464" s="9">
        <v>1266150.55</v>
      </c>
      <c r="Y464" s="9">
        <f t="shared" si="148"/>
        <v>-774995.21</v>
      </c>
      <c r="AA464" s="21">
        <f t="shared" si="149"/>
        <v>-0.6120877252709008</v>
      </c>
      <c r="AC464" s="9">
        <v>1031942.2</v>
      </c>
      <c r="AE464" s="9">
        <v>1685409.9500000002</v>
      </c>
      <c r="AG464" s="9">
        <f t="shared" si="150"/>
        <v>-653467.7500000002</v>
      </c>
      <c r="AI464" s="21">
        <f t="shared" si="151"/>
        <v>-0.38772035848014313</v>
      </c>
    </row>
    <row r="465" spans="1:53" s="16" customFormat="1" ht="12.75">
      <c r="A465" s="16" t="s">
        <v>49</v>
      </c>
      <c r="C465" s="16" t="s">
        <v>1373</v>
      </c>
      <c r="D465" s="9"/>
      <c r="E465" s="9">
        <v>66294.18000000001</v>
      </c>
      <c r="F465" s="9"/>
      <c r="G465" s="9">
        <v>-26014.449999999953</v>
      </c>
      <c r="H465" s="9"/>
      <c r="I465" s="9">
        <f>+E465-G465</f>
        <v>92308.62999999996</v>
      </c>
      <c r="J465" s="37" t="str">
        <f>IF((+E465-G465)=(I465),"  ",$AO$509)</f>
        <v>  </v>
      </c>
      <c r="K465" s="38">
        <f>IF(G465&lt;0,IF(I465=0,0,IF(OR(G465=0,E465=0),"N.M.",IF(ABS(I465/G465)&gt;=10,"N.M.",I465/(-G465)))),IF(I465=0,0,IF(OR(G465=0,E465=0),"N.M.",IF(ABS(I465/G465)&gt;=10,"N.M.",I465/G465))))</f>
        <v>3.548359853850461</v>
      </c>
      <c r="L465" s="39"/>
      <c r="M465" s="9">
        <v>-147348.07</v>
      </c>
      <c r="N465" s="9"/>
      <c r="O465" s="9">
        <v>-87324.72999999986</v>
      </c>
      <c r="P465" s="9"/>
      <c r="Q465" s="9">
        <f>+M465-O465</f>
        <v>-60023.34000000014</v>
      </c>
      <c r="R465" s="37" t="str">
        <f>IF((+M465-O465)=(Q465),"  ",$AO$509)</f>
        <v>  </v>
      </c>
      <c r="S465" s="38">
        <f>IF(O465&lt;0,IF(Q465=0,0,IF(OR(O465=0,M465=0),"N.M.",IF(ABS(Q465/O465)&gt;=10,"N.M.",Q465/(-O465)))),IF(Q465=0,0,IF(OR(O465=0,M465=0),"N.M.",IF(ABS(Q465/O465)&gt;=10,"N.M.",Q465/O465))))</f>
        <v>-0.6873578652919996</v>
      </c>
      <c r="T465" s="39"/>
      <c r="U465" s="9">
        <v>-57768.94</v>
      </c>
      <c r="V465" s="9"/>
      <c r="W465" s="9">
        <v>-762240.8299999998</v>
      </c>
      <c r="X465" s="9"/>
      <c r="Y465" s="9">
        <f>+U465-W465</f>
        <v>704471.8899999999</v>
      </c>
      <c r="Z465" s="37" t="str">
        <f>IF((+U465-W465)=(Y465),"  ",$AO$509)</f>
        <v>  </v>
      </c>
      <c r="AA465" s="38">
        <f>IF(W465&lt;0,IF(Y465=0,0,IF(OR(W465=0,U465=0),"N.M.",IF(ABS(Y465/W465)&gt;=10,"N.M.",Y465/(-W465)))),IF(Y465=0,0,IF(OR(W465=0,U465=0),"N.M.",IF(ABS(Y465/W465)&gt;=10,"N.M.",Y465/W465))))</f>
        <v>0.9242116956657911</v>
      </c>
      <c r="AB465" s="39"/>
      <c r="AC465" s="9">
        <v>1021434.8900000001</v>
      </c>
      <c r="AD465" s="9"/>
      <c r="AE465" s="9">
        <v>-425500.69999999995</v>
      </c>
      <c r="AF465" s="9"/>
      <c r="AG465" s="9">
        <f>+AC465-AE465</f>
        <v>1446935.59</v>
      </c>
      <c r="AH465" s="37" t="str">
        <f>IF((+AC465-AE465)=(AG465),"  ",$AO$509)</f>
        <v>  </v>
      </c>
      <c r="AI465" s="38">
        <f>IF(AE465&lt;0,IF(AG465=0,0,IF(OR(AE465=0,AC465=0),"N.M.",IF(ABS(AG465/AE465)&gt;=10,"N.M.",AG465/(-AE465)))),IF(AG465=0,0,IF(OR(AE465=0,AC465=0),"N.M.",IF(ABS(AG465/AE465)&gt;=10,"N.M.",AG465/AE465))))</f>
        <v>3.4005480837046806</v>
      </c>
      <c r="AJ465" s="39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</row>
    <row r="466" spans="1:53" s="16" customFormat="1" ht="12.75">
      <c r="A466" s="77" t="s">
        <v>50</v>
      </c>
      <c r="C466" s="17" t="s">
        <v>51</v>
      </c>
      <c r="D466" s="18"/>
      <c r="E466" s="18">
        <v>169107.58</v>
      </c>
      <c r="F466" s="18"/>
      <c r="G466" s="18">
        <v>31477.419999999995</v>
      </c>
      <c r="H466" s="18"/>
      <c r="I466" s="18">
        <f>+E466-G466</f>
        <v>137630.16</v>
      </c>
      <c r="J466" s="37" t="str">
        <f>IF((+E466-G466)=(I466),"  ",$AO$509)</f>
        <v>  </v>
      </c>
      <c r="K466" s="40">
        <f>IF(G466&lt;0,IF(I466=0,0,IF(OR(G466=0,E466=0),"N.M.",IF(ABS(I466/G466)&gt;=10,"N.M.",I466/(-G466)))),IF(I466=0,0,IF(OR(G466=0,E466=0),"N.M.",IF(ABS(I466/G466)&gt;=10,"N.M.",I466/G466))))</f>
        <v>4.372345636967706</v>
      </c>
      <c r="L466" s="39"/>
      <c r="M466" s="18">
        <v>704289.8300000001</v>
      </c>
      <c r="N466" s="18"/>
      <c r="O466" s="18">
        <v>240392.5</v>
      </c>
      <c r="P466" s="18"/>
      <c r="Q466" s="18">
        <f>+M466-O466</f>
        <v>463897.3300000001</v>
      </c>
      <c r="R466" s="37" t="str">
        <f>IF((+M466-O466)=(Q466),"  ",$AO$509)</f>
        <v>  </v>
      </c>
      <c r="S466" s="40">
        <f>IF(O466&lt;0,IF(Q466=0,0,IF(OR(O466=0,M466=0),"N.M.",IF(ABS(Q466/O466)&gt;=10,"N.M.",Q466/(-O466)))),IF(Q466=0,0,IF(OR(O466=0,M466=0),"N.M.",IF(ABS(Q466/O466)&gt;=10,"N.M.",Q466/O466))))</f>
        <v>1.9297495970132184</v>
      </c>
      <c r="T466" s="39"/>
      <c r="U466" s="18">
        <v>641169.3779999998</v>
      </c>
      <c r="V466" s="18"/>
      <c r="W466" s="18">
        <v>2270906.559000001</v>
      </c>
      <c r="X466" s="18"/>
      <c r="Y466" s="18">
        <f>+U466-W466</f>
        <v>-1629737.181000001</v>
      </c>
      <c r="Z466" s="37" t="str">
        <f>IF((+U466-W466)=(Y466),"  ",$AO$509)</f>
        <v>  </v>
      </c>
      <c r="AA466" s="40">
        <f>IF(W466&lt;0,IF(Y466=0,0,IF(OR(W466=0,U466=0),"N.M.",IF(ABS(Y466/W466)&gt;=10,"N.M.",Y466/(-W466)))),IF(Y466=0,0,IF(OR(W466=0,U466=0),"N.M.",IF(ABS(Y466/W466)&gt;=10,"N.M.",Y466/W466))))</f>
        <v>-0.7176592865704081</v>
      </c>
      <c r="AB466" s="39"/>
      <c r="AC466" s="18">
        <v>-1297972.542</v>
      </c>
      <c r="AD466" s="18"/>
      <c r="AE466" s="18">
        <v>1846428.2950000004</v>
      </c>
      <c r="AF466" s="18"/>
      <c r="AG466" s="18">
        <f>+AC466-AE466</f>
        <v>-3144400.8370000003</v>
      </c>
      <c r="AH466" s="37" t="str">
        <f>IF((+AC466-AE466)=(AG466),"  ",$AO$509)</f>
        <v>  </v>
      </c>
      <c r="AI466" s="40">
        <f>IF(AE466&lt;0,IF(AG466=0,0,IF(OR(AE466=0,AC466=0),"N.M.",IF(ABS(AG466/AE466)&gt;=10,"N.M.",AG466/(-AE466)))),IF(AG466=0,0,IF(OR(AE466=0,AC466=0),"N.M.",IF(ABS(AG466/AE466)&gt;=10,"N.M.",AG466/AE466))))</f>
        <v>-1.702963957774488</v>
      </c>
      <c r="AJ466" s="39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</row>
    <row r="467" spans="4:53" s="16" customFormat="1" ht="12.75">
      <c r="D467" s="9"/>
      <c r="E467" s="43" t="str">
        <f>IF(ABS(+E444+E458+E465-E466)&gt;$AO$505,$AO$508," ")</f>
        <v> </v>
      </c>
      <c r="F467" s="28"/>
      <c r="G467" s="43" t="str">
        <f>IF(ABS(+G444+G458+G465-G466)&gt;$AO$505,$AO$508," ")</f>
        <v> </v>
      </c>
      <c r="H467" s="42"/>
      <c r="I467" s="43" t="str">
        <f>IF(ABS(+I444+I458+I465-I466)&gt;$AO$505,$AO$508," ")</f>
        <v> </v>
      </c>
      <c r="J467" s="9"/>
      <c r="K467" s="21"/>
      <c r="L467" s="11"/>
      <c r="M467" s="43" t="str">
        <f>IF(ABS(+M444+M458+M465-M466)&gt;$AO$505,$AO$508," ")</f>
        <v> </v>
      </c>
      <c r="N467" s="42"/>
      <c r="O467" s="43" t="str">
        <f>IF(ABS(+O444+O458+O465-O466)&gt;$AO$505,$AO$508," ")</f>
        <v> </v>
      </c>
      <c r="P467" s="28"/>
      <c r="Q467" s="43" t="str">
        <f>IF(ABS(+Q444+Q458+Q465-Q466)&gt;$AO$505,$AO$508," ")</f>
        <v> </v>
      </c>
      <c r="R467" s="9"/>
      <c r="S467" s="21"/>
      <c r="T467" s="9"/>
      <c r="U467" s="43" t="str">
        <f>IF(ABS(+U444+U458+U465-U466)&gt;$AO$505,$AO$508," ")</f>
        <v> </v>
      </c>
      <c r="V467" s="28"/>
      <c r="W467" s="43" t="str">
        <f>IF(ABS(+W444+W458+W465-W466)&gt;$AO$505,$AO$508," ")</f>
        <v> </v>
      </c>
      <c r="X467" s="28"/>
      <c r="Y467" s="43" t="str">
        <f>IF(ABS(+Y444+Y458+Y465-Y466)&gt;$AO$505,$AO$508," ")</f>
        <v> </v>
      </c>
      <c r="Z467" s="9"/>
      <c r="AA467" s="21"/>
      <c r="AB467" s="9"/>
      <c r="AC467" s="43" t="str">
        <f>IF(ABS(+AC444+AC458+AC465-AC466)&gt;$AO$505,$AO$508," ")</f>
        <v> </v>
      </c>
      <c r="AD467" s="28"/>
      <c r="AE467" s="43" t="str">
        <f>IF(ABS(+AE444+AE458+AE465-AE466)&gt;$AO$505,$AO$508," ")</f>
        <v> </v>
      </c>
      <c r="AF467" s="42"/>
      <c r="AG467" s="43" t="str">
        <f>IF(ABS(+AG444+AG458+AG465-AG466)&gt;$AO$505,$AO$508," ")</f>
        <v> </v>
      </c>
      <c r="AH467" s="9"/>
      <c r="AI467" s="2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1:53" s="16" customFormat="1" ht="12.75">
      <c r="A468" s="77" t="s">
        <v>52</v>
      </c>
      <c r="C468" s="17" t="s">
        <v>53</v>
      </c>
      <c r="D468" s="18"/>
      <c r="E468" s="18">
        <v>3391323.912000011</v>
      </c>
      <c r="F468" s="18"/>
      <c r="G468" s="18">
        <v>4094504.7529999893</v>
      </c>
      <c r="H468" s="18"/>
      <c r="I468" s="18">
        <f>+E468-G468</f>
        <v>-703180.8409999781</v>
      </c>
      <c r="J468" s="37" t="str">
        <f>IF((+E468-G468)=(I468),"  ",$AO$509)</f>
        <v>  </v>
      </c>
      <c r="K468" s="40">
        <f>IF(G468&lt;0,IF(I468=0,0,IF(OR(G468=0,E468=0),"N.M.",IF(ABS(I468/G468)&gt;=10,"N.M.",I468/(-G468)))),IF(I468=0,0,IF(OR(G468=0,E468=0),"N.M.",IF(ABS(I468/G468)&gt;=10,"N.M.",I468/G468))))</f>
        <v>-0.17173770295046473</v>
      </c>
      <c r="L468" s="39"/>
      <c r="M468" s="18">
        <v>6651197.460000038</v>
      </c>
      <c r="N468" s="18"/>
      <c r="O468" s="18">
        <v>12903459.186000053</v>
      </c>
      <c r="P468" s="18"/>
      <c r="Q468" s="18">
        <f>+M468-O468</f>
        <v>-6252261.726000015</v>
      </c>
      <c r="R468" s="37" t="str">
        <f>IF((+M468-O468)=(Q468),"  ",$AO$509)</f>
        <v>  </v>
      </c>
      <c r="S468" s="40">
        <f>IF(O468&lt;0,IF(Q468=0,0,IF(OR(O468=0,M468=0),"N.M.",IF(ABS(Q468/O468)&gt;=10,"N.M.",Q468/(-O468)))),IF(Q468=0,0,IF(OR(O468=0,M468=0),"N.M.",IF(ABS(Q468/O468)&gt;=10,"N.M.",Q468/O468))))</f>
        <v>-0.4845415199037147</v>
      </c>
      <c r="T468" s="39"/>
      <c r="U468" s="18">
        <v>46639415.88900013</v>
      </c>
      <c r="V468" s="18"/>
      <c r="W468" s="18">
        <v>62381616.38799986</v>
      </c>
      <c r="X468" s="18"/>
      <c r="Y468" s="18">
        <f>+U468-W468</f>
        <v>-15742200.49899973</v>
      </c>
      <c r="Z468" s="37" t="str">
        <f>IF((+U468-W468)=(Y468),"  ",$AO$509)</f>
        <v>  </v>
      </c>
      <c r="AA468" s="40">
        <f>IF(W468&lt;0,IF(Y468=0,0,IF(OR(W468=0,U468=0),"N.M.",IF(ABS(Y468/W468)&gt;=10,"N.M.",Y468/(-W468)))),IF(Y468=0,0,IF(OR(W468=0,U468=0),"N.M.",IF(ABS(Y468/W468)&gt;=10,"N.M.",Y468/W468))))</f>
        <v>-0.2523531997165114</v>
      </c>
      <c r="AB468" s="39"/>
      <c r="AC468" s="18">
        <v>43324754.533000074</v>
      </c>
      <c r="AD468" s="18"/>
      <c r="AE468" s="18">
        <v>70242765.4709999</v>
      </c>
      <c r="AF468" s="18"/>
      <c r="AG468" s="18">
        <f>+AC468-AE468</f>
        <v>-26918010.937999822</v>
      </c>
      <c r="AH468" s="37" t="str">
        <f>IF((+AC468-AE468)=(AG468),"  ",$AO$509)</f>
        <v>  </v>
      </c>
      <c r="AI468" s="40">
        <f>IF(AE468&lt;0,IF(AG468=0,0,IF(OR(AE468=0,AC468=0),"N.M.",IF(ABS(AG468/AE468)&gt;=10,"N.M.",AG468/(-AE468)))),IF(AG468=0,0,IF(OR(AE468=0,AC468=0),"N.M.",IF(ABS(AG468/AE468)&gt;=10,"N.M.",AG468/AE468))))</f>
        <v>-0.3832139973064282</v>
      </c>
      <c r="AJ468" s="39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4:53" s="16" customFormat="1" ht="12.75">
      <c r="D469" s="9"/>
      <c r="E469" s="43" t="str">
        <f>IF(ABS(E413+E466-E468)&gt;$AO$505,$AO$508," ")</f>
        <v> </v>
      </c>
      <c r="F469" s="28"/>
      <c r="G469" s="43" t="str">
        <f>IF(ABS(G413+G466-G468)&gt;$AO$505,$AO$508," ")</f>
        <v> </v>
      </c>
      <c r="H469" s="42"/>
      <c r="I469" s="43" t="str">
        <f>IF(ABS(I413+I466-I468)&gt;$AO$505,$AO$508," ")</f>
        <v> </v>
      </c>
      <c r="J469" s="9"/>
      <c r="K469" s="21"/>
      <c r="L469" s="11"/>
      <c r="M469" s="43" t="str">
        <f>IF(ABS(M413+M466-M468)&gt;$AO$505,$AO$508," ")</f>
        <v> </v>
      </c>
      <c r="N469" s="42"/>
      <c r="O469" s="43" t="str">
        <f>IF(ABS(O413+O466-O468)&gt;$AO$505,$AO$508," ")</f>
        <v> </v>
      </c>
      <c r="P469" s="28"/>
      <c r="Q469" s="43" t="str">
        <f>IF(ABS(Q413+Q466-Q468)&gt;$AO$505,$AO$508," ")</f>
        <v> </v>
      </c>
      <c r="R469" s="9"/>
      <c r="S469" s="21"/>
      <c r="T469" s="9"/>
      <c r="U469" s="43" t="str">
        <f>IF(ABS(U413+U466-U468)&gt;$AO$505,$AO$508," ")</f>
        <v> </v>
      </c>
      <c r="V469" s="28"/>
      <c r="W469" s="43" t="str">
        <f>IF(ABS(W413+W466-W468)&gt;$AO$505,$AO$508," ")</f>
        <v> </v>
      </c>
      <c r="X469" s="28"/>
      <c r="Y469" s="43" t="str">
        <f>IF(ABS(Y413+Y466-Y468)&gt;$AO$505,$AO$508," ")</f>
        <v> </v>
      </c>
      <c r="Z469" s="9"/>
      <c r="AA469" s="21"/>
      <c r="AB469" s="9"/>
      <c r="AC469" s="43" t="str">
        <f>IF(ABS(AC413+AC466-AC468)&gt;$AO$505,$AO$508," ")</f>
        <v> </v>
      </c>
      <c r="AD469" s="28"/>
      <c r="AE469" s="43" t="str">
        <f>IF(ABS(AE413+AE466-AE468)&gt;$AO$505,$AO$508," ")</f>
        <v> </v>
      </c>
      <c r="AF469" s="42"/>
      <c r="AG469" s="43" t="str">
        <f>IF(ABS(AG413+AG466-AG468)&gt;$AO$505,$AO$508," ")</f>
        <v> </v>
      </c>
      <c r="AH469" s="9"/>
      <c r="AI469" s="2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</row>
    <row r="470" spans="3:53" s="16" customFormat="1" ht="12.75">
      <c r="C470" s="17" t="s">
        <v>54</v>
      </c>
      <c r="D470" s="18"/>
      <c r="E470" s="9"/>
      <c r="F470" s="9"/>
      <c r="G470" s="9"/>
      <c r="H470" s="9"/>
      <c r="I470" s="9"/>
      <c r="J470" s="9"/>
      <c r="K470" s="21"/>
      <c r="L470" s="11"/>
      <c r="M470" s="9"/>
      <c r="N470" s="9"/>
      <c r="O470" s="9"/>
      <c r="P470" s="9"/>
      <c r="Q470" s="9"/>
      <c r="R470" s="9"/>
      <c r="S470" s="21"/>
      <c r="T470" s="9"/>
      <c r="U470" s="9"/>
      <c r="V470" s="9"/>
      <c r="W470" s="9"/>
      <c r="X470" s="9"/>
      <c r="Y470" s="9"/>
      <c r="Z470" s="9"/>
      <c r="AA470" s="21"/>
      <c r="AB470" s="9"/>
      <c r="AC470" s="9"/>
      <c r="AD470" s="9"/>
      <c r="AE470" s="9"/>
      <c r="AF470" s="9"/>
      <c r="AG470" s="9"/>
      <c r="AH470" s="9"/>
      <c r="AI470" s="2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1:35" ht="12.75" outlineLevel="1">
      <c r="A471" s="1" t="s">
        <v>1067</v>
      </c>
      <c r="B471" s="16" t="s">
        <v>1068</v>
      </c>
      <c r="C471" s="1" t="s">
        <v>1374</v>
      </c>
      <c r="E471" s="5">
        <v>2833225.52</v>
      </c>
      <c r="G471" s="5">
        <v>2032683.85</v>
      </c>
      <c r="I471" s="9">
        <f>(+E471-G471)</f>
        <v>800541.6699999999</v>
      </c>
      <c r="K471" s="21">
        <f>IF(G471&lt;0,IF(I471=0,0,IF(OR(G471=0,E471=0),"N.M.",IF(ABS(I471/G471)&gt;=10,"N.M.",I471/(-G471)))),IF(I471=0,0,IF(OR(G471=0,E471=0),"N.M.",IF(ABS(I471/G471)&gt;=10,"N.M.",I471/G471))))</f>
        <v>0.3938348159749485</v>
      </c>
      <c r="M471" s="9">
        <v>8499676.56</v>
      </c>
      <c r="O471" s="9">
        <v>6323801.55</v>
      </c>
      <c r="Q471" s="9">
        <f>(+M471-O471)</f>
        <v>2175875.0100000007</v>
      </c>
      <c r="S471" s="21">
        <f>IF(O471&lt;0,IF(Q471=0,0,IF(OR(O471=0,M471=0),"N.M.",IF(ABS(Q471/O471)&gt;=10,"N.M.",Q471/(-O471)))),IF(Q471=0,0,IF(OR(O471=0,M471=0),"N.M.",IF(ABS(Q471/O471)&gt;=10,"N.M.",Q471/O471))))</f>
        <v>0.3440770544104125</v>
      </c>
      <c r="U471" s="9">
        <v>26439844.59</v>
      </c>
      <c r="W471" s="9">
        <v>23488272.24</v>
      </c>
      <c r="Y471" s="9">
        <f>(+U471-W471)</f>
        <v>2951572.3500000015</v>
      </c>
      <c r="AA471" s="21">
        <f>IF(W471&lt;0,IF(Y471=0,0,IF(OR(W471=0,U471=0),"N.M.",IF(ABS(Y471/W471)&gt;=10,"N.M.",Y471/(-W471)))),IF(Y471=0,0,IF(OR(W471=0,U471=0),"N.M.",IF(ABS(Y471/W471)&gt;=10,"N.M.",Y471/W471))))</f>
        <v>0.12566153524794133</v>
      </c>
      <c r="AC471" s="9">
        <v>28424153.44</v>
      </c>
      <c r="AE471" s="9">
        <v>25735116.119999997</v>
      </c>
      <c r="AG471" s="9">
        <f>(+AC471-AE471)</f>
        <v>2689037.320000004</v>
      </c>
      <c r="AI471" s="21">
        <f>IF(AE471&lt;0,IF(AG471=0,0,IF(OR(AE471=0,AC471=0),"N.M.",IF(ABS(AG471/AE471)&gt;=10,"N.M.",AG471/(-AE471)))),IF(AG471=0,0,IF(OR(AE471=0,AC471=0),"N.M.",IF(ABS(AG471/AE471)&gt;=10,"N.M.",AG471/AE471))))</f>
        <v>0.10448902998771487</v>
      </c>
    </row>
    <row r="472" spans="1:35" ht="12.75" outlineLevel="1">
      <c r="A472" s="1" t="s">
        <v>1069</v>
      </c>
      <c r="B472" s="16" t="s">
        <v>1070</v>
      </c>
      <c r="C472" s="1" t="s">
        <v>1375</v>
      </c>
      <c r="E472" s="5">
        <v>87500</v>
      </c>
      <c r="G472" s="5">
        <v>87500</v>
      </c>
      <c r="I472" s="9">
        <f>(+E472-G472)</f>
        <v>0</v>
      </c>
      <c r="K472" s="21">
        <f>IF(G472&lt;0,IF(I472=0,0,IF(OR(G472=0,E472=0),"N.M.",IF(ABS(I472/G472)&gt;=10,"N.M.",I472/(-G472)))),IF(I472=0,0,IF(OR(G472=0,E472=0),"N.M.",IF(ABS(I472/G472)&gt;=10,"N.M.",I472/G472))))</f>
        <v>0</v>
      </c>
      <c r="M472" s="9">
        <v>262500</v>
      </c>
      <c r="O472" s="9">
        <v>262500</v>
      </c>
      <c r="Q472" s="9">
        <f>(+M472-O472)</f>
        <v>0</v>
      </c>
      <c r="S472" s="21">
        <f>IF(O472&lt;0,IF(Q472=0,0,IF(OR(O472=0,M472=0),"N.M.",IF(ABS(Q472/O472)&gt;=10,"N.M.",Q472/(-O472)))),IF(Q472=0,0,IF(OR(O472=0,M472=0),"N.M.",IF(ABS(Q472/O472)&gt;=10,"N.M.",Q472/O472))))</f>
        <v>0</v>
      </c>
      <c r="U472" s="9">
        <v>1021027</v>
      </c>
      <c r="W472" s="9">
        <v>962500</v>
      </c>
      <c r="Y472" s="9">
        <f>(+U472-W472)</f>
        <v>58527</v>
      </c>
      <c r="AA472" s="21">
        <f>IF(W472&lt;0,IF(Y472=0,0,IF(OR(W472=0,U472=0),"N.M.",IF(ABS(Y472/W472)&gt;=10,"N.M.",Y472/(-W472)))),IF(Y472=0,0,IF(OR(W472=0,U472=0),"N.M.",IF(ABS(Y472/W472)&gt;=10,"N.M.",Y472/W472))))</f>
        <v>0.06080727272727273</v>
      </c>
      <c r="AC472" s="9">
        <v>6936121.83</v>
      </c>
      <c r="AE472" s="9">
        <v>1050000</v>
      </c>
      <c r="AG472" s="9">
        <f>(+AC472-AE472)</f>
        <v>5886121.83</v>
      </c>
      <c r="AI472" s="21">
        <f>IF(AE472&lt;0,IF(AG472=0,0,IF(OR(AE472=0,AC472=0),"N.M.",IF(ABS(AG472/AE472)&gt;=10,"N.M.",AG472/(-AE472)))),IF(AG472=0,0,IF(OR(AE472=0,AC472=0),"N.M.",IF(ABS(AG472/AE472)&gt;=10,"N.M.",AG472/AE472))))</f>
        <v>5.605830314285714</v>
      </c>
    </row>
    <row r="473" spans="1:53" s="16" customFormat="1" ht="12.75">
      <c r="A473" s="16" t="s">
        <v>55</v>
      </c>
      <c r="C473" s="16" t="s">
        <v>1376</v>
      </c>
      <c r="D473" s="9"/>
      <c r="E473" s="9">
        <v>2920725.52</v>
      </c>
      <c r="F473" s="9"/>
      <c r="G473" s="9">
        <v>2120183.85</v>
      </c>
      <c r="H473" s="9"/>
      <c r="I473" s="9">
        <f aca="true" t="shared" si="152" ref="I473:I489">(+E473-G473)</f>
        <v>800541.6699999999</v>
      </c>
      <c r="J473" s="37" t="str">
        <f aca="true" t="shared" si="153" ref="J473:J489">IF((+E473-G473)=(I473),"  ",$AO$509)</f>
        <v>  </v>
      </c>
      <c r="K473" s="38">
        <f aca="true" t="shared" si="154" ref="K473:K489">IF(G473&lt;0,IF(I473=0,0,IF(OR(G473=0,E473=0),"N.M.",IF(ABS(I473/G473)&gt;=10,"N.M.",I473/(-G473)))),IF(I473=0,0,IF(OR(G473=0,E473=0),"N.M.",IF(ABS(I473/G473)&gt;=10,"N.M.",I473/G473))))</f>
        <v>0.3775812507957741</v>
      </c>
      <c r="L473" s="39"/>
      <c r="M473" s="9">
        <v>8762176.56</v>
      </c>
      <c r="N473" s="9"/>
      <c r="O473" s="9">
        <v>6586301.55</v>
      </c>
      <c r="P473" s="9"/>
      <c r="Q473" s="9">
        <f aca="true" t="shared" si="155" ref="Q473:Q489">(+M473-O473)</f>
        <v>2175875.0100000007</v>
      </c>
      <c r="R473" s="37" t="str">
        <f aca="true" t="shared" si="156" ref="R473:R489">IF((+M473-O473)=(Q473),"  ",$AO$509)</f>
        <v>  </v>
      </c>
      <c r="S473" s="38">
        <f aca="true" t="shared" si="157" ref="S473:S489">IF(O473&lt;0,IF(Q473=0,0,IF(OR(O473=0,M473=0),"N.M.",IF(ABS(Q473/O473)&gt;=10,"N.M.",Q473/(-O473)))),IF(Q473=0,0,IF(OR(O473=0,M473=0),"N.M.",IF(ABS(Q473/O473)&gt;=10,"N.M.",Q473/O473))))</f>
        <v>0.3303637092049028</v>
      </c>
      <c r="T473" s="39"/>
      <c r="U473" s="9">
        <v>27460871.59</v>
      </c>
      <c r="V473" s="9"/>
      <c r="W473" s="9">
        <v>24450772.24</v>
      </c>
      <c r="X473" s="9"/>
      <c r="Y473" s="9">
        <f aca="true" t="shared" si="158" ref="Y473:Y489">(+U473-W473)</f>
        <v>3010099.3500000015</v>
      </c>
      <c r="Z473" s="37" t="str">
        <f aca="true" t="shared" si="159" ref="Z473:Z489">IF((+U473-W473)=(Y473),"  ",$AO$509)</f>
        <v>  </v>
      </c>
      <c r="AA473" s="38">
        <f aca="true" t="shared" si="160" ref="AA473:AA489">IF(W473&lt;0,IF(Y473=0,0,IF(OR(W473=0,U473=0),"N.M.",IF(ABS(Y473/W473)&gt;=10,"N.M.",Y473/(-W473)))),IF(Y473=0,0,IF(OR(W473=0,U473=0),"N.M.",IF(ABS(Y473/W473)&gt;=10,"N.M.",Y473/W473))))</f>
        <v>0.12310855953562315</v>
      </c>
      <c r="AB473" s="39"/>
      <c r="AC473" s="9">
        <v>35360275.269999996</v>
      </c>
      <c r="AD473" s="9"/>
      <c r="AE473" s="9">
        <v>26785116.119999997</v>
      </c>
      <c r="AF473" s="9"/>
      <c r="AG473" s="9">
        <f aca="true" t="shared" si="161" ref="AG473:AG489">(+AC473-AE473)</f>
        <v>8575159.149999999</v>
      </c>
      <c r="AH473" s="37" t="str">
        <f aca="true" t="shared" si="162" ref="AH473:AH489">IF((+AC473-AE473)=(AG473),"  ",$AO$509)</f>
        <v>  </v>
      </c>
      <c r="AI473" s="38">
        <f aca="true" t="shared" si="163" ref="AI473:AI489">IF(AE473&lt;0,IF(AG473=0,0,IF(OR(AE473=0,AC473=0),"N.M.",IF(ABS(AG473/AE473)&gt;=10,"N.M.",AG473/(-AE473)))),IF(AG473=0,0,IF(OR(AE473=0,AC473=0),"N.M.",IF(ABS(AG473/AE473)&gt;=10,"N.M.",AG473/AE473))))</f>
        <v>0.32014642428961027</v>
      </c>
      <c r="AJ473" s="39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</row>
    <row r="474" spans="1:35" ht="12.75" outlineLevel="1">
      <c r="A474" s="1" t="s">
        <v>1071</v>
      </c>
      <c r="B474" s="16" t="s">
        <v>1072</v>
      </c>
      <c r="C474" s="1" t="s">
        <v>1377</v>
      </c>
      <c r="E474" s="5">
        <v>20.59</v>
      </c>
      <c r="G474" s="5">
        <v>314548.75</v>
      </c>
      <c r="I474" s="9">
        <f>(+E474-G474)</f>
        <v>-314528.16</v>
      </c>
      <c r="K474" s="21">
        <f>IF(G474&lt;0,IF(I474=0,0,IF(OR(G474=0,E474=0),"N.M.",IF(ABS(I474/G474)&gt;=10,"N.M.",I474/(-G474)))),IF(I474=0,0,IF(OR(G474=0,E474=0),"N.M.",IF(ABS(I474/G474)&gt;=10,"N.M.",I474/G474))))</f>
        <v>-0.9999345411482321</v>
      </c>
      <c r="M474" s="9">
        <v>153.1</v>
      </c>
      <c r="O474" s="9">
        <v>753471.53</v>
      </c>
      <c r="Q474" s="9">
        <f>(+M474-O474)</f>
        <v>-753318.43</v>
      </c>
      <c r="S474" s="21">
        <f>IF(O474&lt;0,IF(Q474=0,0,IF(OR(O474=0,M474=0),"N.M.",IF(ABS(Q474/O474)&gt;=10,"N.M.",Q474/(-O474)))),IF(Q474=0,0,IF(OR(O474=0,M474=0),"N.M.",IF(ABS(Q474/O474)&gt;=10,"N.M.",Q474/O474))))</f>
        <v>-0.9997968071865967</v>
      </c>
      <c r="U474" s="9">
        <v>986174.36</v>
      </c>
      <c r="W474" s="9">
        <v>1540709.62</v>
      </c>
      <c r="Y474" s="9">
        <f>(+U474-W474)</f>
        <v>-554535.2600000001</v>
      </c>
      <c r="AA474" s="21">
        <f>IF(W474&lt;0,IF(Y474=0,0,IF(OR(W474=0,U474=0),"N.M.",IF(ABS(Y474/W474)&gt;=10,"N.M.",Y474/(-W474)))),IF(Y474=0,0,IF(OR(W474=0,U474=0),"N.M.",IF(ABS(Y474/W474)&gt;=10,"N.M.",Y474/W474))))</f>
        <v>-0.3599219819241474</v>
      </c>
      <c r="AC474" s="9">
        <v>1338985.6400000001</v>
      </c>
      <c r="AE474" s="9">
        <v>1600603.2300000002</v>
      </c>
      <c r="AG474" s="9">
        <f>(+AC474-AE474)</f>
        <v>-261617.59000000008</v>
      </c>
      <c r="AI474" s="21">
        <f>IF(AE474&lt;0,IF(AG474=0,0,IF(OR(AE474=0,AC474=0),"N.M.",IF(ABS(AG474/AE474)&gt;=10,"N.M.",AG474/(-AE474)))),IF(AG474=0,0,IF(OR(AE474=0,AC474=0),"N.M.",IF(ABS(AG474/AE474)&gt;=10,"N.M.",AG474/AE474))))</f>
        <v>-0.16344937027273151</v>
      </c>
    </row>
    <row r="475" spans="1:53" s="16" customFormat="1" ht="12.75" customHeight="1">
      <c r="A475" s="16" t="s">
        <v>85</v>
      </c>
      <c r="C475" s="16" t="s">
        <v>1378</v>
      </c>
      <c r="D475" s="9"/>
      <c r="E475" s="9">
        <v>20.59</v>
      </c>
      <c r="F475" s="9"/>
      <c r="G475" s="9">
        <v>314548.75</v>
      </c>
      <c r="H475" s="9"/>
      <c r="I475" s="9">
        <f>(+E475-G475)</f>
        <v>-314528.16</v>
      </c>
      <c r="J475" s="37" t="str">
        <f>IF((+E475-G475)=(I475),"  ",$AO$509)</f>
        <v>  </v>
      </c>
      <c r="K475" s="38">
        <f>IF(G475&lt;0,IF(I475=0,0,IF(OR(G475=0,E475=0),"N.M.",IF(ABS(I475/G475)&gt;=10,"N.M.",I475/(-G475)))),IF(I475=0,0,IF(OR(G475=0,E475=0),"N.M.",IF(ABS(I475/G475)&gt;=10,"N.M.",I475/G475))))</f>
        <v>-0.9999345411482321</v>
      </c>
      <c r="L475" s="39"/>
      <c r="M475" s="9">
        <v>153.1</v>
      </c>
      <c r="N475" s="9"/>
      <c r="O475" s="9">
        <v>753471.53</v>
      </c>
      <c r="P475" s="9"/>
      <c r="Q475" s="9">
        <f>(+M475-O475)</f>
        <v>-753318.43</v>
      </c>
      <c r="R475" s="37" t="str">
        <f>IF((+M475-O475)=(Q475),"  ",$AO$509)</f>
        <v>  </v>
      </c>
      <c r="S475" s="38">
        <f>IF(O475&lt;0,IF(Q475=0,0,IF(OR(O475=0,M475=0),"N.M.",IF(ABS(Q475/O475)&gt;=10,"N.M.",Q475/(-O475)))),IF(Q475=0,0,IF(OR(O475=0,M475=0),"N.M.",IF(ABS(Q475/O475)&gt;=10,"N.M.",Q475/O475))))</f>
        <v>-0.9997968071865967</v>
      </c>
      <c r="T475" s="39"/>
      <c r="U475" s="9">
        <v>986174.36</v>
      </c>
      <c r="V475" s="9"/>
      <c r="W475" s="9">
        <v>1540709.62</v>
      </c>
      <c r="X475" s="9"/>
      <c r="Y475" s="9">
        <f>(+U475-W475)</f>
        <v>-554535.2600000001</v>
      </c>
      <c r="Z475" s="37" t="str">
        <f>IF((+U475-W475)=(Y475),"  ",$AO$509)</f>
        <v>  </v>
      </c>
      <c r="AA475" s="38">
        <f>IF(W475&lt;0,IF(Y475=0,0,IF(OR(W475=0,U475=0),"N.M.",IF(ABS(Y475/W475)&gt;=10,"N.M.",Y475/(-W475)))),IF(Y475=0,0,IF(OR(W475=0,U475=0),"N.M.",IF(ABS(Y475/W475)&gt;=10,"N.M.",Y475/W475))))</f>
        <v>-0.3599219819241474</v>
      </c>
      <c r="AB475" s="39"/>
      <c r="AC475" s="9">
        <v>1338985.6400000001</v>
      </c>
      <c r="AD475" s="9"/>
      <c r="AE475" s="9">
        <v>1600603.2300000002</v>
      </c>
      <c r="AF475" s="9"/>
      <c r="AG475" s="9">
        <f>(+AC475-AE475)</f>
        <v>-261617.59000000008</v>
      </c>
      <c r="AH475" s="37" t="str">
        <f>IF((+AC475-AE475)=(AG475),"  ",$AO$509)</f>
        <v>  </v>
      </c>
      <c r="AI475" s="38">
        <f>IF(AE475&lt;0,IF(AG475=0,0,IF(OR(AE475=0,AC475=0),"N.M.",IF(ABS(AG475/AE475)&gt;=10,"N.M.",AG475/(-AE475)))),IF(AG475=0,0,IF(OR(AE475=0,AC475=0),"N.M.",IF(ABS(AG475/AE475)&gt;=10,"N.M.",AG475/AE475))))</f>
        <v>-0.16344937027273151</v>
      </c>
      <c r="AJ475" s="39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</row>
    <row r="476" spans="1:35" ht="12.75" outlineLevel="1">
      <c r="A476" s="1" t="s">
        <v>1073</v>
      </c>
      <c r="B476" s="16" t="s">
        <v>1074</v>
      </c>
      <c r="C476" s="1" t="s">
        <v>1379</v>
      </c>
      <c r="E476" s="5">
        <v>4893.35</v>
      </c>
      <c r="G476" s="5">
        <v>5870.91</v>
      </c>
      <c r="I476" s="9">
        <f>(+E476-G476)</f>
        <v>-977.5599999999995</v>
      </c>
      <c r="K476" s="21">
        <f>IF(G476&lt;0,IF(I476=0,0,IF(OR(G476=0,E476=0),"N.M.",IF(ABS(I476/G476)&gt;=10,"N.M.",I476/(-G476)))),IF(I476=0,0,IF(OR(G476=0,E476=0),"N.M.",IF(ABS(I476/G476)&gt;=10,"N.M.",I476/G476))))</f>
        <v>-0.16650911017201755</v>
      </c>
      <c r="M476" s="9">
        <v>44614.46</v>
      </c>
      <c r="O476" s="9">
        <v>50047.04</v>
      </c>
      <c r="Q476" s="9">
        <f>(+M476-O476)</f>
        <v>-5432.580000000002</v>
      </c>
      <c r="S476" s="21">
        <f>IF(O476&lt;0,IF(Q476=0,0,IF(OR(O476=0,M476=0),"N.M.",IF(ABS(Q476/O476)&gt;=10,"N.M.",Q476/(-O476)))),IF(Q476=0,0,IF(OR(O476=0,M476=0),"N.M.",IF(ABS(Q476/O476)&gt;=10,"N.M.",Q476/O476))))</f>
        <v>-0.10854947665236549</v>
      </c>
      <c r="U476" s="9">
        <v>129172.94</v>
      </c>
      <c r="W476" s="9">
        <v>171134.46</v>
      </c>
      <c r="Y476" s="9">
        <f>(+U476-W476)</f>
        <v>-41961.51999999999</v>
      </c>
      <c r="AA476" s="21">
        <f>IF(W476&lt;0,IF(Y476=0,0,IF(OR(W476=0,U476=0),"N.M.",IF(ABS(Y476/W476)&gt;=10,"N.M.",Y476/(-W476)))),IF(Y476=0,0,IF(OR(W476=0,U476=0),"N.M.",IF(ABS(Y476/W476)&gt;=10,"N.M.",Y476/W476))))</f>
        <v>-0.24519620420107086</v>
      </c>
      <c r="AC476" s="9">
        <v>145329.08000000002</v>
      </c>
      <c r="AE476" s="9">
        <v>222124.78999999998</v>
      </c>
      <c r="AG476" s="9">
        <f>(+AC476-AE476)</f>
        <v>-76795.70999999996</v>
      </c>
      <c r="AI476" s="21">
        <f>IF(AE476&lt;0,IF(AG476=0,0,IF(OR(AE476=0,AC476=0),"N.M.",IF(ABS(AG476/AE476)&gt;=10,"N.M.",AG476/(-AE476)))),IF(AG476=0,0,IF(OR(AE476=0,AC476=0),"N.M.",IF(ABS(AG476/AE476)&gt;=10,"N.M.",AG476/AE476))))</f>
        <v>-0.3457322795893244</v>
      </c>
    </row>
    <row r="477" spans="1:53" s="16" customFormat="1" ht="12.75" customHeight="1">
      <c r="A477" s="16" t="s">
        <v>86</v>
      </c>
      <c r="C477" s="16" t="s">
        <v>1380</v>
      </c>
      <c r="D477" s="9"/>
      <c r="E477" s="9">
        <v>4893.35</v>
      </c>
      <c r="F477" s="9"/>
      <c r="G477" s="9">
        <v>5870.91</v>
      </c>
      <c r="H477" s="9"/>
      <c r="I477" s="9">
        <f t="shared" si="152"/>
        <v>-977.5599999999995</v>
      </c>
      <c r="J477" s="85" t="str">
        <f t="shared" si="153"/>
        <v>  </v>
      </c>
      <c r="K477" s="38">
        <f t="shared" si="154"/>
        <v>-0.16650911017201755</v>
      </c>
      <c r="L477" s="39"/>
      <c r="M477" s="9">
        <v>44614.46</v>
      </c>
      <c r="N477" s="9"/>
      <c r="O477" s="9">
        <v>50047.04</v>
      </c>
      <c r="P477" s="9"/>
      <c r="Q477" s="9">
        <f t="shared" si="155"/>
        <v>-5432.580000000002</v>
      </c>
      <c r="R477" s="85" t="str">
        <f t="shared" si="156"/>
        <v>  </v>
      </c>
      <c r="S477" s="38">
        <f t="shared" si="157"/>
        <v>-0.10854947665236549</v>
      </c>
      <c r="T477" s="39"/>
      <c r="U477" s="9">
        <v>129172.94</v>
      </c>
      <c r="V477" s="9"/>
      <c r="W477" s="9">
        <v>171134.46</v>
      </c>
      <c r="X477" s="9"/>
      <c r="Y477" s="9">
        <f t="shared" si="158"/>
        <v>-41961.51999999999</v>
      </c>
      <c r="Z477" s="85" t="str">
        <f t="shared" si="159"/>
        <v>  </v>
      </c>
      <c r="AA477" s="38">
        <f t="shared" si="160"/>
        <v>-0.24519620420107086</v>
      </c>
      <c r="AB477" s="39"/>
      <c r="AC477" s="9">
        <v>145329.08000000002</v>
      </c>
      <c r="AD477" s="9"/>
      <c r="AE477" s="9">
        <v>222124.78999999998</v>
      </c>
      <c r="AF477" s="9"/>
      <c r="AG477" s="9">
        <f t="shared" si="161"/>
        <v>-76795.70999999996</v>
      </c>
      <c r="AH477" s="85" t="str">
        <f t="shared" si="162"/>
        <v>  </v>
      </c>
      <c r="AI477" s="38">
        <f t="shared" si="163"/>
        <v>-0.3457322795893244</v>
      </c>
      <c r="AJ477" s="39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</row>
    <row r="478" spans="1:35" ht="12.75" outlineLevel="1">
      <c r="A478" s="1" t="s">
        <v>1075</v>
      </c>
      <c r="B478" s="16" t="s">
        <v>1076</v>
      </c>
      <c r="C478" s="1" t="s">
        <v>1381</v>
      </c>
      <c r="E478" s="5">
        <v>39265.54</v>
      </c>
      <c r="G478" s="5">
        <v>36191.35</v>
      </c>
      <c r="I478" s="9">
        <f>(+E478-G478)</f>
        <v>3074.1900000000023</v>
      </c>
      <c r="K478" s="21">
        <f>IF(G478&lt;0,IF(I478=0,0,IF(OR(G478=0,E478=0),"N.M.",IF(ABS(I478/G478)&gt;=10,"N.M.",I478/(-G478)))),IF(I478=0,0,IF(OR(G478=0,E478=0),"N.M.",IF(ABS(I478/G478)&gt;=10,"N.M.",I478/G478))))</f>
        <v>0.08494267276573</v>
      </c>
      <c r="M478" s="9">
        <v>118117.19</v>
      </c>
      <c r="O478" s="9">
        <v>112557.7</v>
      </c>
      <c r="Q478" s="9">
        <f>(+M478-O478)</f>
        <v>5559.490000000005</v>
      </c>
      <c r="S478" s="21">
        <f>IF(O478&lt;0,IF(Q478=0,0,IF(OR(O478=0,M478=0),"N.M.",IF(ABS(Q478/O478)&gt;=10,"N.M.",Q478/(-O478)))),IF(Q478=0,0,IF(OR(O478=0,M478=0),"N.M.",IF(ABS(Q478/O478)&gt;=10,"N.M.",Q478/O478))))</f>
        <v>0.0493923560982501</v>
      </c>
      <c r="U478" s="9">
        <v>417832.27</v>
      </c>
      <c r="W478" s="9">
        <v>415453.57</v>
      </c>
      <c r="Y478" s="9">
        <f>(+U478-W478)</f>
        <v>2378.7000000000116</v>
      </c>
      <c r="AA478" s="21">
        <f>IF(W478&lt;0,IF(Y478=0,0,IF(OR(W478=0,U478=0),"N.M.",IF(ABS(Y478/W478)&gt;=10,"N.M.",Y478/(-W478)))),IF(Y478=0,0,IF(OR(W478=0,U478=0),"N.M.",IF(ABS(Y478/W478)&gt;=10,"N.M.",Y478/W478))))</f>
        <v>0.005725549548172162</v>
      </c>
      <c r="AC478" s="9">
        <v>454023.62</v>
      </c>
      <c r="AE478" s="9">
        <v>453422.79000000004</v>
      </c>
      <c r="AG478" s="9">
        <f>(+AC478-AE478)</f>
        <v>600.8299999999581</v>
      </c>
      <c r="AI478" s="21">
        <f>IF(AE478&lt;0,IF(AG478=0,0,IF(OR(AE478=0,AC478=0),"N.M.",IF(ABS(AG478/AE478)&gt;=10,"N.M.",AG478/(-AE478)))),IF(AG478=0,0,IF(OR(AE478=0,AC478=0),"N.M.",IF(ABS(AG478/AE478)&gt;=10,"N.M.",AG478/AE478))))</f>
        <v>0.0013250988111999356</v>
      </c>
    </row>
    <row r="479" spans="1:53" s="16" customFormat="1" ht="12.75">
      <c r="A479" s="16" t="s">
        <v>56</v>
      </c>
      <c r="C479" s="16" t="s">
        <v>1382</v>
      </c>
      <c r="D479" s="9"/>
      <c r="E479" s="9">
        <v>39265.54</v>
      </c>
      <c r="F479" s="9"/>
      <c r="G479" s="9">
        <v>36191.35</v>
      </c>
      <c r="H479" s="9"/>
      <c r="I479" s="9">
        <f t="shared" si="152"/>
        <v>3074.1900000000023</v>
      </c>
      <c r="J479" s="37" t="str">
        <f t="shared" si="153"/>
        <v>  </v>
      </c>
      <c r="K479" s="38">
        <f t="shared" si="154"/>
        <v>0.08494267276573</v>
      </c>
      <c r="L479" s="39"/>
      <c r="M479" s="9">
        <v>118117.19</v>
      </c>
      <c r="N479" s="9"/>
      <c r="O479" s="9">
        <v>112557.7</v>
      </c>
      <c r="P479" s="9"/>
      <c r="Q479" s="9">
        <f t="shared" si="155"/>
        <v>5559.490000000005</v>
      </c>
      <c r="R479" s="37" t="str">
        <f t="shared" si="156"/>
        <v>  </v>
      </c>
      <c r="S479" s="38">
        <f t="shared" si="157"/>
        <v>0.0493923560982501</v>
      </c>
      <c r="T479" s="39"/>
      <c r="U479" s="9">
        <v>417832.27</v>
      </c>
      <c r="V479" s="9"/>
      <c r="W479" s="9">
        <v>415453.57</v>
      </c>
      <c r="X479" s="9"/>
      <c r="Y479" s="9">
        <f t="shared" si="158"/>
        <v>2378.7000000000116</v>
      </c>
      <c r="Z479" s="37" t="str">
        <f t="shared" si="159"/>
        <v>  </v>
      </c>
      <c r="AA479" s="38">
        <f t="shared" si="160"/>
        <v>0.005725549548172162</v>
      </c>
      <c r="AB479" s="39"/>
      <c r="AC479" s="9">
        <v>454023.62</v>
      </c>
      <c r="AD479" s="9"/>
      <c r="AE479" s="9">
        <v>453422.79000000004</v>
      </c>
      <c r="AF479" s="9"/>
      <c r="AG479" s="9">
        <f t="shared" si="161"/>
        <v>600.8299999999581</v>
      </c>
      <c r="AH479" s="37" t="str">
        <f t="shared" si="162"/>
        <v>  </v>
      </c>
      <c r="AI479" s="38">
        <f t="shared" si="163"/>
        <v>0.0013250988111999356</v>
      </c>
      <c r="AJ479" s="39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</row>
    <row r="480" spans="1:35" ht="12.75" outlineLevel="1">
      <c r="A480" s="1" t="s">
        <v>1077</v>
      </c>
      <c r="B480" s="16" t="s">
        <v>1078</v>
      </c>
      <c r="C480" s="1" t="s">
        <v>1383</v>
      </c>
      <c r="E480" s="5">
        <v>2804.05</v>
      </c>
      <c r="G480" s="5">
        <v>2804.05</v>
      </c>
      <c r="I480" s="9">
        <f>(+E480-G480)</f>
        <v>0</v>
      </c>
      <c r="K480" s="21">
        <f>IF(G480&lt;0,IF(I480=0,0,IF(OR(G480=0,E480=0),"N.M.",IF(ABS(I480/G480)&gt;=10,"N.M.",I480/(-G480)))),IF(I480=0,0,IF(OR(G480=0,E480=0),"N.M.",IF(ABS(I480/G480)&gt;=10,"N.M.",I480/G480))))</f>
        <v>0</v>
      </c>
      <c r="M480" s="9">
        <v>8412.15</v>
      </c>
      <c r="O480" s="9">
        <v>8412.15</v>
      </c>
      <c r="Q480" s="9">
        <f>(+M480-O480)</f>
        <v>0</v>
      </c>
      <c r="S480" s="21">
        <f>IF(O480&lt;0,IF(Q480=0,0,IF(OR(O480=0,M480=0),"N.M.",IF(ABS(Q480/O480)&gt;=10,"N.M.",Q480/(-O480)))),IF(Q480=0,0,IF(OR(O480=0,M480=0),"N.M.",IF(ABS(Q480/O480)&gt;=10,"N.M.",Q480/O480))))</f>
        <v>0</v>
      </c>
      <c r="U480" s="9">
        <v>30844.55</v>
      </c>
      <c r="W480" s="9">
        <v>30844.58</v>
      </c>
      <c r="Y480" s="9">
        <f>(+U480-W480)</f>
        <v>-0.030000000002473826</v>
      </c>
      <c r="AA480" s="21">
        <f>IF(W480&lt;0,IF(Y480=0,0,IF(OR(W480=0,U480=0),"N.M.",IF(ABS(Y480/W480)&gt;=10,"N.M.",Y480/(-W480)))),IF(Y480=0,0,IF(OR(W480=0,U480=0),"N.M.",IF(ABS(Y480/W480)&gt;=10,"N.M.",Y480/W480))))</f>
        <v>-9.726182039915546E-07</v>
      </c>
      <c r="AC480" s="9">
        <v>33648.6</v>
      </c>
      <c r="AE480" s="9">
        <v>33648.630000000005</v>
      </c>
      <c r="AG480" s="9">
        <f>(+AC480-AE480)</f>
        <v>-0.030000000006111804</v>
      </c>
      <c r="AI480" s="21">
        <f>IF(AE480&lt;0,IF(AG480=0,0,IF(OR(AE480=0,AC480=0),"N.M.",IF(ABS(AG480/AE480)&gt;=10,"N.M.",AG480/(-AE480)))),IF(AG480=0,0,IF(OR(AE480=0,AC480=0),"N.M.",IF(ABS(AG480/AE480)&gt;=10,"N.M.",AG480/AE480))))</f>
        <v>-8.915667593632133E-07</v>
      </c>
    </row>
    <row r="481" spans="1:36" s="16" customFormat="1" ht="12.75">
      <c r="A481" s="16" t="s">
        <v>57</v>
      </c>
      <c r="C481" s="16" t="s">
        <v>1384</v>
      </c>
      <c r="D481" s="9"/>
      <c r="E481" s="9">
        <v>2804.05</v>
      </c>
      <c r="F481" s="9"/>
      <c r="G481" s="9">
        <v>2804.05</v>
      </c>
      <c r="H481" s="9"/>
      <c r="I481" s="9">
        <f t="shared" si="152"/>
        <v>0</v>
      </c>
      <c r="J481" s="37" t="str">
        <f t="shared" si="153"/>
        <v>  </v>
      </c>
      <c r="K481" s="38">
        <f t="shared" si="154"/>
        <v>0</v>
      </c>
      <c r="L481" s="39"/>
      <c r="M481" s="9">
        <v>8412.15</v>
      </c>
      <c r="N481" s="9"/>
      <c r="O481" s="9">
        <v>8412.15</v>
      </c>
      <c r="P481" s="9"/>
      <c r="Q481" s="9">
        <f t="shared" si="155"/>
        <v>0</v>
      </c>
      <c r="R481" s="37" t="str">
        <f t="shared" si="156"/>
        <v>  </v>
      </c>
      <c r="S481" s="38">
        <f t="shared" si="157"/>
        <v>0</v>
      </c>
      <c r="T481" s="39"/>
      <c r="U481" s="9">
        <v>30844.55</v>
      </c>
      <c r="V481" s="9"/>
      <c r="W481" s="9">
        <v>30844.58</v>
      </c>
      <c r="X481" s="9"/>
      <c r="Y481" s="9">
        <f t="shared" si="158"/>
        <v>-0.030000000002473826</v>
      </c>
      <c r="Z481" s="37" t="str">
        <f t="shared" si="159"/>
        <v>  </v>
      </c>
      <c r="AA481" s="38">
        <f t="shared" si="160"/>
        <v>-9.726182039915546E-07</v>
      </c>
      <c r="AB481" s="39"/>
      <c r="AC481" s="9">
        <v>33648.6</v>
      </c>
      <c r="AD481" s="9"/>
      <c r="AE481" s="9">
        <v>33648.630000000005</v>
      </c>
      <c r="AF481" s="9"/>
      <c r="AG481" s="9">
        <f t="shared" si="161"/>
        <v>-0.030000000006111804</v>
      </c>
      <c r="AH481" s="37" t="str">
        <f t="shared" si="162"/>
        <v>  </v>
      </c>
      <c r="AI481" s="38">
        <f t="shared" si="163"/>
        <v>-8.915667593632133E-07</v>
      </c>
      <c r="AJ481" s="39"/>
    </row>
    <row r="482" spans="1:36" s="16" customFormat="1" ht="12.75">
      <c r="A482" s="16" t="s">
        <v>58</v>
      </c>
      <c r="C482" s="16" t="s">
        <v>1385</v>
      </c>
      <c r="D482" s="9"/>
      <c r="E482" s="9">
        <v>0</v>
      </c>
      <c r="F482" s="9"/>
      <c r="G482" s="9">
        <v>0</v>
      </c>
      <c r="H482" s="9"/>
      <c r="I482" s="9">
        <f t="shared" si="152"/>
        <v>0</v>
      </c>
      <c r="J482" s="37" t="str">
        <f t="shared" si="153"/>
        <v>  </v>
      </c>
      <c r="K482" s="38">
        <f t="shared" si="154"/>
        <v>0</v>
      </c>
      <c r="L482" s="39"/>
      <c r="M482" s="9">
        <v>0</v>
      </c>
      <c r="N482" s="9"/>
      <c r="O482" s="9">
        <v>0</v>
      </c>
      <c r="P482" s="9"/>
      <c r="Q482" s="9">
        <f t="shared" si="155"/>
        <v>0</v>
      </c>
      <c r="R482" s="37" t="str">
        <f t="shared" si="156"/>
        <v>  </v>
      </c>
      <c r="S482" s="38">
        <f t="shared" si="157"/>
        <v>0</v>
      </c>
      <c r="T482" s="39"/>
      <c r="U482" s="9">
        <v>0</v>
      </c>
      <c r="V482" s="9"/>
      <c r="W482" s="9">
        <v>0</v>
      </c>
      <c r="X482" s="9"/>
      <c r="Y482" s="9">
        <f t="shared" si="158"/>
        <v>0</v>
      </c>
      <c r="Z482" s="37" t="str">
        <f t="shared" si="159"/>
        <v>  </v>
      </c>
      <c r="AA482" s="38">
        <f t="shared" si="160"/>
        <v>0</v>
      </c>
      <c r="AB482" s="39"/>
      <c r="AC482" s="9">
        <v>0</v>
      </c>
      <c r="AD482" s="9"/>
      <c r="AE482" s="9">
        <v>0</v>
      </c>
      <c r="AF482" s="9"/>
      <c r="AG482" s="9">
        <f t="shared" si="161"/>
        <v>0</v>
      </c>
      <c r="AH482" s="37" t="str">
        <f t="shared" si="162"/>
        <v>  </v>
      </c>
      <c r="AI482" s="38">
        <f t="shared" si="163"/>
        <v>0</v>
      </c>
      <c r="AJ482" s="39"/>
    </row>
    <row r="483" spans="1:35" ht="12.75" outlineLevel="1">
      <c r="A483" s="1" t="s">
        <v>1079</v>
      </c>
      <c r="B483" s="16" t="s">
        <v>1080</v>
      </c>
      <c r="C483" s="1" t="s">
        <v>1386</v>
      </c>
      <c r="E483" s="5">
        <v>-97002.76</v>
      </c>
      <c r="G483" s="5">
        <v>148183.72</v>
      </c>
      <c r="I483" s="9">
        <f>(+E483-G483)</f>
        <v>-245186.47999999998</v>
      </c>
      <c r="K483" s="21">
        <f>IF(G483&lt;0,IF(I483=0,0,IF(OR(G483=0,E483=0),"N.M.",IF(ABS(I483/G483)&gt;=10,"N.M.",I483/(-G483)))),IF(I483=0,0,IF(OR(G483=0,E483=0),"N.M.",IF(ABS(I483/G483)&gt;=10,"N.M.",I483/G483))))</f>
        <v>-1.6546114512444416</v>
      </c>
      <c r="M483" s="9">
        <v>-136362.66</v>
      </c>
      <c r="O483" s="9">
        <v>-114210.75</v>
      </c>
      <c r="Q483" s="9">
        <f>(+M483-O483)</f>
        <v>-22151.910000000003</v>
      </c>
      <c r="S483" s="21">
        <f>IF(O483&lt;0,IF(Q483=0,0,IF(OR(O483=0,M483=0),"N.M.",IF(ABS(Q483/O483)&gt;=10,"N.M.",Q483/(-O483)))),IF(Q483=0,0,IF(OR(O483=0,M483=0),"N.M.",IF(ABS(Q483/O483)&gt;=10,"N.M.",Q483/O483))))</f>
        <v>-0.19395643579960734</v>
      </c>
      <c r="U483" s="9">
        <v>153475.12</v>
      </c>
      <c r="W483" s="9">
        <v>421863.5</v>
      </c>
      <c r="Y483" s="9">
        <f>(+U483-W483)</f>
        <v>-268388.38</v>
      </c>
      <c r="AA483" s="21">
        <f>IF(W483&lt;0,IF(Y483=0,0,IF(OR(W483=0,U483=0),"N.M.",IF(ABS(Y483/W483)&gt;=10,"N.M.",Y483/(-W483)))),IF(Y483=0,0,IF(OR(W483=0,U483=0),"N.M.",IF(ABS(Y483/W483)&gt;=10,"N.M.",Y483/W483))))</f>
        <v>-0.6361972059682812</v>
      </c>
      <c r="AC483" s="9">
        <v>156041.81</v>
      </c>
      <c r="AE483" s="9">
        <v>457439.3</v>
      </c>
      <c r="AG483" s="9">
        <f>(+AC483-AE483)</f>
        <v>-301397.49</v>
      </c>
      <c r="AI483" s="21">
        <f>IF(AE483&lt;0,IF(AG483=0,0,IF(OR(AE483=0,AC483=0),"N.M.",IF(ABS(AG483/AE483)&gt;=10,"N.M.",AG483/(-AE483)))),IF(AG483=0,0,IF(OR(AE483=0,AC483=0),"N.M.",IF(ABS(AG483/AE483)&gt;=10,"N.M.",AG483/AE483))))</f>
        <v>-0.6588797464494196</v>
      </c>
    </row>
    <row r="484" spans="1:35" ht="12.75" outlineLevel="1">
      <c r="A484" s="1" t="s">
        <v>1081</v>
      </c>
      <c r="B484" s="16" t="s">
        <v>1082</v>
      </c>
      <c r="C484" s="1" t="s">
        <v>1387</v>
      </c>
      <c r="E484" s="5">
        <v>86690.8</v>
      </c>
      <c r="G484" s="5">
        <v>76034.95</v>
      </c>
      <c r="I484" s="9">
        <f>(+E484-G484)</f>
        <v>10655.850000000006</v>
      </c>
      <c r="K484" s="21">
        <f>IF(G484&lt;0,IF(I484=0,0,IF(OR(G484=0,E484=0),"N.M.",IF(ABS(I484/G484)&gt;=10,"N.M.",I484/(-G484)))),IF(I484=0,0,IF(OR(G484=0,E484=0),"N.M.",IF(ABS(I484/G484)&gt;=10,"N.M.",I484/G484))))</f>
        <v>0.14014410478339245</v>
      </c>
      <c r="M484" s="9">
        <v>260597.64</v>
      </c>
      <c r="O484" s="9">
        <v>229081.84</v>
      </c>
      <c r="Q484" s="9">
        <f>(+M484-O484)</f>
        <v>31515.800000000017</v>
      </c>
      <c r="S484" s="21">
        <f>IF(O484&lt;0,IF(Q484=0,0,IF(OR(O484=0,M484=0),"N.M.",IF(ABS(Q484/O484)&gt;=10,"N.M.",Q484/(-O484)))),IF(Q484=0,0,IF(OR(O484=0,M484=0),"N.M.",IF(ABS(Q484/O484)&gt;=10,"N.M.",Q484/O484))))</f>
        <v>0.137574414453804</v>
      </c>
      <c r="U484" s="9">
        <v>912261</v>
      </c>
      <c r="W484" s="9">
        <v>816404.52</v>
      </c>
      <c r="Y484" s="9">
        <f>(+U484-W484)</f>
        <v>95856.47999999998</v>
      </c>
      <c r="AA484" s="21">
        <f>IF(W484&lt;0,IF(Y484=0,0,IF(OR(W484=0,U484=0),"N.M.",IF(ABS(Y484/W484)&gt;=10,"N.M.",Y484/(-W484)))),IF(Y484=0,0,IF(OR(W484=0,U484=0),"N.M.",IF(ABS(Y484/W484)&gt;=10,"N.M.",Y484/W484))))</f>
        <v>0.11741297071701658</v>
      </c>
      <c r="AC484" s="9">
        <v>991490.51</v>
      </c>
      <c r="AE484" s="9">
        <v>887925.01</v>
      </c>
      <c r="AG484" s="9">
        <f>(+AC484-AE484)</f>
        <v>103565.5</v>
      </c>
      <c r="AI484" s="21">
        <f>IF(AE484&lt;0,IF(AG484=0,0,IF(OR(AE484=0,AC484=0),"N.M.",IF(ABS(AG484/AE484)&gt;=10,"N.M.",AG484/(-AE484)))),IF(AG484=0,0,IF(OR(AE484=0,AC484=0),"N.M.",IF(ABS(AG484/AE484)&gt;=10,"N.M.",AG484/AE484))))</f>
        <v>0.11663766515597979</v>
      </c>
    </row>
    <row r="485" spans="1:36" s="16" customFormat="1" ht="12.75">
      <c r="A485" s="16" t="s">
        <v>59</v>
      </c>
      <c r="C485" s="16" t="s">
        <v>1388</v>
      </c>
      <c r="D485" s="9"/>
      <c r="E485" s="9">
        <v>-10311.959999999992</v>
      </c>
      <c r="F485" s="9"/>
      <c r="G485" s="9">
        <v>224218.66999999998</v>
      </c>
      <c r="H485" s="9"/>
      <c r="I485" s="9">
        <f t="shared" si="152"/>
        <v>-234530.62999999998</v>
      </c>
      <c r="J485" s="37" t="str">
        <f t="shared" si="153"/>
        <v>  </v>
      </c>
      <c r="K485" s="38">
        <f t="shared" si="154"/>
        <v>-1.0459906394057195</v>
      </c>
      <c r="L485" s="39"/>
      <c r="M485" s="9">
        <v>124234.98000000001</v>
      </c>
      <c r="N485" s="9"/>
      <c r="O485" s="9">
        <v>114871.09</v>
      </c>
      <c r="P485" s="9"/>
      <c r="Q485" s="9">
        <f t="shared" si="155"/>
        <v>9363.890000000014</v>
      </c>
      <c r="R485" s="37" t="str">
        <f t="shared" si="156"/>
        <v>  </v>
      </c>
      <c r="S485" s="38">
        <f t="shared" si="157"/>
        <v>0.08151650689481586</v>
      </c>
      <c r="T485" s="39"/>
      <c r="U485" s="9">
        <v>1065736.12</v>
      </c>
      <c r="V485" s="9"/>
      <c r="W485" s="9">
        <v>1238268.02</v>
      </c>
      <c r="X485" s="9"/>
      <c r="Y485" s="9">
        <f t="shared" si="158"/>
        <v>-172531.8999999999</v>
      </c>
      <c r="Z485" s="37" t="str">
        <f t="shared" si="159"/>
        <v>  </v>
      </c>
      <c r="AA485" s="38">
        <f t="shared" si="160"/>
        <v>-0.13933324386428061</v>
      </c>
      <c r="AB485" s="39"/>
      <c r="AC485" s="9">
        <v>1147532.32</v>
      </c>
      <c r="AD485" s="9"/>
      <c r="AE485" s="9">
        <v>1345364.31</v>
      </c>
      <c r="AF485" s="9"/>
      <c r="AG485" s="9">
        <f t="shared" si="161"/>
        <v>-197831.99</v>
      </c>
      <c r="AH485" s="37" t="str">
        <f t="shared" si="162"/>
        <v>  </v>
      </c>
      <c r="AI485" s="38">
        <f t="shared" si="163"/>
        <v>-0.14704715186030168</v>
      </c>
      <c r="AJ485" s="39"/>
    </row>
    <row r="486" spans="1:36" s="16" customFormat="1" ht="12.75">
      <c r="A486" s="77" t="s">
        <v>60</v>
      </c>
      <c r="C486" s="17" t="s">
        <v>61</v>
      </c>
      <c r="D486" s="18"/>
      <c r="E486" s="18">
        <v>2957397.09</v>
      </c>
      <c r="F486" s="18"/>
      <c r="G486" s="18">
        <v>2703817.58</v>
      </c>
      <c r="H486" s="18"/>
      <c r="I486" s="18">
        <f t="shared" si="152"/>
        <v>253579.50999999978</v>
      </c>
      <c r="J486" s="37" t="str">
        <f t="shared" si="153"/>
        <v>  </v>
      </c>
      <c r="K486" s="40">
        <f t="shared" si="154"/>
        <v>0.09378573165427816</v>
      </c>
      <c r="L486" s="39"/>
      <c r="M486" s="18">
        <v>9057708.440000001</v>
      </c>
      <c r="N486" s="18"/>
      <c r="O486" s="18">
        <v>7625661.0600000005</v>
      </c>
      <c r="P486" s="18"/>
      <c r="Q486" s="18">
        <f t="shared" si="155"/>
        <v>1432047.3800000008</v>
      </c>
      <c r="R486" s="37" t="str">
        <f t="shared" si="156"/>
        <v>  </v>
      </c>
      <c r="S486" s="40">
        <f t="shared" si="157"/>
        <v>0.18779321146486946</v>
      </c>
      <c r="T486" s="39"/>
      <c r="U486" s="18">
        <v>30090631.830000002</v>
      </c>
      <c r="V486" s="18"/>
      <c r="W486" s="18">
        <v>27847182.49</v>
      </c>
      <c r="X486" s="18"/>
      <c r="Y486" s="18">
        <f t="shared" si="158"/>
        <v>2243449.3400000036</v>
      </c>
      <c r="Z486" s="37" t="str">
        <f t="shared" si="159"/>
        <v>  </v>
      </c>
      <c r="AA486" s="40">
        <f t="shared" si="160"/>
        <v>0.0805628842632691</v>
      </c>
      <c r="AB486" s="39"/>
      <c r="AC486" s="18">
        <v>38479794.529999994</v>
      </c>
      <c r="AD486" s="18"/>
      <c r="AE486" s="18">
        <v>30440279.869999997</v>
      </c>
      <c r="AF486" s="18"/>
      <c r="AG486" s="18">
        <f t="shared" si="161"/>
        <v>8039514.659999996</v>
      </c>
      <c r="AH486" s="37" t="str">
        <f t="shared" si="162"/>
        <v>  </v>
      </c>
      <c r="AI486" s="40">
        <f t="shared" si="163"/>
        <v>0.26410777740329616</v>
      </c>
      <c r="AJ486" s="39"/>
    </row>
    <row r="487" spans="1:35" ht="12.75" outlineLevel="1">
      <c r="A487" s="1" t="s">
        <v>1083</v>
      </c>
      <c r="B487" s="16" t="s">
        <v>1084</v>
      </c>
      <c r="C487" s="1" t="s">
        <v>1389</v>
      </c>
      <c r="E487" s="5">
        <v>-48949.950000000004</v>
      </c>
      <c r="G487" s="5">
        <v>-219879.64</v>
      </c>
      <c r="I487" s="9">
        <f>(+E487-G487)</f>
        <v>170929.69</v>
      </c>
      <c r="K487" s="21">
        <f>IF(G487&lt;0,IF(I487=0,0,IF(OR(G487=0,E487=0),"N.M.",IF(ABS(I487/G487)&gt;=10,"N.M.",I487/(-G487)))),IF(I487=0,0,IF(OR(G487=0,E487=0),"N.M.",IF(ABS(I487/G487)&gt;=10,"N.M.",I487/G487))))</f>
        <v>0.7773784330372744</v>
      </c>
      <c r="M487" s="9">
        <v>-165188.61000000002</v>
      </c>
      <c r="O487" s="9">
        <v>-487136.36</v>
      </c>
      <c r="Q487" s="9">
        <f>(+M487-O487)</f>
        <v>321947.75</v>
      </c>
      <c r="S487" s="21">
        <f>IF(O487&lt;0,IF(Q487=0,0,IF(OR(O487=0,M487=0),"N.M.",IF(ABS(Q487/O487)&gt;=10,"N.M.",Q487/(-O487)))),IF(Q487=0,0,IF(OR(O487=0,M487=0),"N.M.",IF(ABS(Q487/O487)&gt;=10,"N.M.",Q487/O487))))</f>
        <v>0.6608986239499758</v>
      </c>
      <c r="U487" s="9">
        <v>-335149.45</v>
      </c>
      <c r="W487" s="9">
        <v>-1468719.35</v>
      </c>
      <c r="Y487" s="9">
        <f>(+U487-W487)</f>
        <v>1133569.9000000001</v>
      </c>
      <c r="AA487" s="21">
        <f>IF(W487&lt;0,IF(Y487=0,0,IF(OR(W487=0,U487=0),"N.M.",IF(ABS(Y487/W487)&gt;=10,"N.M.",Y487/(-W487)))),IF(Y487=0,0,IF(OR(W487=0,U487=0),"N.M.",IF(ABS(Y487/W487)&gt;=10,"N.M.",Y487/W487))))</f>
        <v>0.771808378503354</v>
      </c>
      <c r="AC487" s="9">
        <v>-567141.22</v>
      </c>
      <c r="AE487" s="9">
        <v>-1538311.1400000001</v>
      </c>
      <c r="AG487" s="9">
        <f>(+AC487-AE487)</f>
        <v>971169.9200000002</v>
      </c>
      <c r="AI487" s="21">
        <f>IF(AE487&lt;0,IF(AG487=0,0,IF(OR(AE487=0,AC487=0),"N.M.",IF(ABS(AG487/AE487)&gt;=10,"N.M.",AG487/(-AE487)))),IF(AG487=0,0,IF(OR(AE487=0,AC487=0),"N.M.",IF(ABS(AG487/AE487)&gt;=10,"N.M.",AG487/AE487))))</f>
        <v>0.6313221654235697</v>
      </c>
    </row>
    <row r="488" spans="1:36" s="16" customFormat="1" ht="12.75">
      <c r="A488" s="16" t="s">
        <v>62</v>
      </c>
      <c r="C488" s="16" t="s">
        <v>1390</v>
      </c>
      <c r="D488" s="9"/>
      <c r="E488" s="9">
        <v>-48949.950000000004</v>
      </c>
      <c r="F488" s="9"/>
      <c r="G488" s="9">
        <v>-219879.64</v>
      </c>
      <c r="H488" s="9"/>
      <c r="I488" s="9">
        <f t="shared" si="152"/>
        <v>170929.69</v>
      </c>
      <c r="J488" s="37" t="str">
        <f t="shared" si="153"/>
        <v>  </v>
      </c>
      <c r="K488" s="38">
        <f t="shared" si="154"/>
        <v>0.7773784330372744</v>
      </c>
      <c r="L488" s="39"/>
      <c r="M488" s="9">
        <v>-165188.61000000002</v>
      </c>
      <c r="N488" s="9"/>
      <c r="O488" s="9">
        <v>-487136.36</v>
      </c>
      <c r="P488" s="9"/>
      <c r="Q488" s="9">
        <f t="shared" si="155"/>
        <v>321947.75</v>
      </c>
      <c r="R488" s="37" t="str">
        <f t="shared" si="156"/>
        <v>  </v>
      </c>
      <c r="S488" s="38">
        <f t="shared" si="157"/>
        <v>0.6608986239499758</v>
      </c>
      <c r="T488" s="39"/>
      <c r="U488" s="9">
        <v>-335149.45</v>
      </c>
      <c r="V488" s="9"/>
      <c r="W488" s="9">
        <v>-1468719.35</v>
      </c>
      <c r="X488" s="9"/>
      <c r="Y488" s="9">
        <f t="shared" si="158"/>
        <v>1133569.9000000001</v>
      </c>
      <c r="Z488" s="37" t="str">
        <f t="shared" si="159"/>
        <v>  </v>
      </c>
      <c r="AA488" s="38">
        <f t="shared" si="160"/>
        <v>0.771808378503354</v>
      </c>
      <c r="AB488" s="39"/>
      <c r="AC488" s="9">
        <v>-567141.22</v>
      </c>
      <c r="AD488" s="9"/>
      <c r="AE488" s="9">
        <v>-1538311.1400000001</v>
      </c>
      <c r="AF488" s="9"/>
      <c r="AG488" s="9">
        <f t="shared" si="161"/>
        <v>971169.9200000002</v>
      </c>
      <c r="AH488" s="37" t="str">
        <f t="shared" si="162"/>
        <v>  </v>
      </c>
      <c r="AI488" s="38">
        <f t="shared" si="163"/>
        <v>0.6313221654235697</v>
      </c>
      <c r="AJ488" s="39"/>
    </row>
    <row r="489" spans="1:44" s="16" customFormat="1" ht="12.75">
      <c r="A489" s="77" t="s">
        <v>63</v>
      </c>
      <c r="C489" s="17" t="s">
        <v>64</v>
      </c>
      <c r="D489" s="18"/>
      <c r="E489" s="18">
        <v>2908447.1399999997</v>
      </c>
      <c r="F489" s="18"/>
      <c r="G489" s="18">
        <v>2483937.94</v>
      </c>
      <c r="H489" s="18"/>
      <c r="I489" s="18">
        <f t="shared" si="152"/>
        <v>424509.1999999997</v>
      </c>
      <c r="J489" s="37" t="str">
        <f t="shared" si="153"/>
        <v>  </v>
      </c>
      <c r="K489" s="40">
        <f t="shared" si="154"/>
        <v>0.17090169330075924</v>
      </c>
      <c r="L489" s="39"/>
      <c r="M489" s="18">
        <v>8892519.830000002</v>
      </c>
      <c r="N489" s="18"/>
      <c r="O489" s="18">
        <v>7138524.7</v>
      </c>
      <c r="P489" s="18"/>
      <c r="Q489" s="18">
        <f t="shared" si="155"/>
        <v>1753995.1300000018</v>
      </c>
      <c r="R489" s="37" t="str">
        <f t="shared" si="156"/>
        <v>  </v>
      </c>
      <c r="S489" s="40">
        <f t="shared" si="157"/>
        <v>0.24570835063441074</v>
      </c>
      <c r="T489" s="39"/>
      <c r="U489" s="18">
        <v>29755482.380000003</v>
      </c>
      <c r="V489" s="18"/>
      <c r="W489" s="18">
        <v>26378463.139999997</v>
      </c>
      <c r="X489" s="18"/>
      <c r="Y489" s="18">
        <f t="shared" si="158"/>
        <v>3377019.240000006</v>
      </c>
      <c r="Z489" s="37" t="str">
        <f t="shared" si="159"/>
        <v>  </v>
      </c>
      <c r="AA489" s="40">
        <f t="shared" si="160"/>
        <v>0.1280218344062332</v>
      </c>
      <c r="AB489" s="39"/>
      <c r="AC489" s="18">
        <v>37912653.309999995</v>
      </c>
      <c r="AD489" s="18"/>
      <c r="AE489" s="18">
        <v>28901968.729999997</v>
      </c>
      <c r="AF489" s="18"/>
      <c r="AG489" s="18">
        <f t="shared" si="161"/>
        <v>9010684.579999998</v>
      </c>
      <c r="AH489" s="37" t="str">
        <f t="shared" si="162"/>
        <v>  </v>
      </c>
      <c r="AI489" s="40">
        <f t="shared" si="163"/>
        <v>0.3117671555241489</v>
      </c>
      <c r="AJ489" s="39"/>
      <c r="AL489" s="1"/>
      <c r="AM489" s="1"/>
      <c r="AN489" s="1"/>
      <c r="AO489" s="1"/>
      <c r="AP489" s="1"/>
      <c r="AQ489" s="1"/>
      <c r="AR489" s="1"/>
    </row>
    <row r="490" spans="4:44" s="16" customFormat="1" ht="12.75">
      <c r="D490" s="9"/>
      <c r="E490" s="43" t="str">
        <f>IF(ABS(E473+E475+E477+E479+E481+E482+E485+E486+E488-E486-E489)&gt;$AO$505,$AO$508," ")</f>
        <v> </v>
      </c>
      <c r="F490" s="28"/>
      <c r="G490" s="43" t="str">
        <f>IF(ABS(G473+G475+G477+G479+G481+G482+G485+G486+G488-G486-G489)&gt;$AO$505,$AO$508," ")</f>
        <v> </v>
      </c>
      <c r="H490" s="42"/>
      <c r="I490" s="43" t="str">
        <f>IF(ABS(I473+I475+I477+I479+I481+I482+I485+I486+I488-I486-I489)&gt;$AO$505,$AO$508," ")</f>
        <v> </v>
      </c>
      <c r="J490" s="9"/>
      <c r="K490" s="21"/>
      <c r="L490" s="11"/>
      <c r="M490" s="43" t="str">
        <f>IF(ABS(M473+M475+M477+M479+M481+M482+M485+M486+M488-M486-M489)&gt;$AO$505,$AO$508," ")</f>
        <v> </v>
      </c>
      <c r="N490" s="42"/>
      <c r="O490" s="43" t="str">
        <f>IF(ABS(O473+O475+O477+O479+O481+O482+O485+O486+O488-O486-O489)&gt;$AO$505,$AO$508," ")</f>
        <v> </v>
      </c>
      <c r="P490" s="28"/>
      <c r="Q490" s="43" t="str">
        <f>IF(ABS(Q473+Q475+Q477+Q479+Q481+Q482+Q485+Q486+Q488-Q486-Q489)&gt;$AO$505,$AO$508," ")</f>
        <v> </v>
      </c>
      <c r="R490" s="9"/>
      <c r="S490" s="21"/>
      <c r="T490" s="9"/>
      <c r="U490" s="43" t="str">
        <f>IF(ABS(U473+U475+U477+U479+U481+U482+U485+U486+U488-U486-U489)&gt;$AO$505,$AO$508," ")</f>
        <v> </v>
      </c>
      <c r="V490" s="28"/>
      <c r="W490" s="43" t="str">
        <f>IF(ABS(W473+W475+W477+W479+W481+W482+W485+W486+W488-W486-W489)&gt;$AO$505,$AO$508," ")</f>
        <v> </v>
      </c>
      <c r="X490" s="28"/>
      <c r="Y490" s="43" t="str">
        <f>IF(ABS(Y473+Y475+Y477+Y479+Y481+Y482+Y485+Y486+Y488-Y486-Y489)&gt;$AO$505,$AO$508," ")</f>
        <v> </v>
      </c>
      <c r="Z490" s="9"/>
      <c r="AA490" s="21"/>
      <c r="AB490" s="9"/>
      <c r="AC490" s="43" t="str">
        <f>IF(ABS(AC473+AC475+AC477+AC479+AC481+AC482+AC485+AC486+AC488-AC486-AC489)&gt;$AO$505,$AO$508," ")</f>
        <v> </v>
      </c>
      <c r="AD490" s="28"/>
      <c r="AE490" s="43" t="str">
        <f>IF(ABS(AE473+AE475+AE477+AE479+AE481+AE482+AE485+AE486+AE488-AE486-AE489)&gt;$AO$505,$AO$508," ")</f>
        <v> </v>
      </c>
      <c r="AF490" s="42"/>
      <c r="AG490" s="43" t="str">
        <f>IF(ABS(AG473+AG475+AG477+AG479+AG481+AG482+AG485+AG486+AG488-AG486-AG489)&gt;$AO$505,$AO$508," ")</f>
        <v> </v>
      </c>
      <c r="AH490" s="9"/>
      <c r="AI490" s="21"/>
      <c r="AL490" s="1"/>
      <c r="AM490" s="1"/>
      <c r="AN490" s="1"/>
      <c r="AO490" s="1"/>
      <c r="AP490" s="1"/>
      <c r="AQ490" s="1"/>
      <c r="AR490" s="1"/>
    </row>
    <row r="491" spans="1:44" s="16" customFormat="1" ht="12.75">
      <c r="A491" s="77" t="s">
        <v>84</v>
      </c>
      <c r="C491" s="17" t="s">
        <v>83</v>
      </c>
      <c r="D491" s="9"/>
      <c r="E491" s="18">
        <v>0</v>
      </c>
      <c r="F491" s="18"/>
      <c r="G491" s="18">
        <v>0</v>
      </c>
      <c r="H491" s="18"/>
      <c r="I491" s="18">
        <f>(+E491-G491)</f>
        <v>0</v>
      </c>
      <c r="J491" s="37" t="str">
        <f>IF((+E491-G491)=(I491),"  ",$AO$509)</f>
        <v>  </v>
      </c>
      <c r="K491" s="40">
        <f>IF(G491&lt;0,IF(I491=0,0,IF(OR(G491=0,E491=0),"N.M.",IF(ABS(I491/G491)&gt;=10,"N.M.",I491/(-G491)))),IF(I491=0,0,IF(OR(G491=0,E491=0),"N.M.",IF(ABS(I491/G491)&gt;=10,"N.M.",I491/G491))))</f>
        <v>0</v>
      </c>
      <c r="L491" s="39"/>
      <c r="M491" s="18">
        <v>0</v>
      </c>
      <c r="N491" s="18"/>
      <c r="O491" s="18">
        <v>0</v>
      </c>
      <c r="P491" s="18"/>
      <c r="Q491" s="18">
        <f>(+M491-O491)</f>
        <v>0</v>
      </c>
      <c r="R491" s="37" t="str">
        <f>IF((+M491-O491)=(Q491),"  ",$AO$509)</f>
        <v>  </v>
      </c>
      <c r="S491" s="40">
        <f>IF(O491&lt;0,IF(Q491=0,0,IF(OR(O491=0,M491=0),"N.M.",IF(ABS(Q491/O491)&gt;=10,"N.M.",Q491/(-O491)))),IF(Q491=0,0,IF(OR(O491=0,M491=0),"N.M.",IF(ABS(Q491/O491)&gt;=10,"N.M.",Q491/O491))))</f>
        <v>0</v>
      </c>
      <c r="T491" s="39"/>
      <c r="U491" s="18">
        <v>0</v>
      </c>
      <c r="V491" s="18"/>
      <c r="W491" s="18">
        <v>0</v>
      </c>
      <c r="X491" s="18"/>
      <c r="Y491" s="18">
        <f>(+U491-W491)</f>
        <v>0</v>
      </c>
      <c r="Z491" s="37" t="str">
        <f>IF((+U491-W491)=(Y491),"  ",$AO$509)</f>
        <v>  </v>
      </c>
      <c r="AA491" s="40">
        <f>IF(W491&lt;0,IF(Y491=0,0,IF(OR(W491=0,U491=0),"N.M.",IF(ABS(Y491/W491)&gt;=10,"N.M.",Y491/(-W491)))),IF(Y491=0,0,IF(OR(W491=0,U491=0),"N.M.",IF(ABS(Y491/W491)&gt;=10,"N.M.",Y491/W491))))</f>
        <v>0</v>
      </c>
      <c r="AB491" s="39"/>
      <c r="AC491" s="18">
        <v>0</v>
      </c>
      <c r="AD491" s="18"/>
      <c r="AE491" s="18">
        <v>0</v>
      </c>
      <c r="AF491" s="18"/>
      <c r="AG491" s="18">
        <f>(+AC491-AE491)</f>
        <v>0</v>
      </c>
      <c r="AH491" s="37" t="str">
        <f>IF((+AC491-AE491)=(AG491),"  ",$AO$509)</f>
        <v>  </v>
      </c>
      <c r="AI491" s="40">
        <f>IF(AE491&lt;0,IF(AG491=0,0,IF(OR(AE491=0,AC491=0),"N.M.",IF(ABS(AG491/AE491)&gt;=10,"N.M.",AG491/(-AE491)))),IF(AG491=0,0,IF(OR(AE491=0,AC491=0),"N.M.",IF(ABS(AG491/AE491)&gt;=10,"N.M.",AG491/AE491))))</f>
        <v>0</v>
      </c>
      <c r="AL491" s="1"/>
      <c r="AM491" s="1"/>
      <c r="AN491" s="1"/>
      <c r="AO491" s="1"/>
      <c r="AP491" s="1"/>
      <c r="AQ491" s="1"/>
      <c r="AR491" s="1"/>
    </row>
    <row r="492" spans="4:44" s="16" customFormat="1" ht="12.75">
      <c r="D492" s="9"/>
      <c r="E492" s="43"/>
      <c r="F492" s="28"/>
      <c r="G492" s="43"/>
      <c r="H492" s="42"/>
      <c r="I492" s="43"/>
      <c r="J492" s="9"/>
      <c r="K492" s="21"/>
      <c r="L492" s="11"/>
      <c r="M492" s="43"/>
      <c r="N492" s="42"/>
      <c r="O492" s="43"/>
      <c r="P492" s="28"/>
      <c r="Q492" s="43"/>
      <c r="R492" s="9"/>
      <c r="S492" s="21"/>
      <c r="T492" s="9"/>
      <c r="U492" s="43"/>
      <c r="V492" s="28"/>
      <c r="W492" s="43"/>
      <c r="X492" s="28"/>
      <c r="Y492" s="43"/>
      <c r="Z492" s="9"/>
      <c r="AA492" s="21"/>
      <c r="AB492" s="9"/>
      <c r="AC492" s="43"/>
      <c r="AD492" s="28"/>
      <c r="AE492" s="43"/>
      <c r="AF492" s="42"/>
      <c r="AG492" s="43"/>
      <c r="AH492" s="9"/>
      <c r="AI492" s="21"/>
      <c r="AL492" s="1"/>
      <c r="AM492" s="1"/>
      <c r="AN492" s="1"/>
      <c r="AO492" s="1"/>
      <c r="AP492" s="1"/>
      <c r="AQ492" s="1"/>
      <c r="AR492" s="1"/>
    </row>
    <row r="493" spans="1:37" ht="12.75">
      <c r="A493" s="77" t="s">
        <v>65</v>
      </c>
      <c r="B493" s="16"/>
      <c r="C493" s="17" t="s">
        <v>66</v>
      </c>
      <c r="D493" s="18"/>
      <c r="E493" s="18">
        <v>482876.77199999936</v>
      </c>
      <c r="F493" s="18"/>
      <c r="G493" s="18">
        <v>1610566.8129999887</v>
      </c>
      <c r="H493" s="18"/>
      <c r="I493" s="18">
        <f>+E493-G493</f>
        <v>-1127690.0409999893</v>
      </c>
      <c r="J493" s="37" t="str">
        <f>IF((+E493-G493)=(I493),"  ",$AO$509)</f>
        <v>  </v>
      </c>
      <c r="K493" s="40">
        <f>IF(G493&lt;0,IF(I493=0,0,IF(OR(G493=0,E493=0),"N.M.",IF(ABS(I493/G493)&gt;=10,"N.M.",I493/(-G493)))),IF(I493=0,0,IF(OR(G493=0,E493=0),"N.M.",IF(ABS(I493/G493)&gt;=10,"N.M.",I493/G493))))</f>
        <v>-0.7001820923525991</v>
      </c>
      <c r="L493" s="39"/>
      <c r="M493" s="18">
        <v>-2241322.3700000085</v>
      </c>
      <c r="N493" s="18"/>
      <c r="O493" s="18">
        <v>5764934.486000062</v>
      </c>
      <c r="P493" s="18"/>
      <c r="Q493" s="18">
        <f>+M493-O493</f>
        <v>-8006256.85600007</v>
      </c>
      <c r="R493" s="37" t="str">
        <f>IF((+M493-O493)=(Q493),"  ",$AO$509)</f>
        <v>  </v>
      </c>
      <c r="S493" s="40">
        <f>IF(O493&lt;0,IF(Q493=0,0,IF(OR(O493=0,M493=0),"N.M.",IF(ABS(Q493/O493)&gt;=10,"N.M.",Q493/(-O493)))),IF(Q493=0,0,IF(OR(O493=0,M493=0),"N.M.",IF(ABS(Q493/O493)&gt;=10,"N.M.",Q493/O493))))</f>
        <v>-1.3887854017149683</v>
      </c>
      <c r="T493" s="39"/>
      <c r="U493" s="18">
        <v>16883933.50900005</v>
      </c>
      <c r="V493" s="18"/>
      <c r="W493" s="18">
        <v>36003153.24799991</v>
      </c>
      <c r="X493" s="18"/>
      <c r="Y493" s="18">
        <f>+U493-W493</f>
        <v>-19119219.738999855</v>
      </c>
      <c r="Z493" s="37" t="str">
        <f>IF((+U493-W493)=(Y493),"  ",$AO$509)</f>
        <v>  </v>
      </c>
      <c r="AA493" s="40">
        <f>IF(W493&lt;0,IF(Y493=0,0,IF(OR(W493=0,U493=0),"N.M.",IF(ABS(Y493/W493)&gt;=10,"N.M.",Y493/(-W493)))),IF(Y493=0,0,IF(OR(W493=0,U493=0),"N.M.",IF(ABS(Y493/W493)&gt;=10,"N.M.",Y493/W493))))</f>
        <v>-0.5310429230268043</v>
      </c>
      <c r="AB493" s="39"/>
      <c r="AC493" s="18">
        <v>5412101.222999998</v>
      </c>
      <c r="AD493" s="18"/>
      <c r="AE493" s="18">
        <v>41340796.74099994</v>
      </c>
      <c r="AF493" s="18"/>
      <c r="AG493" s="18">
        <f>+AC493-AE493</f>
        <v>-35928695.51799994</v>
      </c>
      <c r="AH493" s="37" t="str">
        <f>IF((+AC493-AE493)=(AG493),"  ",$AO$509)</f>
        <v>  </v>
      </c>
      <c r="AI493" s="40">
        <f>IF(AE493&lt;0,IF(AG493=0,0,IF(OR(AE493=0,AC493=0),"N.M.",IF(ABS(AG493/AE493)&gt;=10,"N.M.",AG493/(-AE493)))),IF(AG493=0,0,IF(OR(AE493=0,AC493=0),"N.M.",IF(ABS(AG493/AE493)&gt;=10,"N.M.",AG493/AE493))))</f>
        <v>-0.8690857058970873</v>
      </c>
      <c r="AJ493" s="39"/>
      <c r="AK493" s="39"/>
    </row>
    <row r="494" spans="1:36" ht="12.75">
      <c r="A494" s="1" t="s">
        <v>67</v>
      </c>
      <c r="C494" s="1" t="s">
        <v>1391</v>
      </c>
      <c r="E494" s="5">
        <v>0</v>
      </c>
      <c r="G494" s="5">
        <v>0</v>
      </c>
      <c r="I494" s="9">
        <f>+E494-G494</f>
        <v>0</v>
      </c>
      <c r="J494" s="44" t="str">
        <f>IF((+E494-G494)=(I494),"  ",$AO$509)</f>
        <v>  </v>
      </c>
      <c r="K494" s="38">
        <f>IF(G494&lt;0,IF(I494=0,0,IF(OR(G494=0,E494=0),"N.M.",IF(ABS(I494/G494)&gt;=10,"N.M.",I494/(-G494)))),IF(I494=0,0,IF(OR(G494=0,E494=0),"N.M.",IF(ABS(I494/G494)&gt;=10,"N.M.",I494/G494))))</f>
        <v>0</v>
      </c>
      <c r="L494" s="45"/>
      <c r="M494" s="5">
        <v>0</v>
      </c>
      <c r="N494" s="9"/>
      <c r="O494" s="5">
        <v>0</v>
      </c>
      <c r="P494" s="9"/>
      <c r="Q494" s="9">
        <f>+M494-O494</f>
        <v>0</v>
      </c>
      <c r="R494" s="44" t="str">
        <f>IF((+M494-O494)=(Q494),"  ",$AO$509)</f>
        <v>  </v>
      </c>
      <c r="S494" s="38">
        <f>IF(O494&lt;0,IF(Q494=0,0,IF(OR(O494=0,M494=0),"N.M.",IF(ABS(Q494/O494)&gt;=10,"N.M.",Q494/(-O494)))),IF(Q494=0,0,IF(OR(O494=0,M494=0),"N.M.",IF(ABS(Q494/O494)&gt;=10,"N.M.",Q494/O494))))</f>
        <v>0</v>
      </c>
      <c r="T494" s="45"/>
      <c r="U494" s="9">
        <v>0</v>
      </c>
      <c r="W494" s="9">
        <v>0</v>
      </c>
      <c r="Y494" s="9">
        <f>+U494-W494</f>
        <v>0</v>
      </c>
      <c r="Z494" s="44" t="str">
        <f>IF((+U494-W494)=(Y494),"  ",$AO$509)</f>
        <v>  </v>
      </c>
      <c r="AA494" s="38">
        <f>IF(W494&lt;0,IF(Y494=0,0,IF(OR(W494=0,U494=0),"N.M.",IF(ABS(Y494/W494)&gt;=10,"N.M.",Y494/(-W494)))),IF(Y494=0,0,IF(OR(W494=0,U494=0),"N.M.",IF(ABS(Y494/W494)&gt;=10,"N.M.",Y494/W494))))</f>
        <v>0</v>
      </c>
      <c r="AB494" s="45"/>
      <c r="AC494" s="9">
        <v>0</v>
      </c>
      <c r="AE494" s="9">
        <v>0</v>
      </c>
      <c r="AG494" s="9">
        <f>+AC494-AE494</f>
        <v>0</v>
      </c>
      <c r="AH494" s="44" t="str">
        <f>IF((+AC494-AE494)=(AG494),"  ",$AO$509)</f>
        <v>  </v>
      </c>
      <c r="AI494" s="38">
        <f>IF(AE494&lt;0,IF(AG494=0,0,IF(OR(AE494=0,AC494=0),"N.M.",IF(ABS(AG494/AE494)&gt;=10,"N.M.",AG494/(-AE494)))),IF(AG494=0,0,IF(OR(AE494=0,AC494=0),"N.M.",IF(ABS(AG494/AE494)&gt;=10,"N.M.",AG494/AE494))))</f>
        <v>0</v>
      </c>
      <c r="AJ494" s="45"/>
    </row>
    <row r="495" spans="3:36" ht="12.75">
      <c r="C495" s="2" t="s">
        <v>68</v>
      </c>
      <c r="D495" s="8"/>
      <c r="E495" s="8">
        <f>+E493-E494</f>
        <v>482876.77199999936</v>
      </c>
      <c r="F495" s="8"/>
      <c r="G495" s="8">
        <f>+G493-G494</f>
        <v>1610566.8129999887</v>
      </c>
      <c r="H495" s="18"/>
      <c r="I495" s="18">
        <f>+E495-G495</f>
        <v>-1127690.0409999893</v>
      </c>
      <c r="J495" s="37" t="str">
        <f>IF((+E495-G495)=(I495),"  ",$AO$509)</f>
        <v>  </v>
      </c>
      <c r="K495" s="40">
        <f>IF(G495&lt;0,IF(I495=0,0,IF(OR(G495=0,E495=0),"N.M.",IF(ABS(I495/G495)&gt;=10,"N.M.",I495/(-G495)))),IF(I495=0,0,IF(OR(G495=0,E495=0),"N.M.",IF(ABS(I495/G495)&gt;=10,"N.M.",I495/G495))))</f>
        <v>-0.7001820923525991</v>
      </c>
      <c r="L495" s="39"/>
      <c r="M495" s="8">
        <f>+M493-M494</f>
        <v>-2241322.3700000085</v>
      </c>
      <c r="N495" s="18"/>
      <c r="O495" s="8">
        <f>+O493-O494</f>
        <v>5764934.486000062</v>
      </c>
      <c r="P495" s="18"/>
      <c r="Q495" s="18">
        <f>+M495-O495</f>
        <v>-8006256.85600007</v>
      </c>
      <c r="R495" s="37" t="str">
        <f>IF((+M495-O495)=(Q495),"  ",$AO$509)</f>
        <v>  </v>
      </c>
      <c r="S495" s="40">
        <f>IF(O495&lt;0,IF(Q495=0,0,IF(OR(O495=0,M495=0),"N.M.",IF(ABS(Q495/O495)&gt;=10,"N.M.",Q495/(-O495)))),IF(Q495=0,0,IF(OR(O495=0,M495=0),"N.M.",IF(ABS(Q495/O495)&gt;=10,"N.M.",Q495/O495))))</f>
        <v>-1.3887854017149683</v>
      </c>
      <c r="T495" s="39"/>
      <c r="U495" s="8">
        <f>+U493-U494</f>
        <v>16883933.50900005</v>
      </c>
      <c r="V495" s="18"/>
      <c r="W495" s="8">
        <f>+W493-W494</f>
        <v>36003153.24799991</v>
      </c>
      <c r="X495" s="18"/>
      <c r="Y495" s="18">
        <f>+U495-W495</f>
        <v>-19119219.738999855</v>
      </c>
      <c r="Z495" s="37" t="str">
        <f>IF((+U495-W495)=(Y495),"  ",$AO$509)</f>
        <v>  </v>
      </c>
      <c r="AA495" s="40">
        <f>IF(W495&lt;0,IF(Y495=0,0,IF(OR(W495=0,U495=0),"N.M.",IF(ABS(Y495/W495)&gt;=10,"N.M.",Y495/(-W495)))),IF(Y495=0,0,IF(OR(W495=0,U495=0),"N.M.",IF(ABS(Y495/W495)&gt;=10,"N.M.",Y495/W495))))</f>
        <v>-0.5310429230268043</v>
      </c>
      <c r="AB495" s="39"/>
      <c r="AC495" s="8">
        <f>+AC493-AC494</f>
        <v>5412101.222999998</v>
      </c>
      <c r="AD495" s="18"/>
      <c r="AE495" s="8">
        <f>+AE493-AE494</f>
        <v>41340796.74099994</v>
      </c>
      <c r="AF495" s="18"/>
      <c r="AG495" s="18">
        <f>+AC495-AE495</f>
        <v>-35928695.51799994</v>
      </c>
      <c r="AH495" s="37" t="str">
        <f>IF((+AC495-AE495)=(AG495),"  ",$AO$509)</f>
        <v>  </v>
      </c>
      <c r="AI495" s="40">
        <f>IF(AE495&lt;0,IF(AG495=0,0,IF(OR(AE495=0,AC495=0),"N.M.",IF(ABS(AG495/AE495)&gt;=10,"N.M.",AG495/(-AE495)))),IF(AG495=0,0,IF(OR(AE495=0,AC495=0),"N.M.",IF(ABS(AG495/AE495)&gt;=10,"N.M.",AG495/AE495))))</f>
        <v>-0.8690857058970873</v>
      </c>
      <c r="AJ495" s="39"/>
    </row>
    <row r="496" spans="5:37" ht="12.75">
      <c r="E496" s="41" t="str">
        <f>IF(ABS(E468-E489+E491-E493)&gt;$AO$505,$AO$508," ")</f>
        <v> </v>
      </c>
      <c r="F496" s="27"/>
      <c r="G496" s="41" t="str">
        <f>IF(ABS(G468-G489+G491-G493)&gt;$AO$505,$AO$508," ")</f>
        <v> </v>
      </c>
      <c r="H496" s="42"/>
      <c r="I496" s="41" t="str">
        <f>IF(ABS(I468-I489+I491-I493)&gt;$AO$505,$AO$508," ")</f>
        <v> </v>
      </c>
      <c r="M496" s="41" t="str">
        <f>IF(ABS(M468-M489+M491-M493)&gt;$AO$505,$AO$508," ")</f>
        <v> </v>
      </c>
      <c r="N496" s="46"/>
      <c r="O496" s="41" t="str">
        <f>IF(ABS(O468-O489+O491-O493)&gt;$AO$505,$AO$508," ")</f>
        <v> </v>
      </c>
      <c r="P496" s="29"/>
      <c r="Q496" s="41" t="str">
        <f>IF(ABS(Q468-Q489+Q491-Q493)&gt;$AO$505,$AO$508," ")</f>
        <v> </v>
      </c>
      <c r="U496" s="41" t="str">
        <f>IF(ABS(U468-U489+U491-U493)&gt;$AO$505,$AO$508," ")</f>
        <v> </v>
      </c>
      <c r="V496" s="28"/>
      <c r="W496" s="41" t="str">
        <f>IF(ABS(W468-W489+W491-W493)&gt;$AO$505,$AO$508," ")</f>
        <v> </v>
      </c>
      <c r="X496" s="28"/>
      <c r="Y496" s="41" t="str">
        <f>IF(ABS(Y468-Y489+Y491-Y493)&gt;$AO$505,$AO$508," ")</f>
        <v> </v>
      </c>
      <c r="AC496" s="41" t="str">
        <f>IF(ABS(AC468-AC489+AC491-AC493)&gt;$AO$505,$AO$508," ")</f>
        <v> </v>
      </c>
      <c r="AD496" s="28"/>
      <c r="AE496" s="41" t="str">
        <f>IF(ABS(AE468-AE489+AE491-AE493)&gt;$AO$505,$AO$508," ")</f>
        <v> </v>
      </c>
      <c r="AF496" s="42"/>
      <c r="AG496" s="41" t="str">
        <f>IF(ABS(AG468-AG489+AG491-AG493)&gt;$AO$505,$AO$508," ")</f>
        <v> </v>
      </c>
      <c r="AK496" s="31"/>
    </row>
    <row r="497" spans="3:15" ht="12.75">
      <c r="C497" s="2" t="s">
        <v>69</v>
      </c>
      <c r="M497" s="5"/>
      <c r="O497" s="5"/>
    </row>
    <row r="498" spans="5:40" ht="12.75">
      <c r="E498" s="5" t="s">
        <v>13</v>
      </c>
      <c r="O498" s="5"/>
      <c r="AK498" s="31"/>
      <c r="AL498" s="31"/>
      <c r="AM498" s="31"/>
      <c r="AN498" s="31"/>
    </row>
    <row r="499" spans="3:40" ht="12.75">
      <c r="C499" s="1" t="s">
        <v>13</v>
      </c>
      <c r="E499" s="5" t="s">
        <v>13</v>
      </c>
      <c r="O499" s="5"/>
      <c r="AK499" s="31"/>
      <c r="AL499" s="31"/>
      <c r="AM499" s="31"/>
      <c r="AN499" s="31"/>
    </row>
    <row r="500" spans="3:45" ht="12.75">
      <c r="C500" s="1" t="s">
        <v>13</v>
      </c>
      <c r="E500" s="5" t="s">
        <v>13</v>
      </c>
      <c r="AK500" s="47" t="s">
        <v>70</v>
      </c>
      <c r="AL500" s="48"/>
      <c r="AM500" s="48"/>
      <c r="AN500" s="26"/>
      <c r="AO500" s="48"/>
      <c r="AP500" s="48"/>
      <c r="AQ500" s="31"/>
      <c r="AR500" s="31"/>
      <c r="AS500" s="31"/>
    </row>
    <row r="501" spans="5:45" ht="12.75">
      <c r="E501" s="5" t="s">
        <v>13</v>
      </c>
      <c r="AK501" s="49"/>
      <c r="AL501" s="49"/>
      <c r="AM501" s="49"/>
      <c r="AN501" s="25"/>
      <c r="AO501" s="49"/>
      <c r="AP501" s="49"/>
      <c r="AQ501" s="31"/>
      <c r="AR501" s="31"/>
      <c r="AS501" s="31"/>
    </row>
    <row r="502" spans="5:53" ht="12.75">
      <c r="E502" s="5" t="s">
        <v>13</v>
      </c>
      <c r="AK502" s="50" t="s">
        <v>71</v>
      </c>
      <c r="AL502" s="49"/>
      <c r="AM502" s="49"/>
      <c r="AN502" s="49"/>
      <c r="AO502" s="119" t="s">
        <v>1393</v>
      </c>
      <c r="AP502" s="49"/>
      <c r="AQ502" s="31"/>
      <c r="AR502" s="31"/>
      <c r="AS502" s="31"/>
      <c r="AT502" s="2"/>
      <c r="AU502" s="2"/>
      <c r="AV502" s="2"/>
      <c r="AW502" s="2"/>
      <c r="AX502" s="2"/>
      <c r="AY502" s="2"/>
      <c r="AZ502" s="2"/>
      <c r="BA502" s="2"/>
    </row>
    <row r="503" spans="1:42" ht="12.75">
      <c r="A503" s="31"/>
      <c r="B503" s="31"/>
      <c r="C503" s="31"/>
      <c r="AK503" s="25"/>
      <c r="AL503" s="25"/>
      <c r="AM503" s="25"/>
      <c r="AN503" s="25"/>
      <c r="AO503" s="25"/>
      <c r="AP503" s="49"/>
    </row>
    <row r="504" spans="1:42" ht="12.75">
      <c r="A504" s="31"/>
      <c r="B504" s="31"/>
      <c r="C504" s="31"/>
      <c r="AK504" s="25"/>
      <c r="AL504" s="25"/>
      <c r="AM504" s="25"/>
      <c r="AN504" s="25"/>
      <c r="AO504" s="25"/>
      <c r="AP504" s="49"/>
    </row>
    <row r="505" spans="1:42" ht="12.75">
      <c r="A505" s="31"/>
      <c r="B505" s="31"/>
      <c r="C505" s="31"/>
      <c r="AK505" s="51" t="s">
        <v>72</v>
      </c>
      <c r="AL505" s="25"/>
      <c r="AM505" s="49"/>
      <c r="AN505" s="49"/>
      <c r="AO505" s="25">
        <v>0.001</v>
      </c>
      <c r="AP505" s="49"/>
    </row>
    <row r="506" spans="1:42" ht="12.75">
      <c r="A506" s="31"/>
      <c r="B506" s="31"/>
      <c r="C506" s="31"/>
      <c r="AK506" s="51"/>
      <c r="AL506" s="25"/>
      <c r="AM506" s="25"/>
      <c r="AN506" s="25"/>
      <c r="AO506" s="25"/>
      <c r="AP506" s="49"/>
    </row>
    <row r="507" spans="1:42" ht="12.75">
      <c r="A507" s="31"/>
      <c r="B507" s="31"/>
      <c r="C507" s="31"/>
      <c r="AK507" s="25"/>
      <c r="AL507" s="25"/>
      <c r="AM507" s="25"/>
      <c r="AN507" s="25"/>
      <c r="AO507" s="25"/>
      <c r="AP507" s="49"/>
    </row>
    <row r="508" spans="1:42" ht="12.75">
      <c r="A508" s="31"/>
      <c r="B508" s="31"/>
      <c r="C508" s="31"/>
      <c r="AK508" s="51" t="s">
        <v>73</v>
      </c>
      <c r="AL508" s="51"/>
      <c r="AM508" s="49"/>
      <c r="AN508" s="49"/>
      <c r="AO508" s="52" t="s">
        <v>74</v>
      </c>
      <c r="AP508" s="49"/>
    </row>
    <row r="509" spans="1:42" ht="12.75">
      <c r="A509" s="31"/>
      <c r="B509" s="31"/>
      <c r="C509" s="31"/>
      <c r="AK509" s="51" t="s">
        <v>73</v>
      </c>
      <c r="AL509" s="25"/>
      <c r="AM509" s="25"/>
      <c r="AN509" s="49"/>
      <c r="AO509" s="52" t="s">
        <v>75</v>
      </c>
      <c r="AP509" s="49"/>
    </row>
    <row r="510" spans="1:42" ht="12.75">
      <c r="A510" s="31"/>
      <c r="B510" s="31"/>
      <c r="C510" s="31"/>
      <c r="AK510" s="51"/>
      <c r="AL510" s="25"/>
      <c r="AM510" s="25"/>
      <c r="AN510" s="52"/>
      <c r="AO510" s="25"/>
      <c r="AP510" s="49"/>
    </row>
    <row r="511" spans="1:42" ht="12.75">
      <c r="A511" s="31"/>
      <c r="B511" s="31"/>
      <c r="C511" s="31"/>
      <c r="AK511" s="25"/>
      <c r="AL511" s="25"/>
      <c r="AM511" s="25"/>
      <c r="AN511" s="25"/>
      <c r="AO511" s="25"/>
      <c r="AP511" s="49"/>
    </row>
    <row r="512" spans="1:42" ht="12.75">
      <c r="A512" s="31"/>
      <c r="B512" s="31"/>
      <c r="C512" s="31"/>
      <c r="AK512" s="51" t="s">
        <v>76</v>
      </c>
      <c r="AL512" s="25"/>
      <c r="AM512" s="25"/>
      <c r="AN512" s="49"/>
      <c r="AO512" s="53">
        <f>COUNTIF($E$412:$AJ$496,+AO508)</f>
        <v>0</v>
      </c>
      <c r="AP512" s="49"/>
    </row>
    <row r="513" spans="1:42" ht="12.75">
      <c r="A513" s="31"/>
      <c r="B513" s="31"/>
      <c r="C513" s="31"/>
      <c r="AK513" s="51" t="s">
        <v>76</v>
      </c>
      <c r="AL513" s="25"/>
      <c r="AM513" s="25"/>
      <c r="AN513" s="49"/>
      <c r="AO513" s="53">
        <f>COUNTIF($E$412:$AJ$496,+AO509)</f>
        <v>0</v>
      </c>
      <c r="AP513" s="49"/>
    </row>
    <row r="514" spans="1:42" ht="12.75">
      <c r="A514" s="31"/>
      <c r="B514" s="31"/>
      <c r="C514" s="31"/>
      <c r="AK514" s="49"/>
      <c r="AL514" s="49"/>
      <c r="AM514" s="49"/>
      <c r="AN514" s="49"/>
      <c r="AO514" s="54" t="s">
        <v>77</v>
      </c>
      <c r="AP514" s="49"/>
    </row>
    <row r="515" spans="1:42" ht="12.75">
      <c r="A515" s="31"/>
      <c r="B515" s="31"/>
      <c r="C515" s="31"/>
      <c r="AK515" s="51" t="s">
        <v>78</v>
      </c>
      <c r="AL515" s="25"/>
      <c r="AM515" s="25"/>
      <c r="AN515" s="49"/>
      <c r="AO515" s="53">
        <f>SUM(AO512:AO513)</f>
        <v>0</v>
      </c>
      <c r="AP515" s="49"/>
    </row>
    <row r="516" spans="1:42" ht="12.75">
      <c r="A516" s="31"/>
      <c r="B516" s="31"/>
      <c r="C516" s="31"/>
      <c r="AK516" s="49"/>
      <c r="AL516" s="25"/>
      <c r="AM516" s="25"/>
      <c r="AN516" s="25"/>
      <c r="AO516" s="55" t="s">
        <v>79</v>
      </c>
      <c r="AP516" s="49"/>
    </row>
    <row r="517" spans="1:42" ht="12.75">
      <c r="A517" s="31"/>
      <c r="B517" s="31"/>
      <c r="C517" s="31"/>
      <c r="AK517" s="80" t="s">
        <v>80</v>
      </c>
      <c r="AL517" s="81"/>
      <c r="AM517" s="81"/>
      <c r="AN517" s="82"/>
      <c r="AO517" s="81"/>
      <c r="AP517" s="83"/>
    </row>
    <row r="518" spans="1:42" ht="12.75">
      <c r="A518" s="31"/>
      <c r="B518" s="31"/>
      <c r="C518" s="31"/>
      <c r="AK518" s="84"/>
      <c r="AL518" s="84" t="s">
        <v>81</v>
      </c>
      <c r="AM518" s="84"/>
      <c r="AN518" s="120" t="s">
        <v>1394</v>
      </c>
      <c r="AO518" s="81"/>
      <c r="AP518" s="83"/>
    </row>
    <row r="519" spans="1:42" ht="12.75">
      <c r="A519" s="31"/>
      <c r="B519" s="31"/>
      <c r="C519" s="31"/>
      <c r="AK519" s="84"/>
      <c r="AL519" s="84" t="s">
        <v>82</v>
      </c>
      <c r="AM519" s="84"/>
      <c r="AN519" s="120" t="s">
        <v>1395</v>
      </c>
      <c r="AO519" s="81"/>
      <c r="AP519" s="83"/>
    </row>
    <row r="520" spans="1:42" ht="12.75">
      <c r="A520" s="31"/>
      <c r="B520" s="31"/>
      <c r="C520" s="31"/>
      <c r="AK520" s="87" t="s">
        <v>87</v>
      </c>
      <c r="AL520" s="88"/>
      <c r="AM520" s="88"/>
      <c r="AN520" s="88"/>
      <c r="AO520" s="89" t="str">
        <f>UPPER(TEXT(NvsElapsedTime,"hh:mm:ss"))</f>
        <v>00:00:43</v>
      </c>
      <c r="AP520" s="88"/>
    </row>
    <row r="521" spans="1:38" ht="12.75">
      <c r="A521" s="31"/>
      <c r="B521" s="31"/>
      <c r="C521" s="31"/>
      <c r="AL521" s="16"/>
    </row>
    <row r="522" spans="1:38" ht="12.75">
      <c r="A522" s="31"/>
      <c r="B522" s="31"/>
      <c r="C522" s="31"/>
      <c r="AL522" s="16"/>
    </row>
    <row r="523" spans="1:38" ht="12.75">
      <c r="A523" s="31"/>
      <c r="B523" s="31"/>
      <c r="C523" s="31"/>
      <c r="AL523" s="16"/>
    </row>
    <row r="524" spans="1:38" ht="12.75">
      <c r="A524" s="31"/>
      <c r="B524" s="31"/>
      <c r="C524" s="31"/>
      <c r="AL524" s="16"/>
    </row>
    <row r="525" spans="1:3" ht="12.75">
      <c r="A525" s="31"/>
      <c r="B525" s="31"/>
      <c r="C525" s="31"/>
    </row>
    <row r="526" spans="1:3" ht="12.75">
      <c r="A526" s="31"/>
      <c r="B526" s="31"/>
      <c r="C526" s="31"/>
    </row>
    <row r="527" spans="1:53" ht="12.75">
      <c r="A527" s="31"/>
      <c r="B527" s="31"/>
      <c r="C527" s="31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</row>
    <row r="528" spans="1:53" ht="12.75">
      <c r="A528" s="31"/>
      <c r="B528" s="31"/>
      <c r="C528" s="31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3" ht="12.75">
      <c r="A543" s="31"/>
      <c r="B543" s="31"/>
      <c r="C543" s="31"/>
    </row>
    <row r="544" spans="1:3" ht="12.75">
      <c r="A544" s="31"/>
      <c r="B544" s="31"/>
      <c r="C544" s="31"/>
    </row>
    <row r="545" spans="1:3" ht="12.75">
      <c r="A545" s="31"/>
      <c r="B545" s="31"/>
      <c r="C545" s="31"/>
    </row>
    <row r="546" spans="1:3" ht="12.75">
      <c r="A546" s="31"/>
      <c r="B546" s="31"/>
      <c r="C546" s="31"/>
    </row>
    <row r="547" spans="1:3" ht="12.75">
      <c r="A547" s="31"/>
      <c r="B547" s="31"/>
      <c r="C547" s="31"/>
    </row>
    <row r="548" spans="1:3" ht="12.75">
      <c r="A548" s="31"/>
      <c r="B548" s="31"/>
      <c r="C548" s="31"/>
    </row>
  </sheetData>
  <sheetProtection/>
  <printOptions horizontalCentered="1"/>
  <pageMargins left="0.25" right="0.25" top="0.93" bottom="0.45" header="0.81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2012-01-26T00:13:09Z</cp:lastPrinted>
  <dcterms:created xsi:type="dcterms:W3CDTF">1997-11-19T15:48:19Z</dcterms:created>
  <dcterms:modified xsi:type="dcterms:W3CDTF">2012-01-26T00:13:11Z</dcterms:modified>
  <cp:category/>
  <cp:version/>
  <cp:contentType/>
  <cp:contentStatus/>
</cp:coreProperties>
</file>