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2040" windowWidth="9045" windowHeight="2295" activeTab="0"/>
  </bookViews>
  <sheets>
    <sheet name="Sheet1" sheetId="1" r:id="rId1"/>
  </sheets>
  <definedNames>
    <definedName name="NvsASD">"V2008-11-30"</definedName>
    <definedName name="NvsAutoDrillOk">"VN"</definedName>
    <definedName name="NvsDrillHyperLink" localSheetId="0">"http://psfinweb.aepsc.com/psp/fcm90prd_newwin/EMPLOYEE/ERP/c/REPORT_BOOKS.IC_RUN_DRILLDOWN.GBL?Action=A&amp;NVS_INSTANCE=1259882_1263610"</definedName>
    <definedName name="NvsElapsedTime">0.000266203700448386</definedName>
    <definedName name="NvsEndTime">39791.5969560185</definedName>
    <definedName name="NvsInstLang">"VENG"</definedName>
    <definedName name="NvsInstSpec">"%,FBUSINESS_UNIT,TGL_PRPT_CONS,NKYP_INT_CONSOL"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Effdt">"V2000-06-01"</definedName>
    <definedName name="NvsPanelSetid">"VAEP"</definedName>
    <definedName name="NvsReqBU">"VX992"</definedName>
    <definedName name="NvsReqBUOnly">"VN"</definedName>
    <definedName name="NvsSheetType" localSheetId="0">"M"</definedName>
    <definedName name="NvsTransLed">"VN"</definedName>
    <definedName name="NvsTree.PRPT_ACCOUNT" localSheetId="0">"YNNYN"</definedName>
    <definedName name="NvsTreeASD">"V2008-11-30"</definedName>
    <definedName name="NvsValTbl.CURRENCY_CD">"CURRENCY_CD_TBL"</definedName>
    <definedName name="_xlnm.Print_Area" localSheetId="0">'Sheet1'!$B$2:$H$498</definedName>
    <definedName name="_xlnm.Print_Titles" localSheetId="0">'Sheet1'!$B:$C,'Sheet1'!$2:$8</definedName>
    <definedName name="Reserved_Section">'Sheet1'!$AK$502:$AP$518</definedName>
  </definedNames>
  <calcPr fullCalcOnLoad="1"/>
</workbook>
</file>

<file path=xl/sharedStrings.xml><?xml version="1.0" encoding="utf-8"?>
<sst xmlns="http://schemas.openxmlformats.org/spreadsheetml/2006/main" count="1470" uniqueCount="1406">
  <si>
    <t>%,LACTUALS,SPER</t>
  </si>
  <si>
    <t>%,ATF,FACCOUNT</t>
  </si>
  <si>
    <t>%,ATT,FDESCR,UDESCR</t>
  </si>
  <si>
    <t>%,LACTUALS,SPER-1YR</t>
  </si>
  <si>
    <t>%,C</t>
  </si>
  <si>
    <t>%,LACTUALS,SQTR</t>
  </si>
  <si>
    <t>%,LACTUALS,SQTR-1YR</t>
  </si>
  <si>
    <t>%,LACTUALS,SYTD</t>
  </si>
  <si>
    <t>%,LACTUALS,SYTD-1YR</t>
  </si>
  <si>
    <t>%,LACTUALS,SROLLING12</t>
  </si>
  <si>
    <t>%,LACTUALS,SROLNG12-1Y</t>
  </si>
  <si>
    <t>Comparative Income Statement</t>
  </si>
  <si>
    <t>ACCOUNT</t>
  </si>
  <si>
    <t xml:space="preserve"> </t>
  </si>
  <si>
    <t>ONE MONTH ENDED</t>
  </si>
  <si>
    <t>ONE MONTH VARIANCE</t>
  </si>
  <si>
    <t>THREE MONTHS ENDED</t>
  </si>
  <si>
    <t>THREE MONTH VARIANCE</t>
  </si>
  <si>
    <t>YEAR TO DATE</t>
  </si>
  <si>
    <t>YEAR TO DATE VARIANCE</t>
  </si>
  <si>
    <t>TWELVE MONTHS ENDED</t>
  </si>
  <si>
    <t>TWELVE MONTHS VARIANCE</t>
  </si>
  <si>
    <t>NUMBER</t>
  </si>
  <si>
    <t xml:space="preserve">         DESCRIPTION             </t>
  </si>
  <si>
    <t>$</t>
  </si>
  <si>
    <t>%</t>
  </si>
  <si>
    <t>OPERATING REVENUES</t>
  </si>
  <si>
    <t>%,R,FACCOUNT,TPRPT_ACCOUNT,X,NPROV_FOR_RATE_REFUND</t>
  </si>
  <si>
    <t>%,R,FACCOUNT,TPRPT_ACCOUNT,NNET_OPRATNG_REVENUE</t>
  </si>
  <si>
    <t>TOTAL OPERATING REVENUES, NET</t>
  </si>
  <si>
    <t>OPERATING EXPENSES</t>
  </si>
  <si>
    <t>OPERATIONS</t>
  </si>
  <si>
    <t>%,FACCOUNT,TPRPT_ACCOUNT,X,NFUEL_FOR_ELEC_GEN</t>
  </si>
  <si>
    <t>%,FACCOUNT,TPRPT_ACCOUNT,X,NOTHER_OPERATION</t>
  </si>
  <si>
    <t>%,FACCOUNT,TPRPT_ACCOUNT,X,NMAINTENANCE</t>
  </si>
  <si>
    <t>%,FACCOUNT,TPRPT_ACCOUNT,NFUEL_&amp;_PURCH_POWER,NMAINTENANCE,NOTHER_OPERATION</t>
  </si>
  <si>
    <t>TOTAL OPER/MAINT EXPENSES</t>
  </si>
  <si>
    <t>%,FACCOUNT,TPRPT_ACCOUNT,X,NDEPRECIATION_&amp;_AMORT</t>
  </si>
  <si>
    <t>%,FACCOUNT,TPRPT_ACCOUNT,X,NTAXES_OTH_THAN_INC</t>
  </si>
  <si>
    <t>TAXES OTHER THAN INCOME TAXES</t>
  </si>
  <si>
    <t>%,FACCOUNT,TPRPT_ACCOUNT,X,NSTATE_INCOME_TAXES,NLOCAL_INCOME_TAXES,NFOREIGN_INCOME_TAXES</t>
  </si>
  <si>
    <t>%,FACCOUNT,TPRPT_ACCOUNT,X,NFEDERAL_INCOME_TAXES</t>
  </si>
  <si>
    <t>%,FACCOUNT,TPRPT_ACCOUNT,NOPERATING_EXPENSES</t>
  </si>
  <si>
    <t>TOTAL OPERATING EXPENSES</t>
  </si>
  <si>
    <t>%,R,FACCOUNT,TPRPT_ACCOUNT,NNET_ELEC_OPER_INC</t>
  </si>
  <si>
    <t>NET OPERATING INCOME</t>
  </si>
  <si>
    <t>OTHER INCOME AND DEDUCTIONS</t>
  </si>
  <si>
    <t>%,R,FACCOUNT,TPRPT_ACCOUNT,X,NTOTAL_OTHER_INCOME</t>
  </si>
  <si>
    <t>%,R,FACCOUNT,TPRPT_ACCOUNT,X,NTOTAL_OI_DEDUCTIONS</t>
  </si>
  <si>
    <t>%,R,FACCOUNT,TPRPT_ACCOUNT,X,NTOTAL_TAXES_OI&amp;D</t>
  </si>
  <si>
    <t>%,R,FACCOUNT,TPRPT_ACCOUNT,NOTH_INC_&amp;_(DEDUCT)</t>
  </si>
  <si>
    <t>NET OTHR INCOME AND DEDUCTIONS</t>
  </si>
  <si>
    <t>%,R,FACCOUNT,TPRPT_ACCOUNT,NINC_BFR_INTRST_CHRGS</t>
  </si>
  <si>
    <t>INCOME BEFORE INTEREST CHARGES</t>
  </si>
  <si>
    <t>INTEREST CHARGES</t>
  </si>
  <si>
    <t>%,FACCOUNT,TPRPT_ACCOUNT,X,NINT_LONG-TERM_DEBT</t>
  </si>
  <si>
    <t>%,FACCOUNT,TPRPT_ACCOUNT,X,NAMORT_DEBT_DISC_PREM</t>
  </si>
  <si>
    <t>%,FACCOUNT,TPRPT_ACCOUNT,X,NAMORT_LOSS_REACQ_DBT</t>
  </si>
  <si>
    <t>%,FACCOUNT,TPRPT_ACCOUNT,X,NAMORT_GAIN_REACQ_DBT</t>
  </si>
  <si>
    <t>%,FACCOUNT,TPRPT_ACCOUNT,X,NOTH_INTEREST_EXP</t>
  </si>
  <si>
    <t>%,FACCOUNT,TPRPT_ACCOUNT,NINTEREST_CHARGES</t>
  </si>
  <si>
    <t>TOTAL INTEREST CHARGES</t>
  </si>
  <si>
    <t>%,FACCOUNT,TPRPT_ACCOUNT,X,NAFUDC-BRWD_FUNDS-CR</t>
  </si>
  <si>
    <t>%,FACCOUNT,TPRPT_ACCOUNT,NNET_INTEREST_CHRGS</t>
  </si>
  <si>
    <t>NET INTEREST CHARGES</t>
  </si>
  <si>
    <t>%,R,FACCOUNT,TPRPT_ACCOUNT,NNET_INCOME</t>
  </si>
  <si>
    <t>NET INCOME BEFORE PREF DIV</t>
  </si>
  <si>
    <t>%,FACCOUNT,TPRPT_ACCOUNT,NPS_DIVID_REQUIREMENT,FCURRENCY_CD,V</t>
  </si>
  <si>
    <t>NET INCOME - EARN FOR CMMN STK</t>
  </si>
  <si>
    <t>N.M. = Not Meaningful</t>
  </si>
  <si>
    <t>Reserved Section</t>
  </si>
  <si>
    <t xml:space="preserve">Report as of Date: </t>
  </si>
  <si>
    <t>Rounding Tolerance:</t>
  </si>
  <si>
    <t>Error Message Shown:</t>
  </si>
  <si>
    <t>ERROR ABOVE</t>
  </si>
  <si>
    <t>E</t>
  </si>
  <si>
    <t>Error Message Counter</t>
  </si>
  <si>
    <t>----------</t>
  </si>
  <si>
    <t>Total Error Message Count</t>
  </si>
  <si>
    <t>========</t>
  </si>
  <si>
    <t xml:space="preserve">Report Title Business Unit Variable: </t>
  </si>
  <si>
    <t>Scope Related</t>
  </si>
  <si>
    <t>Report Request</t>
  </si>
  <si>
    <t>NET EXTRAORDINARY ITEMS</t>
  </si>
  <si>
    <t>%,R,FACCOUNT,TPRPT_ACCOUNT,X,NEXTRAORDINARY_DEDUCT,NEXTRAORDINARY_INCOME,NINC_TAX_EXTRORDINARY</t>
  </si>
  <si>
    <t>%,FACCOUNT,TPRPT_ACCOUNT,X,NINT_STD_AFFIL</t>
  </si>
  <si>
    <t>%,FACCOUNT,TPRPT_ACCOUNT,X,NINT_STD_NONAFFIL</t>
  </si>
  <si>
    <t>Elapsed Run Time</t>
  </si>
  <si>
    <t>%,R,FACCOUNT,TPRPT_ACCOUNT,XDYYNYN00,NOTHER_OPER_REVENUES,NRETAIL_SALES,NTOT_SALES_FOR_RESALE</t>
  </si>
  <si>
    <t>SALES TO NON AFFILIATES</t>
  </si>
  <si>
    <t>%,R,FACCOUNT,TPRPT_ACCOUNT,XDYYNYN00,NSALES_TO_AFFILIATES</t>
  </si>
  <si>
    <t>%,R,FACCOUNT,TPRPT_ACCOUNT,NGROSS_OPRATNG_REVENU</t>
  </si>
  <si>
    <t>%,FACCOUNT,TPRPT_ACCOUNT,XDYYNYN00,NPURCH_PWR_NON_AFFIL</t>
  </si>
  <si>
    <t>%,FACCOUNT,TPRPT_ACCOUNT,XDYYNYN00,NPURCHASED_PWR_AFFIL</t>
  </si>
  <si>
    <t>STATE, LOCAL &amp; FOREIGN INCOME TAXES</t>
  </si>
  <si>
    <t>%,V4118000</t>
  </si>
  <si>
    <t>4118000</t>
  </si>
  <si>
    <t>Gain Disposition of Allowances</t>
  </si>
  <si>
    <t>%,V4118002</t>
  </si>
  <si>
    <t>4118002</t>
  </si>
  <si>
    <t>Comp. Allow. Gains SO2</t>
  </si>
  <si>
    <t>%,V4118003</t>
  </si>
  <si>
    <t>4118003</t>
  </si>
  <si>
    <t>Comp. Allow. Gains-Seas NOx</t>
  </si>
  <si>
    <t>%,V4119000</t>
  </si>
  <si>
    <t>4119000</t>
  </si>
  <si>
    <t>Loss Disposition of Allowances</t>
  </si>
  <si>
    <t>%,V4400001</t>
  </si>
  <si>
    <t>4400001</t>
  </si>
  <si>
    <t>Residential Sales-W/Space Htg</t>
  </si>
  <si>
    <t>%,V4400002</t>
  </si>
  <si>
    <t>4400002</t>
  </si>
  <si>
    <t>Residential Sales-W/O Space Ht</t>
  </si>
  <si>
    <t>%,V4400005</t>
  </si>
  <si>
    <t>4400005</t>
  </si>
  <si>
    <t>Residential Fuel Rev</t>
  </si>
  <si>
    <t>%,V4420001</t>
  </si>
  <si>
    <t>4420001</t>
  </si>
  <si>
    <t>Commercial Sales</t>
  </si>
  <si>
    <t>%,V4420002</t>
  </si>
  <si>
    <t>4420002</t>
  </si>
  <si>
    <t>Industrial Sales (Excl Mines)</t>
  </si>
  <si>
    <t>%,V4420004</t>
  </si>
  <si>
    <t>4420004</t>
  </si>
  <si>
    <t>Ind Sales-NonAffil(Incl Mines)</t>
  </si>
  <si>
    <t>%,V4420006</t>
  </si>
  <si>
    <t>4420006</t>
  </si>
  <si>
    <t>Sales to Pub Auth - Schools</t>
  </si>
  <si>
    <t>%,V4420007</t>
  </si>
  <si>
    <t>4420007</t>
  </si>
  <si>
    <t>Sales to Pub Auth - Ex Schools</t>
  </si>
  <si>
    <t>%,V4420013</t>
  </si>
  <si>
    <t>4420013</t>
  </si>
  <si>
    <t>Commercial Fuel Rev</t>
  </si>
  <si>
    <t>%,V4420016</t>
  </si>
  <si>
    <t>4420016</t>
  </si>
  <si>
    <t>Industrial Fuel Rev</t>
  </si>
  <si>
    <t>%,V4440000</t>
  </si>
  <si>
    <t>4440000</t>
  </si>
  <si>
    <t>Public Street/Highway Lighting</t>
  </si>
  <si>
    <t>%,V4440002</t>
  </si>
  <si>
    <t>4440002</t>
  </si>
  <si>
    <t>Public St &amp; Hwy Light Fuel Rev</t>
  </si>
  <si>
    <t>%,V4470002</t>
  </si>
  <si>
    <t>4470002</t>
  </si>
  <si>
    <t>Sales for Resale - NonAssoc</t>
  </si>
  <si>
    <t>%,V4470004</t>
  </si>
  <si>
    <t>4470004</t>
  </si>
  <si>
    <t>Sales for Resale-Nonaff-Ancill</t>
  </si>
  <si>
    <t>%,V4470005</t>
  </si>
  <si>
    <t>4470005</t>
  </si>
  <si>
    <t>Sales for Resale-Nonaff-Transm</t>
  </si>
  <si>
    <t>%,V4470006</t>
  </si>
  <si>
    <t>4470006</t>
  </si>
  <si>
    <t>Sales for Resale-Bookout Sales</t>
  </si>
  <si>
    <t>%,V4470007</t>
  </si>
  <si>
    <t>4470007</t>
  </si>
  <si>
    <t>Sales for Resale-Option Sales</t>
  </si>
  <si>
    <t>%,V4470010</t>
  </si>
  <si>
    <t>4470010</t>
  </si>
  <si>
    <t>Sales for Resale-Bookout Purch</t>
  </si>
  <si>
    <t>%,V4470011</t>
  </si>
  <si>
    <t>4470011</t>
  </si>
  <si>
    <t>Sales for Resale-Option Purch</t>
  </si>
  <si>
    <t>%,V4470026</t>
  </si>
  <si>
    <t>4470026</t>
  </si>
  <si>
    <t>Sale for Resl - Real from East</t>
  </si>
  <si>
    <t>%,V4470027</t>
  </si>
  <si>
    <t>4470027</t>
  </si>
  <si>
    <t>Whsal/Muni/Pb Ath Fuel Rev</t>
  </si>
  <si>
    <t>%,V4470028</t>
  </si>
  <si>
    <t>4470028</t>
  </si>
  <si>
    <t>Sale/Resale - NA - Fuel Rev</t>
  </si>
  <si>
    <t>%,V4470033</t>
  </si>
  <si>
    <t>4470033</t>
  </si>
  <si>
    <t>Whsal/Muni/Pub Auth Base Rev</t>
  </si>
  <si>
    <t>%,V4470064</t>
  </si>
  <si>
    <t>4470064</t>
  </si>
  <si>
    <t>Purch Pwr PhysTrad - Non Assoc</t>
  </si>
  <si>
    <t>%,V4470066</t>
  </si>
  <si>
    <t>4470066</t>
  </si>
  <si>
    <t>PWR Trding Trans Exp-NonAssoc</t>
  </si>
  <si>
    <t>%,V4470072</t>
  </si>
  <si>
    <t>4470072</t>
  </si>
  <si>
    <t>Sales for Resale - Hedge Trans</t>
  </si>
  <si>
    <t>%,V4470081</t>
  </si>
  <si>
    <t>4470081</t>
  </si>
  <si>
    <t>Financial Spark Gas - Realized</t>
  </si>
  <si>
    <t>%,V4470082</t>
  </si>
  <si>
    <t>4470082</t>
  </si>
  <si>
    <t>Financial Electric Realized</t>
  </si>
  <si>
    <t>%,V4470089</t>
  </si>
  <si>
    <t>4470089</t>
  </si>
  <si>
    <t>PJM Energy Sales Margin</t>
  </si>
  <si>
    <t>%,V4470090</t>
  </si>
  <si>
    <t>4470090</t>
  </si>
  <si>
    <t>PJM Spot Energy Purchases</t>
  </si>
  <si>
    <t>%,V4470091</t>
  </si>
  <si>
    <t>4470091</t>
  </si>
  <si>
    <t>PJM Explicit Congestion OSS</t>
  </si>
  <si>
    <t>%,V4470092</t>
  </si>
  <si>
    <t>4470092</t>
  </si>
  <si>
    <t>PJM Implicit Congestion-OSS</t>
  </si>
  <si>
    <t>%,V4470093</t>
  </si>
  <si>
    <t>4470093</t>
  </si>
  <si>
    <t>PJM Implicit Congestion-LSE</t>
  </si>
  <si>
    <t>%,V4470094</t>
  </si>
  <si>
    <t>4470094</t>
  </si>
  <si>
    <t>PJM Transm. Loss - OSS</t>
  </si>
  <si>
    <t>%,V4470095</t>
  </si>
  <si>
    <t>4470095</t>
  </si>
  <si>
    <t>PJM Ancillary Serv.-Reg</t>
  </si>
  <si>
    <t>%,V4470098</t>
  </si>
  <si>
    <t>4470098</t>
  </si>
  <si>
    <t>PJM Oper.Reserve Rev-OSS</t>
  </si>
  <si>
    <t>%,V4470099</t>
  </si>
  <si>
    <t>4470099</t>
  </si>
  <si>
    <t>PJM Capacity Cr. Net Sales</t>
  </si>
  <si>
    <t>%,V4470100</t>
  </si>
  <si>
    <t>4470100</t>
  </si>
  <si>
    <t>PJM FTR Revenue-OSS</t>
  </si>
  <si>
    <t>%,V4470101</t>
  </si>
  <si>
    <t>4470101</t>
  </si>
  <si>
    <t>PJM FTR Revenue-LSE</t>
  </si>
  <si>
    <t>%,V4470103</t>
  </si>
  <si>
    <t>4470103</t>
  </si>
  <si>
    <t>PJM Energy Sales Cost</t>
  </si>
  <si>
    <t>%,V4470106</t>
  </si>
  <si>
    <t>4470106</t>
  </si>
  <si>
    <t>PJM Pt2Pt Trans.Purch-NonAff.</t>
  </si>
  <si>
    <t>%,V4470107</t>
  </si>
  <si>
    <t>4470107</t>
  </si>
  <si>
    <t>PJM NITS Purch-NonAff.</t>
  </si>
  <si>
    <t>%,V4470109</t>
  </si>
  <si>
    <t>4470109</t>
  </si>
  <si>
    <t>PJM FTR Revenue-Spec</t>
  </si>
  <si>
    <t>%,V4470110</t>
  </si>
  <si>
    <t>4470110</t>
  </si>
  <si>
    <t>PJM TO Admin. Exp.-NonAff.</t>
  </si>
  <si>
    <t>%,V4470112</t>
  </si>
  <si>
    <t>4470112</t>
  </si>
  <si>
    <t>Non-ECR Phys. Sales-OSS</t>
  </si>
  <si>
    <t>%,V4470114</t>
  </si>
  <si>
    <t>4470114</t>
  </si>
  <si>
    <t>PJM Transm. Loss - LSE</t>
  </si>
  <si>
    <t>%,V4470115</t>
  </si>
  <si>
    <t>4470115</t>
  </si>
  <si>
    <t>PJM Meter Corrections-OSS</t>
  </si>
  <si>
    <t>%,V4470116</t>
  </si>
  <si>
    <t>4470116</t>
  </si>
  <si>
    <t>PJM Meter Corrections-LSE</t>
  </si>
  <si>
    <t>%,V4470117</t>
  </si>
  <si>
    <t>4470117</t>
  </si>
  <si>
    <t>Realiz. Sharing-447 Optim</t>
  </si>
  <si>
    <t>%,V4470118</t>
  </si>
  <si>
    <t>4470118</t>
  </si>
  <si>
    <t>Realiz. Sharing-PJM OSS</t>
  </si>
  <si>
    <t>%,V4470124</t>
  </si>
  <si>
    <t>4470124</t>
  </si>
  <si>
    <t>PJM Incremental Spot-OSS</t>
  </si>
  <si>
    <t>%,V4470125</t>
  </si>
  <si>
    <t>4470125</t>
  </si>
  <si>
    <t>PJM Incremental Exp Cong-OSS</t>
  </si>
  <si>
    <t>%,V4470126</t>
  </si>
  <si>
    <t>4470126</t>
  </si>
  <si>
    <t>PJM Incremental Imp Cong-OSS</t>
  </si>
  <si>
    <t>%,V4470131</t>
  </si>
  <si>
    <t>4470131</t>
  </si>
  <si>
    <t>Non ECR Purchased Power OSS</t>
  </si>
  <si>
    <t>%,V4470141</t>
  </si>
  <si>
    <t>4470141</t>
  </si>
  <si>
    <t>PJM Contract Net Charge Credit</t>
  </si>
  <si>
    <t>%,V4470143</t>
  </si>
  <si>
    <t>4470143</t>
  </si>
  <si>
    <t>Financial Hedge Realized</t>
  </si>
  <si>
    <t>%,V4470144</t>
  </si>
  <si>
    <t>4470144</t>
  </si>
  <si>
    <t>Realiz.Sharing - 06 SIA</t>
  </si>
  <si>
    <t>%,V4470150</t>
  </si>
  <si>
    <t>4470150</t>
  </si>
  <si>
    <t>Transm. Rev.-Dedic. Whlsl/Muni</t>
  </si>
  <si>
    <t>%,V4470155</t>
  </si>
  <si>
    <t>4470155</t>
  </si>
  <si>
    <t>OSS Physical Margin Reclass</t>
  </si>
  <si>
    <t>%,V4470156</t>
  </si>
  <si>
    <t>4470156</t>
  </si>
  <si>
    <t>OSS Optim. Margin Reclass</t>
  </si>
  <si>
    <t>%,V4470166</t>
  </si>
  <si>
    <t>4470166</t>
  </si>
  <si>
    <t>Marginal Explicit Losses</t>
  </si>
  <si>
    <t>%,V4470167</t>
  </si>
  <si>
    <t>4470167</t>
  </si>
  <si>
    <t>MISO FTR Revenues OSS</t>
  </si>
  <si>
    <t>%,V4470168</t>
  </si>
  <si>
    <t>4470168</t>
  </si>
  <si>
    <t>Interest Rate Swaps-Power</t>
  </si>
  <si>
    <t>%,V4470169</t>
  </si>
  <si>
    <t>4470169</t>
  </si>
  <si>
    <t>Capacity Sales Trading</t>
  </si>
  <si>
    <t>%,V4470202</t>
  </si>
  <si>
    <t>4470202</t>
  </si>
  <si>
    <t>PJM OpRes-LSE-Credit</t>
  </si>
  <si>
    <t>%,V4470203</t>
  </si>
  <si>
    <t>4470203</t>
  </si>
  <si>
    <t>PJM OpRes-LSE-Charge</t>
  </si>
  <si>
    <t>%,V4470204</t>
  </si>
  <si>
    <t>4470204</t>
  </si>
  <si>
    <t>PJM Spinning-Credit</t>
  </si>
  <si>
    <t>%,V4470205</t>
  </si>
  <si>
    <t>4470205</t>
  </si>
  <si>
    <t>PJM Spinning-Charge</t>
  </si>
  <si>
    <t>%,V4470206</t>
  </si>
  <si>
    <t>4470206</t>
  </si>
  <si>
    <t>PJM Trans loss credits-OSS</t>
  </si>
  <si>
    <t>%,V4470207</t>
  </si>
  <si>
    <t>4470207</t>
  </si>
  <si>
    <t>PJM transm loss charges - LSE</t>
  </si>
  <si>
    <t>%,V4470208</t>
  </si>
  <si>
    <t>4470208</t>
  </si>
  <si>
    <t>PJM Transm loss credits-LSE</t>
  </si>
  <si>
    <t>%,V4470209</t>
  </si>
  <si>
    <t>4470209</t>
  </si>
  <si>
    <t>PJM transm loss charges-OSS</t>
  </si>
  <si>
    <t>%,V4470210</t>
  </si>
  <si>
    <t>4470210</t>
  </si>
  <si>
    <t>PJM ML OSS 3 Pct Rev</t>
  </si>
  <si>
    <t>%,V4470211</t>
  </si>
  <si>
    <t>4470211</t>
  </si>
  <si>
    <t>PJM ML OSS 3 Pct Fuel</t>
  </si>
  <si>
    <t>%,V4470212</t>
  </si>
  <si>
    <t>4470212</t>
  </si>
  <si>
    <t>PJM ML OSS 3 Pct NonFuel</t>
  </si>
  <si>
    <t>%,V4470214</t>
  </si>
  <si>
    <t>4470214</t>
  </si>
  <si>
    <t>PJM 30m Suppl Reserve CR OSS</t>
  </si>
  <si>
    <t>%,V4470215</t>
  </si>
  <si>
    <t>4470215</t>
  </si>
  <si>
    <t>PJM 30m Suppl Reserve CH OSS</t>
  </si>
  <si>
    <t>%,V4470216</t>
  </si>
  <si>
    <t>4470216</t>
  </si>
  <si>
    <t>PJM Explicit Loss not in ECR</t>
  </si>
  <si>
    <t>%,V4500000</t>
  </si>
  <si>
    <t>4500000</t>
  </si>
  <si>
    <t>Forfeited Discounts</t>
  </si>
  <si>
    <t>%,V4510001</t>
  </si>
  <si>
    <t>4510001</t>
  </si>
  <si>
    <t>Misc Service Rev - Nonaffil</t>
  </si>
  <si>
    <t>%,V4540002</t>
  </si>
  <si>
    <t>4540002</t>
  </si>
  <si>
    <t>Rent From Elect Property-NAC</t>
  </si>
  <si>
    <t>%,V4540004</t>
  </si>
  <si>
    <t>4540004</t>
  </si>
  <si>
    <t>Rent From Elect Prop-ABD-Nonaf</t>
  </si>
  <si>
    <t>%,V4560007</t>
  </si>
  <si>
    <t>4560007</t>
  </si>
  <si>
    <t>Oth Elect Rev - DSM Program</t>
  </si>
  <si>
    <t>%,V4560012</t>
  </si>
  <si>
    <t>4560012</t>
  </si>
  <si>
    <t>Oth Elect Rev - Nonaffiliated</t>
  </si>
  <si>
    <t>%,V4560013</t>
  </si>
  <si>
    <t>4560013</t>
  </si>
  <si>
    <t>Oth Elect Rev-Trans-Nonaffil</t>
  </si>
  <si>
    <t>%,V4560015</t>
  </si>
  <si>
    <t>4560015</t>
  </si>
  <si>
    <t>Other Electric Revenues - ABD</t>
  </si>
  <si>
    <t>%,V4560016</t>
  </si>
  <si>
    <t>4560016</t>
  </si>
  <si>
    <t>Financial Trading Rev-Unreal</t>
  </si>
  <si>
    <t>%,V4560041</t>
  </si>
  <si>
    <t>4560041</t>
  </si>
  <si>
    <t>Miscellaneous Revenue-NonAffil</t>
  </si>
  <si>
    <t>%,V4560049</t>
  </si>
  <si>
    <t>4560049</t>
  </si>
  <si>
    <t>Merch Generation Finan -Realzd</t>
  </si>
  <si>
    <t>%,V4560050</t>
  </si>
  <si>
    <t>4560050</t>
  </si>
  <si>
    <t>Oth Elec Rev-Coal Trd Rlzd G-L</t>
  </si>
  <si>
    <t>%,V4560058</t>
  </si>
  <si>
    <t>4560058</t>
  </si>
  <si>
    <t>PJM NITS Revenue-NonAff.</t>
  </si>
  <si>
    <t>%,V4560060</t>
  </si>
  <si>
    <t>4560060</t>
  </si>
  <si>
    <t>PJM Pt2Pt Trans.Rev.-NonAff.</t>
  </si>
  <si>
    <t>%,V4560062</t>
  </si>
  <si>
    <t>4560062</t>
  </si>
  <si>
    <t>PJM TO Admin. Rev..-NonAff.</t>
  </si>
  <si>
    <t>%,V4560064</t>
  </si>
  <si>
    <t>4560064</t>
  </si>
  <si>
    <t>Buckeye Admin. Fee Revenue</t>
  </si>
  <si>
    <t>%,V4560068</t>
  </si>
  <si>
    <t>4560068</t>
  </si>
  <si>
    <t>SECA Transmission Revenue</t>
  </si>
  <si>
    <t>%,V4560085</t>
  </si>
  <si>
    <t>4560085</t>
  </si>
  <si>
    <t>PJM Expansion Cost Recov</t>
  </si>
  <si>
    <t>%,V4560095</t>
  </si>
  <si>
    <t>4560095</t>
  </si>
  <si>
    <t>RTO Form. Cost Recovery</t>
  </si>
  <si>
    <t>%,V4560097</t>
  </si>
  <si>
    <t>4560097</t>
  </si>
  <si>
    <t>Sales of Renew. Energy Credits</t>
  </si>
  <si>
    <t>%,V4560109</t>
  </si>
  <si>
    <t>4560109</t>
  </si>
  <si>
    <t>Interest Rate Swaps-Coal</t>
  </si>
  <si>
    <t>%,V4560111</t>
  </si>
  <si>
    <t>4560111</t>
  </si>
  <si>
    <t>MTM Aff GL Coal Trading</t>
  </si>
  <si>
    <t>%,V4561002</t>
  </si>
  <si>
    <t>4561002</t>
  </si>
  <si>
    <t>RTO Formation Cost Recovery</t>
  </si>
  <si>
    <t>%,V4561003</t>
  </si>
  <si>
    <t>4561003</t>
  </si>
  <si>
    <t>%,V4561005</t>
  </si>
  <si>
    <t>4561005</t>
  </si>
  <si>
    <t>PJM Point to Point Trans Svc</t>
  </si>
  <si>
    <t>%,V4561006</t>
  </si>
  <si>
    <t>4561006</t>
  </si>
  <si>
    <t>PJM Trans Owner Admin Rev</t>
  </si>
  <si>
    <t>%,V4561007</t>
  </si>
  <si>
    <t>4561007</t>
  </si>
  <si>
    <t>PJM Network Integ Trans Svc</t>
  </si>
  <si>
    <t>%,V4561019</t>
  </si>
  <si>
    <t>4561019</t>
  </si>
  <si>
    <t>Oth Elec Rev Trans Non Affil</t>
  </si>
  <si>
    <t>%,V4470001</t>
  </si>
  <si>
    <t>4470001</t>
  </si>
  <si>
    <t>Sales for Resale - Assoc Cos</t>
  </si>
  <si>
    <t>%,V4470035</t>
  </si>
  <si>
    <t>4470035</t>
  </si>
  <si>
    <t>Sls for Rsl - Fuel Rev - Assoc</t>
  </si>
  <si>
    <t>%,V4470128</t>
  </si>
  <si>
    <t>4470128</t>
  </si>
  <si>
    <t>Sales for Res-Aff. Pool Energy</t>
  </si>
  <si>
    <t>%,V4540001</t>
  </si>
  <si>
    <t>4540001</t>
  </si>
  <si>
    <t>Rent From Elect Property - Af</t>
  </si>
  <si>
    <t>%,V5010000</t>
  </si>
  <si>
    <t>5010000</t>
  </si>
  <si>
    <t>%,V5010001</t>
  </si>
  <si>
    <t>5010001</t>
  </si>
  <si>
    <t>%,V5010003</t>
  </si>
  <si>
    <t>5010003</t>
  </si>
  <si>
    <t>%,V5010005</t>
  </si>
  <si>
    <t>5010005</t>
  </si>
  <si>
    <t>%,V5010013</t>
  </si>
  <si>
    <t>5010013</t>
  </si>
  <si>
    <t>%,V5010019</t>
  </si>
  <si>
    <t>5010019</t>
  </si>
  <si>
    <t>%,V5010200</t>
  </si>
  <si>
    <t>5010200</t>
  </si>
  <si>
    <t>%,V5010201</t>
  </si>
  <si>
    <t>5010201</t>
  </si>
  <si>
    <t>%,V5550001</t>
  </si>
  <si>
    <t>5550001</t>
  </si>
  <si>
    <t>%,V5550032</t>
  </si>
  <si>
    <t>5550032</t>
  </si>
  <si>
    <t>%,V5550035</t>
  </si>
  <si>
    <t>5550035</t>
  </si>
  <si>
    <t>%,V5550036</t>
  </si>
  <si>
    <t>5550036</t>
  </si>
  <si>
    <t>%,V5550039</t>
  </si>
  <si>
    <t>5550039</t>
  </si>
  <si>
    <t>%,V5550040</t>
  </si>
  <si>
    <t>5550040</t>
  </si>
  <si>
    <t>%,V5550041</t>
  </si>
  <si>
    <t>5550041</t>
  </si>
  <si>
    <t>%,V5550074</t>
  </si>
  <si>
    <t>5550074</t>
  </si>
  <si>
    <t>%,V5550075</t>
  </si>
  <si>
    <t>5550075</t>
  </si>
  <si>
    <t>%,V5550076</t>
  </si>
  <si>
    <t>5550076</t>
  </si>
  <si>
    <t>%,V5550077</t>
  </si>
  <si>
    <t>5550077</t>
  </si>
  <si>
    <t>%,V5550078</t>
  </si>
  <si>
    <t>5550078</t>
  </si>
  <si>
    <t>%,V5550079</t>
  </si>
  <si>
    <t>5550079</t>
  </si>
  <si>
    <t>%,V5550080</t>
  </si>
  <si>
    <t>5550080</t>
  </si>
  <si>
    <t>%,V5550083</t>
  </si>
  <si>
    <t>5550083</t>
  </si>
  <si>
    <t>%,V5550084</t>
  </si>
  <si>
    <t>5550084</t>
  </si>
  <si>
    <t>%,V5550088</t>
  </si>
  <si>
    <t>5550088</t>
  </si>
  <si>
    <t>%,V5550090</t>
  </si>
  <si>
    <t>5550090</t>
  </si>
  <si>
    <t>%,V5550093</t>
  </si>
  <si>
    <t>5550093</t>
  </si>
  <si>
    <t>%,V5550002</t>
  </si>
  <si>
    <t>5550002</t>
  </si>
  <si>
    <t>%,V5550004</t>
  </si>
  <si>
    <t>5550004</t>
  </si>
  <si>
    <t>%,V5550005</t>
  </si>
  <si>
    <t>5550005</t>
  </si>
  <si>
    <t>%,V5550027</t>
  </si>
  <si>
    <t>5550027</t>
  </si>
  <si>
    <t>%,V5550046</t>
  </si>
  <si>
    <t>5550046</t>
  </si>
  <si>
    <t>%,V4111005</t>
  </si>
  <si>
    <t>4111005</t>
  </si>
  <si>
    <t>%,V4116000</t>
  </si>
  <si>
    <t>4116000</t>
  </si>
  <si>
    <t>%,V4117000</t>
  </si>
  <si>
    <t>4117000</t>
  </si>
  <si>
    <t>%,V4265009</t>
  </si>
  <si>
    <t>4265009</t>
  </si>
  <si>
    <t>%,V4265010</t>
  </si>
  <si>
    <t>4265010</t>
  </si>
  <si>
    <t>%,V5000000</t>
  </si>
  <si>
    <t>5000000</t>
  </si>
  <si>
    <t>%,V5000001</t>
  </si>
  <si>
    <t>5000001</t>
  </si>
  <si>
    <t>%,V5020000</t>
  </si>
  <si>
    <t>5020000</t>
  </si>
  <si>
    <t>%,V5020002</t>
  </si>
  <si>
    <t>5020002</t>
  </si>
  <si>
    <t>%,V5050000</t>
  </si>
  <si>
    <t>5050000</t>
  </si>
  <si>
    <t>%,V5060000</t>
  </si>
  <si>
    <t>5060000</t>
  </si>
  <si>
    <t>%,V5060002</t>
  </si>
  <si>
    <t>5060002</t>
  </si>
  <si>
    <t>%,V5060003</t>
  </si>
  <si>
    <t>5060003</t>
  </si>
  <si>
    <t>%,V5060004</t>
  </si>
  <si>
    <t>5060004</t>
  </si>
  <si>
    <t>%,V5090000</t>
  </si>
  <si>
    <t>5090000</t>
  </si>
  <si>
    <t>%,V5090002</t>
  </si>
  <si>
    <t>5090002</t>
  </si>
  <si>
    <t>%,V5090003</t>
  </si>
  <si>
    <t>5090003</t>
  </si>
  <si>
    <t>%,V5490000</t>
  </si>
  <si>
    <t>5490000</t>
  </si>
  <si>
    <t>%,V5560000</t>
  </si>
  <si>
    <t>5560000</t>
  </si>
  <si>
    <t>%,V5570000</t>
  </si>
  <si>
    <t>5570000</t>
  </si>
  <si>
    <t>%,V5570006</t>
  </si>
  <si>
    <t>5570006</t>
  </si>
  <si>
    <t>%,V5570007</t>
  </si>
  <si>
    <t>5570007</t>
  </si>
  <si>
    <t>%,V5570008</t>
  </si>
  <si>
    <t>5570008</t>
  </si>
  <si>
    <t>%,V5600000</t>
  </si>
  <si>
    <t>5600000</t>
  </si>
  <si>
    <t>%,V5610000</t>
  </si>
  <si>
    <t>5610000</t>
  </si>
  <si>
    <t>%,V5611000</t>
  </si>
  <si>
    <t>5611000</t>
  </si>
  <si>
    <t>%,V5612000</t>
  </si>
  <si>
    <t>5612000</t>
  </si>
  <si>
    <t>%,V5613000</t>
  </si>
  <si>
    <t>5613000</t>
  </si>
  <si>
    <t>%,V5614000</t>
  </si>
  <si>
    <t>5614000</t>
  </si>
  <si>
    <t>%,V5614001</t>
  </si>
  <si>
    <t>5614001</t>
  </si>
  <si>
    <t>%,V5614007</t>
  </si>
  <si>
    <t>5614007</t>
  </si>
  <si>
    <t>%,V5614008</t>
  </si>
  <si>
    <t>5614008</t>
  </si>
  <si>
    <t>%,V5615000</t>
  </si>
  <si>
    <t>5615000</t>
  </si>
  <si>
    <t>%,V5618000</t>
  </si>
  <si>
    <t>5618000</t>
  </si>
  <si>
    <t>%,V5618001</t>
  </si>
  <si>
    <t>5618001</t>
  </si>
  <si>
    <t>%,V5620001</t>
  </si>
  <si>
    <t>5620001</t>
  </si>
  <si>
    <t>%,V5630000</t>
  </si>
  <si>
    <t>5630000</t>
  </si>
  <si>
    <t>%,V5650002</t>
  </si>
  <si>
    <t>5650002</t>
  </si>
  <si>
    <t>%,V5650003</t>
  </si>
  <si>
    <t>5650003</t>
  </si>
  <si>
    <t>%,V5650012</t>
  </si>
  <si>
    <t>5650012</t>
  </si>
  <si>
    <t>%,V5660000</t>
  </si>
  <si>
    <t>5660000</t>
  </si>
  <si>
    <t>%,V5670001</t>
  </si>
  <si>
    <t>5670001</t>
  </si>
  <si>
    <t>%,V5757000</t>
  </si>
  <si>
    <t>5757000</t>
  </si>
  <si>
    <t>%,V5757001</t>
  </si>
  <si>
    <t>5757001</t>
  </si>
  <si>
    <t>%,V5800000</t>
  </si>
  <si>
    <t>5800000</t>
  </si>
  <si>
    <t>%,V5810000</t>
  </si>
  <si>
    <t>5810000</t>
  </si>
  <si>
    <t>%,V5820000</t>
  </si>
  <si>
    <t>5820000</t>
  </si>
  <si>
    <t>%,V5830000</t>
  </si>
  <si>
    <t>5830000</t>
  </si>
  <si>
    <t>%,V5840000</t>
  </si>
  <si>
    <t>5840000</t>
  </si>
  <si>
    <t>%,V5850000</t>
  </si>
  <si>
    <t>5850000</t>
  </si>
  <si>
    <t>%,V5860000</t>
  </si>
  <si>
    <t>5860000</t>
  </si>
  <si>
    <t>%,V5870000</t>
  </si>
  <si>
    <t>5870000</t>
  </si>
  <si>
    <t>%,V5880000</t>
  </si>
  <si>
    <t>5880000</t>
  </si>
  <si>
    <t>%,V5890001</t>
  </si>
  <si>
    <t>5890001</t>
  </si>
  <si>
    <t>%,V5890002</t>
  </si>
  <si>
    <t>5890002</t>
  </si>
  <si>
    <t>%,V9010000</t>
  </si>
  <si>
    <t>9010000</t>
  </si>
  <si>
    <t>%,V9020000</t>
  </si>
  <si>
    <t>9020000</t>
  </si>
  <si>
    <t>%,V9020002</t>
  </si>
  <si>
    <t>9020002</t>
  </si>
  <si>
    <t>%,V9020003</t>
  </si>
  <si>
    <t>9020003</t>
  </si>
  <si>
    <t>%,V9020004</t>
  </si>
  <si>
    <t>9020004</t>
  </si>
  <si>
    <t>%,V9030000</t>
  </si>
  <si>
    <t>9030000</t>
  </si>
  <si>
    <t>%,V9030001</t>
  </si>
  <si>
    <t>9030001</t>
  </si>
  <si>
    <t>%,V9030002</t>
  </si>
  <si>
    <t>9030002</t>
  </si>
  <si>
    <t>%,V9030003</t>
  </si>
  <si>
    <t>9030003</t>
  </si>
  <si>
    <t>%,V9030004</t>
  </si>
  <si>
    <t>9030004</t>
  </si>
  <si>
    <t>%,V9030005</t>
  </si>
  <si>
    <t>9030005</t>
  </si>
  <si>
    <t>%,V9030006</t>
  </si>
  <si>
    <t>9030006</t>
  </si>
  <si>
    <t>%,V9030007</t>
  </si>
  <si>
    <t>9030007</t>
  </si>
  <si>
    <t>%,V9030009</t>
  </si>
  <si>
    <t>9030009</t>
  </si>
  <si>
    <t>%,V9040003</t>
  </si>
  <si>
    <t>9040003</t>
  </si>
  <si>
    <t>%,V9040007</t>
  </si>
  <si>
    <t>9040007</t>
  </si>
  <si>
    <t>%,V9050000</t>
  </si>
  <si>
    <t>9050000</t>
  </si>
  <si>
    <t>%,V9070000</t>
  </si>
  <si>
    <t>9070000</t>
  </si>
  <si>
    <t>%,V9070001</t>
  </si>
  <si>
    <t>9070001</t>
  </si>
  <si>
    <t>%,V9080000</t>
  </si>
  <si>
    <t>9080000</t>
  </si>
  <si>
    <t>%,V9080009</t>
  </si>
  <si>
    <t>9080009</t>
  </si>
  <si>
    <t>%,V9090000</t>
  </si>
  <si>
    <t>9090000</t>
  </si>
  <si>
    <t>%,V9100000</t>
  </si>
  <si>
    <t>9100000</t>
  </si>
  <si>
    <t>%,V9100001</t>
  </si>
  <si>
    <t>9100001</t>
  </si>
  <si>
    <t>%,V9110002</t>
  </si>
  <si>
    <t>9110002</t>
  </si>
  <si>
    <t>%,V9200000</t>
  </si>
  <si>
    <t>9200000</t>
  </si>
  <si>
    <t>%,V9200004</t>
  </si>
  <si>
    <t>9200004</t>
  </si>
  <si>
    <t>%,V9210001</t>
  </si>
  <si>
    <t>9210001</t>
  </si>
  <si>
    <t>%,V9210003</t>
  </si>
  <si>
    <t>9210003</t>
  </si>
  <si>
    <t>%,V9210004</t>
  </si>
  <si>
    <t>9210004</t>
  </si>
  <si>
    <t>%,V9210005</t>
  </si>
  <si>
    <t>9210005</t>
  </si>
  <si>
    <t>%,V9220000</t>
  </si>
  <si>
    <t>9220000</t>
  </si>
  <si>
    <t>%,V9220001</t>
  </si>
  <si>
    <t>9220001</t>
  </si>
  <si>
    <t>%,V9220004</t>
  </si>
  <si>
    <t>9220004</t>
  </si>
  <si>
    <t>%,V9220125</t>
  </si>
  <si>
    <t>9220125</t>
  </si>
  <si>
    <t>%,V9230001</t>
  </si>
  <si>
    <t>9230001</t>
  </si>
  <si>
    <t>%,V9230002</t>
  </si>
  <si>
    <t>9230002</t>
  </si>
  <si>
    <t>%,V9230003</t>
  </si>
  <si>
    <t>9230003</t>
  </si>
  <si>
    <t>%,V9240000</t>
  </si>
  <si>
    <t>9240000</t>
  </si>
  <si>
    <t>%,V9250000</t>
  </si>
  <si>
    <t>9250000</t>
  </si>
  <si>
    <t>%,V9250001</t>
  </si>
  <si>
    <t>9250001</t>
  </si>
  <si>
    <t>%,V9250002</t>
  </si>
  <si>
    <t>9250002</t>
  </si>
  <si>
    <t>%,V9250004</t>
  </si>
  <si>
    <t>9250004</t>
  </si>
  <si>
    <t>%,V9250006</t>
  </si>
  <si>
    <t>9250006</t>
  </si>
  <si>
    <t>%,V9250007</t>
  </si>
  <si>
    <t>9250007</t>
  </si>
  <si>
    <t>%,V9250009</t>
  </si>
  <si>
    <t>9250009</t>
  </si>
  <si>
    <t>%,V9250010</t>
  </si>
  <si>
    <t>9250010</t>
  </si>
  <si>
    <t>%,V9260000</t>
  </si>
  <si>
    <t>9260000</t>
  </si>
  <si>
    <t>%,V9260001</t>
  </si>
  <si>
    <t>9260001</t>
  </si>
  <si>
    <t>%,V9260002</t>
  </si>
  <si>
    <t>9260002</t>
  </si>
  <si>
    <t>%,V9260003</t>
  </si>
  <si>
    <t>9260003</t>
  </si>
  <si>
    <t>%,V9260004</t>
  </si>
  <si>
    <t>9260004</t>
  </si>
  <si>
    <t>%,V9260005</t>
  </si>
  <si>
    <t>9260005</t>
  </si>
  <si>
    <t>%,V9260006</t>
  </si>
  <si>
    <t>9260006</t>
  </si>
  <si>
    <t>%,V9260007</t>
  </si>
  <si>
    <t>9260007</t>
  </si>
  <si>
    <t>%,V9260009</t>
  </si>
  <si>
    <t>9260009</t>
  </si>
  <si>
    <t>%,V9260010</t>
  </si>
  <si>
    <t>9260010</t>
  </si>
  <si>
    <t>%,V9260012</t>
  </si>
  <si>
    <t>9260012</t>
  </si>
  <si>
    <t>%,V9260014</t>
  </si>
  <si>
    <t>9260014</t>
  </si>
  <si>
    <t>%,V9260021</t>
  </si>
  <si>
    <t>9260021</t>
  </si>
  <si>
    <t>%,V9260027</t>
  </si>
  <si>
    <t>9260027</t>
  </si>
  <si>
    <t>%,V9260036</t>
  </si>
  <si>
    <t>9260036</t>
  </si>
  <si>
    <t>%,V9260037</t>
  </si>
  <si>
    <t>9260037</t>
  </si>
  <si>
    <t>%,V9260050</t>
  </si>
  <si>
    <t>9260050</t>
  </si>
  <si>
    <t>%,V9260051</t>
  </si>
  <si>
    <t>9260051</t>
  </si>
  <si>
    <t>%,V9260052</t>
  </si>
  <si>
    <t>9260052</t>
  </si>
  <si>
    <t>%,V9260053</t>
  </si>
  <si>
    <t>9260053</t>
  </si>
  <si>
    <t>%,V9260055</t>
  </si>
  <si>
    <t>9260055</t>
  </si>
  <si>
    <t>%,V9260057</t>
  </si>
  <si>
    <t>9260057</t>
  </si>
  <si>
    <t>%,V9260058</t>
  </si>
  <si>
    <t>9260058</t>
  </si>
  <si>
    <t>%,V9270000</t>
  </si>
  <si>
    <t>9270000</t>
  </si>
  <si>
    <t>%,V9280002</t>
  </si>
  <si>
    <t>9280002</t>
  </si>
  <si>
    <t>%,V9301000</t>
  </si>
  <si>
    <t>9301000</t>
  </si>
  <si>
    <t>%,V9301001</t>
  </si>
  <si>
    <t>9301001</t>
  </si>
  <si>
    <t>%,V9301002</t>
  </si>
  <si>
    <t>9301002</t>
  </si>
  <si>
    <t>%,V9301003</t>
  </si>
  <si>
    <t>9301003</t>
  </si>
  <si>
    <t>%,V9301006</t>
  </si>
  <si>
    <t>9301006</t>
  </si>
  <si>
    <t>%,V9301007</t>
  </si>
  <si>
    <t>9301007</t>
  </si>
  <si>
    <t>%,V9301008</t>
  </si>
  <si>
    <t>9301008</t>
  </si>
  <si>
    <t>%,V9301009</t>
  </si>
  <si>
    <t>9301009</t>
  </si>
  <si>
    <t>%,V9301010</t>
  </si>
  <si>
    <t>9301010</t>
  </si>
  <si>
    <t>%,V9301011</t>
  </si>
  <si>
    <t>9301011</t>
  </si>
  <si>
    <t>%,V9301012</t>
  </si>
  <si>
    <t>9301012</t>
  </si>
  <si>
    <t>%,V9301013</t>
  </si>
  <si>
    <t>9301013</t>
  </si>
  <si>
    <t>%,V9301014</t>
  </si>
  <si>
    <t>9301014</t>
  </si>
  <si>
    <t>%,V9301015</t>
  </si>
  <si>
    <t>9301015</t>
  </si>
  <si>
    <t>%,V9301016</t>
  </si>
  <si>
    <t>9301016</t>
  </si>
  <si>
    <t>%,V9302000</t>
  </si>
  <si>
    <t>9302000</t>
  </si>
  <si>
    <t>%,V9302003</t>
  </si>
  <si>
    <t>9302003</t>
  </si>
  <si>
    <t>%,V9302004</t>
  </si>
  <si>
    <t>9302004</t>
  </si>
  <si>
    <t>%,V9302007</t>
  </si>
  <si>
    <t>9302007</t>
  </si>
  <si>
    <t>%,V9310000</t>
  </si>
  <si>
    <t>9310000</t>
  </si>
  <si>
    <t>%,V9310001</t>
  </si>
  <si>
    <t>9310001</t>
  </si>
  <si>
    <t>%,V9310002</t>
  </si>
  <si>
    <t>9310002</t>
  </si>
  <si>
    <t>%,V9310003</t>
  </si>
  <si>
    <t>9310003</t>
  </si>
  <si>
    <t>%,V5100000</t>
  </si>
  <si>
    <t>5100000</t>
  </si>
  <si>
    <t>%,V5110000</t>
  </si>
  <si>
    <t>5110000</t>
  </si>
  <si>
    <t>%,V5120000</t>
  </si>
  <si>
    <t>5120000</t>
  </si>
  <si>
    <t>%,V5130000</t>
  </si>
  <si>
    <t>5130000</t>
  </si>
  <si>
    <t>%,V5140000</t>
  </si>
  <si>
    <t>5140000</t>
  </si>
  <si>
    <t>%,V5680000</t>
  </si>
  <si>
    <t>5680000</t>
  </si>
  <si>
    <t>%,V5690000</t>
  </si>
  <si>
    <t>5690000</t>
  </si>
  <si>
    <t>%,V5691000</t>
  </si>
  <si>
    <t>5691000</t>
  </si>
  <si>
    <t>%,V5692000</t>
  </si>
  <si>
    <t>5692000</t>
  </si>
  <si>
    <t>%,V5693000</t>
  </si>
  <si>
    <t>5693000</t>
  </si>
  <si>
    <t>%,V5700000</t>
  </si>
  <si>
    <t>5700000</t>
  </si>
  <si>
    <t>%,V5710000</t>
  </si>
  <si>
    <t>5710000</t>
  </si>
  <si>
    <t>%,V5720000</t>
  </si>
  <si>
    <t>5720000</t>
  </si>
  <si>
    <t>%,V5730000</t>
  </si>
  <si>
    <t>5730000</t>
  </si>
  <si>
    <t>%,V5900000</t>
  </si>
  <si>
    <t>5900000</t>
  </si>
  <si>
    <t>%,V5910000</t>
  </si>
  <si>
    <t>5910000</t>
  </si>
  <si>
    <t>%,V5920000</t>
  </si>
  <si>
    <t>5920000</t>
  </si>
  <si>
    <t>%,V5930000</t>
  </si>
  <si>
    <t>5930000</t>
  </si>
  <si>
    <t>%,V5930001</t>
  </si>
  <si>
    <t>5930001</t>
  </si>
  <si>
    <t>%,V5940000</t>
  </si>
  <si>
    <t>5940000</t>
  </si>
  <si>
    <t>%,V5950000</t>
  </si>
  <si>
    <t>5950000</t>
  </si>
  <si>
    <t>%,V5960000</t>
  </si>
  <si>
    <t>5960000</t>
  </si>
  <si>
    <t>%,V5970000</t>
  </si>
  <si>
    <t>5970000</t>
  </si>
  <si>
    <t>%,V5980000</t>
  </si>
  <si>
    <t>5980000</t>
  </si>
  <si>
    <t>%,V9350000</t>
  </si>
  <si>
    <t>9350000</t>
  </si>
  <si>
    <t>%,V9350001</t>
  </si>
  <si>
    <t>9350001</t>
  </si>
  <si>
    <t>%,V9350002</t>
  </si>
  <si>
    <t>9350002</t>
  </si>
  <si>
    <t>%,V9350003</t>
  </si>
  <si>
    <t>9350003</t>
  </si>
  <si>
    <t>%,V9350012</t>
  </si>
  <si>
    <t>9350012</t>
  </si>
  <si>
    <t>%,V9350013</t>
  </si>
  <si>
    <t>9350013</t>
  </si>
  <si>
    <t>%,V9350015</t>
  </si>
  <si>
    <t>9350015</t>
  </si>
  <si>
    <t>%,V4030001</t>
  </si>
  <si>
    <t>4030001</t>
  </si>
  <si>
    <t>%,V4031001</t>
  </si>
  <si>
    <t>4031001</t>
  </si>
  <si>
    <t>%,V4031002</t>
  </si>
  <si>
    <t>4031002</t>
  </si>
  <si>
    <t>%,V4040001</t>
  </si>
  <si>
    <t>4040001</t>
  </si>
  <si>
    <t>%,V4060001</t>
  </si>
  <si>
    <t>4060001</t>
  </si>
  <si>
    <t>%,V4073000</t>
  </si>
  <si>
    <t>4073000</t>
  </si>
  <si>
    <t>%,V4074001</t>
  </si>
  <si>
    <t>4074001</t>
  </si>
  <si>
    <t>%,V4081002</t>
  </si>
  <si>
    <t>4081002</t>
  </si>
  <si>
    <t>%,V4081003</t>
  </si>
  <si>
    <t>4081003</t>
  </si>
  <si>
    <t>%,V408100504</t>
  </si>
  <si>
    <t>408100504</t>
  </si>
  <si>
    <t>%,V408100505</t>
  </si>
  <si>
    <t>408100505</t>
  </si>
  <si>
    <t>%,V408100506</t>
  </si>
  <si>
    <t>408100506</t>
  </si>
  <si>
    <t>%,V408100507</t>
  </si>
  <si>
    <t>408100507</t>
  </si>
  <si>
    <t>%,V408100606</t>
  </si>
  <si>
    <t>408100606</t>
  </si>
  <si>
    <t>%,V408100607</t>
  </si>
  <si>
    <t>408100607</t>
  </si>
  <si>
    <t>%,V408100608</t>
  </si>
  <si>
    <t>408100608</t>
  </si>
  <si>
    <t>%,V4081007</t>
  </si>
  <si>
    <t>4081007</t>
  </si>
  <si>
    <t>%,V408100806</t>
  </si>
  <si>
    <t>408100806</t>
  </si>
  <si>
    <t>%,V408100807</t>
  </si>
  <si>
    <t>408100807</t>
  </si>
  <si>
    <t>%,V408100808</t>
  </si>
  <si>
    <t>408100808</t>
  </si>
  <si>
    <t>%,V408101406</t>
  </si>
  <si>
    <t>408101406</t>
  </si>
  <si>
    <t>%,V408101407</t>
  </si>
  <si>
    <t>408101407</t>
  </si>
  <si>
    <t>%,V408101408</t>
  </si>
  <si>
    <t>408101408</t>
  </si>
  <si>
    <t>%,V408101707</t>
  </si>
  <si>
    <t>408101707</t>
  </si>
  <si>
    <t>%,V408101708</t>
  </si>
  <si>
    <t>408101708</t>
  </si>
  <si>
    <t>%,V408101806</t>
  </si>
  <si>
    <t>408101806</t>
  </si>
  <si>
    <t>%,V408101807</t>
  </si>
  <si>
    <t>408101807</t>
  </si>
  <si>
    <t>%,V408101808</t>
  </si>
  <si>
    <t>408101808</t>
  </si>
  <si>
    <t>%,V408101900</t>
  </si>
  <si>
    <t>408101900</t>
  </si>
  <si>
    <t>%,V408101906</t>
  </si>
  <si>
    <t>408101906</t>
  </si>
  <si>
    <t>%,V408101907</t>
  </si>
  <si>
    <t>408101907</t>
  </si>
  <si>
    <t>%,V408101908</t>
  </si>
  <si>
    <t>408101908</t>
  </si>
  <si>
    <t>%,V408102207</t>
  </si>
  <si>
    <t>408102207</t>
  </si>
  <si>
    <t>%,V408102208</t>
  </si>
  <si>
    <t>408102208</t>
  </si>
  <si>
    <t>%,V408102906</t>
  </si>
  <si>
    <t>408102906</t>
  </si>
  <si>
    <t>%,V408102907</t>
  </si>
  <si>
    <t>408102907</t>
  </si>
  <si>
    <t>%,V408102908</t>
  </si>
  <si>
    <t>408102908</t>
  </si>
  <si>
    <t>%,V4081033</t>
  </si>
  <si>
    <t>4081033</t>
  </si>
  <si>
    <t>%,V4081034</t>
  </si>
  <si>
    <t>4081034</t>
  </si>
  <si>
    <t>%,V4081035</t>
  </si>
  <si>
    <t>4081035</t>
  </si>
  <si>
    <t>%,V408103606</t>
  </si>
  <si>
    <t>408103606</t>
  </si>
  <si>
    <t>%,V408103607</t>
  </si>
  <si>
    <t>408103607</t>
  </si>
  <si>
    <t>%,V408103608</t>
  </si>
  <si>
    <t>408103608</t>
  </si>
  <si>
    <t>%,V409100200</t>
  </si>
  <si>
    <t>409100200</t>
  </si>
  <si>
    <t>%,V409100205</t>
  </si>
  <si>
    <t>409100205</t>
  </si>
  <si>
    <t>%,V409100206</t>
  </si>
  <si>
    <t>409100206</t>
  </si>
  <si>
    <t>%,V409100207</t>
  </si>
  <si>
    <t>409100207</t>
  </si>
  <si>
    <t>%,V409100208</t>
  </si>
  <si>
    <t>409100208</t>
  </si>
  <si>
    <t>%,V4091001</t>
  </si>
  <si>
    <t>4091001</t>
  </si>
  <si>
    <t>%,V4101001</t>
  </si>
  <si>
    <t>4101001</t>
  </si>
  <si>
    <t>%,V4111001</t>
  </si>
  <si>
    <t>4111001</t>
  </si>
  <si>
    <t>%,V4114001</t>
  </si>
  <si>
    <t>4114001</t>
  </si>
  <si>
    <t>%,V4180001</t>
  </si>
  <si>
    <t>4180001</t>
  </si>
  <si>
    <t>%,V4180005</t>
  </si>
  <si>
    <t>4180005</t>
  </si>
  <si>
    <t>%,V4190002</t>
  </si>
  <si>
    <t>4190002</t>
  </si>
  <si>
    <t>%,V4190005</t>
  </si>
  <si>
    <t>4190005</t>
  </si>
  <si>
    <t>%,V4191000</t>
  </si>
  <si>
    <t>4191000</t>
  </si>
  <si>
    <t>%,V4210002</t>
  </si>
  <si>
    <t>4210002</t>
  </si>
  <si>
    <t>%,V4210005</t>
  </si>
  <si>
    <t>4210005</t>
  </si>
  <si>
    <t>%,V4210006</t>
  </si>
  <si>
    <t>4210006</t>
  </si>
  <si>
    <t>%,V4210007</t>
  </si>
  <si>
    <t>4210007</t>
  </si>
  <si>
    <t>%,V4210009</t>
  </si>
  <si>
    <t>4210009</t>
  </si>
  <si>
    <t>%,V4210013</t>
  </si>
  <si>
    <t>4210013</t>
  </si>
  <si>
    <t>%,V4210017</t>
  </si>
  <si>
    <t>4210017</t>
  </si>
  <si>
    <t>%,V4210018</t>
  </si>
  <si>
    <t>4210018</t>
  </si>
  <si>
    <t>%,V4210021</t>
  </si>
  <si>
    <t>4210021</t>
  </si>
  <si>
    <t>%,V4210022</t>
  </si>
  <si>
    <t>4210022</t>
  </si>
  <si>
    <t>%,V4210023</t>
  </si>
  <si>
    <t>4210023</t>
  </si>
  <si>
    <t>%,V4210025</t>
  </si>
  <si>
    <t>4210025</t>
  </si>
  <si>
    <t>%,V4210026</t>
  </si>
  <si>
    <t>4210026</t>
  </si>
  <si>
    <t>%,V4210027</t>
  </si>
  <si>
    <t>4210027</t>
  </si>
  <si>
    <t>%,V4210028</t>
  </si>
  <si>
    <t>4210028</t>
  </si>
  <si>
    <t>%,V4210031</t>
  </si>
  <si>
    <t>4210031</t>
  </si>
  <si>
    <t>%,V4210032</t>
  </si>
  <si>
    <t>4210032</t>
  </si>
  <si>
    <t>%,V4210033</t>
  </si>
  <si>
    <t>4210033</t>
  </si>
  <si>
    <t>%,V4210035</t>
  </si>
  <si>
    <t>4210035</t>
  </si>
  <si>
    <t>%,V4210036</t>
  </si>
  <si>
    <t>4210036</t>
  </si>
  <si>
    <t>%,V4210038</t>
  </si>
  <si>
    <t>4210038</t>
  </si>
  <si>
    <t>%,V4210039</t>
  </si>
  <si>
    <t>4210039</t>
  </si>
  <si>
    <t>%,V4210043</t>
  </si>
  <si>
    <t>4210043</t>
  </si>
  <si>
    <t>%,V4210045</t>
  </si>
  <si>
    <t>4210045</t>
  </si>
  <si>
    <t>%,V4210046</t>
  </si>
  <si>
    <t>4210046</t>
  </si>
  <si>
    <t>%,V4210049</t>
  </si>
  <si>
    <t>4210049</t>
  </si>
  <si>
    <t>%,V4210053</t>
  </si>
  <si>
    <t>4210053</t>
  </si>
  <si>
    <t>%,V4210056</t>
  </si>
  <si>
    <t>4210056</t>
  </si>
  <si>
    <t>%,V4211000</t>
  </si>
  <si>
    <t>4211000</t>
  </si>
  <si>
    <t>%,V4212000</t>
  </si>
  <si>
    <t>4212000</t>
  </si>
  <si>
    <t>%,V4261000</t>
  </si>
  <si>
    <t>4261000</t>
  </si>
  <si>
    <t>%,V4263001</t>
  </si>
  <si>
    <t>4263001</t>
  </si>
  <si>
    <t>%,V4263004</t>
  </si>
  <si>
    <t>4263004</t>
  </si>
  <si>
    <t>%,V4264000</t>
  </si>
  <si>
    <t>4264000</t>
  </si>
  <si>
    <t>%,V4265002</t>
  </si>
  <si>
    <t>4265002</t>
  </si>
  <si>
    <t>%,V4265003</t>
  </si>
  <si>
    <t>4265003</t>
  </si>
  <si>
    <t>%,V4265004</t>
  </si>
  <si>
    <t>4265004</t>
  </si>
  <si>
    <t>%,V4265007</t>
  </si>
  <si>
    <t>4265007</t>
  </si>
  <si>
    <t>%,V4265011</t>
  </si>
  <si>
    <t>4265011</t>
  </si>
  <si>
    <t>%,V4265053</t>
  </si>
  <si>
    <t>4265053</t>
  </si>
  <si>
    <t>%,V4265056</t>
  </si>
  <si>
    <t>4265056</t>
  </si>
  <si>
    <t>%,V4092001</t>
  </si>
  <si>
    <t>4092001</t>
  </si>
  <si>
    <t>%,V409200207</t>
  </si>
  <si>
    <t>409200207</t>
  </si>
  <si>
    <t>%,V409200208</t>
  </si>
  <si>
    <t>409200208</t>
  </si>
  <si>
    <t>%,V4102001</t>
  </si>
  <si>
    <t>4102001</t>
  </si>
  <si>
    <t>%,V4112001</t>
  </si>
  <si>
    <t>4112001</t>
  </si>
  <si>
    <t>%,V4115001</t>
  </si>
  <si>
    <t>4115001</t>
  </si>
  <si>
    <t>%,V4270006</t>
  </si>
  <si>
    <t>4270006</t>
  </si>
  <si>
    <t>%,V4300001</t>
  </si>
  <si>
    <t>4300001</t>
  </si>
  <si>
    <t>%,V4300003</t>
  </si>
  <si>
    <t>4300003</t>
  </si>
  <si>
    <t>%,V4310007</t>
  </si>
  <si>
    <t>4310007</t>
  </si>
  <si>
    <t>%,V4280006</t>
  </si>
  <si>
    <t>4280006</t>
  </si>
  <si>
    <t>%,V4281001</t>
  </si>
  <si>
    <t>4281001</t>
  </si>
  <si>
    <t>%,V4281004</t>
  </si>
  <si>
    <t>4281004</t>
  </si>
  <si>
    <t>%,V4310001</t>
  </si>
  <si>
    <t>4310001</t>
  </si>
  <si>
    <t>%,V4310002</t>
  </si>
  <si>
    <t>4310002</t>
  </si>
  <si>
    <t>%,V4320000</t>
  </si>
  <si>
    <t>4320000</t>
  </si>
  <si>
    <t>SALES TO AFFILIATES</t>
  </si>
  <si>
    <t>GROSS OPERATING REVENUES</t>
  </si>
  <si>
    <t>PROVISION FOR RATE REFUND</t>
  </si>
  <si>
    <t>Fuel</t>
  </si>
  <si>
    <t>Fuel Consumed</t>
  </si>
  <si>
    <t>Fuel - Procure Unload &amp; Handle</t>
  </si>
  <si>
    <t>Fuel - Deferred</t>
  </si>
  <si>
    <t>Fuel Survey Activity</t>
  </si>
  <si>
    <t>Fuel Oil Consumed</t>
  </si>
  <si>
    <t>PJM Fuel ML 3 Pct -DR</t>
  </si>
  <si>
    <t>PJM Fuel ML 3 Pct -CR</t>
  </si>
  <si>
    <t>FUEL</t>
  </si>
  <si>
    <t>Purch Pwr-NonTrading-Nonassoc</t>
  </si>
  <si>
    <t>Gas-Conversion-Mone Plant</t>
  </si>
  <si>
    <t>PJM Normal Purchases (non-ECR)</t>
  </si>
  <si>
    <t>PJM Emer.Energy Purch.</t>
  </si>
  <si>
    <t>PJM Inadvertent Mtr Res-OSS</t>
  </si>
  <si>
    <t>PJM Inadvertent Mtr Res-LSE</t>
  </si>
  <si>
    <t>PJM Ancillary Serv.-Sync</t>
  </si>
  <si>
    <t>PJM Reactive-Charge</t>
  </si>
  <si>
    <t>PJM Reactive-Credit</t>
  </si>
  <si>
    <t>PJM Black Start-Charge</t>
  </si>
  <si>
    <t>PJM Black Start-Credit</t>
  </si>
  <si>
    <t>PJM Regulation-Charge</t>
  </si>
  <si>
    <t>PJM Regulation-Credit</t>
  </si>
  <si>
    <t>PJM Hourly Net Purch.-FERC</t>
  </si>
  <si>
    <t>PJM Spinning Reserve-Charge</t>
  </si>
  <si>
    <t>PJM Spinning Reserve-Credit</t>
  </si>
  <si>
    <t>PJM Capacity Normal Purchases</t>
  </si>
  <si>
    <t>PJM 30m Suppl Rserv Charge LSE</t>
  </si>
  <si>
    <t>Peak Hour Avail charge - LSE</t>
  </si>
  <si>
    <t>PURCHASED POWER NON AFFIL</t>
  </si>
  <si>
    <t>Purchased Power - Associated</t>
  </si>
  <si>
    <t>Purchased Power-Pool Capacity</t>
  </si>
  <si>
    <t>Purchased Power - Pool Energy</t>
  </si>
  <si>
    <t>Purch Pwr-Non-Fuel Portion-Aff</t>
  </si>
  <si>
    <t>Purch Power-Fuel Portion-Affil</t>
  </si>
  <si>
    <t>PURCHASE POWER AFFILIATED</t>
  </si>
  <si>
    <t>Accretion Expense</t>
  </si>
  <si>
    <t>Gain From Disposition of Plant</t>
  </si>
  <si>
    <t>Loss From Disposition of Plant</t>
  </si>
  <si>
    <t>Factored Cust A/R Exp - Affil</t>
  </si>
  <si>
    <t>Fact Cust A/R-Bad Debts-Affil</t>
  </si>
  <si>
    <t>Oper Supervision &amp; Engineering</t>
  </si>
  <si>
    <t>Oper Super &amp; Eng-RATA-Affil</t>
  </si>
  <si>
    <t>Steam Expenses</t>
  </si>
  <si>
    <t>Urea Expense</t>
  </si>
  <si>
    <t>Electric Expenses</t>
  </si>
  <si>
    <t>Misc Steam Power Expenses</t>
  </si>
  <si>
    <t>Misc Steam Power Exp-Assoc</t>
  </si>
  <si>
    <t>Removal Cost Expense - Steam</t>
  </si>
  <si>
    <t>NSR Settlement Expense</t>
  </si>
  <si>
    <t>Allowance Consumption SO2</t>
  </si>
  <si>
    <t>Allowance Expenses</t>
  </si>
  <si>
    <t>CO2 Allowance Consumption</t>
  </si>
  <si>
    <t>Misc Other Pwer Generation Exp</t>
  </si>
  <si>
    <t>Sys Control &amp; Load Dispatching</t>
  </si>
  <si>
    <t>Other Expenses</t>
  </si>
  <si>
    <t>PJM Trans.Mkt Expan. Exp.</t>
  </si>
  <si>
    <t>Other Pwr Exp-RECs</t>
  </si>
  <si>
    <t>Other Pwr Exp-Green Power</t>
  </si>
  <si>
    <t>Load Dispatching</t>
  </si>
  <si>
    <t>Load Dispatch - Reliability</t>
  </si>
  <si>
    <t>Load Dispatch-Mntr&amp;Op TransSys</t>
  </si>
  <si>
    <t>Load Dispatch-Trans Srvc&amp;Sched</t>
  </si>
  <si>
    <t>PJM Admin-SSC&amp;DS-OSS</t>
  </si>
  <si>
    <t>PJM Admin-SSC&amp;DS-Internal</t>
  </si>
  <si>
    <t>PJM Admin Defaults LSE</t>
  </si>
  <si>
    <t>PJM Admin Defaults OSS</t>
  </si>
  <si>
    <t>Reliability,Plng&amp;Stds Develop</t>
  </si>
  <si>
    <t>PJM Admin-RP&amp;SDS-OSS</t>
  </si>
  <si>
    <t>PJM Admin-RP&amp;SDS- Internal</t>
  </si>
  <si>
    <t>Station Expenses - Nonassoc</t>
  </si>
  <si>
    <t>Overhead Line Expenses</t>
  </si>
  <si>
    <t>Transmssn Elec by Others-NAC</t>
  </si>
  <si>
    <t>AEP Trans Equalization Agmt</t>
  </si>
  <si>
    <t>PJM Trans Enhancement Charge</t>
  </si>
  <si>
    <t>Misc Transmission Expenses</t>
  </si>
  <si>
    <t>Rents - Nonassociated</t>
  </si>
  <si>
    <t>PJM Admin-MAM&amp;SC- OSS</t>
  </si>
  <si>
    <t>PJM Admin-MAM&amp;SC- Internal</t>
  </si>
  <si>
    <t>Station Expenses</t>
  </si>
  <si>
    <t>Underground Line Expenses</t>
  </si>
  <si>
    <t>Street Lighting &amp; Signal Sys E</t>
  </si>
  <si>
    <t>Meter Expenses</t>
  </si>
  <si>
    <t>Customer Installations Exp</t>
  </si>
  <si>
    <t>Miscellaneous Distribution Exp</t>
  </si>
  <si>
    <t>Rents - Associated</t>
  </si>
  <si>
    <t>Supervision - Customer Accts</t>
  </si>
  <si>
    <t>Meter Reading Expenses</t>
  </si>
  <si>
    <t>Meter Reading - Regular</t>
  </si>
  <si>
    <t>Meter Reading - Large Power</t>
  </si>
  <si>
    <t>Read-In &amp; Read-Out Meters</t>
  </si>
  <si>
    <t>Cust Records &amp; Collection Exp</t>
  </si>
  <si>
    <t>Customer Orders &amp; Inquiries</t>
  </si>
  <si>
    <t>Manual Billing</t>
  </si>
  <si>
    <t>Postage - Customer Bills</t>
  </si>
  <si>
    <t>Cashiering</t>
  </si>
  <si>
    <t>Collection Agents Fees &amp; Exp</t>
  </si>
  <si>
    <t>Credit &amp; Oth Collection Activi</t>
  </si>
  <si>
    <t>Collectors</t>
  </si>
  <si>
    <t>Data Processing</t>
  </si>
  <si>
    <t>Uncoll Accts-Power Trading</t>
  </si>
  <si>
    <t>Uncoll Accts - Misc Receivable</t>
  </si>
  <si>
    <t>Misc Customer Accounts Exp</t>
  </si>
  <si>
    <t>Supervision - Customer Service</t>
  </si>
  <si>
    <t>Supervision - DSM</t>
  </si>
  <si>
    <t>Customer Assistance Expenses</t>
  </si>
  <si>
    <t>Cust Assistance Expense - DSM</t>
  </si>
  <si>
    <t>Information &amp; Instruct Advrtis</t>
  </si>
  <si>
    <t>Misc Cust Svc&amp;Informational Ex</t>
  </si>
  <si>
    <t>Misc Cust Svc &amp; Info Exp - RCS</t>
  </si>
  <si>
    <t>Supervision - Comm &amp; Ind</t>
  </si>
  <si>
    <t>Administrative &amp; Gen Salaries</t>
  </si>
  <si>
    <t>I C Adjustments</t>
  </si>
  <si>
    <t>Off Supl &amp; Exp - Nonassociated</t>
  </si>
  <si>
    <t>Office Supplies &amp; Exp - Trnsf</t>
  </si>
  <si>
    <t>Office Utilites</t>
  </si>
  <si>
    <t>Cellular Phones and Pagers</t>
  </si>
  <si>
    <t>Administrative Exp Trnsf - Cr</t>
  </si>
  <si>
    <t>Admin Exp Trnsf to Cnstrction</t>
  </si>
  <si>
    <t>Admin Exp Trnsf to ABD</t>
  </si>
  <si>
    <t>SSA Expense Transfers BL</t>
  </si>
  <si>
    <t>Outside Svcs Empl - Nonassoc</t>
  </si>
  <si>
    <t>Outside Svcs Empl - Assoc</t>
  </si>
  <si>
    <t>AEPSC Billed to Client Co</t>
  </si>
  <si>
    <t>Property Insurance</t>
  </si>
  <si>
    <t>Injuries and Damages</t>
  </si>
  <si>
    <t>Safety Dinners and Awards</t>
  </si>
  <si>
    <t>Emp Accdent Prvntion-Adm Exp</t>
  </si>
  <si>
    <t>Injuries to Employees</t>
  </si>
  <si>
    <t>Wrkrs Cmpnstn Pre&amp;Slf Ins Prv</t>
  </si>
  <si>
    <t>Prsnal Injries&amp;Prop Dmage-Pub</t>
  </si>
  <si>
    <t>Directors Travel/Accident Ins</t>
  </si>
  <si>
    <t>Frg Ben Loading - Workers Comp</t>
  </si>
  <si>
    <t>Employee Pensions &amp; Benefits</t>
  </si>
  <si>
    <t>Edit &amp; Print Empl Pub-Salaries</t>
  </si>
  <si>
    <t>Pension &amp; Group Ins Admin</t>
  </si>
  <si>
    <t>Pension Plan</t>
  </si>
  <si>
    <t>Group Life Insurance Premiums</t>
  </si>
  <si>
    <t>Group Medical Ins Premiums</t>
  </si>
  <si>
    <t>Physical Examinations</t>
  </si>
  <si>
    <t>Group L-T Disability Ins Prem</t>
  </si>
  <si>
    <t>Group Dental Insurance Prem</t>
  </si>
  <si>
    <t>Training Administration Exp</t>
  </si>
  <si>
    <t>Employee Activities</t>
  </si>
  <si>
    <t>Educational Assistance Pmts</t>
  </si>
  <si>
    <t>Postretirement Benefits - OPEB</t>
  </si>
  <si>
    <t>Savings Plan Contributions</t>
  </si>
  <si>
    <t>Deferred Compensation</t>
  </si>
  <si>
    <t>Supplemental Pension</t>
  </si>
  <si>
    <t>Frg Ben Loading - Pension</t>
  </si>
  <si>
    <t>Frg Ben Loading - Grp Ins</t>
  </si>
  <si>
    <t>Frg Ben Loading - Savings</t>
  </si>
  <si>
    <t>Frg Ben Loading - OPEB</t>
  </si>
  <si>
    <t>IntercoFringeOffset- Don't Use</t>
  </si>
  <si>
    <t>Postret Ben Medicare Subsidy</t>
  </si>
  <si>
    <t>Frg Ben Loading - Accrual</t>
  </si>
  <si>
    <t>Franchise Requirements</t>
  </si>
  <si>
    <t>Regulatory Commission Exp-Case</t>
  </si>
  <si>
    <t>General Advertising Expenses</t>
  </si>
  <si>
    <t>Newspaper Advertising Space</t>
  </si>
  <si>
    <t>Radio Station Advertising Time</t>
  </si>
  <si>
    <t>TV Station Advertising Time</t>
  </si>
  <si>
    <t>Spec Corporate Comm Info Proj</t>
  </si>
  <si>
    <t>Special Adv Space &amp; Prod Exp</t>
  </si>
  <si>
    <t>Direct Mail and Handouts</t>
  </si>
  <si>
    <t>Fairs, Shows, and Exhibits</t>
  </si>
  <si>
    <t>Publicity</t>
  </si>
  <si>
    <t>Dedications, Tours, &amp; Openings</t>
  </si>
  <si>
    <t>Public Opinion Surveys</t>
  </si>
  <si>
    <t>Movies Slide Films &amp; Speeches</t>
  </si>
  <si>
    <t>Video Communications</t>
  </si>
  <si>
    <t>Other Corporate Comm Exp</t>
  </si>
  <si>
    <t>Corporate Comm Exp Transferred</t>
  </si>
  <si>
    <t>Misc General Expenses</t>
  </si>
  <si>
    <t>Corporate &amp; Fiscal Expenses</t>
  </si>
  <si>
    <t>Research, Develop&amp;Demonstr Exp</t>
  </si>
  <si>
    <t>Assoc Business Development Exp</t>
  </si>
  <si>
    <t>Rents</t>
  </si>
  <si>
    <t>Rents - Real Property</t>
  </si>
  <si>
    <t>Rents - Personal Property</t>
  </si>
  <si>
    <t>Rents - Real Property - Assoc</t>
  </si>
  <si>
    <t>OTHER OPERATION</t>
  </si>
  <si>
    <t>Maint Supv &amp; Engineering</t>
  </si>
  <si>
    <t>Maintenance of Structures</t>
  </si>
  <si>
    <t>Maintenance of Boiler Plant</t>
  </si>
  <si>
    <t>Maintenance of Electric Plant</t>
  </si>
  <si>
    <t>Maintenance of Misc Steam Plt</t>
  </si>
  <si>
    <t>Maint of Computer Hardware</t>
  </si>
  <si>
    <t>Maint of Computer Software</t>
  </si>
  <si>
    <t>Maint of Communication Equip</t>
  </si>
  <si>
    <t>Maint of Station Equipment</t>
  </si>
  <si>
    <t>Maintenance of Overhead Lines</t>
  </si>
  <si>
    <t>Maint of Underground Lines</t>
  </si>
  <si>
    <t>Maint of Misc Trnsmssion Plt</t>
  </si>
  <si>
    <t>Tree and Brush Control</t>
  </si>
  <si>
    <t>Maint of Lne Trnf,Rglators&amp;Dvi</t>
  </si>
  <si>
    <t>Maint of Strt Lghtng &amp; Sgnal S</t>
  </si>
  <si>
    <t>Maintenance of Meters</t>
  </si>
  <si>
    <t>Maint of Misc Distribution Plt</t>
  </si>
  <si>
    <t>Maintenance of General Plant</t>
  </si>
  <si>
    <t>Maint of Structures - Owned</t>
  </si>
  <si>
    <t>Maint of Structures - Leased</t>
  </si>
  <si>
    <t>Maint of Prprty Held Fture Use</t>
  </si>
  <si>
    <t>Maint of Data Equipment</t>
  </si>
  <si>
    <t>Maint of Cmmncation Eq-Unall</t>
  </si>
  <si>
    <t>Maint of Office Furniture &amp; Eq</t>
  </si>
  <si>
    <t>MAINTENANCE</t>
  </si>
  <si>
    <t>Depreciation Exp</t>
  </si>
  <si>
    <t>Depr - Asset Retirement Oblig</t>
  </si>
  <si>
    <t>Depr Exp - Removal Cost</t>
  </si>
  <si>
    <t>Amort. of Plant</t>
  </si>
  <si>
    <t>Amort of Plt Acq Adj</t>
  </si>
  <si>
    <t>Regulatory Debits</t>
  </si>
  <si>
    <t>Regulatory Credits - ARO</t>
  </si>
  <si>
    <t>DEPRECIATION AND AMORTIZATION</t>
  </si>
  <si>
    <t>FICA</t>
  </si>
  <si>
    <t>Federal Unemployment Tax</t>
  </si>
  <si>
    <t>Real &amp; Personal Property Taxes</t>
  </si>
  <si>
    <t>State Gross Receipts Tax</t>
  </si>
  <si>
    <t>State Unemployment Tax</t>
  </si>
  <si>
    <t>State Franchise Taxes</t>
  </si>
  <si>
    <t>Federal Excise Taxes</t>
  </si>
  <si>
    <t>St Lic/Rgstrtion Tax/Fees</t>
  </si>
  <si>
    <t>St Publ Serv Comm Tax/Fees</t>
  </si>
  <si>
    <t>State Sales and Use Taxes</t>
  </si>
  <si>
    <t>Municipal License Fees</t>
  </si>
  <si>
    <t>Real/Pers Prop Tax-Cap Leases</t>
  </si>
  <si>
    <t>Fringe Benefit Loading - FICA</t>
  </si>
  <si>
    <t>Fringe Benefit Loading - FUT</t>
  </si>
  <si>
    <t>Fringe Benefit Loading - SUT</t>
  </si>
  <si>
    <t>Real Prop Tax-Cap Leases</t>
  </si>
  <si>
    <t>Income Taxes, UOI - State</t>
  </si>
  <si>
    <t>Income Taxes, UOI - Federal</t>
  </si>
  <si>
    <t>Prov Def I/T Util Op Inc-Fed</t>
  </si>
  <si>
    <t>Prv Def I/T-Cr Util Op Inc-Fed</t>
  </si>
  <si>
    <t>ITC Adj, Utility Oper - Fed</t>
  </si>
  <si>
    <t>FEDERAL INCOME TAXES</t>
  </si>
  <si>
    <t>Non-Operatng Rental Income</t>
  </si>
  <si>
    <t>Non-Opratng Rntal Inc-Depr</t>
  </si>
  <si>
    <t>Int &amp; Dividend Inc - Nonassoc</t>
  </si>
  <si>
    <t>Interest Income - Assoc CBP</t>
  </si>
  <si>
    <t>Allw Oth Fnds Usd Drng Cnstr</t>
  </si>
  <si>
    <t>Misc Non-Op Inc-NonAsc-Rents</t>
  </si>
  <si>
    <t>Misc Non-Op Inc-NonAsc-Timber</t>
  </si>
  <si>
    <t>Misc Non-Op Inc-NonAsc - Allow</t>
  </si>
  <si>
    <t>Misc Non-Op Inc - NonAsc - Oth</t>
  </si>
  <si>
    <t>Misc Non-Op Exp - NonAssoc</t>
  </si>
  <si>
    <t>Int Rate Hedge Unrealized Gain</t>
  </si>
  <si>
    <t>MTM Power Trading Gain/Losses</t>
  </si>
  <si>
    <t>Power Trading Gains - Realized</t>
  </si>
  <si>
    <t>MTM Credit Reserve (B/L)</t>
  </si>
  <si>
    <t>PWR Trding Loss\Phys Purchases</t>
  </si>
  <si>
    <t>PWR Trding Loss\Real Financial</t>
  </si>
  <si>
    <t>B/L MTM Assignments</t>
  </si>
  <si>
    <t>B/L Affl MTM Assign</t>
  </si>
  <si>
    <t>Realized Financial Assignments</t>
  </si>
  <si>
    <t>Realized Affil Financial Assgn</t>
  </si>
  <si>
    <t>Pwr Sales Outside Svc Territry</t>
  </si>
  <si>
    <t>Pwr Purch Outside Svc Territry</t>
  </si>
  <si>
    <t>Mark to Mkt Out Svc Territory</t>
  </si>
  <si>
    <t>Gn/Ls MTM Emissions - Forwards</t>
  </si>
  <si>
    <t>Gn/Ls MTM Emissions - Realized</t>
  </si>
  <si>
    <t>Speculative Realized SO2</t>
  </si>
  <si>
    <t>Carrying Charges</t>
  </si>
  <si>
    <t>Realiz Sharing West Coast Pwr</t>
  </si>
  <si>
    <t>UnReal Aff Fin Assign SNWA</t>
  </si>
  <si>
    <t>Real Aff Fin Assign SNWA</t>
  </si>
  <si>
    <t>Interest Rate Swaps-BTL Power</t>
  </si>
  <si>
    <t>Specul. Allow. Gains-SO2</t>
  </si>
  <si>
    <t>Specul. Allow. Gains-CO2</t>
  </si>
  <si>
    <t>Gain on Dspsition of Property</t>
  </si>
  <si>
    <t>OTHER INCOME</t>
  </si>
  <si>
    <t>Loss on Dspsition of Property</t>
  </si>
  <si>
    <t>Donations</t>
  </si>
  <si>
    <t>Penalties</t>
  </si>
  <si>
    <t>NSR Settlement Penalties</t>
  </si>
  <si>
    <t>Civic &amp; Political Activities</t>
  </si>
  <si>
    <t>Other Deductions - Nonassoc</t>
  </si>
  <si>
    <t>Special Allowance Losses</t>
  </si>
  <si>
    <t>Social &amp; Service Club Dues</t>
  </si>
  <si>
    <t>Regulatory Expenses</t>
  </si>
  <si>
    <t>Int Rate Hedge Unreal Losses</t>
  </si>
  <si>
    <t>Specul. Allow Loss-SO2</t>
  </si>
  <si>
    <t>Specul. Allow Loss-CO2</t>
  </si>
  <si>
    <t>OTHER INCOME DEDUCTIONS</t>
  </si>
  <si>
    <t>Inc Tax, Oth Inc&amp;Ded-Federal</t>
  </si>
  <si>
    <t>Inc Tax, Oth Inc &amp; Ded - State</t>
  </si>
  <si>
    <t>Prov Def I/T Oth I&amp;D - Federal</t>
  </si>
  <si>
    <t>Prv Def I/T-Cr Oth I&amp;D-Fed</t>
  </si>
  <si>
    <t>ITC Adj, Non-Util Oper - Fed</t>
  </si>
  <si>
    <t>INC TAXES APPL TO OTH INC&amp;DED</t>
  </si>
  <si>
    <t>Int on LTD - Sen Unsec Notes</t>
  </si>
  <si>
    <t>Interest Exp - Assoc Non-CBP</t>
  </si>
  <si>
    <t>INTEREST ON LONG-TERM DEBT</t>
  </si>
  <si>
    <t>Int to Assoc Co - CBP</t>
  </si>
  <si>
    <t>INT SHORT TERM DEBT - AFFIL</t>
  </si>
  <si>
    <t>Lines Of Credit</t>
  </si>
  <si>
    <t>INT SHORT TERM DEBT - NON-AFFL</t>
  </si>
  <si>
    <t>Amrtz Dscnt&amp;Exp-Sn Unsec Note</t>
  </si>
  <si>
    <t>AMORT OF DEBT DISC, PREM &amp; EXP</t>
  </si>
  <si>
    <t>Amrtz Loss Rcquired Debt-FMB</t>
  </si>
  <si>
    <t>Amrtz Loss Rcquired Debt-Dbnt</t>
  </si>
  <si>
    <t>AMORT LOSS ON REACQUIRED DEBT</t>
  </si>
  <si>
    <t>AMORT GAIN ON REACQUIRED DEBT</t>
  </si>
  <si>
    <t>Other Interest Expense</t>
  </si>
  <si>
    <t>Interest on Customer Deposits</t>
  </si>
  <si>
    <t>OTHER INTEREST EXPENSE</t>
  </si>
  <si>
    <t>Allw Brrwed Fnds Used Cnstr-Cr</t>
  </si>
  <si>
    <t>AFUDC BORROWED FUNDS - CR</t>
  </si>
  <si>
    <t>PREF STK DIVIDEND REQUIREMENT</t>
  </si>
  <si>
    <t>GLR1100S</t>
  </si>
  <si>
    <t>2008-11-30</t>
  </si>
  <si>
    <t>KYP CORP CONSOLIDATED</t>
  </si>
  <si>
    <t>Kentucky Power Integrated Elim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</si>
</sst>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 yyyy"/>
    <numFmt numFmtId="165" formatCode="mmmm\ yyyy"/>
    <numFmt numFmtId="166" formatCode="mmmm\,\ yyyy"/>
    <numFmt numFmtId="167" formatCode="mmmm\ d\,\ yyyy"/>
    <numFmt numFmtId="168" formatCode="0%_);[Red]\(0%\)"/>
    <numFmt numFmtId="169" formatCode="mmmm\ dd\,\ yyyy"/>
    <numFmt numFmtId="170" formatCode="0_);[Red]\(0\)"/>
    <numFmt numFmtId="171" formatCode="0.00%_);[Red]\(0.00%\)"/>
    <numFmt numFmtId="172" formatCode="0.00_);[Red]\(0.00\)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sz val="10"/>
      <color indexed="33"/>
      <name val="Arial"/>
      <family val="2"/>
    </font>
    <font>
      <b/>
      <sz val="10"/>
      <color indexed="14"/>
      <name val="Arial"/>
      <family val="2"/>
    </font>
    <font>
      <sz val="10"/>
      <color indexed="33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14"/>
      <name val="Arial"/>
      <family val="2"/>
    </font>
    <font>
      <b/>
      <u val="single"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1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5" fillId="6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25" fillId="11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17" fillId="15" borderId="0" applyNumberFormat="0" applyBorder="0" applyAlignment="0" applyProtection="0"/>
    <xf numFmtId="0" fontId="21" fillId="16" borderId="1" applyNumberFormat="0" applyAlignment="0" applyProtection="0"/>
    <xf numFmtId="0" fontId="23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9" fillId="7" borderId="1" applyNumberFormat="0" applyAlignment="0" applyProtection="0"/>
    <xf numFmtId="0" fontId="22" fillId="0" borderId="6" applyNumberFormat="0" applyFill="0" applyAlignment="0" applyProtection="0"/>
    <xf numFmtId="0" fontId="18" fillId="7" borderId="0" applyNumberFormat="0" applyBorder="0" applyAlignment="0" applyProtection="0"/>
    <xf numFmtId="0" fontId="0" fillId="4" borderId="7" applyNumberFormat="0" applyFont="0" applyAlignment="0" applyProtection="0"/>
    <xf numFmtId="0" fontId="20" fillId="16" borderId="8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40" fontId="4" fillId="0" borderId="0" xfId="0" applyNumberFormat="1" applyFont="1" applyAlignment="1">
      <alignment horizontal="center"/>
    </xf>
    <xf numFmtId="40" fontId="0" fillId="0" borderId="0" xfId="0" applyNumberFormat="1" applyFont="1" applyAlignment="1">
      <alignment/>
    </xf>
    <xf numFmtId="40" fontId="0" fillId="0" borderId="0" xfId="0" applyNumberFormat="1" applyFont="1" applyAlignment="1">
      <alignment horizontal="centerContinuous"/>
    </xf>
    <xf numFmtId="40" fontId="1" fillId="0" borderId="0" xfId="0" applyNumberFormat="1" applyFont="1" applyAlignment="1">
      <alignment horizontal="centerContinuous"/>
    </xf>
    <xf numFmtId="40" fontId="1" fillId="0" borderId="0" xfId="0" applyNumberFormat="1" applyFont="1" applyAlignment="1">
      <alignment/>
    </xf>
    <xf numFmtId="40" fontId="0" fillId="0" borderId="0" xfId="0" applyNumberFormat="1" applyFont="1" applyFill="1" applyAlignment="1">
      <alignment/>
    </xf>
    <xf numFmtId="40" fontId="0" fillId="0" borderId="0" xfId="0" applyNumberFormat="1" applyFont="1" applyFill="1" applyAlignment="1">
      <alignment horizontal="centerContinuous"/>
    </xf>
    <xf numFmtId="8" fontId="0" fillId="0" borderId="0" xfId="0" applyNumberFormat="1" applyFont="1" applyFill="1" applyAlignment="1">
      <alignment/>
    </xf>
    <xf numFmtId="8" fontId="0" fillId="0" borderId="0" xfId="0" applyNumberFormat="1" applyFont="1" applyFill="1" applyAlignment="1">
      <alignment horizontal="centerContinuous"/>
    </xf>
    <xf numFmtId="8" fontId="4" fillId="0" borderId="0" xfId="0" applyNumberFormat="1" applyFont="1" applyFill="1" applyAlignment="1">
      <alignment horizontal="center"/>
    </xf>
    <xf numFmtId="40" fontId="4" fillId="0" borderId="0" xfId="0" applyNumberFormat="1" applyFont="1" applyFill="1" applyAlignment="1">
      <alignment/>
    </xf>
    <xf numFmtId="40" fontId="1" fillId="0" borderId="0" xfId="0" applyNumberFormat="1" applyFont="1" applyFill="1" applyAlignment="1">
      <alignment horizontal="centerContinuous"/>
    </xf>
    <xf numFmtId="3" fontId="0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40" fontId="1" fillId="0" borderId="0" xfId="0" applyNumberFormat="1" applyFont="1" applyFill="1" applyAlignment="1">
      <alignment/>
    </xf>
    <xf numFmtId="169" fontId="1" fillId="0" borderId="0" xfId="0" applyNumberFormat="1" applyFont="1" applyAlignment="1">
      <alignment horizontal="centerContinuous"/>
    </xf>
    <xf numFmtId="40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>
      <alignment horizontal="right"/>
    </xf>
    <xf numFmtId="171" fontId="0" fillId="0" borderId="0" xfId="0" applyNumberFormat="1" applyFont="1" applyFill="1" applyAlignment="1">
      <alignment horizontal="centerContinuous"/>
    </xf>
    <xf numFmtId="40" fontId="1" fillId="0" borderId="0" xfId="0" applyNumberFormat="1" applyFont="1" applyFill="1" applyAlignment="1">
      <alignment/>
    </xf>
    <xf numFmtId="8" fontId="0" fillId="0" borderId="0" xfId="0" applyNumberFormat="1" applyFont="1" applyFill="1" applyAlignment="1">
      <alignment/>
    </xf>
    <xf numFmtId="3" fontId="0" fillId="18" borderId="0" xfId="0" applyNumberFormat="1" applyFont="1" applyFill="1" applyAlignment="1">
      <alignment/>
    </xf>
    <xf numFmtId="3" fontId="0" fillId="18" borderId="0" xfId="0" applyNumberFormat="1" applyFont="1" applyFill="1" applyAlignment="1">
      <alignment horizontal="centerContinuous"/>
    </xf>
    <xf numFmtId="40" fontId="0" fillId="0" borderId="0" xfId="0" applyNumberFormat="1" applyFont="1" applyAlignment="1">
      <alignment horizontal="center"/>
    </xf>
    <xf numFmtId="40" fontId="0" fillId="0" borderId="0" xfId="0" applyNumberFormat="1" applyFont="1" applyFill="1" applyAlignment="1">
      <alignment horizontal="center"/>
    </xf>
    <xf numFmtId="8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3" fontId="1" fillId="0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horizontal="center"/>
    </xf>
    <xf numFmtId="171" fontId="1" fillId="0" borderId="0" xfId="0" applyNumberFormat="1" applyFont="1" applyFill="1" applyAlignment="1">
      <alignment horizontal="right"/>
    </xf>
    <xf numFmtId="8" fontId="1" fillId="0" borderId="0" xfId="0" applyNumberFormat="1" applyFont="1" applyFill="1" applyAlignment="1">
      <alignment/>
    </xf>
    <xf numFmtId="40" fontId="5" fillId="0" borderId="0" xfId="0" applyNumberFormat="1" applyFont="1" applyAlignment="1">
      <alignment horizontal="left"/>
    </xf>
    <xf numFmtId="171" fontId="0" fillId="0" borderId="0" xfId="0" applyNumberFormat="1" applyFont="1" applyFill="1" applyAlignment="1" quotePrefix="1">
      <alignment horizontal="right"/>
    </xf>
    <xf numFmtId="0" fontId="5" fillId="0" borderId="0" xfId="0" applyNumberFormat="1" applyFont="1" applyFill="1" applyAlignment="1" quotePrefix="1">
      <alignment horizontal="left"/>
    </xf>
    <xf numFmtId="171" fontId="1" fillId="0" borderId="0" xfId="0" applyNumberFormat="1" applyFont="1" applyFill="1" applyAlignment="1" quotePrefix="1">
      <alignment horizontal="right"/>
    </xf>
    <xf numFmtId="40" fontId="6" fillId="0" borderId="0" xfId="0" applyNumberFormat="1" applyFont="1" applyAlignment="1">
      <alignment horizontal="center"/>
    </xf>
    <xf numFmtId="40" fontId="1" fillId="0" borderId="0" xfId="0" applyNumberFormat="1" applyFont="1" applyFill="1" applyAlignment="1">
      <alignment horizontal="center"/>
    </xf>
    <xf numFmtId="40" fontId="6" fillId="0" borderId="0" xfId="0" applyNumberFormat="1" applyFont="1" applyFill="1" applyAlignment="1">
      <alignment horizontal="center"/>
    </xf>
    <xf numFmtId="40" fontId="7" fillId="0" borderId="0" xfId="0" applyNumberFormat="1" applyFont="1" applyAlignment="1">
      <alignment horizontal="left"/>
    </xf>
    <xf numFmtId="0" fontId="7" fillId="0" borderId="0" xfId="0" applyNumberFormat="1" applyFont="1" applyFill="1" applyAlignment="1" quotePrefix="1">
      <alignment horizontal="left"/>
    </xf>
    <xf numFmtId="8" fontId="1" fillId="0" borderId="0" xfId="0" applyNumberFormat="1" applyFont="1" applyFill="1" applyAlignment="1">
      <alignment horizontal="center"/>
    </xf>
    <xf numFmtId="0" fontId="8" fillId="18" borderId="0" xfId="0" applyFont="1" applyFill="1" applyAlignment="1">
      <alignment horizontal="centerContinuous"/>
    </xf>
    <xf numFmtId="0" fontId="0" fillId="18" borderId="0" xfId="0" applyFont="1" applyFill="1" applyAlignment="1">
      <alignment horizontal="centerContinuous"/>
    </xf>
    <xf numFmtId="0" fontId="0" fillId="18" borderId="0" xfId="0" applyFont="1" applyFill="1" applyAlignment="1">
      <alignment/>
    </xf>
    <xf numFmtId="3" fontId="9" fillId="18" borderId="0" xfId="0" applyNumberFormat="1" applyFont="1" applyFill="1" applyBorder="1" applyAlignment="1">
      <alignment horizontal="left"/>
    </xf>
    <xf numFmtId="3" fontId="1" fillId="18" borderId="0" xfId="0" applyNumberFormat="1" applyFont="1" applyFill="1" applyAlignment="1">
      <alignment/>
    </xf>
    <xf numFmtId="3" fontId="5" fillId="18" borderId="0" xfId="0" applyNumberFormat="1" applyFont="1" applyFill="1" applyAlignment="1">
      <alignment/>
    </xf>
    <xf numFmtId="3" fontId="6" fillId="18" borderId="0" xfId="0" applyNumberFormat="1" applyFont="1" applyFill="1" applyAlignment="1">
      <alignment/>
    </xf>
    <xf numFmtId="0" fontId="6" fillId="18" borderId="0" xfId="0" applyFont="1" applyFill="1" applyAlignment="1" quotePrefix="1">
      <alignment/>
    </xf>
    <xf numFmtId="3" fontId="10" fillId="18" borderId="0" xfId="0" applyNumberFormat="1" applyFont="1" applyFill="1" applyAlignment="1" quotePrefix="1">
      <alignment/>
    </xf>
    <xf numFmtId="40" fontId="5" fillId="0" borderId="10" xfId="0" applyNumberFormat="1" applyFont="1" applyBorder="1" applyAlignment="1" quotePrefix="1">
      <alignment horizontal="center"/>
    </xf>
    <xf numFmtId="40" fontId="1" fillId="0" borderId="10" xfId="0" applyNumberFormat="1" applyFont="1" applyBorder="1" applyAlignment="1">
      <alignment/>
    </xf>
    <xf numFmtId="40" fontId="1" fillId="0" borderId="10" xfId="0" applyNumberFormat="1" applyFont="1" applyFill="1" applyBorder="1" applyAlignment="1">
      <alignment/>
    </xf>
    <xf numFmtId="171" fontId="1" fillId="0" borderId="10" xfId="0" applyNumberFormat="1" applyFont="1" applyFill="1" applyBorder="1" applyAlignment="1">
      <alignment horizontal="right"/>
    </xf>
    <xf numFmtId="8" fontId="1" fillId="0" borderId="10" xfId="0" applyNumberFormat="1" applyFont="1" applyFill="1" applyBorder="1" applyAlignment="1">
      <alignment/>
    </xf>
    <xf numFmtId="40" fontId="1" fillId="0" borderId="10" xfId="0" applyNumberFormat="1" applyFont="1" applyFill="1" applyBorder="1" applyAlignment="1">
      <alignment/>
    </xf>
    <xf numFmtId="40" fontId="1" fillId="0" borderId="10" xfId="0" applyNumberFormat="1" applyFont="1" applyFill="1" applyBorder="1" applyAlignment="1">
      <alignment horizontal="right"/>
    </xf>
    <xf numFmtId="40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40" fontId="1" fillId="0" borderId="10" xfId="0" applyNumberFormat="1" applyFont="1" applyBorder="1" applyAlignment="1">
      <alignment horizontal="center"/>
    </xf>
    <xf numFmtId="169" fontId="1" fillId="0" borderId="10" xfId="0" applyNumberFormat="1" applyFont="1" applyBorder="1" applyAlignment="1">
      <alignment horizontal="center"/>
    </xf>
    <xf numFmtId="171" fontId="1" fillId="0" borderId="10" xfId="0" applyNumberFormat="1" applyFont="1" applyFill="1" applyBorder="1" applyAlignment="1">
      <alignment horizontal="center"/>
    </xf>
    <xf numFmtId="40" fontId="1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40" fontId="0" fillId="0" borderId="0" xfId="0" applyNumberFormat="1" applyFont="1" applyFill="1" applyAlignment="1">
      <alignment/>
    </xf>
    <xf numFmtId="171" fontId="0" fillId="0" borderId="0" xfId="0" applyNumberFormat="1" applyFont="1" applyFill="1" applyAlignment="1" quotePrefix="1">
      <alignment horizontal="right"/>
    </xf>
    <xf numFmtId="0" fontId="7" fillId="0" borderId="0" xfId="0" applyNumberFormat="1" applyFont="1" applyFill="1" applyAlignment="1" quotePrefix="1">
      <alignment horizontal="left"/>
    </xf>
    <xf numFmtId="0" fontId="0" fillId="0" borderId="0" xfId="0" applyFont="1" applyAlignment="1">
      <alignment/>
    </xf>
    <xf numFmtId="40" fontId="5" fillId="0" borderId="0" xfId="0" applyNumberFormat="1" applyFont="1" applyAlignment="1">
      <alignment horizontal="left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1" fontId="1" fillId="0" borderId="10" xfId="0" applyNumberFormat="1" applyFont="1" applyBorder="1" applyAlignment="1">
      <alignment horizontal="center"/>
    </xf>
    <xf numFmtId="38" fontId="1" fillId="0" borderId="0" xfId="0" applyNumberFormat="1" applyFont="1" applyAlignment="1">
      <alignment horizontal="centerContinuous"/>
    </xf>
    <xf numFmtId="38" fontId="9" fillId="18" borderId="0" xfId="0" applyNumberFormat="1" applyFont="1" applyFill="1" applyBorder="1" applyAlignment="1">
      <alignment horizontal="left"/>
    </xf>
    <xf numFmtId="38" fontId="0" fillId="18" borderId="0" xfId="0" applyNumberFormat="1" applyFill="1" applyAlignment="1">
      <alignment/>
    </xf>
    <xf numFmtId="38" fontId="0" fillId="18" borderId="0" xfId="0" applyNumberFormat="1" applyFont="1" applyFill="1" applyAlignment="1" applyProtection="1">
      <alignment horizontal="centerContinuous"/>
      <protection hidden="1"/>
    </xf>
    <xf numFmtId="38" fontId="1" fillId="18" borderId="0" xfId="0" applyNumberFormat="1" applyFont="1" applyFill="1" applyAlignment="1">
      <alignment/>
    </xf>
    <xf numFmtId="38" fontId="0" fillId="18" borderId="0" xfId="0" applyNumberFormat="1" applyFont="1" applyFill="1" applyAlignment="1">
      <alignment/>
    </xf>
    <xf numFmtId="40" fontId="5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/>
    </xf>
    <xf numFmtId="40" fontId="1" fillId="18" borderId="0" xfId="0" applyNumberFormat="1" applyFont="1" applyFill="1" applyAlignment="1">
      <alignment/>
    </xf>
    <xf numFmtId="40" fontId="0" fillId="18" borderId="0" xfId="0" applyNumberFormat="1" applyFont="1" applyFill="1" applyAlignment="1">
      <alignment/>
    </xf>
    <xf numFmtId="40" fontId="1" fillId="18" borderId="0" xfId="0" applyNumberFormat="1" applyFont="1" applyFill="1" applyBorder="1" applyAlignment="1">
      <alignment horizontal="right"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left"/>
    </xf>
    <xf numFmtId="40" fontId="4" fillId="0" borderId="0" xfId="0" applyNumberFormat="1" applyFont="1" applyFill="1" applyAlignment="1">
      <alignment/>
    </xf>
    <xf numFmtId="40" fontId="4" fillId="0" borderId="0" xfId="0" applyNumberFormat="1" applyFont="1" applyFill="1" applyAlignment="1">
      <alignment horizontal="center"/>
    </xf>
    <xf numFmtId="8" fontId="4" fillId="0" borderId="0" xfId="0" applyNumberFormat="1" applyFont="1" applyFill="1" applyAlignment="1">
      <alignment horizontal="center"/>
    </xf>
    <xf numFmtId="40" fontId="4" fillId="0" borderId="0" xfId="0" applyNumberFormat="1" applyFont="1" applyFill="1" applyAlignment="1">
      <alignment horizontal="right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" fontId="1" fillId="0" borderId="0" xfId="0" applyNumberFormat="1" applyFont="1" applyFill="1" applyAlignment="1">
      <alignment horizontal="left"/>
    </xf>
    <xf numFmtId="40" fontId="11" fillId="0" borderId="0" xfId="0" applyNumberFormat="1" applyFont="1" applyFill="1" applyAlignment="1">
      <alignment/>
    </xf>
    <xf numFmtId="40" fontId="11" fillId="0" borderId="0" xfId="0" applyNumberFormat="1" applyFont="1" applyFill="1" applyAlignment="1">
      <alignment horizontal="center"/>
    </xf>
    <xf numFmtId="8" fontId="11" fillId="0" borderId="0" xfId="0" applyNumberFormat="1" applyFont="1" applyFill="1" applyAlignment="1">
      <alignment horizontal="center"/>
    </xf>
    <xf numFmtId="40" fontId="11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40" fontId="1" fillId="0" borderId="0" xfId="0" applyNumberFormat="1" applyFont="1" applyFill="1" applyAlignment="1">
      <alignment/>
    </xf>
    <xf numFmtId="40" fontId="5" fillId="0" borderId="0" xfId="0" applyNumberFormat="1" applyFont="1" applyFill="1" applyAlignment="1">
      <alignment horizontal="left"/>
    </xf>
    <xf numFmtId="40" fontId="1" fillId="0" borderId="0" xfId="0" applyNumberFormat="1" applyFont="1" applyFill="1" applyAlignment="1" quotePrefix="1">
      <alignment horizontal="right"/>
    </xf>
    <xf numFmtId="0" fontId="5" fillId="0" borderId="0" xfId="0" applyNumberFormat="1" applyFont="1" applyFill="1" applyAlignment="1" quotePrefix="1">
      <alignment horizontal="left"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 horizontal="left"/>
    </xf>
    <xf numFmtId="40" fontId="10" fillId="0" borderId="0" xfId="0" applyNumberFormat="1" applyFont="1" applyFill="1" applyAlignment="1">
      <alignment horizontal="center"/>
    </xf>
    <xf numFmtId="40" fontId="0" fillId="0" borderId="0" xfId="0" applyNumberFormat="1" applyFont="1" applyFill="1" applyAlignment="1">
      <alignment horizontal="center"/>
    </xf>
    <xf numFmtId="40" fontId="0" fillId="0" borderId="0" xfId="0" applyNumberFormat="1" applyFont="1" applyFill="1" applyAlignment="1">
      <alignment horizontal="right"/>
    </xf>
    <xf numFmtId="3" fontId="0" fillId="0" borderId="0" xfId="0" applyNumberFormat="1" applyFont="1" applyFill="1" applyAlignment="1">
      <alignment horizontal="left"/>
    </xf>
    <xf numFmtId="40" fontId="7" fillId="0" borderId="0" xfId="0" applyNumberFormat="1" applyFont="1" applyFill="1" applyAlignment="1">
      <alignment horizontal="left"/>
    </xf>
    <xf numFmtId="40" fontId="0" fillId="0" borderId="0" xfId="0" applyNumberFormat="1" applyFont="1" applyFill="1" applyAlignment="1" quotePrefix="1">
      <alignment horizontal="right"/>
    </xf>
    <xf numFmtId="40" fontId="1" fillId="0" borderId="0" xfId="0" applyNumberFormat="1" applyFont="1" applyFill="1" applyAlignment="1" quotePrefix="1">
      <alignment horizontal="right"/>
    </xf>
    <xf numFmtId="3" fontId="1" fillId="0" borderId="10" xfId="0" applyNumberFormat="1" applyFont="1" applyBorder="1" applyAlignment="1" quotePrefix="1">
      <alignment/>
    </xf>
    <xf numFmtId="3" fontId="0" fillId="18" borderId="0" xfId="0" applyNumberFormat="1" applyFont="1" applyFill="1" applyAlignment="1" applyProtection="1" quotePrefix="1">
      <alignment horizontal="centerContinuous"/>
      <protection hidden="1"/>
    </xf>
    <xf numFmtId="38" fontId="0" fillId="18" borderId="0" xfId="0" applyNumberFormat="1" applyFont="1" applyFill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P550"/>
  <sheetViews>
    <sheetView tabSelected="1" zoomScale="68" zoomScaleNormal="68" zoomScalePageLayoutView="0" workbookViewId="0" topLeftCell="A1">
      <pane xSplit="3" ySplit="7" topLeftCell="D458" activePane="bottomRight" state="frozen"/>
      <selection pane="topLeft" activeCell="B2" sqref="B2"/>
      <selection pane="topRight" activeCell="D2" sqref="D2"/>
      <selection pane="bottomLeft" activeCell="B8" sqref="B8"/>
      <selection pane="bottomRight" activeCell="C475" sqref="C475"/>
    </sheetView>
  </sheetViews>
  <sheetFormatPr defaultColWidth="9.140625" defaultRowHeight="12.75" outlineLevelRow="1"/>
  <cols>
    <col min="1" max="1" width="9.140625" style="1" hidden="1" customWidth="1"/>
    <col min="2" max="2" width="10.7109375" style="1" customWidth="1"/>
    <col min="3" max="3" width="46.140625" style="1" customWidth="1"/>
    <col min="4" max="4" width="2.7109375" style="5" customWidth="1"/>
    <col min="5" max="5" width="21.7109375" style="5" customWidth="1"/>
    <col min="6" max="6" width="2.7109375" style="5" customWidth="1"/>
    <col min="7" max="7" width="21.7109375" style="5" customWidth="1"/>
    <col min="8" max="8" width="2.7109375" style="9" customWidth="1"/>
    <col min="9" max="9" width="21.7109375" style="9" customWidth="1"/>
    <col min="10" max="10" width="2.7109375" style="9" customWidth="1"/>
    <col min="11" max="11" width="12.7109375" style="21" customWidth="1"/>
    <col min="12" max="12" width="2.7109375" style="11" customWidth="1"/>
    <col min="13" max="13" width="21.7109375" style="9" customWidth="1"/>
    <col min="14" max="14" width="2.7109375" style="11" customWidth="1"/>
    <col min="15" max="15" width="21.7109375" style="9" customWidth="1"/>
    <col min="16" max="16" width="2.7109375" style="11" customWidth="1"/>
    <col min="17" max="17" width="21.7109375" style="9" customWidth="1"/>
    <col min="18" max="18" width="2.7109375" style="9" customWidth="1"/>
    <col min="19" max="19" width="12.7109375" style="21" customWidth="1"/>
    <col min="20" max="20" width="2.7109375" style="9" customWidth="1"/>
    <col min="21" max="21" width="21.7109375" style="9" customWidth="1"/>
    <col min="22" max="22" width="2.7109375" style="9" customWidth="1"/>
    <col min="23" max="23" width="21.7109375" style="9" customWidth="1"/>
    <col min="24" max="24" width="2.7109375" style="9" customWidth="1"/>
    <col min="25" max="25" width="21.7109375" style="9" customWidth="1"/>
    <col min="26" max="26" width="2.7109375" style="9" customWidth="1"/>
    <col min="27" max="27" width="12.7109375" style="21" customWidth="1"/>
    <col min="28" max="28" width="2.7109375" style="9" customWidth="1"/>
    <col min="29" max="29" width="21.7109375" style="9" customWidth="1"/>
    <col min="30" max="30" width="2.7109375" style="9" customWidth="1"/>
    <col min="31" max="31" width="21.7109375" style="9" customWidth="1"/>
    <col min="32" max="32" width="2.7109375" style="9" customWidth="1"/>
    <col min="33" max="33" width="21.7109375" style="9" customWidth="1"/>
    <col min="34" max="34" width="2.7109375" style="9" customWidth="1"/>
    <col min="35" max="35" width="12.7109375" style="21" customWidth="1"/>
    <col min="36" max="36" width="2.7109375" style="16" customWidth="1"/>
    <col min="37" max="37" width="9.140625" style="16" customWidth="1"/>
    <col min="38" max="38" width="8.57421875" style="1" customWidth="1"/>
    <col min="39" max="42" width="9.140625" style="1" customWidth="1"/>
    <col min="43" max="43" width="9.8515625" style="1" customWidth="1"/>
    <col min="44" max="16384" width="9.140625" style="1" customWidth="1"/>
  </cols>
  <sheetData>
    <row r="1" spans="1:35" ht="12.75" hidden="1">
      <c r="A1" s="1" t="s">
        <v>0</v>
      </c>
      <c r="B1" s="16" t="s">
        <v>1</v>
      </c>
      <c r="C1" s="1" t="s">
        <v>2</v>
      </c>
      <c r="E1" s="5" t="s">
        <v>0</v>
      </c>
      <c r="G1" s="5" t="s">
        <v>3</v>
      </c>
      <c r="I1" s="9" t="s">
        <v>4</v>
      </c>
      <c r="K1" s="21" t="s">
        <v>4</v>
      </c>
      <c r="M1" s="9" t="s">
        <v>5</v>
      </c>
      <c r="O1" s="9" t="s">
        <v>6</v>
      </c>
      <c r="Q1" s="9" t="s">
        <v>4</v>
      </c>
      <c r="S1" s="21" t="s">
        <v>4</v>
      </c>
      <c r="U1" s="9" t="s">
        <v>7</v>
      </c>
      <c r="W1" s="9" t="s">
        <v>8</v>
      </c>
      <c r="Y1" s="9" t="s">
        <v>4</v>
      </c>
      <c r="AA1" s="21" t="s">
        <v>4</v>
      </c>
      <c r="AC1" s="9" t="s">
        <v>9</v>
      </c>
      <c r="AE1" s="9" t="s">
        <v>10</v>
      </c>
      <c r="AG1" s="9" t="s">
        <v>4</v>
      </c>
      <c r="AI1" s="21" t="s">
        <v>4</v>
      </c>
    </row>
    <row r="2" spans="2:44" ht="12.75">
      <c r="B2" s="79" t="str">
        <f>IF(AN520="error",AN521,AN520)</f>
        <v>KYP CORP CONSOLIDATED</v>
      </c>
      <c r="C2" s="30"/>
      <c r="D2" s="7"/>
      <c r="E2" s="6"/>
      <c r="F2" s="6"/>
      <c r="G2" s="6"/>
      <c r="H2" s="10"/>
      <c r="I2" s="10"/>
      <c r="J2" s="10"/>
      <c r="K2" s="22"/>
      <c r="L2" s="79" t="str">
        <f>IF(AN520="error",AN521,AN520)</f>
        <v>KYP CORP CONSOLIDATED</v>
      </c>
      <c r="M2" s="6"/>
      <c r="N2" s="12"/>
      <c r="O2" s="10"/>
      <c r="P2" s="24"/>
      <c r="Q2" s="20"/>
      <c r="R2" s="20"/>
      <c r="S2" s="22"/>
      <c r="T2" s="79" t="str">
        <f>IF(AN520="error",AN521,AN520)</f>
        <v>KYP CORP CONSOLIDATED</v>
      </c>
      <c r="U2" s="30"/>
      <c r="V2" s="10"/>
      <c r="W2" s="10"/>
      <c r="X2" s="20"/>
      <c r="Y2" s="20"/>
      <c r="Z2" s="20"/>
      <c r="AA2" s="22"/>
      <c r="AB2" s="79" t="str">
        <f>IF(AN520="error",AN521,AN520)</f>
        <v>KYP CORP CONSOLIDATED</v>
      </c>
      <c r="AC2" s="30"/>
      <c r="AD2" s="10"/>
      <c r="AE2" s="10"/>
      <c r="AF2" s="20"/>
      <c r="AG2" s="20"/>
      <c r="AH2" s="20"/>
      <c r="AI2" s="22"/>
      <c r="AR2" s="31"/>
    </row>
    <row r="3" spans="2:53" ht="12.75">
      <c r="B3" s="32" t="s">
        <v>11</v>
      </c>
      <c r="C3" s="30"/>
      <c r="D3" s="7"/>
      <c r="E3" s="6"/>
      <c r="F3" s="6"/>
      <c r="G3" s="6"/>
      <c r="H3" s="10"/>
      <c r="I3" s="10"/>
      <c r="J3" s="10"/>
      <c r="K3" s="22"/>
      <c r="L3" s="32" t="s">
        <v>11</v>
      </c>
      <c r="M3" s="6"/>
      <c r="N3" s="12"/>
      <c r="O3" s="10"/>
      <c r="P3" s="24"/>
      <c r="Q3" s="20"/>
      <c r="R3" s="20"/>
      <c r="S3" s="22"/>
      <c r="T3" s="32" t="s">
        <v>11</v>
      </c>
      <c r="U3" s="30"/>
      <c r="V3" s="10"/>
      <c r="W3" s="10"/>
      <c r="X3" s="20"/>
      <c r="Y3" s="20"/>
      <c r="Z3" s="20"/>
      <c r="AA3" s="22"/>
      <c r="AB3" s="32" t="s">
        <v>11</v>
      </c>
      <c r="AC3" s="30"/>
      <c r="AD3" s="10"/>
      <c r="AE3" s="10"/>
      <c r="AF3" s="20"/>
      <c r="AG3" s="20"/>
      <c r="AH3" s="20"/>
      <c r="AI3" s="22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</row>
    <row r="4" spans="2:53" ht="12.75">
      <c r="B4" s="19">
        <f>AO504*1</f>
        <v>39782</v>
      </c>
      <c r="C4" s="30"/>
      <c r="D4" s="7"/>
      <c r="E4" s="6"/>
      <c r="F4" s="6"/>
      <c r="G4" s="6"/>
      <c r="H4" s="10"/>
      <c r="I4" s="10"/>
      <c r="J4" s="10"/>
      <c r="K4" s="22"/>
      <c r="L4" s="19">
        <f>AO504*1</f>
        <v>39782</v>
      </c>
      <c r="M4" s="6"/>
      <c r="N4" s="12"/>
      <c r="O4" s="10"/>
      <c r="P4" s="24"/>
      <c r="Q4" s="20"/>
      <c r="R4" s="20"/>
      <c r="S4" s="22"/>
      <c r="T4" s="19">
        <f>AO504*1</f>
        <v>39782</v>
      </c>
      <c r="U4" s="30"/>
      <c r="V4" s="10"/>
      <c r="W4" s="10"/>
      <c r="X4" s="20"/>
      <c r="Y4" s="20"/>
      <c r="Z4" s="20"/>
      <c r="AA4" s="22"/>
      <c r="AB4" s="19">
        <f>AO504*1</f>
        <v>39782</v>
      </c>
      <c r="AC4" s="30"/>
      <c r="AD4" s="10"/>
      <c r="AE4" s="10"/>
      <c r="AF4" s="20"/>
      <c r="AG4" s="20"/>
      <c r="AH4" s="20"/>
      <c r="AI4" s="22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</row>
    <row r="5" spans="2:53" ht="13.5" thickBot="1">
      <c r="B5" s="118" t="s">
        <v>1402</v>
      </c>
      <c r="C5" s="56">
        <f>IF(AO517&gt;0,"REPORT HAS "&amp;AO517&amp;" DATA ERROR(S)","")</f>
      </c>
      <c r="D5" s="57"/>
      <c r="E5" s="57"/>
      <c r="F5" s="57"/>
      <c r="G5" s="57"/>
      <c r="H5" s="58"/>
      <c r="I5" s="58"/>
      <c r="J5" s="58"/>
      <c r="K5" s="59" t="str">
        <f>UPPER(TEXT(NvsEndTime,"mm/dd/yy hh:mm"))</f>
        <v>12/09/08 14:19</v>
      </c>
      <c r="L5" s="60"/>
      <c r="M5" s="61"/>
      <c r="N5" s="60"/>
      <c r="O5" s="61"/>
      <c r="P5" s="60"/>
      <c r="Q5" s="61"/>
      <c r="R5" s="61"/>
      <c r="S5" s="59" t="str">
        <f>UPPER(TEXT(NvsEndTime,"mm/dd/yy hh:mm"))</f>
        <v>12/09/08 14:19</v>
      </c>
      <c r="T5" s="61"/>
      <c r="U5" s="61"/>
      <c r="V5" s="61"/>
      <c r="W5" s="61"/>
      <c r="X5" s="61"/>
      <c r="Y5" s="61"/>
      <c r="Z5" s="61"/>
      <c r="AA5" s="59" t="str">
        <f>UPPER(TEXT(NvsEndTime,"mm/dd/yy hh:mm"))</f>
        <v>12/09/08 14:19</v>
      </c>
      <c r="AB5" s="61"/>
      <c r="AC5" s="61"/>
      <c r="AD5" s="61"/>
      <c r="AE5" s="61"/>
      <c r="AF5" s="62"/>
      <c r="AG5" s="61"/>
      <c r="AH5" s="61"/>
      <c r="AI5" s="59" t="str">
        <f>UPPER(TEXT(NvsEndTime,"mm/dd/yy hh:mm"))</f>
        <v>12/09/08 14:19</v>
      </c>
      <c r="AJ5" s="69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</row>
    <row r="6" spans="2:53" ht="13.5" thickTop="1">
      <c r="B6" s="33" t="s">
        <v>12</v>
      </c>
      <c r="C6" s="34" t="s">
        <v>13</v>
      </c>
      <c r="D6" s="6"/>
      <c r="E6" s="7" t="s">
        <v>14</v>
      </c>
      <c r="F6" s="7"/>
      <c r="G6" s="6"/>
      <c r="H6" s="20"/>
      <c r="I6" s="7" t="s">
        <v>15</v>
      </c>
      <c r="J6" s="10"/>
      <c r="K6" s="22"/>
      <c r="L6" s="12"/>
      <c r="M6" s="7" t="s">
        <v>16</v>
      </c>
      <c r="N6" s="7"/>
      <c r="O6" s="6"/>
      <c r="P6" s="20"/>
      <c r="Q6" s="7" t="s">
        <v>17</v>
      </c>
      <c r="R6" s="10"/>
      <c r="S6" s="22"/>
      <c r="T6" s="10"/>
      <c r="U6" s="15" t="s">
        <v>18</v>
      </c>
      <c r="V6" s="15"/>
      <c r="W6" s="15"/>
      <c r="X6" s="23"/>
      <c r="Y6" s="15" t="s">
        <v>19</v>
      </c>
      <c r="Z6" s="10"/>
      <c r="AA6" s="22"/>
      <c r="AB6" s="10"/>
      <c r="AC6" s="15" t="s">
        <v>20</v>
      </c>
      <c r="AD6" s="15"/>
      <c r="AE6" s="15"/>
      <c r="AF6" s="23"/>
      <c r="AG6" s="15" t="s">
        <v>21</v>
      </c>
      <c r="AH6" s="10"/>
      <c r="AI6" s="22"/>
      <c r="AJ6" s="70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</row>
    <row r="7" spans="1:53" s="2" customFormat="1" ht="13.5" thickBot="1">
      <c r="A7" s="1"/>
      <c r="B7" s="64" t="s">
        <v>22</v>
      </c>
      <c r="C7" s="65" t="s">
        <v>23</v>
      </c>
      <c r="D7" s="66"/>
      <c r="E7" s="67" t="str">
        <f>TEXT($AO$504,"YYYY")</f>
        <v>2008</v>
      </c>
      <c r="F7" s="66"/>
      <c r="G7" s="78">
        <f>+E7-1</f>
        <v>2007</v>
      </c>
      <c r="H7" s="63"/>
      <c r="I7" s="63" t="s">
        <v>24</v>
      </c>
      <c r="J7" s="63"/>
      <c r="K7" s="68" t="s">
        <v>25</v>
      </c>
      <c r="L7" s="63"/>
      <c r="M7" s="67" t="str">
        <f>TEXT($AO$504,"YYYY")</f>
        <v>2008</v>
      </c>
      <c r="N7" s="66"/>
      <c r="O7" s="78">
        <f>+M7-1</f>
        <v>2007</v>
      </c>
      <c r="P7" s="63"/>
      <c r="Q7" s="63" t="s">
        <v>24</v>
      </c>
      <c r="R7" s="63"/>
      <c r="S7" s="68" t="s">
        <v>25</v>
      </c>
      <c r="T7" s="63"/>
      <c r="U7" s="67" t="str">
        <f>TEXT($AO$504,"YYYY")</f>
        <v>2008</v>
      </c>
      <c r="V7" s="63"/>
      <c r="W7" s="78">
        <f>+U7-1</f>
        <v>2007</v>
      </c>
      <c r="X7" s="63"/>
      <c r="Y7" s="63" t="s">
        <v>24</v>
      </c>
      <c r="Z7" s="63"/>
      <c r="AA7" s="68" t="s">
        <v>25</v>
      </c>
      <c r="AB7" s="63"/>
      <c r="AC7" s="67" t="str">
        <f>TEXT($AO$504,"YYYY")</f>
        <v>2008</v>
      </c>
      <c r="AD7" s="63"/>
      <c r="AE7" s="78">
        <f>+AC7-1</f>
        <v>2007</v>
      </c>
      <c r="AF7" s="63"/>
      <c r="AG7" s="63" t="s">
        <v>24</v>
      </c>
      <c r="AH7" s="63"/>
      <c r="AI7" s="68" t="s">
        <v>25</v>
      </c>
      <c r="AJ7" s="69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</row>
    <row r="8" spans="3:53" ht="13.5" thickTop="1">
      <c r="C8" s="3"/>
      <c r="D8" s="4"/>
      <c r="E8" s="31"/>
      <c r="F8" s="31"/>
      <c r="G8" s="31"/>
      <c r="H8" s="18"/>
      <c r="I8" s="18"/>
      <c r="J8" s="18"/>
      <c r="K8" s="35"/>
      <c r="L8" s="36"/>
      <c r="M8" s="5"/>
      <c r="N8" s="36"/>
      <c r="O8" s="5"/>
      <c r="P8" s="13"/>
      <c r="Q8" s="18"/>
      <c r="R8" s="18"/>
      <c r="S8" s="35"/>
      <c r="T8" s="18"/>
      <c r="U8" s="31"/>
      <c r="V8" s="31"/>
      <c r="W8" s="31"/>
      <c r="X8" s="14"/>
      <c r="Y8" s="18"/>
      <c r="Z8" s="18"/>
      <c r="AA8" s="35"/>
      <c r="AB8" s="18"/>
      <c r="AC8" s="31"/>
      <c r="AD8" s="31"/>
      <c r="AE8" s="31"/>
      <c r="AF8" s="18"/>
      <c r="AG8" s="18"/>
      <c r="AH8" s="18"/>
      <c r="AI8" s="35"/>
      <c r="AJ8" s="70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</row>
    <row r="9" spans="2:68" s="90" customFormat="1" ht="12.75">
      <c r="B9" s="91"/>
      <c r="C9" s="77" t="s">
        <v>26</v>
      </c>
      <c r="D9" s="71"/>
      <c r="E9" s="71"/>
      <c r="F9" s="92"/>
      <c r="G9" s="92"/>
      <c r="H9" s="93"/>
      <c r="I9" s="92"/>
      <c r="J9" s="93"/>
      <c r="K9" s="92"/>
      <c r="L9" s="93"/>
      <c r="M9" s="92"/>
      <c r="N9" s="93"/>
      <c r="O9" s="92"/>
      <c r="P9" s="93"/>
      <c r="Q9" s="92"/>
      <c r="R9" s="93"/>
      <c r="S9" s="92"/>
      <c r="T9" s="93"/>
      <c r="U9" s="92"/>
      <c r="V9" s="93"/>
      <c r="W9" s="92"/>
      <c r="X9" s="93"/>
      <c r="Y9" s="92"/>
      <c r="Z9" s="93"/>
      <c r="AA9" s="92"/>
      <c r="AB9" s="93"/>
      <c r="AC9" s="92"/>
      <c r="AD9" s="93"/>
      <c r="AE9" s="92"/>
      <c r="AF9" s="93"/>
      <c r="AG9" s="92"/>
      <c r="AH9" s="93"/>
      <c r="AI9" s="92"/>
      <c r="AJ9" s="94"/>
      <c r="AK9" s="92"/>
      <c r="AL9" s="94"/>
      <c r="AM9" s="93"/>
      <c r="AN9" s="94"/>
      <c r="AO9" s="93"/>
      <c r="AP9" s="93"/>
      <c r="AQ9" s="95"/>
      <c r="AR9" s="93"/>
      <c r="AS9" s="92"/>
      <c r="AT9" s="92"/>
      <c r="AU9" s="92"/>
      <c r="AV9" s="92"/>
      <c r="AW9" s="93"/>
      <c r="AX9" s="93"/>
      <c r="AY9" s="95"/>
      <c r="AZ9" s="93"/>
      <c r="BA9" s="92"/>
      <c r="BB9" s="92"/>
      <c r="BC9" s="93"/>
      <c r="BD9" s="93"/>
      <c r="BE9" s="95"/>
      <c r="BF9" s="96"/>
      <c r="BG9" s="71"/>
      <c r="BH9" s="97"/>
      <c r="BI9" s="71"/>
      <c r="BJ9" s="97"/>
      <c r="BK9" s="71"/>
      <c r="BL9" s="97"/>
      <c r="BM9" s="71"/>
      <c r="BN9" s="97"/>
      <c r="BO9" s="97"/>
      <c r="BP9" s="97"/>
    </row>
    <row r="10" spans="1:35" ht="12.75" outlineLevel="1">
      <c r="A10" s="1" t="s">
        <v>95</v>
      </c>
      <c r="B10" s="16" t="s">
        <v>96</v>
      </c>
      <c r="C10" s="1" t="s">
        <v>97</v>
      </c>
      <c r="E10" s="5">
        <v>0</v>
      </c>
      <c r="G10" s="5">
        <v>288375</v>
      </c>
      <c r="I10" s="9">
        <f aca="true" t="shared" si="0" ref="I10:I41">+E10-G10</f>
        <v>-288375</v>
      </c>
      <c r="K10" s="21" t="str">
        <f aca="true" t="shared" si="1" ref="K10:K41">IF(G10&lt;0,IF(I10=0,0,IF(OR(G10=0,E10=0),"N.M.",IF(ABS(I10/G10)&gt;=10,"N.M.",I10/(-G10)))),IF(I10=0,0,IF(OR(G10=0,E10=0),"N.M.",IF(ABS(I10/G10)&gt;=10,"N.M.",I10/G10))))</f>
        <v>N.M.</v>
      </c>
      <c r="M10" s="9">
        <v>0</v>
      </c>
      <c r="O10" s="9">
        <v>441443.16000000003</v>
      </c>
      <c r="Q10" s="9">
        <f aca="true" t="shared" si="2" ref="Q10:Q41">+M10-O10</f>
        <v>-441443.16000000003</v>
      </c>
      <c r="S10" s="21" t="str">
        <f aca="true" t="shared" si="3" ref="S10:S41">IF(O10&lt;0,IF(Q10=0,0,IF(OR(O10=0,M10=0),"N.M.",IF(ABS(Q10/O10)&gt;=10,"N.M.",Q10/(-O10)))),IF(Q10=0,0,IF(OR(O10=0,M10=0),"N.M.",IF(ABS(Q10/O10)&gt;=10,"N.M.",Q10/O10))))</f>
        <v>N.M.</v>
      </c>
      <c r="U10" s="9">
        <v>0</v>
      </c>
      <c r="W10" s="9">
        <v>2211979.54</v>
      </c>
      <c r="Y10" s="9">
        <f aca="true" t="shared" si="4" ref="Y10:Y41">+U10-W10</f>
        <v>-2211979.54</v>
      </c>
      <c r="AA10" s="21" t="str">
        <f aca="true" t="shared" si="5" ref="AA10:AA41">IF(W10&lt;0,IF(Y10=0,0,IF(OR(W10=0,U10=0),"N.M.",IF(ABS(Y10/W10)&gt;=10,"N.M.",Y10/(-W10)))),IF(Y10=0,0,IF(OR(W10=0,U10=0),"N.M.",IF(ABS(Y10/W10)&gt;=10,"N.M.",Y10/W10))))</f>
        <v>N.M.</v>
      </c>
      <c r="AC10" s="9">
        <v>932002.1900000001</v>
      </c>
      <c r="AE10" s="9">
        <v>3165209.37</v>
      </c>
      <c r="AG10" s="9">
        <f aca="true" t="shared" si="6" ref="AG10:AG41">+AC10-AE10</f>
        <v>-2233207.18</v>
      </c>
      <c r="AI10" s="21">
        <f aca="true" t="shared" si="7" ref="AI10:AI41">IF(AE10&lt;0,IF(AG10=0,0,IF(OR(AE10=0,AC10=0),"N.M.",IF(ABS(AG10/AE10)&gt;=10,"N.M.",AG10/(-AE10)))),IF(AG10=0,0,IF(OR(AE10=0,AC10=0),"N.M.",IF(ABS(AG10/AE10)&gt;=10,"N.M.",AG10/AE10))))</f>
        <v>-0.7055480124526486</v>
      </c>
    </row>
    <row r="11" spans="1:35" ht="12.75" outlineLevel="1">
      <c r="A11" s="1" t="s">
        <v>98</v>
      </c>
      <c r="B11" s="16" t="s">
        <v>99</v>
      </c>
      <c r="C11" s="1" t="s">
        <v>100</v>
      </c>
      <c r="E11" s="5">
        <v>283971.09</v>
      </c>
      <c r="G11" s="5">
        <v>0</v>
      </c>
      <c r="I11" s="9">
        <f t="shared" si="0"/>
        <v>283971.09</v>
      </c>
      <c r="K11" s="21" t="str">
        <f t="shared" si="1"/>
        <v>N.M.</v>
      </c>
      <c r="M11" s="9">
        <v>283971.09</v>
      </c>
      <c r="O11" s="9">
        <v>0</v>
      </c>
      <c r="Q11" s="9">
        <f t="shared" si="2"/>
        <v>283971.09</v>
      </c>
      <c r="S11" s="21" t="str">
        <f t="shared" si="3"/>
        <v>N.M.</v>
      </c>
      <c r="U11" s="9">
        <v>561883.16</v>
      </c>
      <c r="W11" s="9">
        <v>0</v>
      </c>
      <c r="Y11" s="9">
        <f t="shared" si="4"/>
        <v>561883.16</v>
      </c>
      <c r="AA11" s="21" t="str">
        <f t="shared" si="5"/>
        <v>N.M.</v>
      </c>
      <c r="AC11" s="9">
        <v>561883.16</v>
      </c>
      <c r="AE11" s="9">
        <v>0</v>
      </c>
      <c r="AG11" s="9">
        <f t="shared" si="6"/>
        <v>561883.16</v>
      </c>
      <c r="AI11" s="21" t="str">
        <f t="shared" si="7"/>
        <v>N.M.</v>
      </c>
    </row>
    <row r="12" spans="1:35" ht="12.75" outlineLevel="1">
      <c r="A12" s="1" t="s">
        <v>101</v>
      </c>
      <c r="B12" s="16" t="s">
        <v>102</v>
      </c>
      <c r="C12" s="1" t="s">
        <v>103</v>
      </c>
      <c r="E12" s="5">
        <v>118500</v>
      </c>
      <c r="G12" s="5">
        <v>0</v>
      </c>
      <c r="I12" s="9">
        <f t="shared" si="0"/>
        <v>118500</v>
      </c>
      <c r="K12" s="21" t="str">
        <f t="shared" si="1"/>
        <v>N.M.</v>
      </c>
      <c r="M12" s="9">
        <v>118500</v>
      </c>
      <c r="O12" s="9">
        <v>0</v>
      </c>
      <c r="Q12" s="9">
        <f t="shared" si="2"/>
        <v>118500</v>
      </c>
      <c r="S12" s="21" t="str">
        <f t="shared" si="3"/>
        <v>N.M.</v>
      </c>
      <c r="U12" s="9">
        <v>118500</v>
      </c>
      <c r="W12" s="9">
        <v>0</v>
      </c>
      <c r="Y12" s="9">
        <f t="shared" si="4"/>
        <v>118500</v>
      </c>
      <c r="AA12" s="21" t="str">
        <f t="shared" si="5"/>
        <v>N.M.</v>
      </c>
      <c r="AC12" s="9">
        <v>118500</v>
      </c>
      <c r="AE12" s="9">
        <v>0</v>
      </c>
      <c r="AG12" s="9">
        <f t="shared" si="6"/>
        <v>118500</v>
      </c>
      <c r="AI12" s="21" t="str">
        <f t="shared" si="7"/>
        <v>N.M.</v>
      </c>
    </row>
    <row r="13" spans="1:35" ht="12.75" outlineLevel="1">
      <c r="A13" s="1" t="s">
        <v>104</v>
      </c>
      <c r="B13" s="16" t="s">
        <v>105</v>
      </c>
      <c r="C13" s="1" t="s">
        <v>106</v>
      </c>
      <c r="E13" s="5">
        <v>0</v>
      </c>
      <c r="G13" s="5">
        <v>-1075.13</v>
      </c>
      <c r="I13" s="9">
        <f t="shared" si="0"/>
        <v>1075.13</v>
      </c>
      <c r="K13" s="21" t="str">
        <f t="shared" si="1"/>
        <v>N.M.</v>
      </c>
      <c r="M13" s="9">
        <v>0</v>
      </c>
      <c r="O13" s="9">
        <v>-1111.64</v>
      </c>
      <c r="Q13" s="9">
        <f t="shared" si="2"/>
        <v>1111.64</v>
      </c>
      <c r="S13" s="21" t="str">
        <f t="shared" si="3"/>
        <v>N.M.</v>
      </c>
      <c r="U13" s="9">
        <v>0</v>
      </c>
      <c r="W13" s="9">
        <v>-2366.83</v>
      </c>
      <c r="Y13" s="9">
        <f t="shared" si="4"/>
        <v>2366.83</v>
      </c>
      <c r="AA13" s="21" t="str">
        <f t="shared" si="5"/>
        <v>N.M.</v>
      </c>
      <c r="AC13" s="9">
        <v>1107.95</v>
      </c>
      <c r="AE13" s="9">
        <v>-2366.83</v>
      </c>
      <c r="AG13" s="9">
        <f t="shared" si="6"/>
        <v>3474.7799999999997</v>
      </c>
      <c r="AI13" s="21">
        <f t="shared" si="7"/>
        <v>1.4681155807556943</v>
      </c>
    </row>
    <row r="14" spans="1:35" ht="12.75" outlineLevel="1">
      <c r="A14" s="1" t="s">
        <v>107</v>
      </c>
      <c r="B14" s="16" t="s">
        <v>108</v>
      </c>
      <c r="C14" s="1" t="s">
        <v>109</v>
      </c>
      <c r="E14" s="5">
        <v>7450804.3</v>
      </c>
      <c r="G14" s="5">
        <v>6870165.34</v>
      </c>
      <c r="I14" s="9">
        <f t="shared" si="0"/>
        <v>580638.96</v>
      </c>
      <c r="K14" s="21">
        <f t="shared" si="1"/>
        <v>0.08451600962488626</v>
      </c>
      <c r="M14" s="9">
        <v>17197669.89</v>
      </c>
      <c r="O14" s="9">
        <v>16152592.26</v>
      </c>
      <c r="Q14" s="9">
        <f t="shared" si="2"/>
        <v>1045077.6300000008</v>
      </c>
      <c r="S14" s="21">
        <f t="shared" si="3"/>
        <v>0.06470030402414187</v>
      </c>
      <c r="U14" s="9">
        <v>71874096.4</v>
      </c>
      <c r="W14" s="9">
        <v>70155992.75</v>
      </c>
      <c r="Y14" s="9">
        <f t="shared" si="4"/>
        <v>1718103.650000006</v>
      </c>
      <c r="AA14" s="21">
        <f t="shared" si="5"/>
        <v>0.024489763207007086</v>
      </c>
      <c r="AC14" s="9">
        <v>81947839.35000001</v>
      </c>
      <c r="AE14" s="9">
        <v>79971667.62</v>
      </c>
      <c r="AG14" s="9">
        <f t="shared" si="6"/>
        <v>1976171.7300000042</v>
      </c>
      <c r="AI14" s="21">
        <f t="shared" si="7"/>
        <v>0.02471089810694139</v>
      </c>
    </row>
    <row r="15" spans="1:35" ht="12.75" outlineLevel="1">
      <c r="A15" s="1" t="s">
        <v>110</v>
      </c>
      <c r="B15" s="16" t="s">
        <v>111</v>
      </c>
      <c r="C15" s="1" t="s">
        <v>112</v>
      </c>
      <c r="E15" s="5">
        <v>3323892.58</v>
      </c>
      <c r="G15" s="5">
        <v>3427762.67</v>
      </c>
      <c r="I15" s="9">
        <f t="shared" si="0"/>
        <v>-103870.08999999985</v>
      </c>
      <c r="K15" s="21">
        <f t="shared" si="1"/>
        <v>-0.03030259093171111</v>
      </c>
      <c r="M15" s="9">
        <v>9223226.19</v>
      </c>
      <c r="O15" s="9">
        <v>9309157.3</v>
      </c>
      <c r="Q15" s="9">
        <f t="shared" si="2"/>
        <v>-85931.11000000127</v>
      </c>
      <c r="S15" s="21">
        <f t="shared" si="3"/>
        <v>-0.009230815124372349</v>
      </c>
      <c r="U15" s="9">
        <v>36985937.18</v>
      </c>
      <c r="W15" s="9">
        <v>37893302.07</v>
      </c>
      <c r="Y15" s="9">
        <f t="shared" si="4"/>
        <v>-907364.8900000006</v>
      </c>
      <c r="AA15" s="21">
        <f t="shared" si="5"/>
        <v>-0.023945257880240486</v>
      </c>
      <c r="AC15" s="9">
        <v>41162515.07</v>
      </c>
      <c r="AE15" s="9">
        <v>42095690.36</v>
      </c>
      <c r="AG15" s="9">
        <f t="shared" si="6"/>
        <v>-933175.2899999991</v>
      </c>
      <c r="AI15" s="21">
        <f t="shared" si="7"/>
        <v>-0.022167953109202772</v>
      </c>
    </row>
    <row r="16" spans="1:35" ht="12.75" outlineLevel="1">
      <c r="A16" s="1" t="s">
        <v>113</v>
      </c>
      <c r="B16" s="16" t="s">
        <v>114</v>
      </c>
      <c r="C16" s="1" t="s">
        <v>115</v>
      </c>
      <c r="E16" s="5">
        <v>7822723.64</v>
      </c>
      <c r="G16" s="5">
        <v>3634266.0300000003</v>
      </c>
      <c r="I16" s="9">
        <f t="shared" si="0"/>
        <v>4188457.6099999994</v>
      </c>
      <c r="K16" s="21">
        <f t="shared" si="1"/>
        <v>1.152490647471946</v>
      </c>
      <c r="M16" s="9">
        <v>17454409.32</v>
      </c>
      <c r="O16" s="9">
        <v>8262449.49</v>
      </c>
      <c r="Q16" s="9">
        <f t="shared" si="2"/>
        <v>9191959.83</v>
      </c>
      <c r="S16" s="21">
        <f t="shared" si="3"/>
        <v>1.1124981570084007</v>
      </c>
      <c r="U16" s="9">
        <v>54851244.07</v>
      </c>
      <c r="W16" s="9">
        <v>39607847.6</v>
      </c>
      <c r="Y16" s="9">
        <f t="shared" si="4"/>
        <v>15243396.469999999</v>
      </c>
      <c r="AA16" s="21">
        <f t="shared" si="5"/>
        <v>0.38485798632491197</v>
      </c>
      <c r="AC16" s="9">
        <v>59762066.44</v>
      </c>
      <c r="AE16" s="9">
        <v>45039202.78</v>
      </c>
      <c r="AG16" s="9">
        <f t="shared" si="6"/>
        <v>14722863.659999996</v>
      </c>
      <c r="AI16" s="21">
        <f t="shared" si="7"/>
        <v>0.3268899703202073</v>
      </c>
    </row>
    <row r="17" spans="1:35" ht="12.75" outlineLevel="1">
      <c r="A17" s="1" t="s">
        <v>116</v>
      </c>
      <c r="B17" s="16" t="s">
        <v>117</v>
      </c>
      <c r="C17" s="1" t="s">
        <v>118</v>
      </c>
      <c r="E17" s="5">
        <v>4670908.45</v>
      </c>
      <c r="G17" s="5">
        <v>5108398.1</v>
      </c>
      <c r="I17" s="9">
        <f t="shared" si="0"/>
        <v>-437489.64999999944</v>
      </c>
      <c r="K17" s="21">
        <f t="shared" si="1"/>
        <v>-0.08564126002630834</v>
      </c>
      <c r="M17" s="9">
        <v>13703558.92</v>
      </c>
      <c r="O17" s="9">
        <v>13329972.03</v>
      </c>
      <c r="Q17" s="9">
        <f t="shared" si="2"/>
        <v>373586.8900000006</v>
      </c>
      <c r="S17" s="21">
        <f t="shared" si="3"/>
        <v>0.02802608206222925</v>
      </c>
      <c r="U17" s="9">
        <v>50917976.57</v>
      </c>
      <c r="W17" s="9">
        <v>50396516.24</v>
      </c>
      <c r="Y17" s="9">
        <f t="shared" si="4"/>
        <v>521460.3299999982</v>
      </c>
      <c r="AA17" s="21">
        <f t="shared" si="5"/>
        <v>0.01034715033707255</v>
      </c>
      <c r="AC17" s="9">
        <v>55540585.65</v>
      </c>
      <c r="AE17" s="9">
        <v>55012851.81</v>
      </c>
      <c r="AG17" s="9">
        <f t="shared" si="6"/>
        <v>527733.8399999961</v>
      </c>
      <c r="AI17" s="21">
        <f t="shared" si="7"/>
        <v>0.009592919156829948</v>
      </c>
    </row>
    <row r="18" spans="1:35" ht="12.75" outlineLevel="1">
      <c r="A18" s="1" t="s">
        <v>119</v>
      </c>
      <c r="B18" s="16" t="s">
        <v>120</v>
      </c>
      <c r="C18" s="1" t="s">
        <v>121</v>
      </c>
      <c r="E18" s="5">
        <v>4188894.18</v>
      </c>
      <c r="G18" s="5">
        <v>3583972.15</v>
      </c>
      <c r="I18" s="9">
        <f t="shared" si="0"/>
        <v>604922.0300000003</v>
      </c>
      <c r="K18" s="21">
        <f t="shared" si="1"/>
        <v>0.16878536012061374</v>
      </c>
      <c r="M18" s="9">
        <v>12964904.97</v>
      </c>
      <c r="O18" s="9">
        <v>11399504.92</v>
      </c>
      <c r="Q18" s="9">
        <f t="shared" si="2"/>
        <v>1565400.0500000007</v>
      </c>
      <c r="S18" s="21">
        <f t="shared" si="3"/>
        <v>0.1373217574785696</v>
      </c>
      <c r="U18" s="9">
        <v>44916630.55</v>
      </c>
      <c r="W18" s="9">
        <v>41918198.89</v>
      </c>
      <c r="Y18" s="9">
        <f t="shared" si="4"/>
        <v>2998431.6599999964</v>
      </c>
      <c r="AA18" s="21">
        <f t="shared" si="5"/>
        <v>0.0715305461446079</v>
      </c>
      <c r="AC18" s="9">
        <v>49716278.349999994</v>
      </c>
      <c r="AE18" s="9">
        <v>45817240.81</v>
      </c>
      <c r="AG18" s="9">
        <f t="shared" si="6"/>
        <v>3899037.5399999917</v>
      </c>
      <c r="AI18" s="21">
        <f t="shared" si="7"/>
        <v>0.08509978931662322</v>
      </c>
    </row>
    <row r="19" spans="1:35" ht="12.75" outlineLevel="1">
      <c r="A19" s="1" t="s">
        <v>122</v>
      </c>
      <c r="B19" s="16" t="s">
        <v>123</v>
      </c>
      <c r="C19" s="1" t="s">
        <v>124</v>
      </c>
      <c r="E19" s="5">
        <v>3349352.89</v>
      </c>
      <c r="G19" s="5">
        <v>3364553.61</v>
      </c>
      <c r="I19" s="9">
        <f t="shared" si="0"/>
        <v>-15200.71999999974</v>
      </c>
      <c r="K19" s="21">
        <f t="shared" si="1"/>
        <v>-0.0045179009645798865</v>
      </c>
      <c r="M19" s="9">
        <v>9716735.26</v>
      </c>
      <c r="O19" s="9">
        <v>8415891.15</v>
      </c>
      <c r="Q19" s="9">
        <f t="shared" si="2"/>
        <v>1300844.1099999994</v>
      </c>
      <c r="S19" s="21">
        <f t="shared" si="3"/>
        <v>0.15456997801118177</v>
      </c>
      <c r="U19" s="9">
        <v>33038300.38</v>
      </c>
      <c r="W19" s="9">
        <v>31824630.34</v>
      </c>
      <c r="Y19" s="9">
        <f t="shared" si="4"/>
        <v>1213670.039999999</v>
      </c>
      <c r="AA19" s="21">
        <f t="shared" si="5"/>
        <v>0.038136186564736045</v>
      </c>
      <c r="AC19" s="9">
        <v>36131027.37</v>
      </c>
      <c r="AE19" s="9">
        <v>34685397.37</v>
      </c>
      <c r="AG19" s="9">
        <f t="shared" si="6"/>
        <v>1445630</v>
      </c>
      <c r="AI19" s="21">
        <f t="shared" si="7"/>
        <v>0.04167834620947288</v>
      </c>
    </row>
    <row r="20" spans="1:35" ht="12.75" outlineLevel="1">
      <c r="A20" s="1" t="s">
        <v>125</v>
      </c>
      <c r="B20" s="16" t="s">
        <v>126</v>
      </c>
      <c r="C20" s="1" t="s">
        <v>127</v>
      </c>
      <c r="E20" s="5">
        <v>865605.1</v>
      </c>
      <c r="G20" s="5">
        <v>925539.14</v>
      </c>
      <c r="I20" s="9">
        <f t="shared" si="0"/>
        <v>-59934.04000000004</v>
      </c>
      <c r="K20" s="21">
        <f t="shared" si="1"/>
        <v>-0.06475581356829495</v>
      </c>
      <c r="M20" s="9">
        <v>2622682.36</v>
      </c>
      <c r="O20" s="9">
        <v>2574605.62</v>
      </c>
      <c r="Q20" s="9">
        <f t="shared" si="2"/>
        <v>48076.73999999976</v>
      </c>
      <c r="S20" s="21">
        <f t="shared" si="3"/>
        <v>0.01867343861387196</v>
      </c>
      <c r="U20" s="9">
        <v>8820706.17</v>
      </c>
      <c r="W20" s="9">
        <v>8922930.71</v>
      </c>
      <c r="Y20" s="9">
        <f t="shared" si="4"/>
        <v>-102224.54000000097</v>
      </c>
      <c r="AA20" s="21">
        <f t="shared" si="5"/>
        <v>-0.011456386172027213</v>
      </c>
      <c r="AC20" s="9">
        <v>9699353.96</v>
      </c>
      <c r="AE20" s="9">
        <v>9813296.21</v>
      </c>
      <c r="AG20" s="9">
        <f t="shared" si="6"/>
        <v>-113942.25</v>
      </c>
      <c r="AI20" s="21">
        <f t="shared" si="7"/>
        <v>-0.011611006899383096</v>
      </c>
    </row>
    <row r="21" spans="1:35" ht="12.75" outlineLevel="1">
      <c r="A21" s="1" t="s">
        <v>128</v>
      </c>
      <c r="B21" s="16" t="s">
        <v>129</v>
      </c>
      <c r="C21" s="1" t="s">
        <v>130</v>
      </c>
      <c r="E21" s="5">
        <v>778680.5700000001</v>
      </c>
      <c r="G21" s="5">
        <v>878844.53</v>
      </c>
      <c r="I21" s="9">
        <f t="shared" si="0"/>
        <v>-100163.95999999996</v>
      </c>
      <c r="K21" s="21">
        <f t="shared" si="1"/>
        <v>-0.11397233137469713</v>
      </c>
      <c r="M21" s="9">
        <v>2278206.29</v>
      </c>
      <c r="O21" s="9">
        <v>2180402.57</v>
      </c>
      <c r="Q21" s="9">
        <f t="shared" si="2"/>
        <v>97803.7200000002</v>
      </c>
      <c r="S21" s="21">
        <f t="shared" si="3"/>
        <v>0.04485580843908114</v>
      </c>
      <c r="U21" s="9">
        <v>8369414.39</v>
      </c>
      <c r="W21" s="9">
        <v>8104957.87</v>
      </c>
      <c r="Y21" s="9">
        <f t="shared" si="4"/>
        <v>264456.51999999955</v>
      </c>
      <c r="AA21" s="21">
        <f t="shared" si="5"/>
        <v>0.032628981450831346</v>
      </c>
      <c r="AC21" s="9">
        <v>9111647.98</v>
      </c>
      <c r="AE21" s="9">
        <v>8805760.790000001</v>
      </c>
      <c r="AG21" s="9">
        <f t="shared" si="6"/>
        <v>305887.1899999995</v>
      </c>
      <c r="AI21" s="21">
        <f t="shared" si="7"/>
        <v>0.03473716778082038</v>
      </c>
    </row>
    <row r="22" spans="1:35" ht="12.75" outlineLevel="1">
      <c r="A22" s="1" t="s">
        <v>131</v>
      </c>
      <c r="B22" s="16" t="s">
        <v>132</v>
      </c>
      <c r="C22" s="1" t="s">
        <v>133</v>
      </c>
      <c r="E22" s="5">
        <v>4351863.19</v>
      </c>
      <c r="G22" s="5">
        <v>2349606.23</v>
      </c>
      <c r="I22" s="9">
        <f t="shared" si="0"/>
        <v>2002256.9600000004</v>
      </c>
      <c r="K22" s="21">
        <f t="shared" si="1"/>
        <v>0.8521670288557247</v>
      </c>
      <c r="M22" s="9">
        <v>11868058.04</v>
      </c>
      <c r="O22" s="9">
        <v>5760367.33</v>
      </c>
      <c r="Q22" s="9">
        <f t="shared" si="2"/>
        <v>6107690.709999999</v>
      </c>
      <c r="S22" s="21">
        <f t="shared" si="3"/>
        <v>1.0602953527270975</v>
      </c>
      <c r="U22" s="9">
        <v>33991441.53</v>
      </c>
      <c r="W22" s="9">
        <v>23783715.6</v>
      </c>
      <c r="Y22" s="9">
        <f t="shared" si="4"/>
        <v>10207725.93</v>
      </c>
      <c r="AA22" s="21">
        <f t="shared" si="5"/>
        <v>0.4291897070111282</v>
      </c>
      <c r="AC22" s="9">
        <v>36011243.160000004</v>
      </c>
      <c r="AE22" s="9">
        <v>26058606.01</v>
      </c>
      <c r="AG22" s="9">
        <f t="shared" si="6"/>
        <v>9952637.150000002</v>
      </c>
      <c r="AI22" s="21">
        <f t="shared" si="7"/>
        <v>0.38193283041236636</v>
      </c>
    </row>
    <row r="23" spans="1:35" ht="12.75" outlineLevel="1">
      <c r="A23" s="1" t="s">
        <v>134</v>
      </c>
      <c r="B23" s="16" t="s">
        <v>135</v>
      </c>
      <c r="C23" s="1" t="s">
        <v>136</v>
      </c>
      <c r="E23" s="5">
        <v>10765509.19</v>
      </c>
      <c r="G23" s="5">
        <v>3926766.63</v>
      </c>
      <c r="I23" s="9">
        <f t="shared" si="0"/>
        <v>6838742.56</v>
      </c>
      <c r="K23" s="21">
        <f t="shared" si="1"/>
        <v>1.7415709168334252</v>
      </c>
      <c r="M23" s="9">
        <v>27347242.23</v>
      </c>
      <c r="O23" s="9">
        <v>11127009.24</v>
      </c>
      <c r="Q23" s="9">
        <f t="shared" si="2"/>
        <v>16220232.99</v>
      </c>
      <c r="S23" s="21">
        <f t="shared" si="3"/>
        <v>1.4577351955178208</v>
      </c>
      <c r="U23" s="9">
        <v>78493635.51</v>
      </c>
      <c r="W23" s="9">
        <v>52067220.56</v>
      </c>
      <c r="Y23" s="9">
        <f t="shared" si="4"/>
        <v>26426414.950000003</v>
      </c>
      <c r="AA23" s="21">
        <f t="shared" si="5"/>
        <v>0.5075441835722219</v>
      </c>
      <c r="AC23" s="9">
        <v>83442076.87</v>
      </c>
      <c r="AE23" s="9">
        <v>57122117.07</v>
      </c>
      <c r="AG23" s="9">
        <f t="shared" si="6"/>
        <v>26319959.800000004</v>
      </c>
      <c r="AI23" s="21">
        <f t="shared" si="7"/>
        <v>0.46076653230037584</v>
      </c>
    </row>
    <row r="24" spans="1:35" ht="12.75" outlineLevel="1">
      <c r="A24" s="1" t="s">
        <v>137</v>
      </c>
      <c r="B24" s="16" t="s">
        <v>138</v>
      </c>
      <c r="C24" s="1" t="s">
        <v>139</v>
      </c>
      <c r="E24" s="5">
        <v>71262.51</v>
      </c>
      <c r="G24" s="5">
        <v>75141.27</v>
      </c>
      <c r="I24" s="9">
        <f t="shared" si="0"/>
        <v>-3878.7600000000093</v>
      </c>
      <c r="K24" s="21">
        <f t="shared" si="1"/>
        <v>-0.051619569379117616</v>
      </c>
      <c r="M24" s="9">
        <v>238122.75</v>
      </c>
      <c r="O24" s="9">
        <v>302449.73</v>
      </c>
      <c r="Q24" s="9">
        <f t="shared" si="2"/>
        <v>-64326.97999999998</v>
      </c>
      <c r="S24" s="21">
        <f t="shared" si="3"/>
        <v>-0.21268651818601386</v>
      </c>
      <c r="U24" s="9">
        <v>923530.03</v>
      </c>
      <c r="W24" s="9">
        <v>895797.17</v>
      </c>
      <c r="Y24" s="9">
        <f t="shared" si="4"/>
        <v>27732.859999999986</v>
      </c>
      <c r="AA24" s="21">
        <f t="shared" si="5"/>
        <v>0.03095886092160794</v>
      </c>
      <c r="AC24" s="9">
        <v>1010648.16</v>
      </c>
      <c r="AE24" s="9">
        <v>974922.55</v>
      </c>
      <c r="AG24" s="9">
        <f t="shared" si="6"/>
        <v>35725.609999999986</v>
      </c>
      <c r="AI24" s="21">
        <f t="shared" si="7"/>
        <v>0.03664456217573384</v>
      </c>
    </row>
    <row r="25" spans="1:35" ht="12.75" outlineLevel="1">
      <c r="A25" s="1" t="s">
        <v>140</v>
      </c>
      <c r="B25" s="16" t="s">
        <v>141</v>
      </c>
      <c r="C25" s="1" t="s">
        <v>142</v>
      </c>
      <c r="E25" s="5">
        <v>30807.08</v>
      </c>
      <c r="G25" s="5">
        <v>15031.83</v>
      </c>
      <c r="I25" s="9">
        <f t="shared" si="0"/>
        <v>15775.250000000002</v>
      </c>
      <c r="K25" s="21">
        <f t="shared" si="1"/>
        <v>1.0494563868803732</v>
      </c>
      <c r="M25" s="9">
        <v>83439.86</v>
      </c>
      <c r="O25" s="9">
        <v>51899.61</v>
      </c>
      <c r="Q25" s="9">
        <f t="shared" si="2"/>
        <v>31540.25</v>
      </c>
      <c r="S25" s="21">
        <f t="shared" si="3"/>
        <v>0.6077165127059722</v>
      </c>
      <c r="U25" s="9">
        <v>227927.23</v>
      </c>
      <c r="W25" s="9">
        <v>159470.2</v>
      </c>
      <c r="Y25" s="9">
        <f t="shared" si="4"/>
        <v>68457.03</v>
      </c>
      <c r="AA25" s="21">
        <f t="shared" si="5"/>
        <v>0.4292778838930408</v>
      </c>
      <c r="AC25" s="9">
        <v>247640.31</v>
      </c>
      <c r="AE25" s="9">
        <v>178804.67</v>
      </c>
      <c r="AG25" s="9">
        <f t="shared" si="6"/>
        <v>68835.63999999998</v>
      </c>
      <c r="AI25" s="21">
        <f t="shared" si="7"/>
        <v>0.38497674585344993</v>
      </c>
    </row>
    <row r="26" spans="1:35" ht="12.75" outlineLevel="1">
      <c r="A26" s="1" t="s">
        <v>143</v>
      </c>
      <c r="B26" s="16" t="s">
        <v>144</v>
      </c>
      <c r="C26" s="1" t="s">
        <v>145</v>
      </c>
      <c r="E26" s="5">
        <v>523888.77</v>
      </c>
      <c r="G26" s="5">
        <v>2325998.69</v>
      </c>
      <c r="I26" s="9">
        <f t="shared" si="0"/>
        <v>-1802109.92</v>
      </c>
      <c r="K26" s="21">
        <f t="shared" si="1"/>
        <v>-0.774768243743078</v>
      </c>
      <c r="M26" s="9">
        <v>3862687.36</v>
      </c>
      <c r="O26" s="9">
        <v>4693715.433</v>
      </c>
      <c r="Q26" s="9">
        <f t="shared" si="2"/>
        <v>-831028.0730000003</v>
      </c>
      <c r="S26" s="21">
        <f t="shared" si="3"/>
        <v>-0.1770512262327004</v>
      </c>
      <c r="U26" s="9">
        <v>25720366.87</v>
      </c>
      <c r="W26" s="9">
        <v>29929477.123</v>
      </c>
      <c r="Y26" s="9">
        <f t="shared" si="4"/>
        <v>-4209110.252999999</v>
      </c>
      <c r="AA26" s="21">
        <f t="shared" si="5"/>
        <v>-0.14063427288428673</v>
      </c>
      <c r="AC26" s="9">
        <v>27249502.61</v>
      </c>
      <c r="AE26" s="9">
        <v>32564167.773</v>
      </c>
      <c r="AG26" s="9">
        <f t="shared" si="6"/>
        <v>-5314665.162999999</v>
      </c>
      <c r="AI26" s="21">
        <f t="shared" si="7"/>
        <v>-0.16320592622073882</v>
      </c>
    </row>
    <row r="27" spans="1:35" ht="12.75" outlineLevel="1">
      <c r="A27" s="1" t="s">
        <v>146</v>
      </c>
      <c r="B27" s="16" t="s">
        <v>147</v>
      </c>
      <c r="C27" s="1" t="s">
        <v>148</v>
      </c>
      <c r="E27" s="5">
        <v>2371.44</v>
      </c>
      <c r="G27" s="5">
        <v>2051.92</v>
      </c>
      <c r="I27" s="9">
        <f t="shared" si="0"/>
        <v>319.52</v>
      </c>
      <c r="K27" s="21">
        <f t="shared" si="1"/>
        <v>0.15571757183515925</v>
      </c>
      <c r="M27" s="9">
        <v>7078.55</v>
      </c>
      <c r="O27" s="9">
        <v>6476.58</v>
      </c>
      <c r="Q27" s="9">
        <f t="shared" si="2"/>
        <v>601.9700000000003</v>
      </c>
      <c r="S27" s="21">
        <f t="shared" si="3"/>
        <v>0.09294565959194517</v>
      </c>
      <c r="U27" s="9">
        <v>24368.7</v>
      </c>
      <c r="W27" s="9">
        <v>22700.56</v>
      </c>
      <c r="Y27" s="9">
        <f t="shared" si="4"/>
        <v>1668.1399999999994</v>
      </c>
      <c r="AA27" s="21">
        <f t="shared" si="5"/>
        <v>0.07348453077809532</v>
      </c>
      <c r="AC27" s="9">
        <v>26534.99</v>
      </c>
      <c r="AE27" s="9">
        <v>25164.460000000003</v>
      </c>
      <c r="AG27" s="9">
        <f t="shared" si="6"/>
        <v>1370.5299999999988</v>
      </c>
      <c r="AI27" s="21">
        <f t="shared" si="7"/>
        <v>0.054462921119706076</v>
      </c>
    </row>
    <row r="28" spans="1:35" ht="12.75" outlineLevel="1">
      <c r="A28" s="1" t="s">
        <v>149</v>
      </c>
      <c r="B28" s="16" t="s">
        <v>150</v>
      </c>
      <c r="C28" s="1" t="s">
        <v>151</v>
      </c>
      <c r="E28" s="5">
        <v>63264.48</v>
      </c>
      <c r="G28" s="5">
        <v>60771.29</v>
      </c>
      <c r="I28" s="9">
        <f t="shared" si="0"/>
        <v>2493.1900000000023</v>
      </c>
      <c r="K28" s="21">
        <f t="shared" si="1"/>
        <v>0.04102578701225533</v>
      </c>
      <c r="M28" s="9">
        <v>189795.29</v>
      </c>
      <c r="O28" s="9">
        <v>182024.26</v>
      </c>
      <c r="Q28" s="9">
        <f t="shared" si="2"/>
        <v>7771.029999999999</v>
      </c>
      <c r="S28" s="21">
        <f t="shared" si="3"/>
        <v>0.0426922762932809</v>
      </c>
      <c r="U28" s="9">
        <v>682682.92</v>
      </c>
      <c r="W28" s="9">
        <v>697856.15</v>
      </c>
      <c r="Y28" s="9">
        <f t="shared" si="4"/>
        <v>-15173.229999999981</v>
      </c>
      <c r="AA28" s="21">
        <f t="shared" si="5"/>
        <v>-0.021742632776110063</v>
      </c>
      <c r="AC28" s="9">
        <v>743353.9500000001</v>
      </c>
      <c r="AE28" s="9">
        <v>762571.15</v>
      </c>
      <c r="AG28" s="9">
        <f t="shared" si="6"/>
        <v>-19217.199999999953</v>
      </c>
      <c r="AI28" s="21">
        <f t="shared" si="7"/>
        <v>-0.025200533746916536</v>
      </c>
    </row>
    <row r="29" spans="1:35" ht="12.75" outlineLevel="1">
      <c r="A29" s="1" t="s">
        <v>152</v>
      </c>
      <c r="B29" s="16" t="s">
        <v>153</v>
      </c>
      <c r="C29" s="1" t="s">
        <v>154</v>
      </c>
      <c r="E29" s="5">
        <v>9706752.06</v>
      </c>
      <c r="G29" s="5">
        <v>11382102.67</v>
      </c>
      <c r="I29" s="9">
        <f t="shared" si="0"/>
        <v>-1675350.6099999994</v>
      </c>
      <c r="K29" s="21">
        <f t="shared" si="1"/>
        <v>-0.1471916620832941</v>
      </c>
      <c r="M29" s="9">
        <v>29711016.51</v>
      </c>
      <c r="O29" s="9">
        <v>33394335.39</v>
      </c>
      <c r="Q29" s="9">
        <f t="shared" si="2"/>
        <v>-3683318.879999999</v>
      </c>
      <c r="S29" s="21">
        <f t="shared" si="3"/>
        <v>-0.11029771477658981</v>
      </c>
      <c r="U29" s="9">
        <v>124688192.43</v>
      </c>
      <c r="W29" s="9">
        <v>129322026.15</v>
      </c>
      <c r="Y29" s="9">
        <f t="shared" si="4"/>
        <v>-4633833.719999999</v>
      </c>
      <c r="AA29" s="21">
        <f t="shared" si="5"/>
        <v>-0.03583174388735015</v>
      </c>
      <c r="AC29" s="9">
        <v>136145259.35</v>
      </c>
      <c r="AE29" s="9">
        <v>142193473.86</v>
      </c>
      <c r="AG29" s="9">
        <f t="shared" si="6"/>
        <v>-6048214.51000002</v>
      </c>
      <c r="AI29" s="21">
        <f t="shared" si="7"/>
        <v>-0.04253510618887428</v>
      </c>
    </row>
    <row r="30" spans="1:35" ht="12.75" outlineLevel="1">
      <c r="A30" s="1" t="s">
        <v>155</v>
      </c>
      <c r="B30" s="16" t="s">
        <v>156</v>
      </c>
      <c r="C30" s="1" t="s">
        <v>157</v>
      </c>
      <c r="E30" s="5">
        <v>0</v>
      </c>
      <c r="G30" s="5">
        <v>0</v>
      </c>
      <c r="I30" s="9">
        <f t="shared" si="0"/>
        <v>0</v>
      </c>
      <c r="K30" s="21">
        <f t="shared" si="1"/>
        <v>0</v>
      </c>
      <c r="M30" s="9">
        <v>0</v>
      </c>
      <c r="O30" s="9">
        <v>0</v>
      </c>
      <c r="Q30" s="9">
        <f t="shared" si="2"/>
        <v>0</v>
      </c>
      <c r="S30" s="21">
        <f t="shared" si="3"/>
        <v>0</v>
      </c>
      <c r="U30" s="9">
        <v>0</v>
      </c>
      <c r="W30" s="9">
        <v>91691.36</v>
      </c>
      <c r="Y30" s="9">
        <f t="shared" si="4"/>
        <v>-91691.36</v>
      </c>
      <c r="AA30" s="21" t="str">
        <f t="shared" si="5"/>
        <v>N.M.</v>
      </c>
      <c r="AC30" s="9">
        <v>0</v>
      </c>
      <c r="AE30" s="9">
        <v>94478.05</v>
      </c>
      <c r="AG30" s="9">
        <f t="shared" si="6"/>
        <v>-94478.05</v>
      </c>
      <c r="AI30" s="21" t="str">
        <f t="shared" si="7"/>
        <v>N.M.</v>
      </c>
    </row>
    <row r="31" spans="1:35" ht="12.75" outlineLevel="1">
      <c r="A31" s="1" t="s">
        <v>158</v>
      </c>
      <c r="B31" s="16" t="s">
        <v>159</v>
      </c>
      <c r="C31" s="1" t="s">
        <v>160</v>
      </c>
      <c r="E31" s="5">
        <v>-9171322.33</v>
      </c>
      <c r="G31" s="5">
        <v>-11414949.41</v>
      </c>
      <c r="I31" s="9">
        <f t="shared" si="0"/>
        <v>2243627.08</v>
      </c>
      <c r="K31" s="21">
        <f t="shared" si="1"/>
        <v>0.19655164463843208</v>
      </c>
      <c r="M31" s="9">
        <v>-28169504.36</v>
      </c>
      <c r="O31" s="9">
        <v>-33120380.02</v>
      </c>
      <c r="Q31" s="9">
        <f t="shared" si="2"/>
        <v>4950875.66</v>
      </c>
      <c r="S31" s="21">
        <f t="shared" si="3"/>
        <v>0.14948124559592538</v>
      </c>
      <c r="U31" s="9">
        <v>-117877740.02</v>
      </c>
      <c r="W31" s="9">
        <v>-126396696.53</v>
      </c>
      <c r="Y31" s="9">
        <f t="shared" si="4"/>
        <v>8518956.510000005</v>
      </c>
      <c r="AA31" s="21">
        <f t="shared" si="5"/>
        <v>0.0673985692970864</v>
      </c>
      <c r="AC31" s="9">
        <v>-129093125.6</v>
      </c>
      <c r="AE31" s="9">
        <v>-139047710.59</v>
      </c>
      <c r="AG31" s="9">
        <f t="shared" si="6"/>
        <v>9954584.99000001</v>
      </c>
      <c r="AI31" s="21">
        <f t="shared" si="7"/>
        <v>0.07159114628900565</v>
      </c>
    </row>
    <row r="32" spans="1:35" ht="12.75" outlineLevel="1">
      <c r="A32" s="1" t="s">
        <v>161</v>
      </c>
      <c r="B32" s="16" t="s">
        <v>162</v>
      </c>
      <c r="C32" s="1" t="s">
        <v>163</v>
      </c>
      <c r="E32" s="5">
        <v>0</v>
      </c>
      <c r="G32" s="5">
        <v>0</v>
      </c>
      <c r="I32" s="9">
        <f t="shared" si="0"/>
        <v>0</v>
      </c>
      <c r="K32" s="21">
        <f t="shared" si="1"/>
        <v>0</v>
      </c>
      <c r="M32" s="9">
        <v>0</v>
      </c>
      <c r="O32" s="9">
        <v>0</v>
      </c>
      <c r="Q32" s="9">
        <f t="shared" si="2"/>
        <v>0</v>
      </c>
      <c r="S32" s="21">
        <f t="shared" si="3"/>
        <v>0</v>
      </c>
      <c r="U32" s="9">
        <v>0</v>
      </c>
      <c r="W32" s="9">
        <v>-46396.81</v>
      </c>
      <c r="Y32" s="9">
        <f t="shared" si="4"/>
        <v>46396.81</v>
      </c>
      <c r="AA32" s="21" t="str">
        <f t="shared" si="5"/>
        <v>N.M.</v>
      </c>
      <c r="AC32" s="9">
        <v>0</v>
      </c>
      <c r="AE32" s="9">
        <v>-46396.81</v>
      </c>
      <c r="AG32" s="9">
        <f t="shared" si="6"/>
        <v>46396.81</v>
      </c>
      <c r="AI32" s="21" t="str">
        <f t="shared" si="7"/>
        <v>N.M.</v>
      </c>
    </row>
    <row r="33" spans="1:35" ht="12.75" outlineLevel="1">
      <c r="A33" s="1" t="s">
        <v>164</v>
      </c>
      <c r="B33" s="16" t="s">
        <v>165</v>
      </c>
      <c r="C33" s="1" t="s">
        <v>166</v>
      </c>
      <c r="E33" s="5">
        <v>0</v>
      </c>
      <c r="G33" s="5">
        <v>0</v>
      </c>
      <c r="I33" s="9">
        <f t="shared" si="0"/>
        <v>0</v>
      </c>
      <c r="K33" s="21">
        <f t="shared" si="1"/>
        <v>0</v>
      </c>
      <c r="M33" s="9">
        <v>0</v>
      </c>
      <c r="O33" s="9">
        <v>0</v>
      </c>
      <c r="Q33" s="9">
        <f t="shared" si="2"/>
        <v>0</v>
      </c>
      <c r="S33" s="21">
        <f t="shared" si="3"/>
        <v>0</v>
      </c>
      <c r="U33" s="9">
        <v>0</v>
      </c>
      <c r="W33" s="9">
        <v>-15682.94</v>
      </c>
      <c r="Y33" s="9">
        <f t="shared" si="4"/>
        <v>15682.94</v>
      </c>
      <c r="AA33" s="21" t="str">
        <f t="shared" si="5"/>
        <v>N.M.</v>
      </c>
      <c r="AC33" s="9">
        <v>-1000.3100000000001</v>
      </c>
      <c r="AE33" s="9">
        <v>-15682.94</v>
      </c>
      <c r="AG33" s="9">
        <f t="shared" si="6"/>
        <v>14682.630000000001</v>
      </c>
      <c r="AI33" s="21">
        <f t="shared" si="7"/>
        <v>0.9362166787604875</v>
      </c>
    </row>
    <row r="34" spans="1:35" ht="12.75" outlineLevel="1">
      <c r="A34" s="1" t="s">
        <v>167</v>
      </c>
      <c r="B34" s="16" t="s">
        <v>168</v>
      </c>
      <c r="C34" s="1" t="s">
        <v>169</v>
      </c>
      <c r="E34" s="5">
        <v>228146.993</v>
      </c>
      <c r="G34" s="5">
        <v>195110.75</v>
      </c>
      <c r="I34" s="9">
        <f t="shared" si="0"/>
        <v>33036.24299999999</v>
      </c>
      <c r="K34" s="21">
        <f t="shared" si="1"/>
        <v>0.16932046542796841</v>
      </c>
      <c r="M34" s="9">
        <v>663202.323</v>
      </c>
      <c r="O34" s="9">
        <v>467249.85000000003</v>
      </c>
      <c r="Q34" s="9">
        <f t="shared" si="2"/>
        <v>195952.47299999994</v>
      </c>
      <c r="S34" s="21">
        <f t="shared" si="3"/>
        <v>0.41937407363533646</v>
      </c>
      <c r="U34" s="9">
        <v>2115875.443</v>
      </c>
      <c r="W34" s="9">
        <v>1881701.4</v>
      </c>
      <c r="Y34" s="9">
        <f t="shared" si="4"/>
        <v>234174.04300000006</v>
      </c>
      <c r="AA34" s="21">
        <f t="shared" si="5"/>
        <v>0.1244480356979062</v>
      </c>
      <c r="AC34" s="9">
        <v>2245972.7229999998</v>
      </c>
      <c r="AE34" s="9">
        <v>2099409.61</v>
      </c>
      <c r="AG34" s="9">
        <f t="shared" si="6"/>
        <v>146563.1129999999</v>
      </c>
      <c r="AI34" s="21">
        <f t="shared" si="7"/>
        <v>0.0698115852675362</v>
      </c>
    </row>
    <row r="35" spans="1:35" ht="12.75" outlineLevel="1">
      <c r="A35" s="1" t="s">
        <v>170</v>
      </c>
      <c r="B35" s="16" t="s">
        <v>171</v>
      </c>
      <c r="C35" s="1" t="s">
        <v>172</v>
      </c>
      <c r="E35" s="5">
        <v>3221363.29</v>
      </c>
      <c r="G35" s="5">
        <v>1773601.29</v>
      </c>
      <c r="I35" s="9">
        <f t="shared" si="0"/>
        <v>1447762</v>
      </c>
      <c r="K35" s="21">
        <f t="shared" si="1"/>
        <v>0.8162837996131588</v>
      </c>
      <c r="M35" s="9">
        <v>7842162.8</v>
      </c>
      <c r="O35" s="9">
        <v>5608917.89</v>
      </c>
      <c r="Q35" s="9">
        <f t="shared" si="2"/>
        <v>2233244.91</v>
      </c>
      <c r="S35" s="21">
        <f t="shared" si="3"/>
        <v>0.39815967247115475</v>
      </c>
      <c r="U35" s="9">
        <v>27758476.02</v>
      </c>
      <c r="W35" s="9">
        <v>31279586.92</v>
      </c>
      <c r="Y35" s="9">
        <f t="shared" si="4"/>
        <v>-3521110.9000000022</v>
      </c>
      <c r="AA35" s="21">
        <f t="shared" si="5"/>
        <v>-0.1125689705879275</v>
      </c>
      <c r="AC35" s="9">
        <v>30605712.419999998</v>
      </c>
      <c r="AE35" s="9">
        <v>33881119.2</v>
      </c>
      <c r="AG35" s="9">
        <f t="shared" si="6"/>
        <v>-3275406.780000005</v>
      </c>
      <c r="AI35" s="21">
        <f t="shared" si="7"/>
        <v>-0.09667351189508536</v>
      </c>
    </row>
    <row r="36" spans="1:35" ht="12.75" outlineLevel="1">
      <c r="A36" s="1" t="s">
        <v>173</v>
      </c>
      <c r="B36" s="16" t="s">
        <v>174</v>
      </c>
      <c r="C36" s="1" t="s">
        <v>175</v>
      </c>
      <c r="E36" s="5">
        <v>192120.36000000002</v>
      </c>
      <c r="G36" s="5">
        <v>185173.47</v>
      </c>
      <c r="I36" s="9">
        <f t="shared" si="0"/>
        <v>6946.890000000014</v>
      </c>
      <c r="K36" s="21">
        <f t="shared" si="1"/>
        <v>0.037515579310578424</v>
      </c>
      <c r="M36" s="9">
        <v>546944.5700000001</v>
      </c>
      <c r="O36" s="9">
        <v>519054.87</v>
      </c>
      <c r="Q36" s="9">
        <f t="shared" si="2"/>
        <v>27889.70000000007</v>
      </c>
      <c r="S36" s="21">
        <f t="shared" si="3"/>
        <v>0.05373169892423911</v>
      </c>
      <c r="U36" s="9">
        <v>2173200.02</v>
      </c>
      <c r="W36" s="9">
        <v>2172887.55</v>
      </c>
      <c r="Y36" s="9">
        <f t="shared" si="4"/>
        <v>312.4700000002049</v>
      </c>
      <c r="AA36" s="21">
        <f t="shared" si="5"/>
        <v>0.0001438040362467008</v>
      </c>
      <c r="AC36" s="9">
        <v>2380831.33</v>
      </c>
      <c r="AE36" s="9">
        <v>2384832.5999999996</v>
      </c>
      <c r="AG36" s="9">
        <f t="shared" si="6"/>
        <v>-4001.269999999553</v>
      </c>
      <c r="AI36" s="21">
        <f t="shared" si="7"/>
        <v>-0.0016777991042220546</v>
      </c>
    </row>
    <row r="37" spans="1:35" ht="12.75" outlineLevel="1">
      <c r="A37" s="1" t="s">
        <v>176</v>
      </c>
      <c r="B37" s="16" t="s">
        <v>177</v>
      </c>
      <c r="C37" s="1" t="s">
        <v>178</v>
      </c>
      <c r="E37" s="5">
        <v>-1368267.43</v>
      </c>
      <c r="G37" s="5">
        <v>-1221617.16</v>
      </c>
      <c r="I37" s="9">
        <f t="shared" si="0"/>
        <v>-146650.27000000002</v>
      </c>
      <c r="K37" s="21">
        <f t="shared" si="1"/>
        <v>-0.12004601343353759</v>
      </c>
      <c r="M37" s="9">
        <v>-3644825.01</v>
      </c>
      <c r="O37" s="9">
        <v>-4035986.46</v>
      </c>
      <c r="Q37" s="9">
        <f t="shared" si="2"/>
        <v>391161.4500000002</v>
      </c>
      <c r="S37" s="21">
        <f t="shared" si="3"/>
        <v>0.09691842474615243</v>
      </c>
      <c r="U37" s="9">
        <v>-10665300.96</v>
      </c>
      <c r="W37" s="9">
        <v>-19019561.48</v>
      </c>
      <c r="Y37" s="9">
        <f t="shared" si="4"/>
        <v>8354260.52</v>
      </c>
      <c r="AA37" s="21">
        <f t="shared" si="5"/>
        <v>0.4392456960053949</v>
      </c>
      <c r="AC37" s="9">
        <v>-11716123.84</v>
      </c>
      <c r="AE37" s="9">
        <v>-20190515.77</v>
      </c>
      <c r="AG37" s="9">
        <f t="shared" si="6"/>
        <v>8474391.93</v>
      </c>
      <c r="AI37" s="21">
        <f t="shared" si="7"/>
        <v>0.41972141903336824</v>
      </c>
    </row>
    <row r="38" spans="1:35" ht="12.75" outlineLevel="1">
      <c r="A38" s="1" t="s">
        <v>179</v>
      </c>
      <c r="B38" s="16" t="s">
        <v>180</v>
      </c>
      <c r="C38" s="1" t="s">
        <v>181</v>
      </c>
      <c r="E38" s="5">
        <v>-7975.89</v>
      </c>
      <c r="G38" s="5">
        <v>-7474.7</v>
      </c>
      <c r="I38" s="9">
        <f t="shared" si="0"/>
        <v>-501.1900000000005</v>
      </c>
      <c r="K38" s="21">
        <f t="shared" si="1"/>
        <v>-0.06705152046235976</v>
      </c>
      <c r="M38" s="9">
        <v>-31736.670000000002</v>
      </c>
      <c r="O38" s="9">
        <v>198164</v>
      </c>
      <c r="Q38" s="9">
        <f t="shared" si="2"/>
        <v>-229900.67</v>
      </c>
      <c r="S38" s="21">
        <f t="shared" si="3"/>
        <v>-1.1601535596778427</v>
      </c>
      <c r="U38" s="9">
        <v>-96295.14</v>
      </c>
      <c r="W38" s="9">
        <v>-165146</v>
      </c>
      <c r="Y38" s="9">
        <f t="shared" si="4"/>
        <v>68850.86</v>
      </c>
      <c r="AA38" s="21">
        <f t="shared" si="5"/>
        <v>0.41690903806328944</v>
      </c>
      <c r="AC38" s="9">
        <v>-104292.78</v>
      </c>
      <c r="AE38" s="9">
        <v>-172447.42</v>
      </c>
      <c r="AG38" s="9">
        <f t="shared" si="6"/>
        <v>68154.64000000001</v>
      </c>
      <c r="AI38" s="21">
        <f t="shared" si="7"/>
        <v>0.39521982990525467</v>
      </c>
    </row>
    <row r="39" spans="1:35" ht="12.75" outlineLevel="1">
      <c r="A39" s="1" t="s">
        <v>182</v>
      </c>
      <c r="B39" s="16" t="s">
        <v>183</v>
      </c>
      <c r="C39" s="1" t="s">
        <v>184</v>
      </c>
      <c r="E39" s="5">
        <v>0</v>
      </c>
      <c r="G39" s="5">
        <v>0</v>
      </c>
      <c r="I39" s="9">
        <f t="shared" si="0"/>
        <v>0</v>
      </c>
      <c r="K39" s="21">
        <f t="shared" si="1"/>
        <v>0</v>
      </c>
      <c r="M39" s="9">
        <v>0</v>
      </c>
      <c r="O39" s="9">
        <v>0</v>
      </c>
      <c r="Q39" s="9">
        <f t="shared" si="2"/>
        <v>0</v>
      </c>
      <c r="S39" s="21">
        <f t="shared" si="3"/>
        <v>0</v>
      </c>
      <c r="U39" s="9">
        <v>0</v>
      </c>
      <c r="W39" s="9">
        <v>0</v>
      </c>
      <c r="Y39" s="9">
        <f t="shared" si="4"/>
        <v>0</v>
      </c>
      <c r="AA39" s="21">
        <f t="shared" si="5"/>
        <v>0</v>
      </c>
      <c r="AC39" s="9">
        <v>0</v>
      </c>
      <c r="AE39" s="9">
        <v>-1061</v>
      </c>
      <c r="AG39" s="9">
        <f t="shared" si="6"/>
        <v>1061</v>
      </c>
      <c r="AI39" s="21" t="str">
        <f t="shared" si="7"/>
        <v>N.M.</v>
      </c>
    </row>
    <row r="40" spans="1:35" ht="12.75" outlineLevel="1">
      <c r="A40" s="1" t="s">
        <v>185</v>
      </c>
      <c r="B40" s="16" t="s">
        <v>186</v>
      </c>
      <c r="C40" s="1" t="s">
        <v>187</v>
      </c>
      <c r="E40" s="5">
        <v>-86165.56</v>
      </c>
      <c r="G40" s="5">
        <v>134913.52</v>
      </c>
      <c r="I40" s="9">
        <f t="shared" si="0"/>
        <v>-221079.08</v>
      </c>
      <c r="K40" s="21">
        <f t="shared" si="1"/>
        <v>-1.6386725363032557</v>
      </c>
      <c r="M40" s="9">
        <v>-357168.83</v>
      </c>
      <c r="O40" s="9">
        <v>366606.96</v>
      </c>
      <c r="Q40" s="9">
        <f t="shared" si="2"/>
        <v>-723775.79</v>
      </c>
      <c r="S40" s="21">
        <f t="shared" si="3"/>
        <v>-1.9742554533061785</v>
      </c>
      <c r="U40" s="9">
        <v>-1593923.31</v>
      </c>
      <c r="W40" s="9">
        <v>890305.18</v>
      </c>
      <c r="Y40" s="9">
        <f t="shared" si="4"/>
        <v>-2484228.49</v>
      </c>
      <c r="AA40" s="21">
        <f t="shared" si="5"/>
        <v>-2.790311171726531</v>
      </c>
      <c r="AC40" s="9">
        <v>-1551494.6400000001</v>
      </c>
      <c r="AE40" s="9">
        <v>1281909</v>
      </c>
      <c r="AG40" s="9">
        <f t="shared" si="6"/>
        <v>-2833403.64</v>
      </c>
      <c r="AI40" s="21">
        <f t="shared" si="7"/>
        <v>-2.2103001383093495</v>
      </c>
    </row>
    <row r="41" spans="1:35" ht="12.75" outlineLevel="1">
      <c r="A41" s="1" t="s">
        <v>188</v>
      </c>
      <c r="B41" s="16" t="s">
        <v>189</v>
      </c>
      <c r="C41" s="1" t="s">
        <v>190</v>
      </c>
      <c r="E41" s="5">
        <v>-766641.1900000001</v>
      </c>
      <c r="G41" s="5">
        <v>314575.33</v>
      </c>
      <c r="I41" s="9">
        <f t="shared" si="0"/>
        <v>-1081216.52</v>
      </c>
      <c r="K41" s="21">
        <f t="shared" si="1"/>
        <v>-3.43706710885434</v>
      </c>
      <c r="M41" s="9">
        <v>-2285865.39</v>
      </c>
      <c r="O41" s="9">
        <v>1343139.29</v>
      </c>
      <c r="Q41" s="9">
        <f t="shared" si="2"/>
        <v>-3629004.68</v>
      </c>
      <c r="S41" s="21">
        <f t="shared" si="3"/>
        <v>-2.7018826022132076</v>
      </c>
      <c r="U41" s="9">
        <v>-3757835.29</v>
      </c>
      <c r="W41" s="9">
        <v>5172467.64</v>
      </c>
      <c r="Y41" s="9">
        <f t="shared" si="4"/>
        <v>-8930302.93</v>
      </c>
      <c r="AA41" s="21">
        <f t="shared" si="5"/>
        <v>-1.726507259502159</v>
      </c>
      <c r="AC41" s="9">
        <v>-3568541.39</v>
      </c>
      <c r="AE41" s="9">
        <v>4955383.96</v>
      </c>
      <c r="AG41" s="9">
        <f t="shared" si="6"/>
        <v>-8523925.35</v>
      </c>
      <c r="AI41" s="21">
        <f t="shared" si="7"/>
        <v>-1.7201341851217518</v>
      </c>
    </row>
    <row r="42" spans="1:35" ht="12.75" outlineLevel="1">
      <c r="A42" s="1" t="s">
        <v>191</v>
      </c>
      <c r="B42" s="16" t="s">
        <v>192</v>
      </c>
      <c r="C42" s="1" t="s">
        <v>193</v>
      </c>
      <c r="E42" s="5">
        <v>-183633.35</v>
      </c>
      <c r="G42" s="5">
        <v>1197593.51</v>
      </c>
      <c r="I42" s="9">
        <f aca="true" t="shared" si="8" ref="I42:I73">+E42-G42</f>
        <v>-1381226.86</v>
      </c>
      <c r="K42" s="21">
        <f aca="true" t="shared" si="9" ref="K42:K73">IF(G42&lt;0,IF(I42=0,0,IF(OR(G42=0,E42=0),"N.M.",IF(ABS(I42/G42)&gt;=10,"N.M.",I42/(-G42)))),IF(I42=0,0,IF(OR(G42=0,E42=0),"N.M.",IF(ABS(I42/G42)&gt;=10,"N.M.",I42/G42))))</f>
        <v>-1.1533352915381114</v>
      </c>
      <c r="M42" s="9">
        <v>1934722.85</v>
      </c>
      <c r="O42" s="9">
        <v>4251448.03</v>
      </c>
      <c r="Q42" s="9">
        <f aca="true" t="shared" si="10" ref="Q42:Q73">+M42-O42</f>
        <v>-2316725.18</v>
      </c>
      <c r="S42" s="21">
        <f aca="true" t="shared" si="11" ref="S42:S73">IF(O42&lt;0,IF(Q42=0,0,IF(OR(O42=0,M42=0),"N.M.",IF(ABS(Q42/O42)&gt;=10,"N.M.",Q42/(-O42)))),IF(Q42=0,0,IF(OR(O42=0,M42=0),"N.M.",IF(ABS(Q42/O42)&gt;=10,"N.M.",Q42/O42))))</f>
        <v>-0.5449261436696898</v>
      </c>
      <c r="U42" s="9">
        <v>27595493.91</v>
      </c>
      <c r="W42" s="9">
        <v>9846416.05</v>
      </c>
      <c r="Y42" s="9">
        <f aca="true" t="shared" si="12" ref="Y42:Y73">+U42-W42</f>
        <v>17749077.86</v>
      </c>
      <c r="AA42" s="21">
        <f aca="true" t="shared" si="13" ref="AA42:AA73">IF(W42&lt;0,IF(Y42=0,0,IF(OR(W42=0,U42=0),"N.M.",IF(ABS(Y42/W42)&gt;=10,"N.M.",Y42/(-W42)))),IF(Y42=0,0,IF(OR(W42=0,U42=0),"N.M.",IF(ABS(Y42/W42)&gt;=10,"N.M.",Y42/W42))))</f>
        <v>1.8025927169713694</v>
      </c>
      <c r="AC42" s="9">
        <v>28646197.91</v>
      </c>
      <c r="AE42" s="9">
        <v>9762397.600000001</v>
      </c>
      <c r="AG42" s="9">
        <f aca="true" t="shared" si="14" ref="AG42:AG73">+AC42-AE42</f>
        <v>18883800.31</v>
      </c>
      <c r="AI42" s="21">
        <f aca="true" t="shared" si="15" ref="AI42:AI73">IF(AE42&lt;0,IF(AG42=0,0,IF(OR(AE42=0,AC42=0),"N.M.",IF(ABS(AG42/AE42)&gt;=10,"N.M.",AG42/(-AE42)))),IF(AG42=0,0,IF(OR(AE42=0,AC42=0),"N.M.",IF(ABS(AG42/AE42)&gt;=10,"N.M.",AG42/AE42))))</f>
        <v>1.9343404237090278</v>
      </c>
    </row>
    <row r="43" spans="1:35" ht="12.75" outlineLevel="1">
      <c r="A43" s="1" t="s">
        <v>194</v>
      </c>
      <c r="B43" s="16" t="s">
        <v>195</v>
      </c>
      <c r="C43" s="1" t="s">
        <v>196</v>
      </c>
      <c r="E43" s="5">
        <v>0</v>
      </c>
      <c r="G43" s="5">
        <v>22.05</v>
      </c>
      <c r="I43" s="9">
        <f t="shared" si="8"/>
        <v>-22.05</v>
      </c>
      <c r="K43" s="21" t="str">
        <f t="shared" si="9"/>
        <v>N.M.</v>
      </c>
      <c r="M43" s="9">
        <v>0</v>
      </c>
      <c r="O43" s="9">
        <v>-4054458.11</v>
      </c>
      <c r="Q43" s="9">
        <f t="shared" si="10"/>
        <v>4054458.11</v>
      </c>
      <c r="S43" s="21" t="str">
        <f t="shared" si="11"/>
        <v>N.M.</v>
      </c>
      <c r="U43" s="9">
        <v>0</v>
      </c>
      <c r="W43" s="9">
        <v>-12112971.11</v>
      </c>
      <c r="Y43" s="9">
        <f t="shared" si="12"/>
        <v>12112971.11</v>
      </c>
      <c r="AA43" s="21" t="str">
        <f t="shared" si="13"/>
        <v>N.M.</v>
      </c>
      <c r="AC43" s="9">
        <v>12112971.11</v>
      </c>
      <c r="AE43" s="9">
        <v>-12830479.979999999</v>
      </c>
      <c r="AG43" s="9">
        <f t="shared" si="14"/>
        <v>24943451.089999996</v>
      </c>
      <c r="AI43" s="21">
        <f t="shared" si="15"/>
        <v>1.944077784220197</v>
      </c>
    </row>
    <row r="44" spans="1:35" ht="12.75" outlineLevel="1">
      <c r="A44" s="1" t="s">
        <v>197</v>
      </c>
      <c r="B44" s="16" t="s">
        <v>198</v>
      </c>
      <c r="C44" s="1" t="s">
        <v>199</v>
      </c>
      <c r="E44" s="5">
        <v>1408.8600000000001</v>
      </c>
      <c r="G44" s="5">
        <v>-30740.3</v>
      </c>
      <c r="I44" s="9">
        <f t="shared" si="8"/>
        <v>32149.16</v>
      </c>
      <c r="K44" s="21">
        <f t="shared" si="9"/>
        <v>1.0458310426378403</v>
      </c>
      <c r="M44" s="9">
        <v>-9866.47</v>
      </c>
      <c r="O44" s="9">
        <v>-132597.12</v>
      </c>
      <c r="Q44" s="9">
        <f t="shared" si="10"/>
        <v>122730.65</v>
      </c>
      <c r="S44" s="21">
        <f t="shared" si="11"/>
        <v>0.9255906161461124</v>
      </c>
      <c r="U44" s="9">
        <v>-366609.09</v>
      </c>
      <c r="W44" s="9">
        <v>-356450.66000000003</v>
      </c>
      <c r="Y44" s="9">
        <f t="shared" si="12"/>
        <v>-10158.429999999993</v>
      </c>
      <c r="AA44" s="21">
        <f t="shared" si="13"/>
        <v>-0.028498839081964364</v>
      </c>
      <c r="AC44" s="9">
        <v>-392658.78</v>
      </c>
      <c r="AE44" s="9">
        <v>-389423.03</v>
      </c>
      <c r="AG44" s="9">
        <f t="shared" si="14"/>
        <v>-3235.75</v>
      </c>
      <c r="AI44" s="21">
        <f t="shared" si="15"/>
        <v>-0.00830908742094683</v>
      </c>
    </row>
    <row r="45" spans="1:35" ht="12.75" outlineLevel="1">
      <c r="A45" s="1" t="s">
        <v>200</v>
      </c>
      <c r="B45" s="16" t="s">
        <v>201</v>
      </c>
      <c r="C45" s="1" t="s">
        <v>202</v>
      </c>
      <c r="E45" s="5">
        <v>0</v>
      </c>
      <c r="G45" s="5">
        <v>0</v>
      </c>
      <c r="I45" s="9">
        <f t="shared" si="8"/>
        <v>0</v>
      </c>
      <c r="K45" s="21">
        <f t="shared" si="9"/>
        <v>0</v>
      </c>
      <c r="M45" s="9">
        <v>0</v>
      </c>
      <c r="O45" s="9">
        <v>0</v>
      </c>
      <c r="Q45" s="9">
        <f t="shared" si="10"/>
        <v>0</v>
      </c>
      <c r="S45" s="21">
        <f t="shared" si="11"/>
        <v>0</v>
      </c>
      <c r="U45" s="9">
        <v>0</v>
      </c>
      <c r="W45" s="9">
        <v>-550843.02</v>
      </c>
      <c r="Y45" s="9">
        <f t="shared" si="12"/>
        <v>550843.02</v>
      </c>
      <c r="AA45" s="21" t="str">
        <f t="shared" si="13"/>
        <v>N.M.</v>
      </c>
      <c r="AC45" s="9">
        <v>0</v>
      </c>
      <c r="AE45" s="9">
        <v>-598629.31</v>
      </c>
      <c r="AG45" s="9">
        <f t="shared" si="14"/>
        <v>598629.31</v>
      </c>
      <c r="AI45" s="21" t="str">
        <f t="shared" si="15"/>
        <v>N.M.</v>
      </c>
    </row>
    <row r="46" spans="1:35" ht="12.75" outlineLevel="1">
      <c r="A46" s="1" t="s">
        <v>203</v>
      </c>
      <c r="B46" s="16" t="s">
        <v>204</v>
      </c>
      <c r="C46" s="1" t="s">
        <v>205</v>
      </c>
      <c r="E46" s="5">
        <v>-298431.37</v>
      </c>
      <c r="G46" s="5">
        <v>-672814.93</v>
      </c>
      <c r="I46" s="9">
        <f t="shared" si="8"/>
        <v>374383.56000000006</v>
      </c>
      <c r="K46" s="21">
        <f t="shared" si="9"/>
        <v>0.5564435973500172</v>
      </c>
      <c r="M46" s="9">
        <v>-1380098.87</v>
      </c>
      <c r="O46" s="9">
        <v>-1846804.12</v>
      </c>
      <c r="Q46" s="9">
        <f t="shared" si="10"/>
        <v>466705.25</v>
      </c>
      <c r="S46" s="21">
        <f t="shared" si="11"/>
        <v>0.25270966473694023</v>
      </c>
      <c r="U46" s="9">
        <v>-6939315.03</v>
      </c>
      <c r="W46" s="9">
        <v>-7359407.97</v>
      </c>
      <c r="Y46" s="9">
        <f t="shared" si="12"/>
        <v>420092.9399999995</v>
      </c>
      <c r="AA46" s="21">
        <f t="shared" si="13"/>
        <v>0.057082436754759706</v>
      </c>
      <c r="AC46" s="9">
        <v>-7996498.720000001</v>
      </c>
      <c r="AE46" s="9">
        <v>-7649195.76</v>
      </c>
      <c r="AG46" s="9">
        <f t="shared" si="14"/>
        <v>-347302.9600000009</v>
      </c>
      <c r="AI46" s="21">
        <f t="shared" si="15"/>
        <v>-0.04540385301892194</v>
      </c>
    </row>
    <row r="47" spans="1:35" ht="12.75" outlineLevel="1">
      <c r="A47" s="1" t="s">
        <v>206</v>
      </c>
      <c r="B47" s="16" t="s">
        <v>207</v>
      </c>
      <c r="C47" s="1" t="s">
        <v>208</v>
      </c>
      <c r="E47" s="5">
        <v>0</v>
      </c>
      <c r="G47" s="5">
        <v>0</v>
      </c>
      <c r="I47" s="9">
        <f t="shared" si="8"/>
        <v>0</v>
      </c>
      <c r="K47" s="21">
        <f t="shared" si="9"/>
        <v>0</v>
      </c>
      <c r="M47" s="9">
        <v>0</v>
      </c>
      <c r="O47" s="9">
        <v>0</v>
      </c>
      <c r="Q47" s="9">
        <f t="shared" si="10"/>
        <v>0</v>
      </c>
      <c r="S47" s="21">
        <f t="shared" si="11"/>
        <v>0</v>
      </c>
      <c r="U47" s="9">
        <v>0</v>
      </c>
      <c r="W47" s="9">
        <v>29020.440000000002</v>
      </c>
      <c r="Y47" s="9">
        <f t="shared" si="12"/>
        <v>-29020.440000000002</v>
      </c>
      <c r="AA47" s="21" t="str">
        <f t="shared" si="13"/>
        <v>N.M.</v>
      </c>
      <c r="AC47" s="9">
        <v>0</v>
      </c>
      <c r="AE47" s="9">
        <v>32536.520000000004</v>
      </c>
      <c r="AG47" s="9">
        <f t="shared" si="14"/>
        <v>-32536.520000000004</v>
      </c>
      <c r="AI47" s="21" t="str">
        <f t="shared" si="15"/>
        <v>N.M.</v>
      </c>
    </row>
    <row r="48" spans="1:35" ht="12.75" outlineLevel="1">
      <c r="A48" s="1" t="s">
        <v>209</v>
      </c>
      <c r="B48" s="16" t="s">
        <v>210</v>
      </c>
      <c r="C48" s="1" t="s">
        <v>211</v>
      </c>
      <c r="E48" s="5">
        <v>0</v>
      </c>
      <c r="G48" s="5">
        <v>0</v>
      </c>
      <c r="I48" s="9">
        <f t="shared" si="8"/>
        <v>0</v>
      </c>
      <c r="K48" s="21">
        <f t="shared" si="9"/>
        <v>0</v>
      </c>
      <c r="M48" s="9">
        <v>0</v>
      </c>
      <c r="O48" s="9">
        <v>0</v>
      </c>
      <c r="Q48" s="9">
        <f t="shared" si="10"/>
        <v>0</v>
      </c>
      <c r="S48" s="21">
        <f t="shared" si="11"/>
        <v>0</v>
      </c>
      <c r="U48" s="9">
        <v>0</v>
      </c>
      <c r="W48" s="9">
        <v>0.66</v>
      </c>
      <c r="Y48" s="9">
        <f t="shared" si="12"/>
        <v>-0.66</v>
      </c>
      <c r="AA48" s="21" t="str">
        <f t="shared" si="13"/>
        <v>N.M.</v>
      </c>
      <c r="AC48" s="9">
        <v>0</v>
      </c>
      <c r="AE48" s="9">
        <v>0.66</v>
      </c>
      <c r="AG48" s="9">
        <f t="shared" si="14"/>
        <v>-0.66</v>
      </c>
      <c r="AI48" s="21" t="str">
        <f t="shared" si="15"/>
        <v>N.M.</v>
      </c>
    </row>
    <row r="49" spans="1:35" ht="12.75" outlineLevel="1">
      <c r="A49" s="1" t="s">
        <v>212</v>
      </c>
      <c r="B49" s="16" t="s">
        <v>213</v>
      </c>
      <c r="C49" s="1" t="s">
        <v>214</v>
      </c>
      <c r="E49" s="5">
        <v>108428.64</v>
      </c>
      <c r="G49" s="5">
        <v>10324.2</v>
      </c>
      <c r="I49" s="9">
        <f t="shared" si="8"/>
        <v>98104.44</v>
      </c>
      <c r="K49" s="21">
        <f t="shared" si="9"/>
        <v>9.502376939617598</v>
      </c>
      <c r="M49" s="9">
        <v>347487.34</v>
      </c>
      <c r="O49" s="9">
        <v>132439.38</v>
      </c>
      <c r="Q49" s="9">
        <f t="shared" si="10"/>
        <v>215047.96000000002</v>
      </c>
      <c r="S49" s="21">
        <f t="shared" si="11"/>
        <v>1.623746350972045</v>
      </c>
      <c r="U49" s="9">
        <v>614202.05</v>
      </c>
      <c r="W49" s="9">
        <v>642527.52</v>
      </c>
      <c r="Y49" s="9">
        <f t="shared" si="12"/>
        <v>-28325.469999999972</v>
      </c>
      <c r="AA49" s="21">
        <f t="shared" si="13"/>
        <v>-0.04408444637515288</v>
      </c>
      <c r="AC49" s="9">
        <v>641297.7000000001</v>
      </c>
      <c r="AE49" s="9">
        <v>764443.8</v>
      </c>
      <c r="AG49" s="9">
        <f t="shared" si="14"/>
        <v>-123146.09999999998</v>
      </c>
      <c r="AI49" s="21">
        <f t="shared" si="15"/>
        <v>-0.16109241778139868</v>
      </c>
    </row>
    <row r="50" spans="1:35" ht="12.75" outlineLevel="1">
      <c r="A50" s="1" t="s">
        <v>215</v>
      </c>
      <c r="B50" s="16" t="s">
        <v>216</v>
      </c>
      <c r="C50" s="1" t="s">
        <v>217</v>
      </c>
      <c r="E50" s="5">
        <v>199390.6</v>
      </c>
      <c r="G50" s="5">
        <v>125918.29000000001</v>
      </c>
      <c r="I50" s="9">
        <f t="shared" si="8"/>
        <v>73472.31</v>
      </c>
      <c r="K50" s="21">
        <f t="shared" si="9"/>
        <v>0.5834919613346082</v>
      </c>
      <c r="M50" s="9">
        <v>612575.11</v>
      </c>
      <c r="O50" s="9">
        <v>377591.86</v>
      </c>
      <c r="Q50" s="9">
        <f t="shared" si="10"/>
        <v>234983.25</v>
      </c>
      <c r="S50" s="21">
        <f t="shared" si="11"/>
        <v>0.6223207513000942</v>
      </c>
      <c r="U50" s="9">
        <v>2260590.26</v>
      </c>
      <c r="W50" s="9">
        <v>792149.75</v>
      </c>
      <c r="Y50" s="9">
        <f t="shared" si="12"/>
        <v>1468440.5099999998</v>
      </c>
      <c r="AA50" s="21">
        <f t="shared" si="13"/>
        <v>1.8537410508555987</v>
      </c>
      <c r="AC50" s="9">
        <v>2392452.96</v>
      </c>
      <c r="AE50" s="9">
        <v>792149.75</v>
      </c>
      <c r="AG50" s="9">
        <f t="shared" si="14"/>
        <v>1600303.21</v>
      </c>
      <c r="AI50" s="21">
        <f t="shared" si="15"/>
        <v>2.0202028846187225</v>
      </c>
    </row>
    <row r="51" spans="1:35" ht="12.75" outlineLevel="1">
      <c r="A51" s="1" t="s">
        <v>218</v>
      </c>
      <c r="B51" s="16" t="s">
        <v>219</v>
      </c>
      <c r="C51" s="1" t="s">
        <v>220</v>
      </c>
      <c r="E51" s="5">
        <v>176223.04</v>
      </c>
      <c r="G51" s="5">
        <v>310286.89</v>
      </c>
      <c r="I51" s="9">
        <f t="shared" si="8"/>
        <v>-134063.85</v>
      </c>
      <c r="K51" s="21">
        <f t="shared" si="9"/>
        <v>-0.43206417776787154</v>
      </c>
      <c r="M51" s="9">
        <v>1155819.59</v>
      </c>
      <c r="O51" s="9">
        <v>2449670.23</v>
      </c>
      <c r="Q51" s="9">
        <f t="shared" si="10"/>
        <v>-1293850.64</v>
      </c>
      <c r="S51" s="21">
        <f t="shared" si="11"/>
        <v>-0.5281733941796729</v>
      </c>
      <c r="U51" s="9">
        <v>5193068.63</v>
      </c>
      <c r="W51" s="9">
        <v>4458993.85</v>
      </c>
      <c r="Y51" s="9">
        <f t="shared" si="12"/>
        <v>734074.7800000003</v>
      </c>
      <c r="AA51" s="21">
        <f t="shared" si="13"/>
        <v>0.16462789694136948</v>
      </c>
      <c r="AC51" s="9">
        <v>5647233.25</v>
      </c>
      <c r="AE51" s="9">
        <v>4582969.869999999</v>
      </c>
      <c r="AG51" s="9">
        <f t="shared" si="14"/>
        <v>1064263.3800000008</v>
      </c>
      <c r="AI51" s="21">
        <f t="shared" si="15"/>
        <v>0.23222133467789982</v>
      </c>
    </row>
    <row r="52" spans="1:35" ht="12.75" outlineLevel="1">
      <c r="A52" s="1" t="s">
        <v>221</v>
      </c>
      <c r="B52" s="16" t="s">
        <v>222</v>
      </c>
      <c r="C52" s="1" t="s">
        <v>223</v>
      </c>
      <c r="E52" s="5">
        <v>374141.19</v>
      </c>
      <c r="G52" s="5">
        <v>757380.18</v>
      </c>
      <c r="I52" s="9">
        <f t="shared" si="8"/>
        <v>-383238.99000000005</v>
      </c>
      <c r="K52" s="21">
        <f t="shared" si="9"/>
        <v>-0.5060060985488161</v>
      </c>
      <c r="M52" s="9">
        <v>1572193.8</v>
      </c>
      <c r="O52" s="9">
        <v>1300486.28</v>
      </c>
      <c r="Q52" s="9">
        <f t="shared" si="10"/>
        <v>271707.52</v>
      </c>
      <c r="S52" s="21">
        <f t="shared" si="11"/>
        <v>0.2089276328236235</v>
      </c>
      <c r="U52" s="9">
        <v>6595574.2</v>
      </c>
      <c r="W52" s="9">
        <v>7194602.25</v>
      </c>
      <c r="Y52" s="9">
        <f t="shared" si="12"/>
        <v>-599028.0499999998</v>
      </c>
      <c r="AA52" s="21">
        <f t="shared" si="13"/>
        <v>-0.0832607598286618</v>
      </c>
      <c r="AC52" s="9">
        <v>7793625.91</v>
      </c>
      <c r="AE52" s="9">
        <v>8027892.44</v>
      </c>
      <c r="AG52" s="9">
        <f t="shared" si="14"/>
        <v>-234266.53000000026</v>
      </c>
      <c r="AI52" s="21">
        <f t="shared" si="15"/>
        <v>-0.029181573090433715</v>
      </c>
    </row>
    <row r="53" spans="1:35" ht="12.75" outlineLevel="1">
      <c r="A53" s="1" t="s">
        <v>224</v>
      </c>
      <c r="B53" s="16" t="s">
        <v>225</v>
      </c>
      <c r="C53" s="1" t="s">
        <v>226</v>
      </c>
      <c r="E53" s="5">
        <v>1741047.1099999999</v>
      </c>
      <c r="G53" s="5">
        <v>4195406.26</v>
      </c>
      <c r="I53" s="9">
        <f t="shared" si="8"/>
        <v>-2454359.15</v>
      </c>
      <c r="K53" s="21">
        <f t="shared" si="9"/>
        <v>-0.5850110806670723</v>
      </c>
      <c r="M53" s="9">
        <v>12516143.53</v>
      </c>
      <c r="O53" s="9">
        <v>14774208.85</v>
      </c>
      <c r="Q53" s="9">
        <f t="shared" si="10"/>
        <v>-2258065.3200000003</v>
      </c>
      <c r="S53" s="21">
        <f t="shared" si="11"/>
        <v>-0.15283832406362663</v>
      </c>
      <c r="U53" s="9">
        <v>59919525.69</v>
      </c>
      <c r="W53" s="9">
        <v>49978014.42</v>
      </c>
      <c r="Y53" s="9">
        <f t="shared" si="12"/>
        <v>9941511.269999996</v>
      </c>
      <c r="AA53" s="21">
        <f t="shared" si="13"/>
        <v>0.19891769181653687</v>
      </c>
      <c r="AC53" s="9">
        <v>64804028.61</v>
      </c>
      <c r="AE53" s="9">
        <v>52380630.75</v>
      </c>
      <c r="AG53" s="9">
        <f t="shared" si="14"/>
        <v>12423397.86</v>
      </c>
      <c r="AI53" s="21">
        <f t="shared" si="15"/>
        <v>0.23717541545640894</v>
      </c>
    </row>
    <row r="54" spans="1:35" ht="12.75" outlineLevel="1">
      <c r="A54" s="1" t="s">
        <v>227</v>
      </c>
      <c r="B54" s="16" t="s">
        <v>228</v>
      </c>
      <c r="C54" s="1" t="s">
        <v>229</v>
      </c>
      <c r="E54" s="5">
        <v>-674.62</v>
      </c>
      <c r="G54" s="5">
        <v>1422.03</v>
      </c>
      <c r="I54" s="9">
        <f t="shared" si="8"/>
        <v>-2096.65</v>
      </c>
      <c r="K54" s="21">
        <f t="shared" si="9"/>
        <v>-1.4744063064773598</v>
      </c>
      <c r="M54" s="9">
        <v>763.09</v>
      </c>
      <c r="O54" s="9">
        <v>590.07</v>
      </c>
      <c r="Q54" s="9">
        <f t="shared" si="10"/>
        <v>173.01999999999998</v>
      </c>
      <c r="S54" s="21">
        <f t="shared" si="11"/>
        <v>0.29321944854000365</v>
      </c>
      <c r="U54" s="9">
        <v>-18851.45</v>
      </c>
      <c r="W54" s="9">
        <v>-39308.81</v>
      </c>
      <c r="Y54" s="9">
        <f t="shared" si="12"/>
        <v>20457.359999999997</v>
      </c>
      <c r="AA54" s="21">
        <f t="shared" si="13"/>
        <v>0.5204268457885141</v>
      </c>
      <c r="AC54" s="9">
        <v>-19971.25</v>
      </c>
      <c r="AE54" s="9">
        <v>-37139.46</v>
      </c>
      <c r="AG54" s="9">
        <f t="shared" si="14"/>
        <v>17168.21</v>
      </c>
      <c r="AI54" s="21">
        <f t="shared" si="15"/>
        <v>0.4622633177757566</v>
      </c>
    </row>
    <row r="55" spans="1:35" ht="12.75" outlineLevel="1">
      <c r="A55" s="1" t="s">
        <v>230</v>
      </c>
      <c r="B55" s="16" t="s">
        <v>231</v>
      </c>
      <c r="C55" s="1" t="s">
        <v>232</v>
      </c>
      <c r="E55" s="5">
        <v>1.74</v>
      </c>
      <c r="G55" s="5">
        <v>-3710.75</v>
      </c>
      <c r="I55" s="9">
        <f t="shared" si="8"/>
        <v>3712.49</v>
      </c>
      <c r="K55" s="21">
        <f t="shared" si="9"/>
        <v>1.000468907902715</v>
      </c>
      <c r="M55" s="9">
        <v>4.41</v>
      </c>
      <c r="O55" s="9">
        <v>9305.7</v>
      </c>
      <c r="Q55" s="9">
        <f t="shared" si="10"/>
        <v>-9301.29</v>
      </c>
      <c r="S55" s="21">
        <f t="shared" si="11"/>
        <v>-0.9995260969083465</v>
      </c>
      <c r="U55" s="9">
        <v>162824.39</v>
      </c>
      <c r="W55" s="9">
        <v>-106703.2</v>
      </c>
      <c r="Y55" s="9">
        <f t="shared" si="12"/>
        <v>269527.59</v>
      </c>
      <c r="AA55" s="21">
        <f t="shared" si="13"/>
        <v>2.525956016314413</v>
      </c>
      <c r="AC55" s="9">
        <v>159023.91</v>
      </c>
      <c r="AE55" s="9">
        <v>-110145.7</v>
      </c>
      <c r="AG55" s="9">
        <f t="shared" si="14"/>
        <v>269169.61</v>
      </c>
      <c r="AI55" s="21">
        <f t="shared" si="15"/>
        <v>2.443759583896602</v>
      </c>
    </row>
    <row r="56" spans="1:35" ht="12.75" outlineLevel="1">
      <c r="A56" s="1" t="s">
        <v>233</v>
      </c>
      <c r="B56" s="16" t="s">
        <v>234</v>
      </c>
      <c r="C56" s="1" t="s">
        <v>235</v>
      </c>
      <c r="E56" s="5">
        <v>-104568.26000000001</v>
      </c>
      <c r="G56" s="5">
        <v>33256.41</v>
      </c>
      <c r="I56" s="9">
        <f t="shared" si="8"/>
        <v>-137824.67</v>
      </c>
      <c r="K56" s="21">
        <f t="shared" si="9"/>
        <v>-4.144303910133415</v>
      </c>
      <c r="M56" s="9">
        <v>-192997.19</v>
      </c>
      <c r="O56" s="9">
        <v>106790.56</v>
      </c>
      <c r="Q56" s="9">
        <f t="shared" si="10"/>
        <v>-299787.75</v>
      </c>
      <c r="S56" s="21">
        <f t="shared" si="11"/>
        <v>-2.807249535914036</v>
      </c>
      <c r="U56" s="9">
        <v>533913.37</v>
      </c>
      <c r="W56" s="9">
        <v>676612.71</v>
      </c>
      <c r="Y56" s="9">
        <f t="shared" si="12"/>
        <v>-142699.33999999997</v>
      </c>
      <c r="AA56" s="21">
        <f t="shared" si="13"/>
        <v>-0.21090254127800817</v>
      </c>
      <c r="AC56" s="9">
        <v>610902.4299999999</v>
      </c>
      <c r="AE56" s="9">
        <v>241417.71999999997</v>
      </c>
      <c r="AG56" s="9">
        <f t="shared" si="14"/>
        <v>369484.70999999996</v>
      </c>
      <c r="AI56" s="21">
        <f t="shared" si="15"/>
        <v>1.5304788314627444</v>
      </c>
    </row>
    <row r="57" spans="1:35" ht="12.75" outlineLevel="1">
      <c r="A57" s="1" t="s">
        <v>236</v>
      </c>
      <c r="B57" s="16" t="s">
        <v>237</v>
      </c>
      <c r="C57" s="1" t="s">
        <v>238</v>
      </c>
      <c r="E57" s="5">
        <v>-1835.56</v>
      </c>
      <c r="G57" s="5">
        <v>-683.1</v>
      </c>
      <c r="I57" s="9">
        <f t="shared" si="8"/>
        <v>-1152.46</v>
      </c>
      <c r="K57" s="21">
        <f t="shared" si="9"/>
        <v>-1.6871029131898696</v>
      </c>
      <c r="M57" s="9">
        <v>-4162.7300000000005</v>
      </c>
      <c r="O57" s="9">
        <v>-1295.16</v>
      </c>
      <c r="Q57" s="9">
        <f t="shared" si="10"/>
        <v>-2867.5700000000006</v>
      </c>
      <c r="S57" s="21">
        <f t="shared" si="11"/>
        <v>-2.2140662157571267</v>
      </c>
      <c r="U57" s="9">
        <v>-42260.24</v>
      </c>
      <c r="W57" s="9">
        <v>-18913.04</v>
      </c>
      <c r="Y57" s="9">
        <f t="shared" si="12"/>
        <v>-23347.199999999997</v>
      </c>
      <c r="AA57" s="21">
        <f t="shared" si="13"/>
        <v>-1.2344498821976793</v>
      </c>
      <c r="AC57" s="9">
        <v>-43195.32</v>
      </c>
      <c r="AE57" s="9">
        <v>-14684.07</v>
      </c>
      <c r="AG57" s="9">
        <f t="shared" si="14"/>
        <v>-28511.25</v>
      </c>
      <c r="AI57" s="21">
        <f t="shared" si="15"/>
        <v>-1.9416449254191788</v>
      </c>
    </row>
    <row r="58" spans="1:35" ht="12.75" outlineLevel="1">
      <c r="A58" s="1" t="s">
        <v>239</v>
      </c>
      <c r="B58" s="16" t="s">
        <v>240</v>
      </c>
      <c r="C58" s="1" t="s">
        <v>241</v>
      </c>
      <c r="E58" s="5">
        <v>1919637.6099999999</v>
      </c>
      <c r="G58" s="5">
        <v>1941340.69</v>
      </c>
      <c r="I58" s="9">
        <f t="shared" si="8"/>
        <v>-21703.080000000075</v>
      </c>
      <c r="K58" s="21">
        <f t="shared" si="9"/>
        <v>-0.011179428789492933</v>
      </c>
      <c r="M58" s="9">
        <v>6187089.72</v>
      </c>
      <c r="O58" s="9">
        <v>6362069.71</v>
      </c>
      <c r="Q58" s="9">
        <f t="shared" si="10"/>
        <v>-174979.99000000022</v>
      </c>
      <c r="S58" s="21">
        <f t="shared" si="11"/>
        <v>-0.027503626646052614</v>
      </c>
      <c r="U58" s="9">
        <v>18916185.98</v>
      </c>
      <c r="W58" s="9">
        <v>16227824.88</v>
      </c>
      <c r="Y58" s="9">
        <f t="shared" si="12"/>
        <v>2688361.0999999996</v>
      </c>
      <c r="AA58" s="21">
        <f t="shared" si="13"/>
        <v>0.16566367457620726</v>
      </c>
      <c r="AC58" s="9">
        <v>20217498.7</v>
      </c>
      <c r="AE58" s="9">
        <v>17119758.59</v>
      </c>
      <c r="AG58" s="9">
        <f t="shared" si="14"/>
        <v>3097740.1099999994</v>
      </c>
      <c r="AI58" s="21">
        <f t="shared" si="15"/>
        <v>0.1809453149537665</v>
      </c>
    </row>
    <row r="59" spans="1:35" ht="12.75" outlineLevel="1">
      <c r="A59" s="1" t="s">
        <v>242</v>
      </c>
      <c r="B59" s="16" t="s">
        <v>243</v>
      </c>
      <c r="C59" s="1" t="s">
        <v>244</v>
      </c>
      <c r="E59" s="5">
        <v>0</v>
      </c>
      <c r="G59" s="5">
        <v>0</v>
      </c>
      <c r="I59" s="9">
        <f t="shared" si="8"/>
        <v>0</v>
      </c>
      <c r="K59" s="21">
        <f t="shared" si="9"/>
        <v>0</v>
      </c>
      <c r="M59" s="9">
        <v>0</v>
      </c>
      <c r="O59" s="9">
        <v>0</v>
      </c>
      <c r="Q59" s="9">
        <f t="shared" si="10"/>
        <v>0</v>
      </c>
      <c r="S59" s="21">
        <f t="shared" si="11"/>
        <v>0</v>
      </c>
      <c r="U59" s="9">
        <v>0</v>
      </c>
      <c r="W59" s="9">
        <v>86488.83</v>
      </c>
      <c r="Y59" s="9">
        <f t="shared" si="12"/>
        <v>-86488.83</v>
      </c>
      <c r="AA59" s="21" t="str">
        <f t="shared" si="13"/>
        <v>N.M.</v>
      </c>
      <c r="AC59" s="9">
        <v>0</v>
      </c>
      <c r="AE59" s="9">
        <v>95801.08</v>
      </c>
      <c r="AG59" s="9">
        <f t="shared" si="14"/>
        <v>-95801.08</v>
      </c>
      <c r="AI59" s="21" t="str">
        <f t="shared" si="15"/>
        <v>N.M.</v>
      </c>
    </row>
    <row r="60" spans="1:35" ht="12.75" outlineLevel="1">
      <c r="A60" s="1" t="s">
        <v>245</v>
      </c>
      <c r="B60" s="16" t="s">
        <v>246</v>
      </c>
      <c r="C60" s="1" t="s">
        <v>247</v>
      </c>
      <c r="E60" s="5">
        <v>11161.34</v>
      </c>
      <c r="G60" s="5">
        <v>26745.190000000002</v>
      </c>
      <c r="I60" s="9">
        <f t="shared" si="8"/>
        <v>-15583.850000000002</v>
      </c>
      <c r="K60" s="21">
        <f t="shared" si="9"/>
        <v>-0.5826786050127145</v>
      </c>
      <c r="M60" s="9">
        <v>28103.940000000002</v>
      </c>
      <c r="O60" s="9">
        <v>71759.54000000001</v>
      </c>
      <c r="Q60" s="9">
        <f t="shared" si="10"/>
        <v>-43655.600000000006</v>
      </c>
      <c r="S60" s="21">
        <f t="shared" si="11"/>
        <v>-0.6083595296179435</v>
      </c>
      <c r="U60" s="9">
        <v>247815.64</v>
      </c>
      <c r="W60" s="9">
        <v>62175.450000000004</v>
      </c>
      <c r="Y60" s="9">
        <f t="shared" si="12"/>
        <v>185640.19</v>
      </c>
      <c r="AA60" s="21">
        <f t="shared" si="13"/>
        <v>2.9857474292506123</v>
      </c>
      <c r="AC60" s="9">
        <v>231886.95</v>
      </c>
      <c r="AE60" s="9">
        <v>50835.58</v>
      </c>
      <c r="AG60" s="9">
        <f t="shared" si="14"/>
        <v>181051.37</v>
      </c>
      <c r="AI60" s="21">
        <f t="shared" si="15"/>
        <v>3.561508888066193</v>
      </c>
    </row>
    <row r="61" spans="1:35" ht="12.75" outlineLevel="1">
      <c r="A61" s="1" t="s">
        <v>248</v>
      </c>
      <c r="B61" s="16" t="s">
        <v>249</v>
      </c>
      <c r="C61" s="1" t="s">
        <v>250</v>
      </c>
      <c r="E61" s="5">
        <v>16428.91</v>
      </c>
      <c r="G61" s="5">
        <v>-622.42</v>
      </c>
      <c r="I61" s="9">
        <f t="shared" si="8"/>
        <v>17051.329999999998</v>
      </c>
      <c r="K61" s="21" t="str">
        <f t="shared" si="9"/>
        <v>N.M.</v>
      </c>
      <c r="M61" s="9">
        <v>12853.32</v>
      </c>
      <c r="O61" s="9">
        <v>-2016.3300000000002</v>
      </c>
      <c r="Q61" s="9">
        <f t="shared" si="10"/>
        <v>14869.65</v>
      </c>
      <c r="S61" s="21">
        <f t="shared" si="11"/>
        <v>7.37461129874574</v>
      </c>
      <c r="U61" s="9">
        <v>22944.9</v>
      </c>
      <c r="W61" s="9">
        <v>148512.55000000002</v>
      </c>
      <c r="Y61" s="9">
        <f t="shared" si="12"/>
        <v>-125567.65000000002</v>
      </c>
      <c r="AA61" s="21">
        <f t="shared" si="13"/>
        <v>-0.8455019457951534</v>
      </c>
      <c r="AC61" s="9">
        <v>23788.550000000003</v>
      </c>
      <c r="AE61" s="9">
        <v>142173.1</v>
      </c>
      <c r="AG61" s="9">
        <f t="shared" si="14"/>
        <v>-118384.55</v>
      </c>
      <c r="AI61" s="21">
        <f t="shared" si="15"/>
        <v>-0.8326789666962315</v>
      </c>
    </row>
    <row r="62" spans="1:35" ht="12.75" outlineLevel="1">
      <c r="A62" s="1" t="s">
        <v>251</v>
      </c>
      <c r="B62" s="16" t="s">
        <v>252</v>
      </c>
      <c r="C62" s="1" t="s">
        <v>253</v>
      </c>
      <c r="E62" s="5">
        <v>0</v>
      </c>
      <c r="G62" s="5">
        <v>0</v>
      </c>
      <c r="I62" s="9">
        <f t="shared" si="8"/>
        <v>0</v>
      </c>
      <c r="K62" s="21">
        <f t="shared" si="9"/>
        <v>0</v>
      </c>
      <c r="M62" s="9">
        <v>0</v>
      </c>
      <c r="O62" s="9">
        <v>0</v>
      </c>
      <c r="Q62" s="9">
        <f t="shared" si="10"/>
        <v>0</v>
      </c>
      <c r="S62" s="21">
        <f t="shared" si="11"/>
        <v>0</v>
      </c>
      <c r="U62" s="9">
        <v>0</v>
      </c>
      <c r="W62" s="9">
        <v>6964.33</v>
      </c>
      <c r="Y62" s="9">
        <f t="shared" si="12"/>
        <v>-6964.33</v>
      </c>
      <c r="AA62" s="21" t="str">
        <f t="shared" si="13"/>
        <v>N.M.</v>
      </c>
      <c r="AC62" s="9">
        <v>0</v>
      </c>
      <c r="AE62" s="9">
        <v>6964.33</v>
      </c>
      <c r="AG62" s="9">
        <f t="shared" si="14"/>
        <v>-6964.33</v>
      </c>
      <c r="AI62" s="21" t="str">
        <f t="shared" si="15"/>
        <v>N.M.</v>
      </c>
    </row>
    <row r="63" spans="1:35" ht="12.75" outlineLevel="1">
      <c r="A63" s="1" t="s">
        <v>254</v>
      </c>
      <c r="B63" s="16" t="s">
        <v>255</v>
      </c>
      <c r="C63" s="1" t="s">
        <v>256</v>
      </c>
      <c r="E63" s="5">
        <v>0</v>
      </c>
      <c r="G63" s="5">
        <v>0</v>
      </c>
      <c r="I63" s="9">
        <f t="shared" si="8"/>
        <v>0</v>
      </c>
      <c r="K63" s="21">
        <f t="shared" si="9"/>
        <v>0</v>
      </c>
      <c r="M63" s="9">
        <v>0</v>
      </c>
      <c r="O63" s="9">
        <v>0</v>
      </c>
      <c r="Q63" s="9">
        <f t="shared" si="10"/>
        <v>0</v>
      </c>
      <c r="S63" s="21">
        <f t="shared" si="11"/>
        <v>0</v>
      </c>
      <c r="U63" s="9">
        <v>0</v>
      </c>
      <c r="W63" s="9">
        <v>3340.86</v>
      </c>
      <c r="Y63" s="9">
        <f t="shared" si="12"/>
        <v>-3340.86</v>
      </c>
      <c r="AA63" s="21" t="str">
        <f t="shared" si="13"/>
        <v>N.M.</v>
      </c>
      <c r="AC63" s="9">
        <v>0</v>
      </c>
      <c r="AE63" s="9">
        <v>3340.86</v>
      </c>
      <c r="AG63" s="9">
        <f t="shared" si="14"/>
        <v>-3340.86</v>
      </c>
      <c r="AI63" s="21" t="str">
        <f t="shared" si="15"/>
        <v>N.M.</v>
      </c>
    </row>
    <row r="64" spans="1:35" ht="12.75" outlineLevel="1">
      <c r="A64" s="1" t="s">
        <v>257</v>
      </c>
      <c r="B64" s="16" t="s">
        <v>258</v>
      </c>
      <c r="C64" s="1" t="s">
        <v>259</v>
      </c>
      <c r="E64" s="5">
        <v>70284.82</v>
      </c>
      <c r="G64" s="5">
        <v>-2006.98</v>
      </c>
      <c r="I64" s="9">
        <f t="shared" si="8"/>
        <v>72291.8</v>
      </c>
      <c r="K64" s="21" t="str">
        <f t="shared" si="9"/>
        <v>N.M.</v>
      </c>
      <c r="M64" s="9">
        <v>3778.29</v>
      </c>
      <c r="O64" s="9">
        <v>-5052.52</v>
      </c>
      <c r="Q64" s="9">
        <f t="shared" si="10"/>
        <v>8830.810000000001</v>
      </c>
      <c r="S64" s="21">
        <f t="shared" si="11"/>
        <v>1.7478030764846058</v>
      </c>
      <c r="U64" s="9">
        <v>-10682.1</v>
      </c>
      <c r="W64" s="9">
        <v>-27719.41</v>
      </c>
      <c r="Y64" s="9">
        <f t="shared" si="12"/>
        <v>17037.309999999998</v>
      </c>
      <c r="AA64" s="21">
        <f t="shared" si="13"/>
        <v>0.6146346549223088</v>
      </c>
      <c r="AC64" s="9">
        <v>-2235.75</v>
      </c>
      <c r="AE64" s="9">
        <v>-16955.48</v>
      </c>
      <c r="AG64" s="9">
        <f t="shared" si="14"/>
        <v>14719.73</v>
      </c>
      <c r="AI64" s="21">
        <f t="shared" si="15"/>
        <v>0.8681399759841656</v>
      </c>
    </row>
    <row r="65" spans="1:35" ht="12.75" outlineLevel="1">
      <c r="A65" s="1" t="s">
        <v>260</v>
      </c>
      <c r="B65" s="16" t="s">
        <v>261</v>
      </c>
      <c r="C65" s="1" t="s">
        <v>262</v>
      </c>
      <c r="E65" s="5">
        <v>-47708.85</v>
      </c>
      <c r="G65" s="5">
        <v>6964.88</v>
      </c>
      <c r="I65" s="9">
        <f t="shared" si="8"/>
        <v>-54673.729999999996</v>
      </c>
      <c r="K65" s="21">
        <f t="shared" si="9"/>
        <v>-7.849917012209829</v>
      </c>
      <c r="M65" s="9">
        <v>6648.360000000001</v>
      </c>
      <c r="O65" s="9">
        <v>-2903.39</v>
      </c>
      <c r="Q65" s="9">
        <f t="shared" si="10"/>
        <v>9551.75</v>
      </c>
      <c r="S65" s="21">
        <f t="shared" si="11"/>
        <v>3.289861162296488</v>
      </c>
      <c r="U65" s="9">
        <v>-11361.84</v>
      </c>
      <c r="W65" s="9">
        <v>10234.62</v>
      </c>
      <c r="Y65" s="9">
        <f t="shared" si="12"/>
        <v>-21596.46</v>
      </c>
      <c r="AA65" s="21">
        <f t="shared" si="13"/>
        <v>-2.110137943568007</v>
      </c>
      <c r="AC65" s="9">
        <v>-16176.83</v>
      </c>
      <c r="AE65" s="9">
        <v>10530.84</v>
      </c>
      <c r="AG65" s="9">
        <f t="shared" si="14"/>
        <v>-26707.67</v>
      </c>
      <c r="AI65" s="21">
        <f t="shared" si="15"/>
        <v>-2.5361386176221457</v>
      </c>
    </row>
    <row r="66" spans="1:35" ht="12.75" outlineLevel="1">
      <c r="A66" s="1" t="s">
        <v>263</v>
      </c>
      <c r="B66" s="16" t="s">
        <v>264</v>
      </c>
      <c r="C66" s="1" t="s">
        <v>265</v>
      </c>
      <c r="E66" s="5">
        <v>133786.63</v>
      </c>
      <c r="G66" s="5">
        <v>-615547.01</v>
      </c>
      <c r="I66" s="9">
        <f t="shared" si="8"/>
        <v>749333.64</v>
      </c>
      <c r="K66" s="21">
        <f t="shared" si="9"/>
        <v>1.2173459180639996</v>
      </c>
      <c r="M66" s="9">
        <v>-1208666.57</v>
      </c>
      <c r="O66" s="9">
        <v>-2505251.82</v>
      </c>
      <c r="Q66" s="9">
        <f t="shared" si="10"/>
        <v>1296585.2499999998</v>
      </c>
      <c r="S66" s="21">
        <f t="shared" si="11"/>
        <v>0.5175468747888186</v>
      </c>
      <c r="U66" s="9">
        <v>-12643952.59</v>
      </c>
      <c r="W66" s="9">
        <v>-7096436.31</v>
      </c>
      <c r="Y66" s="9">
        <f t="shared" si="12"/>
        <v>-5547516.28</v>
      </c>
      <c r="AA66" s="21">
        <f t="shared" si="13"/>
        <v>-0.7817326947869135</v>
      </c>
      <c r="AC66" s="9">
        <v>-13398432.97</v>
      </c>
      <c r="AE66" s="9">
        <v>-7120815.54</v>
      </c>
      <c r="AG66" s="9">
        <f t="shared" si="14"/>
        <v>-6277617.430000001</v>
      </c>
      <c r="AI66" s="21">
        <f t="shared" si="15"/>
        <v>-0.8815868624508705</v>
      </c>
    </row>
    <row r="67" spans="1:35" ht="12.75" outlineLevel="1">
      <c r="A67" s="1" t="s">
        <v>266</v>
      </c>
      <c r="B67" s="16" t="s">
        <v>267</v>
      </c>
      <c r="C67" s="1" t="s">
        <v>268</v>
      </c>
      <c r="E67" s="5">
        <v>-96517.25</v>
      </c>
      <c r="G67" s="5">
        <v>-294207.99</v>
      </c>
      <c r="I67" s="9">
        <f t="shared" si="8"/>
        <v>197690.74</v>
      </c>
      <c r="K67" s="21">
        <f t="shared" si="9"/>
        <v>0.6719421182273125</v>
      </c>
      <c r="M67" s="9">
        <v>-1208060.21</v>
      </c>
      <c r="O67" s="9">
        <v>-863424.61</v>
      </c>
      <c r="Q67" s="9">
        <f t="shared" si="10"/>
        <v>-344635.6</v>
      </c>
      <c r="S67" s="21">
        <f t="shared" si="11"/>
        <v>-0.3991496142320984</v>
      </c>
      <c r="U67" s="9">
        <v>-2452069.18</v>
      </c>
      <c r="W67" s="9">
        <v>-3714725.58</v>
      </c>
      <c r="Y67" s="9">
        <f t="shared" si="12"/>
        <v>1262656.4</v>
      </c>
      <c r="AA67" s="21">
        <f t="shared" si="13"/>
        <v>0.339905700382853</v>
      </c>
      <c r="AC67" s="9">
        <v>-2789928.02</v>
      </c>
      <c r="AE67" s="9">
        <v>-3957032.24</v>
      </c>
      <c r="AG67" s="9">
        <f t="shared" si="14"/>
        <v>1167104.2200000002</v>
      </c>
      <c r="AI67" s="21">
        <f t="shared" si="15"/>
        <v>0.29494432928855796</v>
      </c>
    </row>
    <row r="68" spans="1:35" ht="12.75" outlineLevel="1">
      <c r="A68" s="1" t="s">
        <v>269</v>
      </c>
      <c r="B68" s="16" t="s">
        <v>270</v>
      </c>
      <c r="C68" s="1" t="s">
        <v>271</v>
      </c>
      <c r="E68" s="5">
        <v>-0.01</v>
      </c>
      <c r="G68" s="5">
        <v>-1.57</v>
      </c>
      <c r="I68" s="9">
        <f t="shared" si="8"/>
        <v>1.56</v>
      </c>
      <c r="K68" s="21">
        <f t="shared" si="9"/>
        <v>0.9936305732484076</v>
      </c>
      <c r="M68" s="9">
        <v>0.11</v>
      </c>
      <c r="O68" s="9">
        <v>0</v>
      </c>
      <c r="Q68" s="9">
        <f t="shared" si="10"/>
        <v>0.11</v>
      </c>
      <c r="S68" s="21" t="str">
        <f t="shared" si="11"/>
        <v>N.M.</v>
      </c>
      <c r="U68" s="9">
        <v>-12.81</v>
      </c>
      <c r="W68" s="9">
        <v>0</v>
      </c>
      <c r="Y68" s="9">
        <f t="shared" si="12"/>
        <v>-12.81</v>
      </c>
      <c r="AA68" s="21" t="str">
        <f t="shared" si="13"/>
        <v>N.M.</v>
      </c>
      <c r="AC68" s="9">
        <v>-12.81</v>
      </c>
      <c r="AE68" s="9">
        <v>0</v>
      </c>
      <c r="AG68" s="9">
        <f t="shared" si="14"/>
        <v>-12.81</v>
      </c>
      <c r="AI68" s="21" t="str">
        <f t="shared" si="15"/>
        <v>N.M.</v>
      </c>
    </row>
    <row r="69" spans="1:35" ht="12.75" outlineLevel="1">
      <c r="A69" s="1" t="s">
        <v>272</v>
      </c>
      <c r="B69" s="16" t="s">
        <v>273</v>
      </c>
      <c r="C69" s="1" t="s">
        <v>274</v>
      </c>
      <c r="E69" s="5">
        <v>171345.42</v>
      </c>
      <c r="G69" s="5">
        <v>9938.04</v>
      </c>
      <c r="I69" s="9">
        <f t="shared" si="8"/>
        <v>161407.38</v>
      </c>
      <c r="K69" s="21" t="str">
        <f t="shared" si="9"/>
        <v>N.M.</v>
      </c>
      <c r="M69" s="9">
        <v>609354.39</v>
      </c>
      <c r="O69" s="9">
        <v>-141688.67</v>
      </c>
      <c r="Q69" s="9">
        <f t="shared" si="10"/>
        <v>751043.06</v>
      </c>
      <c r="S69" s="21">
        <f t="shared" si="11"/>
        <v>5.300657137934882</v>
      </c>
      <c r="U69" s="9">
        <v>-1122517.22</v>
      </c>
      <c r="W69" s="9">
        <v>566899.93</v>
      </c>
      <c r="Y69" s="9">
        <f t="shared" si="12"/>
        <v>-1689417.15</v>
      </c>
      <c r="AA69" s="21">
        <f t="shared" si="13"/>
        <v>-2.9800976514497006</v>
      </c>
      <c r="AC69" s="9">
        <v>-1360996.63</v>
      </c>
      <c r="AE69" s="9">
        <v>835121.77</v>
      </c>
      <c r="AG69" s="9">
        <f t="shared" si="14"/>
        <v>-2196118.4</v>
      </c>
      <c r="AI69" s="21">
        <f t="shared" si="15"/>
        <v>-2.6296984211057026</v>
      </c>
    </row>
    <row r="70" spans="1:35" ht="12.75" outlineLevel="1">
      <c r="A70" s="1" t="s">
        <v>275</v>
      </c>
      <c r="B70" s="16" t="s">
        <v>276</v>
      </c>
      <c r="C70" s="1" t="s">
        <v>277</v>
      </c>
      <c r="E70" s="5">
        <v>-6073</v>
      </c>
      <c r="G70" s="5">
        <v>-264</v>
      </c>
      <c r="I70" s="9">
        <f t="shared" si="8"/>
        <v>-5809</v>
      </c>
      <c r="K70" s="21" t="str">
        <f t="shared" si="9"/>
        <v>N.M.</v>
      </c>
      <c r="M70" s="9">
        <v>6166</v>
      </c>
      <c r="O70" s="9">
        <v>-14</v>
      </c>
      <c r="Q70" s="9">
        <f t="shared" si="10"/>
        <v>6180</v>
      </c>
      <c r="S70" s="21" t="str">
        <f t="shared" si="11"/>
        <v>N.M.</v>
      </c>
      <c r="U70" s="9">
        <v>10284</v>
      </c>
      <c r="W70" s="9">
        <v>-4388</v>
      </c>
      <c r="Y70" s="9">
        <f t="shared" si="12"/>
        <v>14672</v>
      </c>
      <c r="AA70" s="21">
        <f t="shared" si="13"/>
        <v>3.343664539653601</v>
      </c>
      <c r="AC70" s="9">
        <v>12572</v>
      </c>
      <c r="AE70" s="9">
        <v>-4388</v>
      </c>
      <c r="AG70" s="9">
        <f t="shared" si="14"/>
        <v>16960</v>
      </c>
      <c r="AI70" s="21">
        <f t="shared" si="15"/>
        <v>3.8650865998176847</v>
      </c>
    </row>
    <row r="71" spans="1:35" ht="12.75" outlineLevel="1">
      <c r="A71" s="1" t="s">
        <v>278</v>
      </c>
      <c r="B71" s="16" t="s">
        <v>279</v>
      </c>
      <c r="C71" s="1" t="s">
        <v>280</v>
      </c>
      <c r="E71" s="5">
        <v>41398.64</v>
      </c>
      <c r="G71" s="5">
        <v>41281.28</v>
      </c>
      <c r="I71" s="9">
        <f t="shared" si="8"/>
        <v>117.36000000000058</v>
      </c>
      <c r="K71" s="21">
        <f t="shared" si="9"/>
        <v>0.0028429351027875246</v>
      </c>
      <c r="M71" s="9">
        <v>126870.08</v>
      </c>
      <c r="O71" s="9">
        <v>124713.23</v>
      </c>
      <c r="Q71" s="9">
        <f t="shared" si="10"/>
        <v>2156.850000000006</v>
      </c>
      <c r="S71" s="21">
        <f t="shared" si="11"/>
        <v>0.01729447629573868</v>
      </c>
      <c r="U71" s="9">
        <v>461502.87</v>
      </c>
      <c r="W71" s="9">
        <v>461640.61</v>
      </c>
      <c r="Y71" s="9">
        <f t="shared" si="12"/>
        <v>-137.7399999999907</v>
      </c>
      <c r="AA71" s="21">
        <f t="shared" si="13"/>
        <v>-0.0002983706307813576</v>
      </c>
      <c r="AC71" s="9">
        <v>528426.48</v>
      </c>
      <c r="AE71" s="9">
        <v>503503.69</v>
      </c>
      <c r="AG71" s="9">
        <f t="shared" si="14"/>
        <v>24922.78999999998</v>
      </c>
      <c r="AI71" s="21">
        <f t="shared" si="15"/>
        <v>0.04949872363398167</v>
      </c>
    </row>
    <row r="72" spans="1:35" ht="12.75" outlineLevel="1">
      <c r="A72" s="1" t="s">
        <v>281</v>
      </c>
      <c r="B72" s="16" t="s">
        <v>282</v>
      </c>
      <c r="C72" s="1" t="s">
        <v>283</v>
      </c>
      <c r="E72" s="5">
        <v>-470039.211</v>
      </c>
      <c r="G72" s="5">
        <v>-295694.84</v>
      </c>
      <c r="I72" s="9">
        <f t="shared" si="8"/>
        <v>-174344.37099999998</v>
      </c>
      <c r="K72" s="21">
        <f t="shared" si="9"/>
        <v>-0.5896091084984776</v>
      </c>
      <c r="M72" s="9">
        <v>-1920119.601</v>
      </c>
      <c r="O72" s="9">
        <v>-284339.02</v>
      </c>
      <c r="Q72" s="9">
        <f t="shared" si="10"/>
        <v>-1635780.581</v>
      </c>
      <c r="S72" s="21">
        <f t="shared" si="11"/>
        <v>-5.752923327230993</v>
      </c>
      <c r="U72" s="9">
        <v>-1632313.311</v>
      </c>
      <c r="W72" s="9">
        <v>1732773.051</v>
      </c>
      <c r="Y72" s="9">
        <f t="shared" si="12"/>
        <v>-3365086.3619999997</v>
      </c>
      <c r="AA72" s="21">
        <f t="shared" si="13"/>
        <v>-1.9420237174498853</v>
      </c>
      <c r="AC72" s="9">
        <v>-1539188.171</v>
      </c>
      <c r="AE72" s="9">
        <v>1732773.051</v>
      </c>
      <c r="AG72" s="9">
        <f t="shared" si="14"/>
        <v>-3271961.222</v>
      </c>
      <c r="AI72" s="21">
        <f t="shared" si="15"/>
        <v>-1.8882803031312843</v>
      </c>
    </row>
    <row r="73" spans="1:35" ht="12.75" outlineLevel="1">
      <c r="A73" s="1" t="s">
        <v>284</v>
      </c>
      <c r="B73" s="16" t="s">
        <v>285</v>
      </c>
      <c r="C73" s="1" t="s">
        <v>286</v>
      </c>
      <c r="E73" s="5">
        <v>470039.211</v>
      </c>
      <c r="G73" s="5">
        <v>295694.84</v>
      </c>
      <c r="I73" s="9">
        <f t="shared" si="8"/>
        <v>174344.37099999998</v>
      </c>
      <c r="K73" s="21">
        <f t="shared" si="9"/>
        <v>0.5896091084984776</v>
      </c>
      <c r="M73" s="9">
        <v>1920119.601</v>
      </c>
      <c r="O73" s="9">
        <v>284339.02</v>
      </c>
      <c r="Q73" s="9">
        <f t="shared" si="10"/>
        <v>1635780.581</v>
      </c>
      <c r="S73" s="21">
        <f t="shared" si="11"/>
        <v>5.752923327230993</v>
      </c>
      <c r="U73" s="9">
        <v>1632313.311</v>
      </c>
      <c r="W73" s="9">
        <v>-1732773.051</v>
      </c>
      <c r="Y73" s="9">
        <f t="shared" si="12"/>
        <v>3365086.3619999997</v>
      </c>
      <c r="AA73" s="21">
        <f t="shared" si="13"/>
        <v>1.9420237174498853</v>
      </c>
      <c r="AC73" s="9">
        <v>1539188.171</v>
      </c>
      <c r="AE73" s="9">
        <v>-1732773.051</v>
      </c>
      <c r="AG73" s="9">
        <f t="shared" si="14"/>
        <v>3271961.222</v>
      </c>
      <c r="AI73" s="21">
        <f t="shared" si="15"/>
        <v>1.8882803031312843</v>
      </c>
    </row>
    <row r="74" spans="1:35" ht="12.75" outlineLevel="1">
      <c r="A74" s="1" t="s">
        <v>287</v>
      </c>
      <c r="B74" s="16" t="s">
        <v>288</v>
      </c>
      <c r="C74" s="1" t="s">
        <v>289</v>
      </c>
      <c r="E74" s="5">
        <v>8991.86</v>
      </c>
      <c r="G74" s="5">
        <v>-37348.58</v>
      </c>
      <c r="I74" s="9">
        <f aca="true" t="shared" si="16" ref="I74:I105">+E74-G74</f>
        <v>46340.44</v>
      </c>
      <c r="K74" s="21">
        <f aca="true" t="shared" si="17" ref="K74:K105">IF(G74&lt;0,IF(I74=0,0,IF(OR(G74=0,E74=0),"N.M.",IF(ABS(I74/G74)&gt;=10,"N.M.",I74/(-G74)))),IF(I74=0,0,IF(OR(G74=0,E74=0),"N.M.",IF(ABS(I74/G74)&gt;=10,"N.M.",I74/G74))))</f>
        <v>1.2407550702061498</v>
      </c>
      <c r="M74" s="9">
        <v>-11597.17</v>
      </c>
      <c r="O74" s="9">
        <v>-114405.82</v>
      </c>
      <c r="Q74" s="9">
        <f aca="true" t="shared" si="18" ref="Q74:Q105">+M74-O74</f>
        <v>102808.65000000001</v>
      </c>
      <c r="S74" s="21">
        <f aca="true" t="shared" si="19" ref="S74:S105">IF(O74&lt;0,IF(Q74=0,0,IF(OR(O74=0,M74=0),"N.M.",IF(ABS(Q74/O74)&gt;=10,"N.M.",Q74/(-O74)))),IF(Q74=0,0,IF(OR(O74=0,M74=0),"N.M.",IF(ABS(Q74/O74)&gt;=10,"N.M.",Q74/O74))))</f>
        <v>0.8986312934079752</v>
      </c>
      <c r="U74" s="9">
        <v>-225111.74</v>
      </c>
      <c r="W74" s="9">
        <v>-160094.71</v>
      </c>
      <c r="Y74" s="9">
        <f aca="true" t="shared" si="20" ref="Y74:Y105">+U74-W74</f>
        <v>-65017.03</v>
      </c>
      <c r="AA74" s="21">
        <f aca="true" t="shared" si="21" ref="AA74:AA105">IF(W74&lt;0,IF(Y74=0,0,IF(OR(W74=0,U74=0),"N.M.",IF(ABS(Y74/W74)&gt;=10,"N.M.",Y74/(-W74)))),IF(Y74=0,0,IF(OR(W74=0,U74=0),"N.M.",IF(ABS(Y74/W74)&gt;=10,"N.M.",Y74/W74))))</f>
        <v>-0.40611604218527897</v>
      </c>
      <c r="AC74" s="9">
        <v>-208204</v>
      </c>
      <c r="AE74" s="9">
        <v>-160094.71</v>
      </c>
      <c r="AG74" s="9">
        <f aca="true" t="shared" si="22" ref="AG74:AG105">+AC74-AE74</f>
        <v>-48109.29000000001</v>
      </c>
      <c r="AI74" s="21">
        <f aca="true" t="shared" si="23" ref="AI74:AI105">IF(AE74&lt;0,IF(AG74=0,0,IF(OR(AE74=0,AC74=0),"N.M.",IF(ABS(AG74/AE74)&gt;=10,"N.M.",AG74/(-AE74)))),IF(AG74=0,0,IF(OR(AE74=0,AC74=0),"N.M.",IF(ABS(AG74/AE74)&gt;=10,"N.M.",AG74/AE74))))</f>
        <v>-0.3005051822137034</v>
      </c>
    </row>
    <row r="75" spans="1:35" ht="12.75" outlineLevel="1">
      <c r="A75" s="1" t="s">
        <v>290</v>
      </c>
      <c r="B75" s="16" t="s">
        <v>291</v>
      </c>
      <c r="C75" s="1" t="s">
        <v>292</v>
      </c>
      <c r="E75" s="5">
        <v>1681.23</v>
      </c>
      <c r="G75" s="5">
        <v>0</v>
      </c>
      <c r="I75" s="9">
        <f t="shared" si="16"/>
        <v>1681.23</v>
      </c>
      <c r="K75" s="21" t="str">
        <f t="shared" si="17"/>
        <v>N.M.</v>
      </c>
      <c r="M75" s="9">
        <v>5905.79</v>
      </c>
      <c r="O75" s="9">
        <v>0</v>
      </c>
      <c r="Q75" s="9">
        <f t="shared" si="18"/>
        <v>5905.79</v>
      </c>
      <c r="S75" s="21" t="str">
        <f t="shared" si="19"/>
        <v>N.M.</v>
      </c>
      <c r="U75" s="9">
        <v>36021.39</v>
      </c>
      <c r="W75" s="9">
        <v>0</v>
      </c>
      <c r="Y75" s="9">
        <f t="shared" si="20"/>
        <v>36021.39</v>
      </c>
      <c r="AA75" s="21" t="str">
        <f t="shared" si="21"/>
        <v>N.M.</v>
      </c>
      <c r="AC75" s="9">
        <v>36021.39</v>
      </c>
      <c r="AE75" s="9">
        <v>0</v>
      </c>
      <c r="AG75" s="9">
        <f t="shared" si="22"/>
        <v>36021.39</v>
      </c>
      <c r="AI75" s="21" t="str">
        <f t="shared" si="23"/>
        <v>N.M.</v>
      </c>
    </row>
    <row r="76" spans="1:35" ht="12.75" outlineLevel="1">
      <c r="A76" s="1" t="s">
        <v>293</v>
      </c>
      <c r="B76" s="16" t="s">
        <v>294</v>
      </c>
      <c r="C76" s="1" t="s">
        <v>295</v>
      </c>
      <c r="E76" s="5">
        <v>-2715.18</v>
      </c>
      <c r="G76" s="5">
        <v>0</v>
      </c>
      <c r="I76" s="9">
        <f t="shared" si="16"/>
        <v>-2715.18</v>
      </c>
      <c r="K76" s="21" t="str">
        <f t="shared" si="17"/>
        <v>N.M.</v>
      </c>
      <c r="M76" s="9">
        <v>16622.58</v>
      </c>
      <c r="O76" s="9">
        <v>0</v>
      </c>
      <c r="Q76" s="9">
        <f t="shared" si="18"/>
        <v>16622.58</v>
      </c>
      <c r="S76" s="21" t="str">
        <f t="shared" si="19"/>
        <v>N.M.</v>
      </c>
      <c r="U76" s="9">
        <v>16438.16</v>
      </c>
      <c r="W76" s="9">
        <v>0</v>
      </c>
      <c r="Y76" s="9">
        <f t="shared" si="20"/>
        <v>16438.16</v>
      </c>
      <c r="AA76" s="21" t="str">
        <f t="shared" si="21"/>
        <v>N.M.</v>
      </c>
      <c r="AC76" s="9">
        <v>16438.16</v>
      </c>
      <c r="AE76" s="9">
        <v>0</v>
      </c>
      <c r="AG76" s="9">
        <f t="shared" si="22"/>
        <v>16438.16</v>
      </c>
      <c r="AI76" s="21" t="str">
        <f t="shared" si="23"/>
        <v>N.M.</v>
      </c>
    </row>
    <row r="77" spans="1:35" ht="12.75" outlineLevel="1">
      <c r="A77" s="1" t="s">
        <v>296</v>
      </c>
      <c r="B77" s="16" t="s">
        <v>297</v>
      </c>
      <c r="C77" s="1" t="s">
        <v>298</v>
      </c>
      <c r="E77" s="5">
        <v>-16669.69</v>
      </c>
      <c r="G77" s="5">
        <v>0</v>
      </c>
      <c r="I77" s="9">
        <f t="shared" si="16"/>
        <v>-16669.69</v>
      </c>
      <c r="K77" s="21" t="str">
        <f t="shared" si="17"/>
        <v>N.M.</v>
      </c>
      <c r="M77" s="9">
        <v>-46065.08</v>
      </c>
      <c r="O77" s="9">
        <v>0</v>
      </c>
      <c r="Q77" s="9">
        <f t="shared" si="18"/>
        <v>-46065.08</v>
      </c>
      <c r="S77" s="21" t="str">
        <f t="shared" si="19"/>
        <v>N.M.</v>
      </c>
      <c r="U77" s="9">
        <v>32009.030000000002</v>
      </c>
      <c r="W77" s="9">
        <v>0</v>
      </c>
      <c r="Y77" s="9">
        <f t="shared" si="20"/>
        <v>32009.030000000002</v>
      </c>
      <c r="AA77" s="21" t="str">
        <f t="shared" si="21"/>
        <v>N.M.</v>
      </c>
      <c r="AC77" s="9">
        <v>32009.030000000002</v>
      </c>
      <c r="AE77" s="9">
        <v>0</v>
      </c>
      <c r="AG77" s="9">
        <f t="shared" si="22"/>
        <v>32009.030000000002</v>
      </c>
      <c r="AI77" s="21" t="str">
        <f t="shared" si="23"/>
        <v>N.M.</v>
      </c>
    </row>
    <row r="78" spans="1:35" ht="12.75" outlineLevel="1">
      <c r="A78" s="1" t="s">
        <v>299</v>
      </c>
      <c r="B78" s="16" t="s">
        <v>300</v>
      </c>
      <c r="C78" s="1" t="s">
        <v>301</v>
      </c>
      <c r="E78" s="5">
        <v>172147.38</v>
      </c>
      <c r="G78" s="5">
        <v>15554</v>
      </c>
      <c r="I78" s="9">
        <f t="shared" si="16"/>
        <v>156593.38</v>
      </c>
      <c r="K78" s="21" t="str">
        <f t="shared" si="17"/>
        <v>N.M.</v>
      </c>
      <c r="M78" s="9">
        <v>292630.53</v>
      </c>
      <c r="O78" s="9">
        <v>37555.14</v>
      </c>
      <c r="Q78" s="9">
        <f t="shared" si="18"/>
        <v>255075.39</v>
      </c>
      <c r="S78" s="21">
        <f t="shared" si="19"/>
        <v>6.79202340877973</v>
      </c>
      <c r="U78" s="9">
        <v>511606.4</v>
      </c>
      <c r="W78" s="9">
        <v>143394.88</v>
      </c>
      <c r="Y78" s="9">
        <f t="shared" si="20"/>
        <v>368211.52</v>
      </c>
      <c r="AA78" s="21">
        <f t="shared" si="21"/>
        <v>2.567814973589015</v>
      </c>
      <c r="AC78" s="9">
        <v>521466.24000000005</v>
      </c>
      <c r="AE78" s="9">
        <v>212603.25</v>
      </c>
      <c r="AG78" s="9">
        <f t="shared" si="22"/>
        <v>308862.99000000005</v>
      </c>
      <c r="AI78" s="21">
        <f t="shared" si="23"/>
        <v>1.4527670202595682</v>
      </c>
    </row>
    <row r="79" spans="1:35" ht="12.75" outlineLevel="1">
      <c r="A79" s="1" t="s">
        <v>302</v>
      </c>
      <c r="B79" s="16" t="s">
        <v>303</v>
      </c>
      <c r="C79" s="1" t="s">
        <v>304</v>
      </c>
      <c r="E79" s="5">
        <v>-144230.63</v>
      </c>
      <c r="G79" s="5">
        <v>-148622.03</v>
      </c>
      <c r="I79" s="9">
        <f t="shared" si="16"/>
        <v>4391.399999999994</v>
      </c>
      <c r="K79" s="21">
        <f t="shared" si="17"/>
        <v>0.029547436540868093</v>
      </c>
      <c r="M79" s="9">
        <v>-460424.56</v>
      </c>
      <c r="O79" s="9">
        <v>-552838.86</v>
      </c>
      <c r="Q79" s="9">
        <f t="shared" si="18"/>
        <v>92414.29999999999</v>
      </c>
      <c r="S79" s="21">
        <f t="shared" si="19"/>
        <v>0.1671631766261872</v>
      </c>
      <c r="U79" s="9">
        <v>-2138735.08</v>
      </c>
      <c r="W79" s="9">
        <v>-2058658.01</v>
      </c>
      <c r="Y79" s="9">
        <f t="shared" si="20"/>
        <v>-80077.07000000007</v>
      </c>
      <c r="AA79" s="21">
        <f t="shared" si="21"/>
        <v>-0.03889770404361629</v>
      </c>
      <c r="AC79" s="9">
        <v>-2333070.14</v>
      </c>
      <c r="AE79" s="9">
        <v>-2227463</v>
      </c>
      <c r="AG79" s="9">
        <f t="shared" si="22"/>
        <v>-105607.14000000013</v>
      </c>
      <c r="AI79" s="21">
        <f t="shared" si="23"/>
        <v>-0.047411400324045845</v>
      </c>
    </row>
    <row r="80" spans="1:35" ht="12.75" outlineLevel="1">
      <c r="A80" s="1" t="s">
        <v>305</v>
      </c>
      <c r="B80" s="16" t="s">
        <v>306</v>
      </c>
      <c r="C80" s="1" t="s">
        <v>307</v>
      </c>
      <c r="E80" s="5">
        <v>0</v>
      </c>
      <c r="G80" s="5">
        <v>0</v>
      </c>
      <c r="I80" s="9">
        <f t="shared" si="16"/>
        <v>0</v>
      </c>
      <c r="K80" s="21">
        <f t="shared" si="17"/>
        <v>0</v>
      </c>
      <c r="M80" s="9">
        <v>-819.46</v>
      </c>
      <c r="O80" s="9">
        <v>0</v>
      </c>
      <c r="Q80" s="9">
        <f t="shared" si="18"/>
        <v>-819.46</v>
      </c>
      <c r="S80" s="21" t="str">
        <f t="shared" si="19"/>
        <v>N.M.</v>
      </c>
      <c r="U80" s="9">
        <v>-819.46</v>
      </c>
      <c r="W80" s="9">
        <v>11202.37</v>
      </c>
      <c r="Y80" s="9">
        <f t="shared" si="20"/>
        <v>-12021.830000000002</v>
      </c>
      <c r="AA80" s="21">
        <f t="shared" si="21"/>
        <v>-1.0731505922407492</v>
      </c>
      <c r="AC80" s="9">
        <v>-819.46</v>
      </c>
      <c r="AE80" s="9">
        <v>11202.37</v>
      </c>
      <c r="AG80" s="9">
        <f t="shared" si="22"/>
        <v>-12021.830000000002</v>
      </c>
      <c r="AI80" s="21">
        <f t="shared" si="23"/>
        <v>-1.0731505922407492</v>
      </c>
    </row>
    <row r="81" spans="1:35" ht="12.75" outlineLevel="1">
      <c r="A81" s="1" t="s">
        <v>308</v>
      </c>
      <c r="B81" s="16" t="s">
        <v>309</v>
      </c>
      <c r="C81" s="1" t="s">
        <v>310</v>
      </c>
      <c r="E81" s="5">
        <v>0</v>
      </c>
      <c r="G81" s="5">
        <v>0</v>
      </c>
      <c r="I81" s="9">
        <f t="shared" si="16"/>
        <v>0</v>
      </c>
      <c r="K81" s="21">
        <f t="shared" si="17"/>
        <v>0</v>
      </c>
      <c r="M81" s="9">
        <v>0</v>
      </c>
      <c r="O81" s="9">
        <v>0</v>
      </c>
      <c r="Q81" s="9">
        <f t="shared" si="18"/>
        <v>0</v>
      </c>
      <c r="S81" s="21">
        <f t="shared" si="19"/>
        <v>0</v>
      </c>
      <c r="U81" s="9">
        <v>0</v>
      </c>
      <c r="W81" s="9">
        <v>-5623.9800000000005</v>
      </c>
      <c r="Y81" s="9">
        <f t="shared" si="20"/>
        <v>5623.9800000000005</v>
      </c>
      <c r="AA81" s="21" t="str">
        <f t="shared" si="21"/>
        <v>N.M.</v>
      </c>
      <c r="AC81" s="9">
        <v>0</v>
      </c>
      <c r="AE81" s="9">
        <v>-5627.410000000001</v>
      </c>
      <c r="AG81" s="9">
        <f t="shared" si="22"/>
        <v>5627.410000000001</v>
      </c>
      <c r="AI81" s="21" t="str">
        <f t="shared" si="23"/>
        <v>N.M.</v>
      </c>
    </row>
    <row r="82" spans="1:35" ht="12.75" outlineLevel="1">
      <c r="A82" s="1" t="s">
        <v>311</v>
      </c>
      <c r="B82" s="16" t="s">
        <v>312</v>
      </c>
      <c r="C82" s="1" t="s">
        <v>313</v>
      </c>
      <c r="E82" s="5">
        <v>102180.41</v>
      </c>
      <c r="G82" s="5">
        <v>303192.97000000003</v>
      </c>
      <c r="I82" s="9">
        <f t="shared" si="16"/>
        <v>-201012.56000000003</v>
      </c>
      <c r="K82" s="21">
        <f t="shared" si="17"/>
        <v>-0.6629855566901832</v>
      </c>
      <c r="M82" s="9">
        <v>699331.78</v>
      </c>
      <c r="O82" s="9">
        <v>599387.75</v>
      </c>
      <c r="Q82" s="9">
        <f t="shared" si="18"/>
        <v>99944.03000000003</v>
      </c>
      <c r="S82" s="21">
        <f t="shared" si="19"/>
        <v>0.1667435312116406</v>
      </c>
      <c r="U82" s="9">
        <v>4342214.64</v>
      </c>
      <c r="W82" s="9">
        <v>1950827.6800000002</v>
      </c>
      <c r="Y82" s="9">
        <f t="shared" si="20"/>
        <v>2391386.9599999995</v>
      </c>
      <c r="AA82" s="21">
        <f t="shared" si="21"/>
        <v>1.225831981223477</v>
      </c>
      <c r="AC82" s="9">
        <v>4679194.08</v>
      </c>
      <c r="AE82" s="9">
        <v>1950827.6800000002</v>
      </c>
      <c r="AG82" s="9">
        <f t="shared" si="22"/>
        <v>2728366.4</v>
      </c>
      <c r="AI82" s="21">
        <f t="shared" si="23"/>
        <v>1.3985686321612987</v>
      </c>
    </row>
    <row r="83" spans="1:35" ht="12.75" outlineLevel="1">
      <c r="A83" s="1" t="s">
        <v>314</v>
      </c>
      <c r="B83" s="16" t="s">
        <v>315</v>
      </c>
      <c r="C83" s="1" t="s">
        <v>316</v>
      </c>
      <c r="E83" s="5">
        <v>-1526953.6400000001</v>
      </c>
      <c r="G83" s="5">
        <v>-1395539.09</v>
      </c>
      <c r="I83" s="9">
        <f t="shared" si="16"/>
        <v>-131414.55000000005</v>
      </c>
      <c r="K83" s="21">
        <f t="shared" si="17"/>
        <v>-0.09416758795341236</v>
      </c>
      <c r="M83" s="9">
        <v>-4753341.67</v>
      </c>
      <c r="O83" s="9">
        <v>-4359905.61</v>
      </c>
      <c r="Q83" s="9">
        <f t="shared" si="18"/>
        <v>-393436.0599999996</v>
      </c>
      <c r="S83" s="21">
        <f t="shared" si="19"/>
        <v>-0.09023958204452953</v>
      </c>
      <c r="U83" s="9">
        <v>-23016801.46</v>
      </c>
      <c r="W83" s="9">
        <v>-10566243.55</v>
      </c>
      <c r="Y83" s="9">
        <f t="shared" si="20"/>
        <v>-12450557.91</v>
      </c>
      <c r="AA83" s="21">
        <f t="shared" si="21"/>
        <v>-1.1783334210576661</v>
      </c>
      <c r="AC83" s="9">
        <v>-24902827.95</v>
      </c>
      <c r="AE83" s="9">
        <v>-10566243.55</v>
      </c>
      <c r="AG83" s="9">
        <f t="shared" si="22"/>
        <v>-14336584.399999999</v>
      </c>
      <c r="AI83" s="21">
        <f t="shared" si="23"/>
        <v>-1.3568288798340256</v>
      </c>
    </row>
    <row r="84" spans="1:35" ht="12.75" outlineLevel="1">
      <c r="A84" s="1" t="s">
        <v>317</v>
      </c>
      <c r="B84" s="16" t="s">
        <v>318</v>
      </c>
      <c r="C84" s="1" t="s">
        <v>319</v>
      </c>
      <c r="E84" s="5">
        <v>950215.1</v>
      </c>
      <c r="G84" s="5">
        <v>631058.03</v>
      </c>
      <c r="I84" s="9">
        <f t="shared" si="16"/>
        <v>319157.06999999995</v>
      </c>
      <c r="K84" s="21">
        <f t="shared" si="17"/>
        <v>0.5057491622442392</v>
      </c>
      <c r="M84" s="9">
        <v>2516679.18</v>
      </c>
      <c r="O84" s="9">
        <v>2141683.85</v>
      </c>
      <c r="Q84" s="9">
        <f t="shared" si="18"/>
        <v>374995.3300000001</v>
      </c>
      <c r="S84" s="21">
        <f t="shared" si="19"/>
        <v>0.17509369088252688</v>
      </c>
      <c r="U84" s="9">
        <v>11077046.1</v>
      </c>
      <c r="W84" s="9">
        <v>4514022.4</v>
      </c>
      <c r="Y84" s="9">
        <f t="shared" si="20"/>
        <v>6563023.699999999</v>
      </c>
      <c r="AA84" s="21">
        <f t="shared" si="21"/>
        <v>1.4539191697409386</v>
      </c>
      <c r="AC84" s="9">
        <v>11972795.29</v>
      </c>
      <c r="AE84" s="9">
        <v>4514022.4</v>
      </c>
      <c r="AG84" s="9">
        <f t="shared" si="22"/>
        <v>7458772.889999999</v>
      </c>
      <c r="AI84" s="21">
        <f t="shared" si="23"/>
        <v>1.652356197877972</v>
      </c>
    </row>
    <row r="85" spans="1:35" ht="12.75" outlineLevel="1">
      <c r="A85" s="1" t="s">
        <v>320</v>
      </c>
      <c r="B85" s="16" t="s">
        <v>321</v>
      </c>
      <c r="C85" s="1" t="s">
        <v>322</v>
      </c>
      <c r="E85" s="5">
        <v>-168197.91</v>
      </c>
      <c r="G85" s="5">
        <v>-540878.18</v>
      </c>
      <c r="I85" s="9">
        <f t="shared" si="16"/>
        <v>372680.27</v>
      </c>
      <c r="K85" s="21">
        <f t="shared" si="17"/>
        <v>0.6890281098046883</v>
      </c>
      <c r="M85" s="9">
        <v>-1422637.84</v>
      </c>
      <c r="O85" s="9">
        <v>-2004211</v>
      </c>
      <c r="Q85" s="9">
        <f t="shared" si="18"/>
        <v>581573.1599999999</v>
      </c>
      <c r="S85" s="21">
        <f t="shared" si="19"/>
        <v>0.2901756152421077</v>
      </c>
      <c r="U85" s="9">
        <v>-9651569.13</v>
      </c>
      <c r="W85" s="9">
        <v>-4459102.11</v>
      </c>
      <c r="Y85" s="9">
        <f t="shared" si="20"/>
        <v>-5192467.0200000005</v>
      </c>
      <c r="AA85" s="21">
        <f t="shared" si="21"/>
        <v>-1.1644647043079264</v>
      </c>
      <c r="AC85" s="9">
        <v>-10302364.920000002</v>
      </c>
      <c r="AE85" s="9">
        <v>-4459102.11</v>
      </c>
      <c r="AG85" s="9">
        <f t="shared" si="22"/>
        <v>-5843262.810000001</v>
      </c>
      <c r="AI85" s="21">
        <f t="shared" si="23"/>
        <v>-1.310412425159737</v>
      </c>
    </row>
    <row r="86" spans="1:35" ht="12.75" outlineLevel="1">
      <c r="A86" s="1" t="s">
        <v>323</v>
      </c>
      <c r="B86" s="16" t="s">
        <v>324</v>
      </c>
      <c r="C86" s="1" t="s">
        <v>325</v>
      </c>
      <c r="E86" s="5">
        <v>903160.93</v>
      </c>
      <c r="G86" s="5">
        <v>826608.8300000001</v>
      </c>
      <c r="I86" s="9">
        <f t="shared" si="16"/>
        <v>76552.09999999998</v>
      </c>
      <c r="K86" s="21">
        <f t="shared" si="17"/>
        <v>0.09260982610118013</v>
      </c>
      <c r="M86" s="9">
        <v>2830092.49</v>
      </c>
      <c r="O86" s="9">
        <v>6020874.792</v>
      </c>
      <c r="Q86" s="9">
        <f t="shared" si="18"/>
        <v>-3190782.302</v>
      </c>
      <c r="S86" s="21">
        <f t="shared" si="19"/>
        <v>-0.5299532729429328</v>
      </c>
      <c r="U86" s="9">
        <v>12518645.77</v>
      </c>
      <c r="W86" s="9">
        <v>6020874.792</v>
      </c>
      <c r="Y86" s="9">
        <f t="shared" si="20"/>
        <v>6497770.977999999</v>
      </c>
      <c r="AA86" s="21">
        <f t="shared" si="21"/>
        <v>1.0792071256212894</v>
      </c>
      <c r="AC86" s="9">
        <v>13498864.95</v>
      </c>
      <c r="AE86" s="9">
        <v>6020874.792</v>
      </c>
      <c r="AG86" s="9">
        <f t="shared" si="22"/>
        <v>7477990.157999999</v>
      </c>
      <c r="AI86" s="21">
        <f t="shared" si="23"/>
        <v>1.24201057426673</v>
      </c>
    </row>
    <row r="87" spans="1:35" ht="12.75" outlineLevel="1">
      <c r="A87" s="1" t="s">
        <v>326</v>
      </c>
      <c r="B87" s="16" t="s">
        <v>327</v>
      </c>
      <c r="C87" s="1" t="s">
        <v>328</v>
      </c>
      <c r="E87" s="5">
        <v>-662698.54</v>
      </c>
      <c r="G87" s="5">
        <v>-320115.44</v>
      </c>
      <c r="I87" s="9">
        <f t="shared" si="16"/>
        <v>-342583.10000000003</v>
      </c>
      <c r="K87" s="21">
        <f t="shared" si="17"/>
        <v>-1.0701861178579828</v>
      </c>
      <c r="M87" s="9">
        <v>-1660219.38</v>
      </c>
      <c r="O87" s="9">
        <v>-2261565.172</v>
      </c>
      <c r="Q87" s="9">
        <f t="shared" si="18"/>
        <v>601345.7919999999</v>
      </c>
      <c r="S87" s="21">
        <f t="shared" si="19"/>
        <v>0.2658980600891567</v>
      </c>
      <c r="U87" s="9">
        <v>-5052510.05</v>
      </c>
      <c r="W87" s="9">
        <v>-2261565.172</v>
      </c>
      <c r="Y87" s="9">
        <f t="shared" si="20"/>
        <v>-2790944.878</v>
      </c>
      <c r="AA87" s="21">
        <f t="shared" si="21"/>
        <v>-1.2340766972157813</v>
      </c>
      <c r="AC87" s="9">
        <v>-5473031.49</v>
      </c>
      <c r="AE87" s="9">
        <v>-2261565.172</v>
      </c>
      <c r="AG87" s="9">
        <f t="shared" si="22"/>
        <v>-3211466.3180000004</v>
      </c>
      <c r="AI87" s="21">
        <f t="shared" si="23"/>
        <v>-1.4200193555156149</v>
      </c>
    </row>
    <row r="88" spans="1:35" ht="12.75" outlineLevel="1">
      <c r="A88" s="1" t="s">
        <v>329</v>
      </c>
      <c r="B88" s="16" t="s">
        <v>330</v>
      </c>
      <c r="C88" s="1" t="s">
        <v>331</v>
      </c>
      <c r="E88" s="5">
        <v>-129488.34</v>
      </c>
      <c r="G88" s="5">
        <v>-50007.33</v>
      </c>
      <c r="I88" s="9">
        <f t="shared" si="16"/>
        <v>-79481.01</v>
      </c>
      <c r="K88" s="21">
        <f t="shared" si="17"/>
        <v>-1.5893871958370902</v>
      </c>
      <c r="M88" s="9">
        <v>-265336.96</v>
      </c>
      <c r="O88" s="9">
        <v>-378932.223</v>
      </c>
      <c r="Q88" s="9">
        <f t="shared" si="18"/>
        <v>113595.26299999998</v>
      </c>
      <c r="S88" s="21">
        <f t="shared" si="19"/>
        <v>0.2997772585837863</v>
      </c>
      <c r="U88" s="9">
        <v>-804190.79</v>
      </c>
      <c r="W88" s="9">
        <v>-378932.223</v>
      </c>
      <c r="Y88" s="9">
        <f t="shared" si="20"/>
        <v>-425258.56700000004</v>
      </c>
      <c r="AA88" s="21">
        <f t="shared" si="21"/>
        <v>-1.1222549606186436</v>
      </c>
      <c r="AC88" s="9">
        <v>-871888.9700000001</v>
      </c>
      <c r="AE88" s="9">
        <v>-378932.223</v>
      </c>
      <c r="AG88" s="9">
        <f t="shared" si="22"/>
        <v>-492956.7470000001</v>
      </c>
      <c r="AI88" s="21">
        <f t="shared" si="23"/>
        <v>-1.3009100759425258</v>
      </c>
    </row>
    <row r="89" spans="1:35" ht="12.75" outlineLevel="1">
      <c r="A89" s="1" t="s">
        <v>332</v>
      </c>
      <c r="B89" s="16" t="s">
        <v>333</v>
      </c>
      <c r="C89" s="1" t="s">
        <v>334</v>
      </c>
      <c r="E89" s="5">
        <v>9891.93</v>
      </c>
      <c r="G89" s="5">
        <v>0</v>
      </c>
      <c r="I89" s="9">
        <f t="shared" si="16"/>
        <v>9891.93</v>
      </c>
      <c r="K89" s="21" t="str">
        <f t="shared" si="17"/>
        <v>N.M.</v>
      </c>
      <c r="M89" s="9">
        <v>45629.020000000004</v>
      </c>
      <c r="O89" s="9">
        <v>0</v>
      </c>
      <c r="Q89" s="9">
        <f t="shared" si="18"/>
        <v>45629.020000000004</v>
      </c>
      <c r="S89" s="21" t="str">
        <f t="shared" si="19"/>
        <v>N.M.</v>
      </c>
      <c r="U89" s="9">
        <v>45629.020000000004</v>
      </c>
      <c r="W89" s="9">
        <v>0</v>
      </c>
      <c r="Y89" s="9">
        <f t="shared" si="20"/>
        <v>45629.020000000004</v>
      </c>
      <c r="AA89" s="21" t="str">
        <f t="shared" si="21"/>
        <v>N.M.</v>
      </c>
      <c r="AC89" s="9">
        <v>45629.020000000004</v>
      </c>
      <c r="AE89" s="9">
        <v>0</v>
      </c>
      <c r="AG89" s="9">
        <f t="shared" si="22"/>
        <v>45629.020000000004</v>
      </c>
      <c r="AI89" s="21" t="str">
        <f t="shared" si="23"/>
        <v>N.M.</v>
      </c>
    </row>
    <row r="90" spans="1:35" ht="12.75" outlineLevel="1">
      <c r="A90" s="1" t="s">
        <v>335</v>
      </c>
      <c r="B90" s="16" t="s">
        <v>336</v>
      </c>
      <c r="C90" s="1" t="s">
        <v>337</v>
      </c>
      <c r="E90" s="5">
        <v>-10.36</v>
      </c>
      <c r="G90" s="5">
        <v>0</v>
      </c>
      <c r="I90" s="9">
        <f t="shared" si="16"/>
        <v>-10.36</v>
      </c>
      <c r="K90" s="21" t="str">
        <f t="shared" si="17"/>
        <v>N.M.</v>
      </c>
      <c r="M90" s="9">
        <v>-10.36</v>
      </c>
      <c r="O90" s="9">
        <v>0</v>
      </c>
      <c r="Q90" s="9">
        <f t="shared" si="18"/>
        <v>-10.36</v>
      </c>
      <c r="S90" s="21" t="str">
        <f t="shared" si="19"/>
        <v>N.M.</v>
      </c>
      <c r="U90" s="9">
        <v>-10.36</v>
      </c>
      <c r="W90" s="9">
        <v>0</v>
      </c>
      <c r="Y90" s="9">
        <f t="shared" si="20"/>
        <v>-10.36</v>
      </c>
      <c r="AA90" s="21" t="str">
        <f t="shared" si="21"/>
        <v>N.M.</v>
      </c>
      <c r="AC90" s="9">
        <v>-10.36</v>
      </c>
      <c r="AE90" s="9">
        <v>0</v>
      </c>
      <c r="AG90" s="9">
        <f t="shared" si="22"/>
        <v>-10.36</v>
      </c>
      <c r="AI90" s="21" t="str">
        <f t="shared" si="23"/>
        <v>N.M.</v>
      </c>
    </row>
    <row r="91" spans="1:35" ht="12.75" outlineLevel="1">
      <c r="A91" s="1" t="s">
        <v>338</v>
      </c>
      <c r="B91" s="16" t="s">
        <v>339</v>
      </c>
      <c r="C91" s="1" t="s">
        <v>340</v>
      </c>
      <c r="E91" s="5">
        <v>-87880.82</v>
      </c>
      <c r="G91" s="5">
        <v>0</v>
      </c>
      <c r="I91" s="9">
        <f t="shared" si="16"/>
        <v>-87880.82</v>
      </c>
      <c r="K91" s="21" t="str">
        <f t="shared" si="17"/>
        <v>N.M.</v>
      </c>
      <c r="M91" s="9">
        <v>-186353.63</v>
      </c>
      <c r="O91" s="9">
        <v>0</v>
      </c>
      <c r="Q91" s="9">
        <f t="shared" si="18"/>
        <v>-186353.63</v>
      </c>
      <c r="S91" s="21" t="str">
        <f t="shared" si="19"/>
        <v>N.M.</v>
      </c>
      <c r="U91" s="9">
        <v>-496766.98</v>
      </c>
      <c r="W91" s="9">
        <v>0</v>
      </c>
      <c r="Y91" s="9">
        <f t="shared" si="20"/>
        <v>-496766.98</v>
      </c>
      <c r="AA91" s="21" t="str">
        <f t="shared" si="21"/>
        <v>N.M.</v>
      </c>
      <c r="AC91" s="9">
        <v>-534565.07</v>
      </c>
      <c r="AE91" s="9">
        <v>0</v>
      </c>
      <c r="AG91" s="9">
        <f t="shared" si="22"/>
        <v>-534565.07</v>
      </c>
      <c r="AI91" s="21" t="str">
        <f t="shared" si="23"/>
        <v>N.M.</v>
      </c>
    </row>
    <row r="92" spans="1:35" ht="12.75" outlineLevel="1">
      <c r="A92" s="1" t="s">
        <v>341</v>
      </c>
      <c r="B92" s="16" t="s">
        <v>342</v>
      </c>
      <c r="C92" s="1" t="s">
        <v>343</v>
      </c>
      <c r="E92" s="5">
        <v>111288.51000000001</v>
      </c>
      <c r="G92" s="5">
        <v>108784.15000000001</v>
      </c>
      <c r="I92" s="9">
        <f t="shared" si="16"/>
        <v>2504.3600000000006</v>
      </c>
      <c r="K92" s="21">
        <f t="shared" si="17"/>
        <v>0.02302136846222543</v>
      </c>
      <c r="M92" s="9">
        <v>367061.36</v>
      </c>
      <c r="O92" s="9">
        <v>325005.75</v>
      </c>
      <c r="Q92" s="9">
        <f t="shared" si="18"/>
        <v>42055.609999999986</v>
      </c>
      <c r="S92" s="21">
        <f t="shared" si="19"/>
        <v>0.12939958754575875</v>
      </c>
      <c r="U92" s="9">
        <v>1505093.53</v>
      </c>
      <c r="W92" s="9">
        <v>1508584.42</v>
      </c>
      <c r="Y92" s="9">
        <f t="shared" si="20"/>
        <v>-3490.8899999998976</v>
      </c>
      <c r="AA92" s="21">
        <f t="shared" si="21"/>
        <v>-0.0023140170040997095</v>
      </c>
      <c r="AC92" s="9">
        <v>1665897.18</v>
      </c>
      <c r="AE92" s="9">
        <v>1683555.23</v>
      </c>
      <c r="AG92" s="9">
        <f t="shared" si="22"/>
        <v>-17658.050000000047</v>
      </c>
      <c r="AI92" s="21">
        <f t="shared" si="23"/>
        <v>-0.010488548094736427</v>
      </c>
    </row>
    <row r="93" spans="1:35" ht="12.75" outlineLevel="1">
      <c r="A93" s="1" t="s">
        <v>344</v>
      </c>
      <c r="B93" s="16" t="s">
        <v>345</v>
      </c>
      <c r="C93" s="1" t="s">
        <v>346</v>
      </c>
      <c r="E93" s="5">
        <v>28681.95</v>
      </c>
      <c r="G93" s="5">
        <v>33128.08</v>
      </c>
      <c r="I93" s="9">
        <f t="shared" si="16"/>
        <v>-4446.130000000001</v>
      </c>
      <c r="K93" s="21">
        <f t="shared" si="17"/>
        <v>-0.13421031342595166</v>
      </c>
      <c r="M93" s="9">
        <v>92650.74</v>
      </c>
      <c r="O93" s="9">
        <v>100593.936</v>
      </c>
      <c r="Q93" s="9">
        <f t="shared" si="18"/>
        <v>-7943.195999999996</v>
      </c>
      <c r="S93" s="21">
        <f t="shared" si="19"/>
        <v>-0.07896297049158109</v>
      </c>
      <c r="U93" s="9">
        <v>411343.964</v>
      </c>
      <c r="W93" s="9">
        <v>386799.29</v>
      </c>
      <c r="Y93" s="9">
        <f t="shared" si="20"/>
        <v>24544.674</v>
      </c>
      <c r="AA93" s="21">
        <f t="shared" si="21"/>
        <v>0.06345584036620129</v>
      </c>
      <c r="AC93" s="9">
        <v>430223.626</v>
      </c>
      <c r="AE93" s="9">
        <v>404930.148</v>
      </c>
      <c r="AG93" s="9">
        <f t="shared" si="22"/>
        <v>25293.478000000003</v>
      </c>
      <c r="AI93" s="21">
        <f t="shared" si="23"/>
        <v>0.06246380548577975</v>
      </c>
    </row>
    <row r="94" spans="1:35" ht="12.75" outlineLevel="1">
      <c r="A94" s="1" t="s">
        <v>347</v>
      </c>
      <c r="B94" s="16" t="s">
        <v>348</v>
      </c>
      <c r="C94" s="1" t="s">
        <v>349</v>
      </c>
      <c r="E94" s="5">
        <v>504940.69</v>
      </c>
      <c r="G94" s="5">
        <v>287356.09</v>
      </c>
      <c r="I94" s="9">
        <f t="shared" si="16"/>
        <v>217584.59999999998</v>
      </c>
      <c r="K94" s="21">
        <f t="shared" si="17"/>
        <v>0.7571950189049411</v>
      </c>
      <c r="M94" s="9">
        <v>1471446.42</v>
      </c>
      <c r="O94" s="9">
        <v>843565.67</v>
      </c>
      <c r="Q94" s="9">
        <f t="shared" si="18"/>
        <v>627880.7499999999</v>
      </c>
      <c r="S94" s="21">
        <f t="shared" si="19"/>
        <v>0.7443175704388253</v>
      </c>
      <c r="U94" s="9">
        <v>10497775.85</v>
      </c>
      <c r="W94" s="9">
        <v>2931413.2800000003</v>
      </c>
      <c r="Y94" s="9">
        <f t="shared" si="20"/>
        <v>7566362.569999999</v>
      </c>
      <c r="AA94" s="21">
        <f t="shared" si="21"/>
        <v>2.581131299916878</v>
      </c>
      <c r="AC94" s="9">
        <v>10761333</v>
      </c>
      <c r="AE94" s="9">
        <v>3169467.8200000003</v>
      </c>
      <c r="AG94" s="9">
        <f t="shared" si="22"/>
        <v>7591865.18</v>
      </c>
      <c r="AI94" s="21">
        <f t="shared" si="23"/>
        <v>2.395312276746826</v>
      </c>
    </row>
    <row r="95" spans="1:35" ht="12.75" outlineLevel="1">
      <c r="A95" s="1" t="s">
        <v>350</v>
      </c>
      <c r="B95" s="16" t="s">
        <v>351</v>
      </c>
      <c r="C95" s="1" t="s">
        <v>352</v>
      </c>
      <c r="E95" s="5">
        <v>2300</v>
      </c>
      <c r="G95" s="5">
        <v>2300</v>
      </c>
      <c r="I95" s="9">
        <f t="shared" si="16"/>
        <v>0</v>
      </c>
      <c r="K95" s="21">
        <f t="shared" si="17"/>
        <v>0</v>
      </c>
      <c r="M95" s="9">
        <v>29804.88</v>
      </c>
      <c r="O95" s="9">
        <v>27443.89</v>
      </c>
      <c r="Q95" s="9">
        <f t="shared" si="18"/>
        <v>2360.9900000000016</v>
      </c>
      <c r="S95" s="21">
        <f t="shared" si="19"/>
        <v>0.08602971371769824</v>
      </c>
      <c r="U95" s="9">
        <v>70837.13</v>
      </c>
      <c r="W95" s="9">
        <v>83818.18000000001</v>
      </c>
      <c r="Y95" s="9">
        <f t="shared" si="20"/>
        <v>-12981.050000000003</v>
      </c>
      <c r="AA95" s="21">
        <f t="shared" si="21"/>
        <v>-0.15487153264363412</v>
      </c>
      <c r="AC95" s="9">
        <v>82761.02</v>
      </c>
      <c r="AE95" s="9">
        <v>95372.38</v>
      </c>
      <c r="AG95" s="9">
        <f t="shared" si="22"/>
        <v>-12611.36</v>
      </c>
      <c r="AI95" s="21">
        <f t="shared" si="23"/>
        <v>-0.13223283302775918</v>
      </c>
    </row>
    <row r="96" spans="1:35" ht="12.75" outlineLevel="1">
      <c r="A96" s="1" t="s">
        <v>353</v>
      </c>
      <c r="B96" s="16" t="s">
        <v>354</v>
      </c>
      <c r="C96" s="1" t="s">
        <v>355</v>
      </c>
      <c r="E96" s="5">
        <v>54928.89</v>
      </c>
      <c r="G96" s="5">
        <v>94219.15000000001</v>
      </c>
      <c r="I96" s="9">
        <f t="shared" si="16"/>
        <v>-39290.26000000001</v>
      </c>
      <c r="K96" s="21">
        <f t="shared" si="17"/>
        <v>-0.4170092810219579</v>
      </c>
      <c r="M96" s="9">
        <v>161131.11000000002</v>
      </c>
      <c r="O96" s="9">
        <v>220379.84</v>
      </c>
      <c r="Q96" s="9">
        <f t="shared" si="18"/>
        <v>-59248.72999999998</v>
      </c>
      <c r="S96" s="21">
        <f t="shared" si="19"/>
        <v>-0.268848230400748</v>
      </c>
      <c r="U96" s="9">
        <v>821830.15</v>
      </c>
      <c r="W96" s="9">
        <v>875825.38</v>
      </c>
      <c r="Y96" s="9">
        <f t="shared" si="20"/>
        <v>-53995.22999999998</v>
      </c>
      <c r="AA96" s="21">
        <f t="shared" si="21"/>
        <v>-0.061650679727961274</v>
      </c>
      <c r="AC96" s="9">
        <v>949258.8400000001</v>
      </c>
      <c r="AE96" s="9">
        <v>1003703.69</v>
      </c>
      <c r="AG96" s="9">
        <f t="shared" si="22"/>
        <v>-54444.84999999986</v>
      </c>
      <c r="AI96" s="21">
        <f t="shared" si="23"/>
        <v>-0.05424394723506483</v>
      </c>
    </row>
    <row r="97" spans="1:35" ht="12.75" outlineLevel="1">
      <c r="A97" s="1" t="s">
        <v>356</v>
      </c>
      <c r="B97" s="16" t="s">
        <v>357</v>
      </c>
      <c r="C97" s="1" t="s">
        <v>358</v>
      </c>
      <c r="E97" s="5">
        <v>0</v>
      </c>
      <c r="G97" s="5">
        <v>0</v>
      </c>
      <c r="I97" s="9">
        <f t="shared" si="16"/>
        <v>0</v>
      </c>
      <c r="K97" s="21">
        <f t="shared" si="17"/>
        <v>0</v>
      </c>
      <c r="M97" s="9">
        <v>0</v>
      </c>
      <c r="O97" s="9">
        <v>-808.59</v>
      </c>
      <c r="Q97" s="9">
        <f t="shared" si="18"/>
        <v>808.59</v>
      </c>
      <c r="S97" s="21" t="str">
        <f t="shared" si="19"/>
        <v>N.M.</v>
      </c>
      <c r="U97" s="9">
        <v>73981.89</v>
      </c>
      <c r="W97" s="9">
        <v>-511.22</v>
      </c>
      <c r="Y97" s="9">
        <f t="shared" si="20"/>
        <v>74493.11</v>
      </c>
      <c r="AA97" s="21" t="str">
        <f t="shared" si="21"/>
        <v>N.M.</v>
      </c>
      <c r="AC97" s="9">
        <v>73981.89</v>
      </c>
      <c r="AE97" s="9">
        <v>-511.22</v>
      </c>
      <c r="AG97" s="9">
        <f t="shared" si="22"/>
        <v>74493.11</v>
      </c>
      <c r="AI97" s="21" t="str">
        <f t="shared" si="23"/>
        <v>N.M.</v>
      </c>
    </row>
    <row r="98" spans="1:35" ht="12.75" outlineLevel="1">
      <c r="A98" s="1" t="s">
        <v>359</v>
      </c>
      <c r="B98" s="16" t="s">
        <v>360</v>
      </c>
      <c r="C98" s="1" t="s">
        <v>361</v>
      </c>
      <c r="E98" s="5">
        <v>0</v>
      </c>
      <c r="G98" s="5">
        <v>4800</v>
      </c>
      <c r="I98" s="9">
        <f t="shared" si="16"/>
        <v>-4800</v>
      </c>
      <c r="K98" s="21" t="str">
        <f t="shared" si="17"/>
        <v>N.M.</v>
      </c>
      <c r="M98" s="9">
        <v>-47076</v>
      </c>
      <c r="O98" s="9">
        <v>11640</v>
      </c>
      <c r="Q98" s="9">
        <f t="shared" si="18"/>
        <v>-58716</v>
      </c>
      <c r="S98" s="21">
        <f t="shared" si="19"/>
        <v>-5.044329896907216</v>
      </c>
      <c r="U98" s="9">
        <v>0</v>
      </c>
      <c r="W98" s="9">
        <v>65052</v>
      </c>
      <c r="Y98" s="9">
        <f t="shared" si="20"/>
        <v>-65052</v>
      </c>
      <c r="AA98" s="21" t="str">
        <f t="shared" si="21"/>
        <v>N.M.</v>
      </c>
      <c r="AC98" s="9">
        <v>5664</v>
      </c>
      <c r="AE98" s="9">
        <v>70200</v>
      </c>
      <c r="AG98" s="9">
        <f t="shared" si="22"/>
        <v>-64536</v>
      </c>
      <c r="AI98" s="21">
        <f t="shared" si="23"/>
        <v>-0.9193162393162393</v>
      </c>
    </row>
    <row r="99" spans="1:35" ht="12.75" outlineLevel="1">
      <c r="A99" s="1" t="s">
        <v>362</v>
      </c>
      <c r="B99" s="16" t="s">
        <v>363</v>
      </c>
      <c r="C99" s="1" t="s">
        <v>364</v>
      </c>
      <c r="E99" s="5">
        <v>117593.53</v>
      </c>
      <c r="G99" s="5">
        <v>52455.91</v>
      </c>
      <c r="I99" s="9">
        <f t="shared" si="16"/>
        <v>65137.619999999995</v>
      </c>
      <c r="K99" s="21">
        <f t="shared" si="17"/>
        <v>1.241759412809729</v>
      </c>
      <c r="M99" s="9">
        <v>413558.37</v>
      </c>
      <c r="O99" s="9">
        <v>153184.33000000002</v>
      </c>
      <c r="Q99" s="9">
        <f t="shared" si="18"/>
        <v>260374.03999999998</v>
      </c>
      <c r="S99" s="21">
        <f t="shared" si="19"/>
        <v>1.699743309253629</v>
      </c>
      <c r="U99" s="9">
        <v>686727.9</v>
      </c>
      <c r="W99" s="9">
        <v>396966.3</v>
      </c>
      <c r="Y99" s="9">
        <f t="shared" si="20"/>
        <v>289761.60000000003</v>
      </c>
      <c r="AA99" s="21">
        <f t="shared" si="21"/>
        <v>0.7299400478075848</v>
      </c>
      <c r="AC99" s="9">
        <v>719598.11</v>
      </c>
      <c r="AE99" s="9">
        <v>529042.11</v>
      </c>
      <c r="AG99" s="9">
        <f t="shared" si="22"/>
        <v>190556</v>
      </c>
      <c r="AI99" s="21">
        <f t="shared" si="23"/>
        <v>0.3601906094015843</v>
      </c>
    </row>
    <row r="100" spans="1:35" ht="12.75" outlineLevel="1">
      <c r="A100" s="1" t="s">
        <v>365</v>
      </c>
      <c r="B100" s="16" t="s">
        <v>366</v>
      </c>
      <c r="C100" s="1" t="s">
        <v>367</v>
      </c>
      <c r="E100" s="5">
        <v>-34553.13</v>
      </c>
      <c r="G100" s="5">
        <v>0</v>
      </c>
      <c r="I100" s="9">
        <f t="shared" si="16"/>
        <v>-34553.13</v>
      </c>
      <c r="K100" s="21" t="str">
        <f t="shared" si="17"/>
        <v>N.M.</v>
      </c>
      <c r="M100" s="9">
        <v>-34553.13</v>
      </c>
      <c r="O100" s="9">
        <v>0</v>
      </c>
      <c r="Q100" s="9">
        <f t="shared" si="18"/>
        <v>-34553.13</v>
      </c>
      <c r="S100" s="21" t="str">
        <f t="shared" si="19"/>
        <v>N.M.</v>
      </c>
      <c r="U100" s="9">
        <v>-34553.13</v>
      </c>
      <c r="W100" s="9">
        <v>0</v>
      </c>
      <c r="Y100" s="9">
        <f t="shared" si="20"/>
        <v>-34553.13</v>
      </c>
      <c r="AA100" s="21" t="str">
        <f t="shared" si="21"/>
        <v>N.M.</v>
      </c>
      <c r="AC100" s="9">
        <v>-34553.13</v>
      </c>
      <c r="AE100" s="9">
        <v>0</v>
      </c>
      <c r="AG100" s="9">
        <f t="shared" si="22"/>
        <v>-34553.13</v>
      </c>
      <c r="AI100" s="21" t="str">
        <f t="shared" si="23"/>
        <v>N.M.</v>
      </c>
    </row>
    <row r="101" spans="1:35" ht="12.75" outlineLevel="1">
      <c r="A101" s="1" t="s">
        <v>368</v>
      </c>
      <c r="B101" s="16" t="s">
        <v>369</v>
      </c>
      <c r="C101" s="1" t="s">
        <v>370</v>
      </c>
      <c r="E101" s="5">
        <v>0</v>
      </c>
      <c r="G101" s="5">
        <v>0</v>
      </c>
      <c r="I101" s="9">
        <f t="shared" si="16"/>
        <v>0</v>
      </c>
      <c r="K101" s="21">
        <f t="shared" si="17"/>
        <v>0</v>
      </c>
      <c r="M101" s="9">
        <v>-0.97</v>
      </c>
      <c r="O101" s="9">
        <v>-0.53</v>
      </c>
      <c r="Q101" s="9">
        <f t="shared" si="18"/>
        <v>-0.43999999999999995</v>
      </c>
      <c r="S101" s="21">
        <f t="shared" si="19"/>
        <v>-0.8301886792452828</v>
      </c>
      <c r="U101" s="9">
        <v>4.92</v>
      </c>
      <c r="W101" s="9">
        <v>-2.13</v>
      </c>
      <c r="Y101" s="9">
        <f t="shared" si="20"/>
        <v>7.05</v>
      </c>
      <c r="AA101" s="21">
        <f t="shared" si="21"/>
        <v>3.3098591549295775</v>
      </c>
      <c r="AC101" s="9">
        <v>4.92</v>
      </c>
      <c r="AE101" s="9">
        <v>-11.129999999999999</v>
      </c>
      <c r="AG101" s="9">
        <f t="shared" si="22"/>
        <v>16.049999999999997</v>
      </c>
      <c r="AI101" s="21">
        <f t="shared" si="23"/>
        <v>1.4420485175202156</v>
      </c>
    </row>
    <row r="102" spans="1:35" ht="12.75" outlineLevel="1">
      <c r="A102" s="1" t="s">
        <v>371</v>
      </c>
      <c r="B102" s="16" t="s">
        <v>372</v>
      </c>
      <c r="C102" s="1" t="s">
        <v>373</v>
      </c>
      <c r="E102" s="5">
        <v>-14.290000000000001</v>
      </c>
      <c r="G102" s="5">
        <v>-5824.1900000000005</v>
      </c>
      <c r="I102" s="9">
        <f t="shared" si="16"/>
        <v>5809.900000000001</v>
      </c>
      <c r="K102" s="21">
        <f t="shared" si="17"/>
        <v>0.9975464399341367</v>
      </c>
      <c r="M102" s="9">
        <v>1680.05</v>
      </c>
      <c r="O102" s="9">
        <v>-1400.78</v>
      </c>
      <c r="Q102" s="9">
        <f t="shared" si="18"/>
        <v>3080.83</v>
      </c>
      <c r="S102" s="21">
        <f t="shared" si="19"/>
        <v>2.1993674952526447</v>
      </c>
      <c r="U102" s="9">
        <v>17128.64</v>
      </c>
      <c r="W102" s="9">
        <v>-121853.043</v>
      </c>
      <c r="Y102" s="9">
        <f t="shared" si="20"/>
        <v>138981.68300000002</v>
      </c>
      <c r="AA102" s="21">
        <f t="shared" si="21"/>
        <v>1.1405680119125134</v>
      </c>
      <c r="AC102" s="9">
        <v>11405.329999999998</v>
      </c>
      <c r="AE102" s="9">
        <v>-62155.53600000001</v>
      </c>
      <c r="AG102" s="9">
        <f t="shared" si="22"/>
        <v>73560.86600000001</v>
      </c>
      <c r="AI102" s="21">
        <f t="shared" si="23"/>
        <v>1.1834966076070843</v>
      </c>
    </row>
    <row r="103" spans="1:35" ht="12.75" outlineLevel="1">
      <c r="A103" s="1" t="s">
        <v>374</v>
      </c>
      <c r="B103" s="16" t="s">
        <v>375</v>
      </c>
      <c r="C103" s="1" t="s">
        <v>376</v>
      </c>
      <c r="E103" s="5">
        <v>79929.38</v>
      </c>
      <c r="G103" s="5">
        <v>-55926.05</v>
      </c>
      <c r="I103" s="9">
        <f t="shared" si="16"/>
        <v>135855.43</v>
      </c>
      <c r="K103" s="21">
        <f t="shared" si="17"/>
        <v>2.4291976637005472</v>
      </c>
      <c r="M103" s="9">
        <v>-86755.78</v>
      </c>
      <c r="O103" s="9">
        <v>-192223.36000000002</v>
      </c>
      <c r="Q103" s="9">
        <f t="shared" si="18"/>
        <v>105467.58000000002</v>
      </c>
      <c r="S103" s="21">
        <f t="shared" si="19"/>
        <v>0.5486720240453606</v>
      </c>
      <c r="U103" s="9">
        <v>-143533.67</v>
      </c>
      <c r="W103" s="9">
        <v>-896403.16</v>
      </c>
      <c r="Y103" s="9">
        <f t="shared" si="20"/>
        <v>752869.49</v>
      </c>
      <c r="AA103" s="21">
        <f t="shared" si="21"/>
        <v>0.8398782195279186</v>
      </c>
      <c r="AC103" s="9">
        <v>-191313.78000000003</v>
      </c>
      <c r="AE103" s="9">
        <v>-907861.5800000001</v>
      </c>
      <c r="AG103" s="9">
        <f t="shared" si="22"/>
        <v>716547.8</v>
      </c>
      <c r="AI103" s="21">
        <f t="shared" si="23"/>
        <v>0.7892698796660169</v>
      </c>
    </row>
    <row r="104" spans="1:35" ht="12.75" outlineLevel="1">
      <c r="A104" s="1" t="s">
        <v>377</v>
      </c>
      <c r="B104" s="16" t="s">
        <v>378</v>
      </c>
      <c r="C104" s="1" t="s">
        <v>379</v>
      </c>
      <c r="E104" s="5">
        <v>0</v>
      </c>
      <c r="G104" s="5">
        <v>113.92</v>
      </c>
      <c r="I104" s="9">
        <f t="shared" si="16"/>
        <v>-113.92</v>
      </c>
      <c r="K104" s="21" t="str">
        <f t="shared" si="17"/>
        <v>N.M.</v>
      </c>
      <c r="M104" s="9">
        <v>0</v>
      </c>
      <c r="O104" s="9">
        <v>338.03000000000003</v>
      </c>
      <c r="Q104" s="9">
        <f t="shared" si="18"/>
        <v>-338.03000000000003</v>
      </c>
      <c r="S104" s="21" t="str">
        <f t="shared" si="19"/>
        <v>N.M.</v>
      </c>
      <c r="U104" s="9">
        <v>0</v>
      </c>
      <c r="W104" s="9">
        <v>338.03000000000003</v>
      </c>
      <c r="Y104" s="9">
        <f t="shared" si="20"/>
        <v>-338.03000000000003</v>
      </c>
      <c r="AA104" s="21" t="str">
        <f t="shared" si="21"/>
        <v>N.M.</v>
      </c>
      <c r="AC104" s="9">
        <v>337.95</v>
      </c>
      <c r="AE104" s="9">
        <v>355834.11000000004</v>
      </c>
      <c r="AG104" s="9">
        <f t="shared" si="22"/>
        <v>-355496.16000000003</v>
      </c>
      <c r="AI104" s="21">
        <f t="shared" si="23"/>
        <v>-0.9990502596842107</v>
      </c>
    </row>
    <row r="105" spans="1:35" ht="12.75" outlineLevel="1">
      <c r="A105" s="1" t="s">
        <v>380</v>
      </c>
      <c r="B105" s="16" t="s">
        <v>381</v>
      </c>
      <c r="C105" s="1" t="s">
        <v>382</v>
      </c>
      <c r="E105" s="5">
        <v>0</v>
      </c>
      <c r="G105" s="5">
        <v>0</v>
      </c>
      <c r="I105" s="9">
        <f t="shared" si="16"/>
        <v>0</v>
      </c>
      <c r="K105" s="21">
        <f t="shared" si="17"/>
        <v>0</v>
      </c>
      <c r="M105" s="9">
        <v>0</v>
      </c>
      <c r="O105" s="9">
        <v>0</v>
      </c>
      <c r="Q105" s="9">
        <f t="shared" si="18"/>
        <v>0</v>
      </c>
      <c r="S105" s="21">
        <f t="shared" si="19"/>
        <v>0</v>
      </c>
      <c r="U105" s="9">
        <v>0</v>
      </c>
      <c r="W105" s="9">
        <v>0</v>
      </c>
      <c r="Y105" s="9">
        <f t="shared" si="20"/>
        <v>0</v>
      </c>
      <c r="AA105" s="21">
        <f t="shared" si="21"/>
        <v>0</v>
      </c>
      <c r="AC105" s="9">
        <v>0</v>
      </c>
      <c r="AE105" s="9">
        <v>41403.37</v>
      </c>
      <c r="AG105" s="9">
        <f t="shared" si="22"/>
        <v>-41403.37</v>
      </c>
      <c r="AI105" s="21" t="str">
        <f t="shared" si="23"/>
        <v>N.M.</v>
      </c>
    </row>
    <row r="106" spans="1:35" ht="12.75" outlineLevel="1">
      <c r="A106" s="1" t="s">
        <v>383</v>
      </c>
      <c r="B106" s="16" t="s">
        <v>384</v>
      </c>
      <c r="C106" s="1" t="s">
        <v>385</v>
      </c>
      <c r="E106" s="5">
        <v>0</v>
      </c>
      <c r="G106" s="5">
        <v>-0.63</v>
      </c>
      <c r="I106" s="9">
        <f aca="true" t="shared" si="24" ref="I106:I119">+E106-G106</f>
        <v>0.63</v>
      </c>
      <c r="K106" s="21" t="str">
        <f aca="true" t="shared" si="25" ref="K106:K119">IF(G106&lt;0,IF(I106=0,0,IF(OR(G106=0,E106=0),"N.M.",IF(ABS(I106/G106)&gt;=10,"N.M.",I106/(-G106)))),IF(I106=0,0,IF(OR(G106=0,E106=0),"N.M.",IF(ABS(I106/G106)&gt;=10,"N.M.",I106/G106))))</f>
        <v>N.M.</v>
      </c>
      <c r="M106" s="9">
        <v>0</v>
      </c>
      <c r="O106" s="9">
        <v>-20.23</v>
      </c>
      <c r="Q106" s="9">
        <f aca="true" t="shared" si="26" ref="Q106:Q119">+M106-O106</f>
        <v>20.23</v>
      </c>
      <c r="S106" s="21" t="str">
        <f aca="true" t="shared" si="27" ref="S106:S119">IF(O106&lt;0,IF(Q106=0,0,IF(OR(O106=0,M106=0),"N.M.",IF(ABS(Q106/O106)&gt;=10,"N.M.",Q106/(-O106)))),IF(Q106=0,0,IF(OR(O106=0,M106=0),"N.M.",IF(ABS(Q106/O106)&gt;=10,"N.M.",Q106/O106))))</f>
        <v>N.M.</v>
      </c>
      <c r="U106" s="9">
        <v>0</v>
      </c>
      <c r="W106" s="9">
        <v>-20.23</v>
      </c>
      <c r="Y106" s="9">
        <f aca="true" t="shared" si="28" ref="Y106:Y119">+U106-W106</f>
        <v>20.23</v>
      </c>
      <c r="AA106" s="21" t="str">
        <f aca="true" t="shared" si="29" ref="AA106:AA119">IF(W106&lt;0,IF(Y106=0,0,IF(OR(W106=0,U106=0),"N.M.",IF(ABS(Y106/W106)&gt;=10,"N.M.",Y106/(-W106)))),IF(Y106=0,0,IF(OR(W106=0,U106=0),"N.M.",IF(ABS(Y106/W106)&gt;=10,"N.M.",Y106/W106))))</f>
        <v>N.M.</v>
      </c>
      <c r="AC106" s="9">
        <v>-0.67</v>
      </c>
      <c r="AE106" s="9">
        <v>14395.27</v>
      </c>
      <c r="AG106" s="9">
        <f aca="true" t="shared" si="30" ref="AG106:AG119">+AC106-AE106</f>
        <v>-14395.94</v>
      </c>
      <c r="AI106" s="21">
        <f aca="true" t="shared" si="31" ref="AI106:AI119">IF(AE106&lt;0,IF(AG106=0,0,IF(OR(AE106=0,AC106=0),"N.M.",IF(ABS(AG106/AE106)&gt;=10,"N.M.",AG106/(-AE106)))),IF(AG106=0,0,IF(OR(AE106=0,AC106=0),"N.M.",IF(ABS(AG106/AE106)&gt;=10,"N.M.",AG106/AE106))))</f>
        <v>-1.000046543065882</v>
      </c>
    </row>
    <row r="107" spans="1:35" ht="12.75" outlineLevel="1">
      <c r="A107" s="1" t="s">
        <v>386</v>
      </c>
      <c r="B107" s="16" t="s">
        <v>387</v>
      </c>
      <c r="C107" s="1" t="s">
        <v>388</v>
      </c>
      <c r="E107" s="5">
        <v>0</v>
      </c>
      <c r="G107" s="5">
        <v>0</v>
      </c>
      <c r="I107" s="9">
        <f t="shared" si="24"/>
        <v>0</v>
      </c>
      <c r="K107" s="21">
        <f t="shared" si="25"/>
        <v>0</v>
      </c>
      <c r="M107" s="9">
        <v>0</v>
      </c>
      <c r="O107" s="9">
        <v>0</v>
      </c>
      <c r="Q107" s="9">
        <f t="shared" si="26"/>
        <v>0</v>
      </c>
      <c r="S107" s="21">
        <f t="shared" si="27"/>
        <v>0</v>
      </c>
      <c r="U107" s="9">
        <v>0</v>
      </c>
      <c r="W107" s="9">
        <v>3679.7000000000003</v>
      </c>
      <c r="Y107" s="9">
        <f t="shared" si="28"/>
        <v>-3679.7000000000003</v>
      </c>
      <c r="AA107" s="21" t="str">
        <f t="shared" si="29"/>
        <v>N.M.</v>
      </c>
      <c r="AC107" s="9">
        <v>0</v>
      </c>
      <c r="AE107" s="9">
        <v>4405.400000000001</v>
      </c>
      <c r="AG107" s="9">
        <f t="shared" si="30"/>
        <v>-4405.400000000001</v>
      </c>
      <c r="AI107" s="21" t="str">
        <f t="shared" si="31"/>
        <v>N.M.</v>
      </c>
    </row>
    <row r="108" spans="1:35" ht="12.75" outlineLevel="1">
      <c r="A108" s="1" t="s">
        <v>389</v>
      </c>
      <c r="B108" s="16" t="s">
        <v>390</v>
      </c>
      <c r="C108" s="1" t="s">
        <v>391</v>
      </c>
      <c r="E108" s="5">
        <v>0</v>
      </c>
      <c r="G108" s="5">
        <v>0</v>
      </c>
      <c r="I108" s="9">
        <f t="shared" si="24"/>
        <v>0</v>
      </c>
      <c r="K108" s="21">
        <f t="shared" si="25"/>
        <v>0</v>
      </c>
      <c r="M108" s="9">
        <v>0</v>
      </c>
      <c r="O108" s="9">
        <v>0</v>
      </c>
      <c r="Q108" s="9">
        <f t="shared" si="26"/>
        <v>0</v>
      </c>
      <c r="S108" s="21">
        <f t="shared" si="27"/>
        <v>0</v>
      </c>
      <c r="U108" s="9">
        <v>0</v>
      </c>
      <c r="W108" s="9">
        <v>0</v>
      </c>
      <c r="Y108" s="9">
        <f t="shared" si="28"/>
        <v>0</v>
      </c>
      <c r="AA108" s="21">
        <f t="shared" si="29"/>
        <v>0</v>
      </c>
      <c r="AC108" s="9">
        <v>-409216.25</v>
      </c>
      <c r="AE108" s="9">
        <v>-1161707.4</v>
      </c>
      <c r="AG108" s="9">
        <f t="shared" si="30"/>
        <v>752491.1499999999</v>
      </c>
      <c r="AI108" s="21">
        <f t="shared" si="31"/>
        <v>0.6477458523549045</v>
      </c>
    </row>
    <row r="109" spans="1:35" ht="12.75" outlineLevel="1">
      <c r="A109" s="1" t="s">
        <v>392</v>
      </c>
      <c r="B109" s="16" t="s">
        <v>393</v>
      </c>
      <c r="C109" s="1" t="s">
        <v>394</v>
      </c>
      <c r="E109" s="5">
        <v>0</v>
      </c>
      <c r="G109" s="5">
        <v>0</v>
      </c>
      <c r="I109" s="9">
        <f t="shared" si="24"/>
        <v>0</v>
      </c>
      <c r="K109" s="21">
        <f t="shared" si="25"/>
        <v>0</v>
      </c>
      <c r="M109" s="9">
        <v>0</v>
      </c>
      <c r="O109" s="9">
        <v>0</v>
      </c>
      <c r="Q109" s="9">
        <f t="shared" si="26"/>
        <v>0</v>
      </c>
      <c r="S109" s="21">
        <f t="shared" si="27"/>
        <v>0</v>
      </c>
      <c r="U109" s="9">
        <v>0</v>
      </c>
      <c r="W109" s="9">
        <v>0</v>
      </c>
      <c r="Y109" s="9">
        <f t="shared" si="28"/>
        <v>0</v>
      </c>
      <c r="AA109" s="21">
        <f t="shared" si="29"/>
        <v>0</v>
      </c>
      <c r="AC109" s="9">
        <v>0</v>
      </c>
      <c r="AE109" s="9">
        <v>6264.88</v>
      </c>
      <c r="AG109" s="9">
        <f t="shared" si="30"/>
        <v>-6264.88</v>
      </c>
      <c r="AI109" s="21" t="str">
        <f t="shared" si="31"/>
        <v>N.M.</v>
      </c>
    </row>
    <row r="110" spans="1:35" ht="12.75" outlineLevel="1">
      <c r="A110" s="1" t="s">
        <v>395</v>
      </c>
      <c r="B110" s="16" t="s">
        <v>396</v>
      </c>
      <c r="C110" s="1" t="s">
        <v>397</v>
      </c>
      <c r="E110" s="5">
        <v>0</v>
      </c>
      <c r="G110" s="5">
        <v>0</v>
      </c>
      <c r="I110" s="9">
        <f t="shared" si="24"/>
        <v>0</v>
      </c>
      <c r="K110" s="21">
        <f t="shared" si="25"/>
        <v>0</v>
      </c>
      <c r="M110" s="9">
        <v>0</v>
      </c>
      <c r="O110" s="9">
        <v>0</v>
      </c>
      <c r="Q110" s="9">
        <f t="shared" si="26"/>
        <v>0</v>
      </c>
      <c r="S110" s="21">
        <f t="shared" si="27"/>
        <v>0</v>
      </c>
      <c r="U110" s="9">
        <v>0</v>
      </c>
      <c r="W110" s="9">
        <v>0</v>
      </c>
      <c r="Y110" s="9">
        <f t="shared" si="28"/>
        <v>0</v>
      </c>
      <c r="AA110" s="21">
        <f t="shared" si="29"/>
        <v>0</v>
      </c>
      <c r="AC110" s="9">
        <v>0</v>
      </c>
      <c r="AE110" s="9">
        <v>1995.75</v>
      </c>
      <c r="AG110" s="9">
        <f t="shared" si="30"/>
        <v>-1995.75</v>
      </c>
      <c r="AI110" s="21" t="str">
        <f t="shared" si="31"/>
        <v>N.M.</v>
      </c>
    </row>
    <row r="111" spans="1:35" ht="12.75" outlineLevel="1">
      <c r="A111" s="1" t="s">
        <v>398</v>
      </c>
      <c r="B111" s="16" t="s">
        <v>399</v>
      </c>
      <c r="C111" s="1" t="s">
        <v>400</v>
      </c>
      <c r="E111" s="5">
        <v>0</v>
      </c>
      <c r="G111" s="5">
        <v>0</v>
      </c>
      <c r="I111" s="9">
        <f t="shared" si="24"/>
        <v>0</v>
      </c>
      <c r="K111" s="21">
        <f t="shared" si="25"/>
        <v>0</v>
      </c>
      <c r="M111" s="9">
        <v>0</v>
      </c>
      <c r="O111" s="9">
        <v>0</v>
      </c>
      <c r="Q111" s="9">
        <f t="shared" si="26"/>
        <v>0</v>
      </c>
      <c r="S111" s="21">
        <f t="shared" si="27"/>
        <v>0</v>
      </c>
      <c r="U111" s="9">
        <v>0</v>
      </c>
      <c r="W111" s="9">
        <v>0</v>
      </c>
      <c r="Y111" s="9">
        <f t="shared" si="28"/>
        <v>0</v>
      </c>
      <c r="AA111" s="21">
        <f t="shared" si="29"/>
        <v>0</v>
      </c>
      <c r="AC111" s="9">
        <v>0</v>
      </c>
      <c r="AE111" s="9">
        <v>355.59000000000003</v>
      </c>
      <c r="AG111" s="9">
        <f t="shared" si="30"/>
        <v>-355.59000000000003</v>
      </c>
      <c r="AI111" s="21" t="str">
        <f t="shared" si="31"/>
        <v>N.M.</v>
      </c>
    </row>
    <row r="112" spans="1:35" ht="12.75" outlineLevel="1">
      <c r="A112" s="1" t="s">
        <v>401</v>
      </c>
      <c r="B112" s="16" t="s">
        <v>402</v>
      </c>
      <c r="C112" s="1" t="s">
        <v>403</v>
      </c>
      <c r="E112" s="5">
        <v>-118.81</v>
      </c>
      <c r="G112" s="5">
        <v>0</v>
      </c>
      <c r="I112" s="9">
        <f t="shared" si="24"/>
        <v>-118.81</v>
      </c>
      <c r="K112" s="21" t="str">
        <f t="shared" si="25"/>
        <v>N.M.</v>
      </c>
      <c r="M112" s="9">
        <v>730.07</v>
      </c>
      <c r="O112" s="9">
        <v>0</v>
      </c>
      <c r="Q112" s="9">
        <f t="shared" si="26"/>
        <v>730.07</v>
      </c>
      <c r="S112" s="21" t="str">
        <f t="shared" si="27"/>
        <v>N.M.</v>
      </c>
      <c r="U112" s="9">
        <v>741.5600000000001</v>
      </c>
      <c r="W112" s="9">
        <v>0</v>
      </c>
      <c r="Y112" s="9">
        <f t="shared" si="28"/>
        <v>741.5600000000001</v>
      </c>
      <c r="AA112" s="21" t="str">
        <f t="shared" si="29"/>
        <v>N.M.</v>
      </c>
      <c r="AC112" s="9">
        <v>741.5600000000001</v>
      </c>
      <c r="AE112" s="9">
        <v>0</v>
      </c>
      <c r="AG112" s="9">
        <f t="shared" si="30"/>
        <v>741.5600000000001</v>
      </c>
      <c r="AI112" s="21" t="str">
        <f t="shared" si="31"/>
        <v>N.M.</v>
      </c>
    </row>
    <row r="113" spans="1:35" ht="12.75" outlineLevel="1">
      <c r="A113" s="1" t="s">
        <v>404</v>
      </c>
      <c r="B113" s="16" t="s">
        <v>405</v>
      </c>
      <c r="C113" s="1" t="s">
        <v>406</v>
      </c>
      <c r="E113" s="5">
        <v>34553.13</v>
      </c>
      <c r="G113" s="5">
        <v>0</v>
      </c>
      <c r="I113" s="9">
        <f t="shared" si="24"/>
        <v>34553.13</v>
      </c>
      <c r="K113" s="21" t="str">
        <f t="shared" si="25"/>
        <v>N.M.</v>
      </c>
      <c r="M113" s="9">
        <v>34553.13</v>
      </c>
      <c r="O113" s="9">
        <v>0</v>
      </c>
      <c r="Q113" s="9">
        <f t="shared" si="26"/>
        <v>34553.13</v>
      </c>
      <c r="S113" s="21" t="str">
        <f t="shared" si="27"/>
        <v>N.M.</v>
      </c>
      <c r="U113" s="9">
        <v>34553.13</v>
      </c>
      <c r="W113" s="9">
        <v>0</v>
      </c>
      <c r="Y113" s="9">
        <f t="shared" si="28"/>
        <v>34553.13</v>
      </c>
      <c r="AA113" s="21" t="str">
        <f t="shared" si="29"/>
        <v>N.M.</v>
      </c>
      <c r="AC113" s="9">
        <v>34553.13</v>
      </c>
      <c r="AE113" s="9">
        <v>0</v>
      </c>
      <c r="AG113" s="9">
        <f t="shared" si="30"/>
        <v>34553.13</v>
      </c>
      <c r="AI113" s="21" t="str">
        <f t="shared" si="31"/>
        <v>N.M.</v>
      </c>
    </row>
    <row r="114" spans="1:35" ht="12.75" outlineLevel="1">
      <c r="A114" s="1" t="s">
        <v>407</v>
      </c>
      <c r="B114" s="16" t="s">
        <v>408</v>
      </c>
      <c r="C114" s="1" t="s">
        <v>409</v>
      </c>
      <c r="E114" s="5">
        <v>7709.75</v>
      </c>
      <c r="G114" s="5">
        <v>1294.05</v>
      </c>
      <c r="I114" s="9">
        <f t="shared" si="24"/>
        <v>6415.7</v>
      </c>
      <c r="K114" s="21">
        <f t="shared" si="25"/>
        <v>4.957845523743287</v>
      </c>
      <c r="M114" s="9">
        <v>2542.81</v>
      </c>
      <c r="O114" s="9">
        <v>3915.9700000000003</v>
      </c>
      <c r="Q114" s="9">
        <f t="shared" si="26"/>
        <v>-1373.1600000000003</v>
      </c>
      <c r="S114" s="21">
        <f t="shared" si="27"/>
        <v>-0.3506564146303471</v>
      </c>
      <c r="U114" s="9">
        <v>13410.48</v>
      </c>
      <c r="W114" s="9">
        <v>14442.960000000001</v>
      </c>
      <c r="Y114" s="9">
        <f t="shared" si="28"/>
        <v>-1032.4800000000014</v>
      </c>
      <c r="AA114" s="21">
        <f t="shared" si="29"/>
        <v>-0.07148673125176566</v>
      </c>
      <c r="AC114" s="9">
        <v>14749.99</v>
      </c>
      <c r="AE114" s="9">
        <v>14442.960000000001</v>
      </c>
      <c r="AG114" s="9">
        <f t="shared" si="30"/>
        <v>307.02999999999884</v>
      </c>
      <c r="AI114" s="21">
        <f t="shared" si="31"/>
        <v>0.02125810775630472</v>
      </c>
    </row>
    <row r="115" spans="1:35" ht="12.75" outlineLevel="1">
      <c r="A115" s="1" t="s">
        <v>410</v>
      </c>
      <c r="B115" s="16" t="s">
        <v>411</v>
      </c>
      <c r="C115" s="1" t="s">
        <v>394</v>
      </c>
      <c r="E115" s="5">
        <v>6525.51</v>
      </c>
      <c r="G115" s="5">
        <v>7186.64</v>
      </c>
      <c r="I115" s="9">
        <f t="shared" si="24"/>
        <v>-661.1300000000001</v>
      </c>
      <c r="K115" s="21">
        <f t="shared" si="25"/>
        <v>-0.09199431166720472</v>
      </c>
      <c r="M115" s="9">
        <v>19585.53</v>
      </c>
      <c r="O115" s="9">
        <v>20393.41</v>
      </c>
      <c r="Q115" s="9">
        <f t="shared" si="26"/>
        <v>-807.880000000001</v>
      </c>
      <c r="S115" s="21">
        <f t="shared" si="27"/>
        <v>-0.039614757904636894</v>
      </c>
      <c r="U115" s="9">
        <v>71987.63</v>
      </c>
      <c r="W115" s="9">
        <v>75576.18000000001</v>
      </c>
      <c r="Y115" s="9">
        <f t="shared" si="28"/>
        <v>-3588.550000000003</v>
      </c>
      <c r="AA115" s="21">
        <f t="shared" si="29"/>
        <v>-0.04748255336535933</v>
      </c>
      <c r="AC115" s="9">
        <v>78497.40000000001</v>
      </c>
      <c r="AE115" s="9">
        <v>75576.18000000001</v>
      </c>
      <c r="AG115" s="9">
        <f t="shared" si="30"/>
        <v>2921.220000000001</v>
      </c>
      <c r="AI115" s="21">
        <f t="shared" si="31"/>
        <v>0.038652654844423213</v>
      </c>
    </row>
    <row r="116" spans="1:35" ht="12.75" outlineLevel="1">
      <c r="A116" s="1" t="s">
        <v>412</v>
      </c>
      <c r="B116" s="16" t="s">
        <v>413</v>
      </c>
      <c r="C116" s="1" t="s">
        <v>414</v>
      </c>
      <c r="E116" s="5">
        <v>84949.72</v>
      </c>
      <c r="G116" s="5">
        <v>90984.13</v>
      </c>
      <c r="I116" s="9">
        <f t="shared" si="24"/>
        <v>-6034.4100000000035</v>
      </c>
      <c r="K116" s="21">
        <f t="shared" si="25"/>
        <v>-0.06632376437517183</v>
      </c>
      <c r="M116" s="9">
        <v>304166.28</v>
      </c>
      <c r="O116" s="9">
        <v>276669.96</v>
      </c>
      <c r="Q116" s="9">
        <f t="shared" si="26"/>
        <v>27496.320000000007</v>
      </c>
      <c r="S116" s="21">
        <f t="shared" si="27"/>
        <v>0.09938310613844743</v>
      </c>
      <c r="U116" s="9">
        <v>1110510.27</v>
      </c>
      <c r="W116" s="9">
        <v>887144.59</v>
      </c>
      <c r="Y116" s="9">
        <f t="shared" si="28"/>
        <v>223365.68000000005</v>
      </c>
      <c r="AA116" s="21">
        <f t="shared" si="29"/>
        <v>0.2517804679392793</v>
      </c>
      <c r="AC116" s="9">
        <v>1212996.91</v>
      </c>
      <c r="AE116" s="9">
        <v>887144.59</v>
      </c>
      <c r="AG116" s="9">
        <f t="shared" si="30"/>
        <v>325852.31999999995</v>
      </c>
      <c r="AI116" s="21">
        <f t="shared" si="31"/>
        <v>0.3673046352004468</v>
      </c>
    </row>
    <row r="117" spans="1:35" ht="12.75" outlineLevel="1">
      <c r="A117" s="1" t="s">
        <v>415</v>
      </c>
      <c r="B117" s="16" t="s">
        <v>416</v>
      </c>
      <c r="C117" s="1" t="s">
        <v>417</v>
      </c>
      <c r="E117" s="5">
        <v>13358.61</v>
      </c>
      <c r="G117" s="5">
        <v>12139.49</v>
      </c>
      <c r="I117" s="9">
        <f t="shared" si="24"/>
        <v>1219.1200000000008</v>
      </c>
      <c r="K117" s="21">
        <f t="shared" si="25"/>
        <v>0.10042596517646135</v>
      </c>
      <c r="M117" s="9">
        <v>47943.93</v>
      </c>
      <c r="O117" s="9">
        <v>53441.99</v>
      </c>
      <c r="Q117" s="9">
        <f t="shared" si="26"/>
        <v>-5498.059999999998</v>
      </c>
      <c r="S117" s="21">
        <f t="shared" si="27"/>
        <v>-0.1028790282697182</v>
      </c>
      <c r="U117" s="9">
        <v>192824.74</v>
      </c>
      <c r="W117" s="9">
        <v>178417.99</v>
      </c>
      <c r="Y117" s="9">
        <f t="shared" si="28"/>
        <v>14406.75</v>
      </c>
      <c r="AA117" s="21">
        <f t="shared" si="29"/>
        <v>0.08074718250104712</v>
      </c>
      <c r="AC117" s="9">
        <v>207023.96</v>
      </c>
      <c r="AE117" s="9">
        <v>178417.99</v>
      </c>
      <c r="AG117" s="9">
        <f t="shared" si="30"/>
        <v>28605.97</v>
      </c>
      <c r="AI117" s="21">
        <f t="shared" si="31"/>
        <v>0.16033119754347644</v>
      </c>
    </row>
    <row r="118" spans="1:35" ht="12.75" outlineLevel="1">
      <c r="A118" s="1" t="s">
        <v>418</v>
      </c>
      <c r="B118" s="16" t="s">
        <v>419</v>
      </c>
      <c r="C118" s="1" t="s">
        <v>420</v>
      </c>
      <c r="E118" s="5">
        <v>293519.31</v>
      </c>
      <c r="G118" s="5">
        <v>314485.81</v>
      </c>
      <c r="I118" s="9">
        <f t="shared" si="24"/>
        <v>-20966.5</v>
      </c>
      <c r="K118" s="21">
        <f t="shared" si="25"/>
        <v>-0.0666691447858967</v>
      </c>
      <c r="M118" s="9">
        <v>899311.47</v>
      </c>
      <c r="O118" s="9">
        <v>874928.04</v>
      </c>
      <c r="Q118" s="9">
        <f t="shared" si="26"/>
        <v>24383.429999999935</v>
      </c>
      <c r="S118" s="21">
        <f t="shared" si="27"/>
        <v>0.02786906909509945</v>
      </c>
      <c r="U118" s="9">
        <v>3274812.93</v>
      </c>
      <c r="W118" s="9">
        <v>3642360.99</v>
      </c>
      <c r="Y118" s="9">
        <f t="shared" si="28"/>
        <v>-367548.06000000006</v>
      </c>
      <c r="AA118" s="21">
        <f t="shared" si="29"/>
        <v>-0.10090928960888088</v>
      </c>
      <c r="AC118" s="9">
        <v>3591599.6900000004</v>
      </c>
      <c r="AE118" s="9">
        <v>3642360.99</v>
      </c>
      <c r="AG118" s="9">
        <f t="shared" si="30"/>
        <v>-50761.299999999814</v>
      </c>
      <c r="AI118" s="21">
        <f t="shared" si="31"/>
        <v>-0.013936372627359984</v>
      </c>
    </row>
    <row r="119" spans="1:35" ht="12.75" outlineLevel="1">
      <c r="A119" s="1" t="s">
        <v>421</v>
      </c>
      <c r="B119" s="16" t="s">
        <v>422</v>
      </c>
      <c r="C119" s="1" t="s">
        <v>423</v>
      </c>
      <c r="E119" s="5">
        <v>6048</v>
      </c>
      <c r="G119" s="5">
        <v>0</v>
      </c>
      <c r="I119" s="9">
        <f t="shared" si="24"/>
        <v>6048</v>
      </c>
      <c r="K119" s="21" t="str">
        <f t="shared" si="25"/>
        <v>N.M.</v>
      </c>
      <c r="M119" s="9">
        <v>63636</v>
      </c>
      <c r="O119" s="9">
        <v>0</v>
      </c>
      <c r="Q119" s="9">
        <f t="shared" si="26"/>
        <v>63636</v>
      </c>
      <c r="S119" s="21" t="str">
        <f t="shared" si="27"/>
        <v>N.M.</v>
      </c>
      <c r="U119" s="9">
        <v>63636</v>
      </c>
      <c r="W119" s="9">
        <v>0</v>
      </c>
      <c r="Y119" s="9">
        <f t="shared" si="28"/>
        <v>63636</v>
      </c>
      <c r="AA119" s="21" t="str">
        <f t="shared" si="29"/>
        <v>N.M.</v>
      </c>
      <c r="AC119" s="9">
        <v>63636</v>
      </c>
      <c r="AE119" s="9">
        <v>0</v>
      </c>
      <c r="AG119" s="9">
        <f t="shared" si="30"/>
        <v>63636</v>
      </c>
      <c r="AI119" s="21" t="str">
        <f t="shared" si="31"/>
        <v>N.M.</v>
      </c>
    </row>
    <row r="120" spans="1:68" s="17" customFormat="1" ht="12.75">
      <c r="A120" s="17" t="s">
        <v>88</v>
      </c>
      <c r="B120" s="98"/>
      <c r="C120" s="17" t="s">
        <v>89</v>
      </c>
      <c r="D120" s="18"/>
      <c r="E120" s="18">
        <v>55556616.523</v>
      </c>
      <c r="F120" s="99"/>
      <c r="G120" s="99">
        <v>45446285.64</v>
      </c>
      <c r="H120" s="100"/>
      <c r="I120" s="18">
        <f aca="true" t="shared" si="32" ref="I120:I128">+E120-G120</f>
        <v>10110330.883000001</v>
      </c>
      <c r="J120" s="37" t="str">
        <f>IF((+E120-G120)=(I120),"  ",$AO$511)</f>
        <v>  </v>
      </c>
      <c r="K120" s="40">
        <f aca="true" t="shared" si="33" ref="K120:K128">IF(G120&lt;0,IF(I120=0,0,IF(OR(G120=0,E120=0),"N.M.",IF(ABS(I120/G120)&gt;=10,"N.M.",I120/(-G120)))),IF(I120=0,0,IF(OR(G120=0,E120=0),"N.M.",IF(ABS(I120/G120)&gt;=10,"N.M.",I120/G120))))</f>
        <v>0.22246770534974794</v>
      </c>
      <c r="L120" s="39"/>
      <c r="M120" s="8">
        <v>155892737.73300016</v>
      </c>
      <c r="N120" s="18"/>
      <c r="O120" s="8">
        <v>121180208.57599999</v>
      </c>
      <c r="P120" s="18"/>
      <c r="Q120" s="18">
        <f aca="true" t="shared" si="34" ref="Q120:Q128">+M120-O120</f>
        <v>34712529.15700017</v>
      </c>
      <c r="R120" s="37" t="str">
        <f>IF((+M120-O120)=(Q120),"  ",$AO$511)</f>
        <v>  </v>
      </c>
      <c r="S120" s="40">
        <f aca="true" t="shared" si="35" ref="S120:S128">IF(O120&lt;0,IF(Q120=0,0,IF(OR(O120=0,M120=0),"N.M.",IF(ABS(Q120/O120)&gt;=10,"N.M.",Q120/(-O120)))),IF(Q120=0,0,IF(OR(O120=0,M120=0),"N.M.",IF(ABS(Q120/O120)&gt;=10,"N.M.",Q120/O120))))</f>
        <v>0.2864537828817953</v>
      </c>
      <c r="T120" s="39"/>
      <c r="U120" s="18">
        <v>578051794.5669996</v>
      </c>
      <c r="V120" s="18"/>
      <c r="W120" s="18">
        <v>486343693.45699984</v>
      </c>
      <c r="X120" s="18"/>
      <c r="Y120" s="18">
        <f aca="true" t="shared" si="36" ref="Y120:Y128">+U120-W120</f>
        <v>91708101.10999972</v>
      </c>
      <c r="Z120" s="37" t="str">
        <f>IF((+U120-W120)=(Y120),"  ",$AO$511)</f>
        <v>  </v>
      </c>
      <c r="AA120" s="40">
        <f aca="true" t="shared" si="37" ref="AA120:AA128">IF(W120&lt;0,IF(Y120=0,0,IF(OR(W120=0,U120=0),"N.M.",IF(ABS(Y120/W120)&gt;=10,"N.M.",Y120/(-W120)))),IF(Y120=0,0,IF(OR(W120=0,U120=0),"N.M.",IF(ABS(Y120/W120)&gt;=10,"N.M.",Y120/W120))))</f>
        <v>0.18856644456130509</v>
      </c>
      <c r="AB120" s="39"/>
      <c r="AC120" s="18">
        <v>642005620.6489996</v>
      </c>
      <c r="AD120" s="18"/>
      <c r="AE120" s="18">
        <v>534827800.0120001</v>
      </c>
      <c r="AF120" s="18"/>
      <c r="AG120" s="18">
        <f aca="true" t="shared" si="38" ref="AG120:AG128">+AC120-AE120</f>
        <v>107177820.63699949</v>
      </c>
      <c r="AH120" s="37" t="str">
        <f>IF((+AC120-AE120)=(AG120),"  ",$AO$511)</f>
        <v>  </v>
      </c>
      <c r="AI120" s="40">
        <f aca="true" t="shared" si="39" ref="AI120:AI128">IF(AE120&lt;0,IF(AG120=0,0,IF(OR(AE120=0,AC120=0),"N.M.",IF(ABS(AG120/AE120)&gt;=10,"N.M.",AG120/(-AE120)))),IF(AG120=0,0,IF(OR(AE120=0,AC120=0),"N.M.",IF(ABS(AG120/AE120)&gt;=10,"N.M.",AG120/AE120))))</f>
        <v>0.2003968765920446</v>
      </c>
      <c r="AJ120" s="39"/>
      <c r="AK120" s="99"/>
      <c r="AL120" s="101"/>
      <c r="AM120" s="100"/>
      <c r="AN120" s="101"/>
      <c r="AO120" s="100"/>
      <c r="AP120" s="100"/>
      <c r="AQ120" s="102"/>
      <c r="AR120" s="100"/>
      <c r="AS120" s="99"/>
      <c r="AT120" s="99"/>
      <c r="AU120" s="99"/>
      <c r="AV120" s="99"/>
      <c r="AW120" s="100"/>
      <c r="AX120" s="100"/>
      <c r="AY120" s="102"/>
      <c r="AZ120" s="100"/>
      <c r="BA120" s="99"/>
      <c r="BB120" s="99"/>
      <c r="BC120" s="100"/>
      <c r="BD120" s="100"/>
      <c r="BE120" s="102"/>
      <c r="BF120" s="103"/>
      <c r="BG120" s="18"/>
      <c r="BH120" s="104"/>
      <c r="BI120" s="18"/>
      <c r="BJ120" s="104"/>
      <c r="BK120" s="18"/>
      <c r="BL120" s="104"/>
      <c r="BM120" s="18"/>
      <c r="BN120" s="104"/>
      <c r="BO120" s="104"/>
      <c r="BP120" s="104"/>
    </row>
    <row r="121" spans="1:35" ht="12.75" outlineLevel="1">
      <c r="A121" s="1" t="s">
        <v>424</v>
      </c>
      <c r="B121" s="16" t="s">
        <v>425</v>
      </c>
      <c r="C121" s="1" t="s">
        <v>426</v>
      </c>
      <c r="E121" s="5">
        <v>-9573.99</v>
      </c>
      <c r="G121" s="5">
        <v>94353.74</v>
      </c>
      <c r="I121" s="9">
        <f t="shared" si="32"/>
        <v>-103927.73000000001</v>
      </c>
      <c r="K121" s="21">
        <f t="shared" si="33"/>
        <v>-1.1014691097565397</v>
      </c>
      <c r="M121" s="9">
        <v>-2955.46</v>
      </c>
      <c r="O121" s="9">
        <v>292499.74</v>
      </c>
      <c r="Q121" s="9">
        <f t="shared" si="34"/>
        <v>-295455.2</v>
      </c>
      <c r="S121" s="21">
        <f t="shared" si="35"/>
        <v>-1.0101041457335997</v>
      </c>
      <c r="U121" s="9">
        <v>1583502.97</v>
      </c>
      <c r="W121" s="9">
        <v>1049885.6</v>
      </c>
      <c r="Y121" s="9">
        <f t="shared" si="36"/>
        <v>533617.3699999999</v>
      </c>
      <c r="AA121" s="21">
        <f t="shared" si="37"/>
        <v>0.5082623954457512</v>
      </c>
      <c r="AC121" s="9">
        <v>1680165.8699999999</v>
      </c>
      <c r="AE121" s="9">
        <v>1134877.7200000002</v>
      </c>
      <c r="AG121" s="9">
        <f t="shared" si="38"/>
        <v>545288.1499999997</v>
      </c>
      <c r="AI121" s="21">
        <f t="shared" si="39"/>
        <v>0.4804818531462575</v>
      </c>
    </row>
    <row r="122" spans="1:35" ht="12.75" outlineLevel="1">
      <c r="A122" s="1" t="s">
        <v>427</v>
      </c>
      <c r="B122" s="16" t="s">
        <v>428</v>
      </c>
      <c r="C122" s="1" t="s">
        <v>429</v>
      </c>
      <c r="E122" s="5">
        <v>19231.23</v>
      </c>
      <c r="G122" s="5">
        <v>224962.48</v>
      </c>
      <c r="I122" s="9">
        <f t="shared" si="32"/>
        <v>-205731.25</v>
      </c>
      <c r="K122" s="21">
        <f t="shared" si="33"/>
        <v>-0.9145136113364326</v>
      </c>
      <c r="M122" s="9">
        <v>88863.67</v>
      </c>
      <c r="O122" s="9">
        <v>538139.0700000001</v>
      </c>
      <c r="Q122" s="9">
        <f t="shared" si="34"/>
        <v>-449275.4000000001</v>
      </c>
      <c r="S122" s="21">
        <f t="shared" si="35"/>
        <v>-0.8348685777451543</v>
      </c>
      <c r="U122" s="9">
        <v>1903429.46</v>
      </c>
      <c r="W122" s="9">
        <v>2378758.34</v>
      </c>
      <c r="Y122" s="9">
        <f t="shared" si="36"/>
        <v>-475328.8799999999</v>
      </c>
      <c r="AA122" s="21">
        <f t="shared" si="37"/>
        <v>-0.1998222652579328</v>
      </c>
      <c r="AC122" s="9">
        <v>2116316.87</v>
      </c>
      <c r="AE122" s="9">
        <v>2653515.1399999997</v>
      </c>
      <c r="AG122" s="9">
        <f t="shared" si="38"/>
        <v>-537198.2699999996</v>
      </c>
      <c r="AI122" s="21">
        <f t="shared" si="39"/>
        <v>-0.20244778780497164</v>
      </c>
    </row>
    <row r="123" spans="1:35" ht="12.75" outlineLevel="1">
      <c r="A123" s="1" t="s">
        <v>430</v>
      </c>
      <c r="B123" s="16" t="s">
        <v>431</v>
      </c>
      <c r="C123" s="1" t="s">
        <v>432</v>
      </c>
      <c r="E123" s="5">
        <v>1656925</v>
      </c>
      <c r="G123" s="5">
        <v>4883295</v>
      </c>
      <c r="I123" s="9">
        <f t="shared" si="32"/>
        <v>-3226370</v>
      </c>
      <c r="K123" s="21">
        <f t="shared" si="33"/>
        <v>-0.6606952887343485</v>
      </c>
      <c r="M123" s="9">
        <v>17514591</v>
      </c>
      <c r="O123" s="9">
        <v>17305160</v>
      </c>
      <c r="Q123" s="9">
        <f t="shared" si="34"/>
        <v>209431</v>
      </c>
      <c r="S123" s="21">
        <f t="shared" si="35"/>
        <v>0.012102228468271891</v>
      </c>
      <c r="U123" s="9">
        <v>59762720.01</v>
      </c>
      <c r="W123" s="9">
        <v>51054138.71</v>
      </c>
      <c r="Y123" s="9">
        <f t="shared" si="36"/>
        <v>8708581.299999997</v>
      </c>
      <c r="AA123" s="21">
        <f t="shared" si="37"/>
        <v>0.17057542287544736</v>
      </c>
      <c r="AC123" s="9">
        <v>64482888.01</v>
      </c>
      <c r="AE123" s="9">
        <v>54605134.71</v>
      </c>
      <c r="AG123" s="9">
        <f t="shared" si="38"/>
        <v>9877753.299999997</v>
      </c>
      <c r="AI123" s="21">
        <f t="shared" si="39"/>
        <v>0.18089422089075177</v>
      </c>
    </row>
    <row r="124" spans="1:35" ht="12.75" outlineLevel="1">
      <c r="A124" s="1" t="s">
        <v>433</v>
      </c>
      <c r="B124" s="16" t="s">
        <v>434</v>
      </c>
      <c r="C124" s="1" t="s">
        <v>435</v>
      </c>
      <c r="E124" s="5">
        <v>21241.600000000002</v>
      </c>
      <c r="G124" s="5">
        <v>25147.37</v>
      </c>
      <c r="I124" s="9">
        <f t="shared" si="32"/>
        <v>-3905.769999999997</v>
      </c>
      <c r="K124" s="21">
        <f t="shared" si="33"/>
        <v>-0.15531524767798768</v>
      </c>
      <c r="M124" s="9">
        <v>63724.8</v>
      </c>
      <c r="O124" s="9">
        <v>75442.11</v>
      </c>
      <c r="Q124" s="9">
        <f t="shared" si="34"/>
        <v>-11717.309999999998</v>
      </c>
      <c r="S124" s="21">
        <f t="shared" si="35"/>
        <v>-0.15531524767798777</v>
      </c>
      <c r="U124" s="9">
        <v>233657.6</v>
      </c>
      <c r="W124" s="9">
        <v>276621.07</v>
      </c>
      <c r="Y124" s="9">
        <f t="shared" si="36"/>
        <v>-42963.47</v>
      </c>
      <c r="AA124" s="21">
        <f t="shared" si="37"/>
        <v>-0.1553152476779878</v>
      </c>
      <c r="AC124" s="9">
        <v>258804.97</v>
      </c>
      <c r="AE124" s="9">
        <v>298559.01</v>
      </c>
      <c r="AG124" s="9">
        <f t="shared" si="38"/>
        <v>-39754.04000000001</v>
      </c>
      <c r="AI124" s="21">
        <f t="shared" si="39"/>
        <v>-0.13315304066690203</v>
      </c>
    </row>
    <row r="125" spans="1:68" s="17" customFormat="1" ht="12.75">
      <c r="A125" s="17" t="s">
        <v>90</v>
      </c>
      <c r="B125" s="98"/>
      <c r="C125" s="17" t="s">
        <v>1090</v>
      </c>
      <c r="D125" s="18"/>
      <c r="E125" s="18">
        <v>1687823.84</v>
      </c>
      <c r="F125" s="18"/>
      <c r="G125" s="18">
        <v>5227758.59</v>
      </c>
      <c r="H125" s="18"/>
      <c r="I125" s="18">
        <f t="shared" si="32"/>
        <v>-3539934.75</v>
      </c>
      <c r="J125" s="37" t="str">
        <f>IF((+E125-G125)=(I125),"  ",$AO$511)</f>
        <v>  </v>
      </c>
      <c r="K125" s="40">
        <f t="shared" si="33"/>
        <v>-0.6771419699393579</v>
      </c>
      <c r="L125" s="39"/>
      <c r="M125" s="8">
        <v>17664224.01</v>
      </c>
      <c r="N125" s="18"/>
      <c r="O125" s="8">
        <v>18211240.919999998</v>
      </c>
      <c r="P125" s="18"/>
      <c r="Q125" s="18">
        <f t="shared" si="34"/>
        <v>-547016.9099999964</v>
      </c>
      <c r="R125" s="37" t="str">
        <f>IF((+M125-O125)=(Q125),"  ",$AO$511)</f>
        <v>  </v>
      </c>
      <c r="S125" s="40">
        <f t="shared" si="35"/>
        <v>-0.03003732213543175</v>
      </c>
      <c r="T125" s="39"/>
      <c r="U125" s="18">
        <v>63483310.04</v>
      </c>
      <c r="V125" s="18"/>
      <c r="W125" s="18">
        <v>54759403.72</v>
      </c>
      <c r="X125" s="18"/>
      <c r="Y125" s="18">
        <f t="shared" si="36"/>
        <v>8723906.32</v>
      </c>
      <c r="Z125" s="37" t="str">
        <f>IF((+U125-W125)=(Y125),"  ",$AO$511)</f>
        <v>  </v>
      </c>
      <c r="AA125" s="40">
        <f t="shared" si="37"/>
        <v>0.1593133914424589</v>
      </c>
      <c r="AB125" s="39"/>
      <c r="AC125" s="18">
        <v>68538175.72</v>
      </c>
      <c r="AD125" s="18"/>
      <c r="AE125" s="18">
        <v>58692086.58</v>
      </c>
      <c r="AF125" s="18"/>
      <c r="AG125" s="18">
        <f t="shared" si="38"/>
        <v>9846089.14</v>
      </c>
      <c r="AH125" s="37" t="str">
        <f>IF((+AC125-AE125)=(AG125),"  ",$AO$511)</f>
        <v>  </v>
      </c>
      <c r="AI125" s="40">
        <f t="shared" si="39"/>
        <v>0.16775837619232248</v>
      </c>
      <c r="AJ125" s="39"/>
      <c r="AK125" s="18"/>
      <c r="AL125" s="18"/>
      <c r="AM125" s="18"/>
      <c r="AN125" s="18"/>
      <c r="AO125" s="18"/>
      <c r="AP125" s="85"/>
      <c r="AQ125" s="117"/>
      <c r="AR125" s="39"/>
      <c r="AS125" s="18"/>
      <c r="AT125" s="18"/>
      <c r="AU125" s="18"/>
      <c r="AV125" s="18"/>
      <c r="AW125" s="18"/>
      <c r="AX125" s="85"/>
      <c r="AY125" s="117"/>
      <c r="AZ125" s="39"/>
      <c r="BA125" s="18"/>
      <c r="BB125" s="18"/>
      <c r="BC125" s="18"/>
      <c r="BD125" s="85"/>
      <c r="BE125" s="117"/>
      <c r="BF125" s="39"/>
      <c r="BG125" s="18"/>
      <c r="BH125" s="104"/>
      <c r="BI125" s="18"/>
      <c r="BJ125" s="104"/>
      <c r="BK125" s="18"/>
      <c r="BL125" s="104"/>
      <c r="BM125" s="18"/>
      <c r="BN125" s="104"/>
      <c r="BO125" s="104"/>
      <c r="BP125" s="104"/>
    </row>
    <row r="126" spans="1:68" s="17" customFormat="1" ht="12.75">
      <c r="A126" s="17" t="s">
        <v>91</v>
      </c>
      <c r="B126" s="98"/>
      <c r="C126" s="17" t="s">
        <v>1091</v>
      </c>
      <c r="D126" s="18"/>
      <c r="E126" s="18">
        <v>57244440.363</v>
      </c>
      <c r="F126" s="18"/>
      <c r="G126" s="18">
        <v>50674044.22999999</v>
      </c>
      <c r="H126" s="18"/>
      <c r="I126" s="18">
        <f t="shared" si="32"/>
        <v>6570396.133000009</v>
      </c>
      <c r="J126" s="37" t="str">
        <f>IF((+E126-G126)=(I126),"  ",$AO$511)</f>
        <v>  </v>
      </c>
      <c r="K126" s="40">
        <f t="shared" si="33"/>
        <v>0.1296599912803133</v>
      </c>
      <c r="L126" s="39"/>
      <c r="M126" s="8">
        <v>173556961.74300006</v>
      </c>
      <c r="N126" s="18"/>
      <c r="O126" s="8">
        <v>139391449.49600002</v>
      </c>
      <c r="P126" s="18"/>
      <c r="Q126" s="18">
        <f t="shared" si="34"/>
        <v>34165512.24700004</v>
      </c>
      <c r="R126" s="37" t="str">
        <f>IF((+M126-O126)=(Q126),"  ",$AO$511)</f>
        <v>  </v>
      </c>
      <c r="S126" s="40">
        <f t="shared" si="35"/>
        <v>0.2451047920839682</v>
      </c>
      <c r="T126" s="39"/>
      <c r="U126" s="18">
        <v>641535104.6069999</v>
      </c>
      <c r="V126" s="18"/>
      <c r="W126" s="18">
        <v>541103097.177</v>
      </c>
      <c r="X126" s="18"/>
      <c r="Y126" s="18">
        <f t="shared" si="36"/>
        <v>100432007.42999983</v>
      </c>
      <c r="Z126" s="37" t="str">
        <f>IF((+U126-W126)=(Y126),"  ",$AO$511)</f>
        <v>  </v>
      </c>
      <c r="AA126" s="40">
        <f t="shared" si="37"/>
        <v>0.18560604800446662</v>
      </c>
      <c r="AB126" s="39"/>
      <c r="AC126" s="18">
        <v>710543796.369</v>
      </c>
      <c r="AD126" s="18"/>
      <c r="AE126" s="18">
        <v>593519886.592</v>
      </c>
      <c r="AF126" s="18"/>
      <c r="AG126" s="18">
        <f t="shared" si="38"/>
        <v>117023909.77699995</v>
      </c>
      <c r="AH126" s="37" t="str">
        <f>IF((+AC126-AE126)=(AG126),"  ",$AO$511)</f>
        <v>  </v>
      </c>
      <c r="AI126" s="40">
        <f t="shared" si="39"/>
        <v>0.19716931550339953</v>
      </c>
      <c r="AJ126" s="39"/>
      <c r="AK126" s="18"/>
      <c r="AL126" s="18"/>
      <c r="AM126" s="18"/>
      <c r="AN126" s="18"/>
      <c r="AO126" s="18"/>
      <c r="AP126" s="85"/>
      <c r="AQ126" s="117"/>
      <c r="AR126" s="39"/>
      <c r="AS126" s="18"/>
      <c r="AT126" s="18"/>
      <c r="AU126" s="18"/>
      <c r="AV126" s="18"/>
      <c r="AW126" s="18"/>
      <c r="AX126" s="85"/>
      <c r="AY126" s="117"/>
      <c r="AZ126" s="39"/>
      <c r="BA126" s="18"/>
      <c r="BB126" s="18"/>
      <c r="BC126" s="18"/>
      <c r="BD126" s="85"/>
      <c r="BE126" s="117"/>
      <c r="BF126" s="39"/>
      <c r="BG126" s="18"/>
      <c r="BH126" s="104"/>
      <c r="BI126" s="18"/>
      <c r="BJ126" s="104"/>
      <c r="BK126" s="18"/>
      <c r="BL126" s="104"/>
      <c r="BM126" s="18"/>
      <c r="BN126" s="104"/>
      <c r="BO126" s="104"/>
      <c r="BP126" s="104"/>
    </row>
    <row r="127" spans="1:68" s="90" customFormat="1" ht="12.75">
      <c r="A127" s="90" t="s">
        <v>27</v>
      </c>
      <c r="B127" s="91"/>
      <c r="C127" s="77" t="s">
        <v>1092</v>
      </c>
      <c r="D127" s="105"/>
      <c r="E127" s="105">
        <v>0</v>
      </c>
      <c r="F127" s="105"/>
      <c r="G127" s="105">
        <v>0</v>
      </c>
      <c r="H127" s="105"/>
      <c r="I127" s="9">
        <f t="shared" si="32"/>
        <v>0</v>
      </c>
      <c r="J127" s="37" t="str">
        <f>IF((+E127-G127)=(I127),"  ",$AO$511)</f>
        <v>  </v>
      </c>
      <c r="K127" s="38">
        <f t="shared" si="33"/>
        <v>0</v>
      </c>
      <c r="L127" s="39"/>
      <c r="M127" s="5">
        <v>0</v>
      </c>
      <c r="N127" s="9"/>
      <c r="O127" s="5">
        <v>0</v>
      </c>
      <c r="P127" s="9"/>
      <c r="Q127" s="9">
        <f t="shared" si="34"/>
        <v>0</v>
      </c>
      <c r="R127" s="37" t="str">
        <f>IF((+M127-O127)=(Q127),"  ",$AO$511)</f>
        <v>  </v>
      </c>
      <c r="S127" s="38">
        <f t="shared" si="35"/>
        <v>0</v>
      </c>
      <c r="T127" s="39"/>
      <c r="U127" s="9">
        <v>0</v>
      </c>
      <c r="V127" s="9"/>
      <c r="W127" s="9">
        <v>0</v>
      </c>
      <c r="X127" s="9"/>
      <c r="Y127" s="9">
        <f t="shared" si="36"/>
        <v>0</v>
      </c>
      <c r="Z127" s="37" t="str">
        <f>IF((+U127-W127)=(Y127),"  ",$AO$511)</f>
        <v>  </v>
      </c>
      <c r="AA127" s="38">
        <f t="shared" si="37"/>
        <v>0</v>
      </c>
      <c r="AB127" s="39"/>
      <c r="AC127" s="9">
        <v>0</v>
      </c>
      <c r="AD127" s="9"/>
      <c r="AE127" s="9">
        <v>0</v>
      </c>
      <c r="AF127" s="9"/>
      <c r="AG127" s="9">
        <f t="shared" si="38"/>
        <v>0</v>
      </c>
      <c r="AH127" s="37" t="str">
        <f>IF((+AC127-AE127)=(AG127),"  ",$AO$511)</f>
        <v>  </v>
      </c>
      <c r="AI127" s="38">
        <f t="shared" si="39"/>
        <v>0</v>
      </c>
      <c r="AJ127" s="39"/>
      <c r="AK127" s="105"/>
      <c r="AL127" s="105"/>
      <c r="AM127" s="105"/>
      <c r="AN127" s="105"/>
      <c r="AO127" s="105"/>
      <c r="AP127" s="106"/>
      <c r="AQ127" s="107"/>
      <c r="AR127" s="108"/>
      <c r="AS127" s="105"/>
      <c r="AT127" s="105"/>
      <c r="AU127" s="105"/>
      <c r="AV127" s="105"/>
      <c r="AW127" s="105"/>
      <c r="AX127" s="106"/>
      <c r="AY127" s="107"/>
      <c r="AZ127" s="108"/>
      <c r="BA127" s="105"/>
      <c r="BB127" s="105"/>
      <c r="BC127" s="105"/>
      <c r="BD127" s="106"/>
      <c r="BE127" s="107"/>
      <c r="BF127" s="108"/>
      <c r="BG127" s="105"/>
      <c r="BH127" s="109"/>
      <c r="BI127" s="105"/>
      <c r="BJ127" s="109"/>
      <c r="BK127" s="105"/>
      <c r="BL127" s="109"/>
      <c r="BM127" s="105"/>
      <c r="BN127" s="97"/>
      <c r="BO127" s="97"/>
      <c r="BP127" s="97"/>
    </row>
    <row r="128" spans="1:68" s="77" customFormat="1" ht="12.75">
      <c r="A128" s="77" t="s">
        <v>28</v>
      </c>
      <c r="B128" s="110"/>
      <c r="C128" s="77" t="s">
        <v>29</v>
      </c>
      <c r="D128" s="105"/>
      <c r="E128" s="105">
        <v>57244440.363</v>
      </c>
      <c r="F128" s="105"/>
      <c r="G128" s="105">
        <v>50674044.22999999</v>
      </c>
      <c r="H128" s="105"/>
      <c r="I128" s="9">
        <f t="shared" si="32"/>
        <v>6570396.133000009</v>
      </c>
      <c r="J128" s="37" t="str">
        <f>IF((+E128-G128)=(I128),"  ",$AO$511)</f>
        <v>  </v>
      </c>
      <c r="K128" s="38">
        <f t="shared" si="33"/>
        <v>0.1296599912803133</v>
      </c>
      <c r="L128" s="39"/>
      <c r="M128" s="5">
        <v>173556961.74300006</v>
      </c>
      <c r="N128" s="9"/>
      <c r="O128" s="5">
        <v>139391449.49600002</v>
      </c>
      <c r="P128" s="9"/>
      <c r="Q128" s="9">
        <f t="shared" si="34"/>
        <v>34165512.24700004</v>
      </c>
      <c r="R128" s="37" t="str">
        <f>IF((+M128-O128)=(Q128),"  ",$AO$511)</f>
        <v>  </v>
      </c>
      <c r="S128" s="38">
        <f t="shared" si="35"/>
        <v>0.2451047920839682</v>
      </c>
      <c r="T128" s="39"/>
      <c r="U128" s="9">
        <v>641535104.6069999</v>
      </c>
      <c r="V128" s="9"/>
      <c r="W128" s="9">
        <v>541103097.177</v>
      </c>
      <c r="X128" s="9"/>
      <c r="Y128" s="9">
        <f t="shared" si="36"/>
        <v>100432007.42999983</v>
      </c>
      <c r="Z128" s="37" t="str">
        <f>IF((+U128-W128)=(Y128),"  ",$AO$511)</f>
        <v>  </v>
      </c>
      <c r="AA128" s="38">
        <f t="shared" si="37"/>
        <v>0.18560604800446662</v>
      </c>
      <c r="AB128" s="39"/>
      <c r="AC128" s="9">
        <v>710543796.369</v>
      </c>
      <c r="AD128" s="9"/>
      <c r="AE128" s="9">
        <v>593519886.592</v>
      </c>
      <c r="AF128" s="9"/>
      <c r="AG128" s="9">
        <f t="shared" si="38"/>
        <v>117023909.77699995</v>
      </c>
      <c r="AH128" s="37" t="str">
        <f>IF((+AC128-AE128)=(AG128),"  ",$AO$511)</f>
        <v>  </v>
      </c>
      <c r="AI128" s="38">
        <f t="shared" si="39"/>
        <v>0.19716931550339953</v>
      </c>
      <c r="AJ128" s="39"/>
      <c r="AK128" s="105"/>
      <c r="AL128" s="105"/>
      <c r="AM128" s="105"/>
      <c r="AN128" s="105"/>
      <c r="AO128" s="105"/>
      <c r="AP128" s="106"/>
      <c r="AQ128" s="107"/>
      <c r="AR128" s="108"/>
      <c r="AS128" s="105"/>
      <c r="AT128" s="105"/>
      <c r="AU128" s="105"/>
      <c r="AV128" s="105"/>
      <c r="AW128" s="105"/>
      <c r="AX128" s="106"/>
      <c r="AY128" s="107"/>
      <c r="AZ128" s="108"/>
      <c r="BA128" s="105"/>
      <c r="BB128" s="105"/>
      <c r="BC128" s="105"/>
      <c r="BD128" s="106"/>
      <c r="BE128" s="107"/>
      <c r="BF128" s="108"/>
      <c r="BG128" s="105"/>
      <c r="BH128" s="109"/>
      <c r="BI128" s="105"/>
      <c r="BJ128" s="109"/>
      <c r="BK128" s="105"/>
      <c r="BL128" s="109"/>
      <c r="BM128" s="105"/>
      <c r="BN128" s="109"/>
      <c r="BO128" s="109"/>
      <c r="BP128" s="109"/>
    </row>
    <row r="129" spans="2:68" s="90" customFormat="1" ht="12.75">
      <c r="B129" s="91"/>
      <c r="D129" s="71"/>
      <c r="E129" s="41" t="str">
        <f>IF(ABS(E120+E125+E127-E128)&gt;$AO$507,$AO$510," ")</f>
        <v> </v>
      </c>
      <c r="F129" s="111"/>
      <c r="G129" s="41" t="str">
        <f>IF(ABS(G120+G125+G127-G128)&gt;$AO$507,$AO$510," ")</f>
        <v> </v>
      </c>
      <c r="H129" s="111"/>
      <c r="I129" s="41" t="str">
        <f>IF(ABS(I120+I125+I127-I128)&gt;$AO$507,$AO$510," ")</f>
        <v> </v>
      </c>
      <c r="J129" s="111"/>
      <c r="K129" s="111"/>
      <c r="L129" s="111"/>
      <c r="M129" s="41" t="str">
        <f>IF(ABS(M120+M125+M127-M128)&gt;$AO$507,$AO$510," ")</f>
        <v> </v>
      </c>
      <c r="N129" s="111"/>
      <c r="O129" s="41" t="str">
        <f>IF(ABS(O120+O125+O127-O128)&gt;$AO$507,$AO$510," ")</f>
        <v> </v>
      </c>
      <c r="P129" s="111"/>
      <c r="Q129" s="41" t="str">
        <f>IF(ABS(Q120+Q125+Q127-Q128)&gt;$AO$507,$AO$510," ")</f>
        <v> </v>
      </c>
      <c r="R129" s="111"/>
      <c r="S129" s="111"/>
      <c r="T129" s="111"/>
      <c r="U129" s="41" t="str">
        <f>IF(ABS(U120+U125+U127-U128)&gt;$AO$507,$AO$510," ")</f>
        <v> </v>
      </c>
      <c r="V129" s="111"/>
      <c r="W129" s="41" t="str">
        <f>IF(ABS(W120+W125+W127-W128)&gt;$AO$507,$AO$510," ")</f>
        <v> </v>
      </c>
      <c r="X129" s="111"/>
      <c r="Y129" s="41" t="str">
        <f>IF(ABS(Y120+Y125+Y127-Y128)&gt;$AO$507,$AO$510," ")</f>
        <v> </v>
      </c>
      <c r="Z129" s="111"/>
      <c r="AA129" s="111"/>
      <c r="AB129" s="111"/>
      <c r="AC129" s="41" t="str">
        <f>IF(ABS(AC120+AC125+AC127-AC128)&gt;$AO$507,$AO$510," ")</f>
        <v> </v>
      </c>
      <c r="AD129" s="111"/>
      <c r="AE129" s="41" t="str">
        <f>IF(ABS(AE120+AE125+AE127-AE128)&gt;$AO$507,$AO$510," ")</f>
        <v> </v>
      </c>
      <c r="AF129" s="111"/>
      <c r="AG129" s="41" t="str">
        <f>IF(ABS(AG120+AG125+AG127-AG128)&gt;$AO$507,$AO$510," ")</f>
        <v> </v>
      </c>
      <c r="AH129" s="111"/>
      <c r="AI129" s="111"/>
      <c r="AJ129" s="112"/>
      <c r="AK129" s="111"/>
      <c r="AL129" s="112"/>
      <c r="AM129" s="111"/>
      <c r="AN129" s="112"/>
      <c r="AO129" s="111"/>
      <c r="AP129" s="71"/>
      <c r="AQ129" s="113"/>
      <c r="AR129" s="71"/>
      <c r="AS129" s="111"/>
      <c r="AT129" s="112"/>
      <c r="AU129" s="111"/>
      <c r="AV129" s="112"/>
      <c r="AW129" s="111"/>
      <c r="AX129" s="71"/>
      <c r="AY129" s="113"/>
      <c r="AZ129" s="71"/>
      <c r="BA129" s="111"/>
      <c r="BB129" s="112"/>
      <c r="BC129" s="111"/>
      <c r="BD129" s="71"/>
      <c r="BE129" s="113"/>
      <c r="BG129" s="71"/>
      <c r="BH129" s="97"/>
      <c r="BI129" s="71"/>
      <c r="BJ129" s="97"/>
      <c r="BK129" s="71"/>
      <c r="BL129" s="97"/>
      <c r="BM129" s="71"/>
      <c r="BN129" s="97"/>
      <c r="BO129" s="97"/>
      <c r="BP129" s="97"/>
    </row>
    <row r="130" spans="2:68" s="90" customFormat="1" ht="12.75">
      <c r="B130" s="91"/>
      <c r="C130" s="77" t="s">
        <v>30</v>
      </c>
      <c r="D130" s="71"/>
      <c r="E130" s="71"/>
      <c r="F130" s="97"/>
      <c r="G130" s="71"/>
      <c r="H130" s="97"/>
      <c r="I130" s="71"/>
      <c r="J130" s="97"/>
      <c r="K130" s="71"/>
      <c r="L130" s="97"/>
      <c r="M130" s="71"/>
      <c r="N130" s="97"/>
      <c r="O130" s="71"/>
      <c r="P130" s="97"/>
      <c r="Q130" s="71"/>
      <c r="R130" s="97"/>
      <c r="S130" s="71"/>
      <c r="T130" s="97"/>
      <c r="U130" s="71"/>
      <c r="V130" s="97"/>
      <c r="W130" s="71"/>
      <c r="X130" s="97"/>
      <c r="Y130" s="71"/>
      <c r="Z130" s="97"/>
      <c r="AA130" s="71"/>
      <c r="AB130" s="97"/>
      <c r="AC130" s="71"/>
      <c r="AD130" s="97"/>
      <c r="AE130" s="71"/>
      <c r="AF130" s="97"/>
      <c r="AG130" s="71"/>
      <c r="AH130" s="97"/>
      <c r="AI130" s="71"/>
      <c r="AJ130" s="71"/>
      <c r="AK130" s="71"/>
      <c r="AL130" s="71"/>
      <c r="AM130" s="71"/>
      <c r="AN130" s="71"/>
      <c r="AO130" s="71"/>
      <c r="AP130" s="71"/>
      <c r="AQ130" s="113"/>
      <c r="AR130" s="71"/>
      <c r="AS130" s="71"/>
      <c r="AT130" s="97"/>
      <c r="AU130" s="71"/>
      <c r="AV130" s="71"/>
      <c r="AW130" s="71"/>
      <c r="AX130" s="71"/>
      <c r="AY130" s="113"/>
      <c r="AZ130" s="71"/>
      <c r="BA130" s="71"/>
      <c r="BB130" s="71"/>
      <c r="BC130" s="71"/>
      <c r="BD130" s="71"/>
      <c r="BE130" s="113"/>
      <c r="BG130" s="71"/>
      <c r="BH130" s="97"/>
      <c r="BI130" s="71"/>
      <c r="BJ130" s="97"/>
      <c r="BK130" s="71"/>
      <c r="BL130" s="97"/>
      <c r="BM130" s="71"/>
      <c r="BN130" s="97"/>
      <c r="BO130" s="97"/>
      <c r="BP130" s="97"/>
    </row>
    <row r="131" spans="2:68" s="90" customFormat="1" ht="12.75">
      <c r="B131" s="91"/>
      <c r="C131" s="77" t="s">
        <v>31</v>
      </c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113"/>
      <c r="AR131" s="71"/>
      <c r="AS131" s="71"/>
      <c r="AT131" s="71"/>
      <c r="AU131" s="71"/>
      <c r="AV131" s="71"/>
      <c r="AW131" s="71"/>
      <c r="AX131" s="71"/>
      <c r="AY131" s="113"/>
      <c r="AZ131" s="71"/>
      <c r="BA131" s="71"/>
      <c r="BB131" s="71"/>
      <c r="BC131" s="71"/>
      <c r="BD131" s="71"/>
      <c r="BE131" s="113"/>
      <c r="BG131" s="71"/>
      <c r="BH131" s="97"/>
      <c r="BI131" s="71"/>
      <c r="BJ131" s="97"/>
      <c r="BK131" s="71"/>
      <c r="BL131" s="97"/>
      <c r="BM131" s="71"/>
      <c r="BN131" s="97"/>
      <c r="BO131" s="97"/>
      <c r="BP131" s="97"/>
    </row>
    <row r="132" spans="1:35" ht="12.75" outlineLevel="1">
      <c r="A132" s="1" t="s">
        <v>436</v>
      </c>
      <c r="B132" s="16" t="s">
        <v>437</v>
      </c>
      <c r="C132" s="1" t="s">
        <v>1093</v>
      </c>
      <c r="E132" s="5">
        <v>17183.97</v>
      </c>
      <c r="G132" s="5">
        <v>29682.743000000002</v>
      </c>
      <c r="I132" s="9">
        <f aca="true" t="shared" si="40" ref="I132:I139">+E132-G132</f>
        <v>-12498.773000000001</v>
      </c>
      <c r="K132" s="21">
        <f aca="true" t="shared" si="41" ref="K132:K139">IF(G132&lt;0,IF(I132=0,0,IF(OR(G132=0,E132=0),"N.M.",IF(ABS(I132/G132)&gt;=10,"N.M.",I132/(-G132)))),IF(I132=0,0,IF(OR(G132=0,E132=0),"N.M.",IF(ABS(I132/G132)&gt;=10,"N.M.",I132/G132))))</f>
        <v>-0.4210787729422446</v>
      </c>
      <c r="M132" s="9">
        <v>54285.94</v>
      </c>
      <c r="O132" s="9">
        <v>81484.415</v>
      </c>
      <c r="Q132" s="9">
        <f aca="true" t="shared" si="42" ref="Q132:Q139">(+M132-O132)</f>
        <v>-27198.47499999999</v>
      </c>
      <c r="S132" s="21">
        <f aca="true" t="shared" si="43" ref="S132:S139">IF(O132&lt;0,IF(Q132=0,0,IF(OR(O132=0,M132=0),"N.M.",IF(ABS(Q132/O132)&gt;=10,"N.M.",Q132/(-O132)))),IF(Q132=0,0,IF(OR(O132=0,M132=0),"N.M.",IF(ABS(Q132/O132)&gt;=10,"N.M.",Q132/O132))))</f>
        <v>-0.3337874488023261</v>
      </c>
      <c r="U132" s="9">
        <v>269776.824</v>
      </c>
      <c r="W132" s="9">
        <v>394325.693</v>
      </c>
      <c r="Y132" s="9">
        <f aca="true" t="shared" si="44" ref="Y132:Y139">(+U132-W132)</f>
        <v>-124548.869</v>
      </c>
      <c r="AA132" s="21">
        <f aca="true" t="shared" si="45" ref="AA132:AA139">IF(W132&lt;0,IF(Y132=0,0,IF(OR(W132=0,U132=0),"N.M.",IF(ABS(Y132/W132)&gt;=10,"N.M.",Y132/(-W132)))),IF(Y132=0,0,IF(OR(W132=0,U132=0),"N.M.",IF(ABS(Y132/W132)&gt;=10,"N.M.",Y132/W132))))</f>
        <v>-0.3158527866963008</v>
      </c>
      <c r="AC132" s="9">
        <v>244701.49700000003</v>
      </c>
      <c r="AE132" s="9">
        <v>538880.5430000001</v>
      </c>
      <c r="AG132" s="9">
        <f aca="true" t="shared" si="46" ref="AG132:AG139">(+AC132-AE132)</f>
        <v>-294179.04600000003</v>
      </c>
      <c r="AI132" s="21">
        <f aca="true" t="shared" si="47" ref="AI132:AI139">IF(AE132&lt;0,IF(AG132=0,0,IF(OR(AE132=0,AC132=0),"N.M.",IF(ABS(AG132/AE132)&gt;=10,"N.M.",AG132/(-AE132)))),IF(AG132=0,0,IF(OR(AE132=0,AC132=0),"N.M.",IF(ABS(AG132/AE132)&gt;=10,"N.M.",AG132/AE132))))</f>
        <v>-0.5459077152095283</v>
      </c>
    </row>
    <row r="133" spans="1:35" ht="12.75" outlineLevel="1">
      <c r="A133" s="1" t="s">
        <v>438</v>
      </c>
      <c r="B133" s="16" t="s">
        <v>439</v>
      </c>
      <c r="C133" s="1" t="s">
        <v>1094</v>
      </c>
      <c r="E133" s="5">
        <v>14383406.27</v>
      </c>
      <c r="G133" s="5">
        <v>13138298.4</v>
      </c>
      <c r="I133" s="9">
        <f t="shared" si="40"/>
        <v>1245107.8699999992</v>
      </c>
      <c r="K133" s="21">
        <f t="shared" si="41"/>
        <v>0.09476934014529607</v>
      </c>
      <c r="M133" s="9">
        <v>53100869.06</v>
      </c>
      <c r="O133" s="9">
        <v>37713188.17</v>
      </c>
      <c r="Q133" s="9">
        <f t="shared" si="42"/>
        <v>15387680.89</v>
      </c>
      <c r="S133" s="21">
        <f t="shared" si="43"/>
        <v>0.40801856423903604</v>
      </c>
      <c r="U133" s="9">
        <v>150501785.59</v>
      </c>
      <c r="W133" s="9">
        <v>129951336.69</v>
      </c>
      <c r="Y133" s="9">
        <f t="shared" si="44"/>
        <v>20550448.900000006</v>
      </c>
      <c r="AA133" s="21">
        <f t="shared" si="45"/>
        <v>0.15813957303896978</v>
      </c>
      <c r="AC133" s="9">
        <v>163587538.26</v>
      </c>
      <c r="AE133" s="9">
        <v>141822134.39</v>
      </c>
      <c r="AG133" s="9">
        <f t="shared" si="46"/>
        <v>21765403.870000005</v>
      </c>
      <c r="AI133" s="21">
        <f t="shared" si="47"/>
        <v>0.15346972433898656</v>
      </c>
    </row>
    <row r="134" spans="1:35" ht="12.75" outlineLevel="1">
      <c r="A134" s="1" t="s">
        <v>440</v>
      </c>
      <c r="B134" s="16" t="s">
        <v>441</v>
      </c>
      <c r="C134" s="1" t="s">
        <v>1095</v>
      </c>
      <c r="E134" s="5">
        <v>127406.07</v>
      </c>
      <c r="G134" s="5">
        <v>216931.39</v>
      </c>
      <c r="I134" s="9">
        <f t="shared" si="40"/>
        <v>-89525.32</v>
      </c>
      <c r="K134" s="21">
        <f t="shared" si="41"/>
        <v>-0.41268956051035305</v>
      </c>
      <c r="M134" s="9">
        <v>476274.82</v>
      </c>
      <c r="O134" s="9">
        <v>632483.03</v>
      </c>
      <c r="Q134" s="9">
        <f t="shared" si="42"/>
        <v>-156208.21000000002</v>
      </c>
      <c r="S134" s="21">
        <f t="shared" si="43"/>
        <v>-0.24697612835557028</v>
      </c>
      <c r="U134" s="9">
        <v>2147648.58</v>
      </c>
      <c r="W134" s="9">
        <v>2420314.04</v>
      </c>
      <c r="Y134" s="9">
        <f t="shared" si="44"/>
        <v>-272665.45999999996</v>
      </c>
      <c r="AA134" s="21">
        <f t="shared" si="45"/>
        <v>-0.11265705833776841</v>
      </c>
      <c r="AC134" s="9">
        <v>2435956.34</v>
      </c>
      <c r="AE134" s="9">
        <v>2630171.24</v>
      </c>
      <c r="AG134" s="9">
        <f t="shared" si="46"/>
        <v>-194214.90000000037</v>
      </c>
      <c r="AI134" s="21">
        <f t="shared" si="47"/>
        <v>-0.07384116176405318</v>
      </c>
    </row>
    <row r="135" spans="1:35" ht="12.75" outlineLevel="1">
      <c r="A135" s="1" t="s">
        <v>442</v>
      </c>
      <c r="B135" s="16" t="s">
        <v>443</v>
      </c>
      <c r="C135" s="1" t="s">
        <v>1096</v>
      </c>
      <c r="E135" s="5">
        <v>1346275.9100000001</v>
      </c>
      <c r="G135" s="5">
        <v>-1991439</v>
      </c>
      <c r="I135" s="9">
        <f t="shared" si="40"/>
        <v>3337714.91</v>
      </c>
      <c r="K135" s="21">
        <f t="shared" si="41"/>
        <v>1.6760317087292156</v>
      </c>
      <c r="M135" s="9">
        <v>-1765662.31</v>
      </c>
      <c r="O135" s="9">
        <v>-3346068</v>
      </c>
      <c r="Q135" s="9">
        <f t="shared" si="42"/>
        <v>1580405.69</v>
      </c>
      <c r="S135" s="21">
        <f t="shared" si="43"/>
        <v>0.4723172661165284</v>
      </c>
      <c r="U135" s="9">
        <v>-9180300.24</v>
      </c>
      <c r="W135" s="9">
        <v>3277076</v>
      </c>
      <c r="Y135" s="9">
        <f t="shared" si="44"/>
        <v>-12457376.24</v>
      </c>
      <c r="AA135" s="21">
        <f t="shared" si="45"/>
        <v>-3.801369342670112</v>
      </c>
      <c r="AC135" s="9">
        <v>-16035661.24</v>
      </c>
      <c r="AE135" s="9">
        <v>3208290</v>
      </c>
      <c r="AG135" s="9">
        <f t="shared" si="46"/>
        <v>-19243951.240000002</v>
      </c>
      <c r="AI135" s="21">
        <f t="shared" si="47"/>
        <v>-5.998195686798887</v>
      </c>
    </row>
    <row r="136" spans="1:35" ht="12.75" outlineLevel="1">
      <c r="A136" s="1" t="s">
        <v>444</v>
      </c>
      <c r="B136" s="16" t="s">
        <v>445</v>
      </c>
      <c r="C136" s="1" t="s">
        <v>1097</v>
      </c>
      <c r="E136" s="5">
        <v>0</v>
      </c>
      <c r="G136" s="5">
        <v>0</v>
      </c>
      <c r="I136" s="9">
        <f t="shared" si="40"/>
        <v>0</v>
      </c>
      <c r="K136" s="21">
        <f t="shared" si="41"/>
        <v>0</v>
      </c>
      <c r="M136" s="9">
        <v>0</v>
      </c>
      <c r="O136" s="9">
        <v>0</v>
      </c>
      <c r="Q136" s="9">
        <f t="shared" si="42"/>
        <v>0</v>
      </c>
      <c r="S136" s="21">
        <f t="shared" si="43"/>
        <v>0</v>
      </c>
      <c r="U136" s="9">
        <v>0</v>
      </c>
      <c r="W136" s="9">
        <v>-1</v>
      </c>
      <c r="Y136" s="9">
        <f t="shared" si="44"/>
        <v>1</v>
      </c>
      <c r="AA136" s="21" t="str">
        <f t="shared" si="45"/>
        <v>N.M.</v>
      </c>
      <c r="AC136" s="9">
        <v>0</v>
      </c>
      <c r="AE136" s="9">
        <v>-1</v>
      </c>
      <c r="AG136" s="9">
        <f t="shared" si="46"/>
        <v>1</v>
      </c>
      <c r="AI136" s="21" t="str">
        <f t="shared" si="47"/>
        <v>N.M.</v>
      </c>
    </row>
    <row r="137" spans="1:35" ht="12.75" outlineLevel="1">
      <c r="A137" s="1" t="s">
        <v>446</v>
      </c>
      <c r="B137" s="16" t="s">
        <v>447</v>
      </c>
      <c r="C137" s="1" t="s">
        <v>1098</v>
      </c>
      <c r="E137" s="5">
        <v>173623.45</v>
      </c>
      <c r="G137" s="5">
        <v>155823.62</v>
      </c>
      <c r="I137" s="9">
        <f t="shared" si="40"/>
        <v>17799.830000000016</v>
      </c>
      <c r="K137" s="21">
        <f t="shared" si="41"/>
        <v>0.11423062819359489</v>
      </c>
      <c r="M137" s="9">
        <v>568717.6</v>
      </c>
      <c r="O137" s="9">
        <v>438639.38</v>
      </c>
      <c r="Q137" s="9">
        <f t="shared" si="42"/>
        <v>130078.21999999997</v>
      </c>
      <c r="S137" s="21">
        <f t="shared" si="43"/>
        <v>0.2965493431073151</v>
      </c>
      <c r="U137" s="9">
        <v>3873702.8200000003</v>
      </c>
      <c r="W137" s="9">
        <v>1473611.78</v>
      </c>
      <c r="Y137" s="9">
        <f t="shared" si="44"/>
        <v>2400091.04</v>
      </c>
      <c r="AA137" s="21">
        <f t="shared" si="45"/>
        <v>1.628713255807442</v>
      </c>
      <c r="AC137" s="9">
        <v>3978118.14</v>
      </c>
      <c r="AE137" s="9">
        <v>1511845.05</v>
      </c>
      <c r="AG137" s="9">
        <f t="shared" si="46"/>
        <v>2466273.09</v>
      </c>
      <c r="AI137" s="21">
        <f t="shared" si="47"/>
        <v>1.6313001719323021</v>
      </c>
    </row>
    <row r="138" spans="1:35" ht="12.75" outlineLevel="1">
      <c r="A138" s="1" t="s">
        <v>448</v>
      </c>
      <c r="B138" s="16" t="s">
        <v>449</v>
      </c>
      <c r="C138" s="1" t="s">
        <v>1099</v>
      </c>
      <c r="E138" s="5">
        <v>607260.14</v>
      </c>
      <c r="G138" s="5">
        <v>290231.46</v>
      </c>
      <c r="I138" s="9">
        <f t="shared" si="40"/>
        <v>317028.68</v>
      </c>
      <c r="K138" s="21">
        <f t="shared" si="41"/>
        <v>1.0923305144108084</v>
      </c>
      <c r="M138" s="9">
        <v>1439488.25</v>
      </c>
      <c r="O138" s="9">
        <v>1862136.71</v>
      </c>
      <c r="Q138" s="9">
        <f t="shared" si="42"/>
        <v>-422648.45999999996</v>
      </c>
      <c r="S138" s="21">
        <f t="shared" si="43"/>
        <v>-0.22696961921769965</v>
      </c>
      <c r="U138" s="9">
        <v>4369912.72</v>
      </c>
      <c r="W138" s="9">
        <v>1862136.71</v>
      </c>
      <c r="Y138" s="9">
        <f t="shared" si="44"/>
        <v>2507776.01</v>
      </c>
      <c r="AA138" s="21">
        <f t="shared" si="45"/>
        <v>1.346719602558074</v>
      </c>
      <c r="AC138" s="9">
        <v>4751672.09</v>
      </c>
      <c r="AE138" s="9">
        <v>1862136.71</v>
      </c>
      <c r="AG138" s="9">
        <f t="shared" si="46"/>
        <v>2889535.38</v>
      </c>
      <c r="AI138" s="21">
        <f t="shared" si="47"/>
        <v>1.5517310649012446</v>
      </c>
    </row>
    <row r="139" spans="1:35" ht="12.75" outlineLevel="1">
      <c r="A139" s="1" t="s">
        <v>450</v>
      </c>
      <c r="B139" s="16" t="s">
        <v>451</v>
      </c>
      <c r="C139" s="1" t="s">
        <v>1100</v>
      </c>
      <c r="E139" s="5">
        <v>-607260.14</v>
      </c>
      <c r="G139" s="5">
        <v>-290231.46</v>
      </c>
      <c r="I139" s="9">
        <f t="shared" si="40"/>
        <v>-317028.68</v>
      </c>
      <c r="K139" s="21">
        <f t="shared" si="41"/>
        <v>-1.0923305144108084</v>
      </c>
      <c r="M139" s="9">
        <v>-1439488.25</v>
      </c>
      <c r="O139" s="9">
        <v>-1862136.71</v>
      </c>
      <c r="Q139" s="9">
        <f t="shared" si="42"/>
        <v>422648.45999999996</v>
      </c>
      <c r="S139" s="21">
        <f t="shared" si="43"/>
        <v>0.22696961921769965</v>
      </c>
      <c r="U139" s="9">
        <v>-4369912.72</v>
      </c>
      <c r="W139" s="9">
        <v>-1862136.71</v>
      </c>
      <c r="Y139" s="9">
        <f t="shared" si="44"/>
        <v>-2507776.01</v>
      </c>
      <c r="AA139" s="21">
        <f t="shared" si="45"/>
        <v>-1.346719602558074</v>
      </c>
      <c r="AC139" s="9">
        <v>-4751672.09</v>
      </c>
      <c r="AE139" s="9">
        <v>-1862136.71</v>
      </c>
      <c r="AG139" s="9">
        <f t="shared" si="46"/>
        <v>-2889535.38</v>
      </c>
      <c r="AI139" s="21">
        <f t="shared" si="47"/>
        <v>-1.5517310649012446</v>
      </c>
    </row>
    <row r="140" spans="1:68" s="90" customFormat="1" ht="12.75">
      <c r="A140" s="90" t="s">
        <v>32</v>
      </c>
      <c r="B140" s="91"/>
      <c r="C140" s="77" t="s">
        <v>1101</v>
      </c>
      <c r="D140" s="105"/>
      <c r="E140" s="105">
        <v>16047895.67</v>
      </c>
      <c r="F140" s="105"/>
      <c r="G140" s="105">
        <v>11549297.153</v>
      </c>
      <c r="H140" s="105"/>
      <c r="I140" s="9">
        <f>+E140-G140</f>
        <v>4498598.516999999</v>
      </c>
      <c r="J140" s="37" t="str">
        <f>IF((+E140-G140)=(I140),"  ",$AO$511)</f>
        <v>  </v>
      </c>
      <c r="K140" s="38">
        <f>IF(G140&lt;0,IF(I140=0,0,IF(OR(G140=0,E140=0),"N.M.",IF(ABS(I140/G140)&gt;=10,"N.M.",I140/(-G140)))),IF(I140=0,0,IF(OR(G140=0,E140=0),"N.M.",IF(ABS(I140/G140)&gt;=10,"N.M.",I140/G140))))</f>
        <v>0.38951275193672374</v>
      </c>
      <c r="L140" s="39"/>
      <c r="M140" s="5">
        <v>52434485.11</v>
      </c>
      <c r="N140" s="9"/>
      <c r="O140" s="5">
        <v>35519726.995000005</v>
      </c>
      <c r="P140" s="9"/>
      <c r="Q140" s="9">
        <f>(+M140-O140)</f>
        <v>16914758.114999995</v>
      </c>
      <c r="R140" s="37" t="str">
        <f>IF((+M140-O140)=(Q140),"  ",$AO$511)</f>
        <v>  </v>
      </c>
      <c r="S140" s="38">
        <f>IF(O140&lt;0,IF(Q140=0,0,IF(OR(O140=0,M140=0),"N.M.",IF(ABS(Q140/O140)&gt;=10,"N.M.",Q140/(-O140)))),IF(Q140=0,0,IF(OR(O140=0,M140=0),"N.M.",IF(ABS(Q140/O140)&gt;=10,"N.M.",Q140/O140))))</f>
        <v>0.4762074358674274</v>
      </c>
      <c r="T140" s="39"/>
      <c r="U140" s="9">
        <v>147612613.574</v>
      </c>
      <c r="V140" s="9"/>
      <c r="W140" s="9">
        <v>137516663.203</v>
      </c>
      <c r="X140" s="9"/>
      <c r="Y140" s="9">
        <f>(+U140-W140)</f>
        <v>10095950.370999992</v>
      </c>
      <c r="Z140" s="37" t="str">
        <f>IF((+U140-W140)=(Y140),"  ",$AO$511)</f>
        <v>  </v>
      </c>
      <c r="AA140" s="38">
        <f>IF(W140&lt;0,IF(Y140=0,0,IF(OR(W140=0,U140=0),"N.M.",IF(ABS(Y140/W140)&gt;=10,"N.M.",Y140/(-W140)))),IF(Y140=0,0,IF(OR(W140=0,U140=0),"N.M.",IF(ABS(Y140/W140)&gt;=10,"N.M.",Y140/W140))))</f>
        <v>0.07341619652373693</v>
      </c>
      <c r="AB140" s="39"/>
      <c r="AC140" s="9">
        <v>154210652.997</v>
      </c>
      <c r="AD140" s="9"/>
      <c r="AE140" s="9">
        <v>149711320.223</v>
      </c>
      <c r="AF140" s="9"/>
      <c r="AG140" s="9">
        <f>(+AC140-AE140)</f>
        <v>4499332.774000019</v>
      </c>
      <c r="AH140" s="37" t="str">
        <f>IF((+AC140-AE140)=(AG140),"  ",$AO$511)</f>
        <v>  </v>
      </c>
      <c r="AI140" s="38">
        <f>IF(AE140&lt;0,IF(AG140=0,0,IF(OR(AE140=0,AC140=0),"N.M.",IF(ABS(AG140/AE140)&gt;=10,"N.M.",AG140/(-AE140)))),IF(AG140=0,0,IF(OR(AE140=0,AC140=0),"N.M.",IF(ABS(AG140/AE140)&gt;=10,"N.M.",AG140/AE140))))</f>
        <v>0.0300533905338495</v>
      </c>
      <c r="AJ140" s="105"/>
      <c r="AK140" s="105"/>
      <c r="AL140" s="105"/>
      <c r="AM140" s="105"/>
      <c r="AN140" s="105"/>
      <c r="AO140" s="105"/>
      <c r="AP140" s="106"/>
      <c r="AQ140" s="107"/>
      <c r="AR140" s="108"/>
      <c r="AS140" s="105"/>
      <c r="AT140" s="105"/>
      <c r="AU140" s="105"/>
      <c r="AV140" s="105"/>
      <c r="AW140" s="105"/>
      <c r="AX140" s="106"/>
      <c r="AY140" s="107"/>
      <c r="AZ140" s="108"/>
      <c r="BA140" s="105"/>
      <c r="BB140" s="105"/>
      <c r="BC140" s="105"/>
      <c r="BD140" s="106"/>
      <c r="BE140" s="107"/>
      <c r="BF140" s="108"/>
      <c r="BG140" s="105"/>
      <c r="BH140" s="109"/>
      <c r="BI140" s="105"/>
      <c r="BJ140" s="109"/>
      <c r="BK140" s="105"/>
      <c r="BL140" s="109"/>
      <c r="BM140" s="105"/>
      <c r="BN140" s="97"/>
      <c r="BO140" s="97"/>
      <c r="BP140" s="97"/>
    </row>
    <row r="141" spans="1:35" ht="12.75" outlineLevel="1">
      <c r="A141" s="1" t="s">
        <v>452</v>
      </c>
      <c r="B141" s="16" t="s">
        <v>453</v>
      </c>
      <c r="C141" s="1" t="s">
        <v>1102</v>
      </c>
      <c r="E141" s="5">
        <v>85750.03</v>
      </c>
      <c r="G141" s="5">
        <v>0</v>
      </c>
      <c r="I141" s="9">
        <f aca="true" t="shared" si="48" ref="I141:I159">+E141-G141</f>
        <v>85750.03</v>
      </c>
      <c r="K141" s="21" t="str">
        <f aca="true" t="shared" si="49" ref="K141:K159">IF(G141&lt;0,IF(I141=0,0,IF(OR(G141=0,E141=0),"N.M.",IF(ABS(I141/G141)&gt;=10,"N.M.",I141/(-G141)))),IF(I141=0,0,IF(OR(G141=0,E141=0),"N.M.",IF(ABS(I141/G141)&gt;=10,"N.M.",I141/G141))))</f>
        <v>N.M.</v>
      </c>
      <c r="M141" s="9">
        <v>355264.10000000003</v>
      </c>
      <c r="O141" s="9">
        <v>0</v>
      </c>
      <c r="Q141" s="9">
        <f aca="true" t="shared" si="50" ref="Q141:Q159">(+M141-O141)</f>
        <v>355264.10000000003</v>
      </c>
      <c r="S141" s="21" t="str">
        <f aca="true" t="shared" si="51" ref="S141:S159">IF(O141&lt;0,IF(Q141=0,0,IF(OR(O141=0,M141=0),"N.M.",IF(ABS(Q141/O141)&gt;=10,"N.M.",Q141/(-O141)))),IF(Q141=0,0,IF(OR(O141=0,M141=0),"N.M.",IF(ABS(Q141/O141)&gt;=10,"N.M.",Q141/O141))))</f>
        <v>N.M.</v>
      </c>
      <c r="U141" s="9">
        <v>355264.10000000003</v>
      </c>
      <c r="W141" s="9">
        <v>0</v>
      </c>
      <c r="Y141" s="9">
        <f aca="true" t="shared" si="52" ref="Y141:Y159">(+U141-W141)</f>
        <v>355264.10000000003</v>
      </c>
      <c r="AA141" s="21" t="str">
        <f aca="true" t="shared" si="53" ref="AA141:AA159">IF(W141&lt;0,IF(Y141=0,0,IF(OR(W141=0,U141=0),"N.M.",IF(ABS(Y141/W141)&gt;=10,"N.M.",Y141/(-W141)))),IF(Y141=0,0,IF(OR(W141=0,U141=0),"N.M.",IF(ABS(Y141/W141)&gt;=10,"N.M.",Y141/W141))))</f>
        <v>N.M.</v>
      </c>
      <c r="AC141" s="9">
        <v>355264.10000000003</v>
      </c>
      <c r="AE141" s="9">
        <v>-9.96</v>
      </c>
      <c r="AG141" s="9">
        <f aca="true" t="shared" si="54" ref="AG141:AG159">(+AC141-AE141)</f>
        <v>355274.06000000006</v>
      </c>
      <c r="AI141" s="21" t="str">
        <f aca="true" t="shared" si="55" ref="AI141:AI159">IF(AE141&lt;0,IF(AG141=0,0,IF(OR(AE141=0,AC141=0),"N.M.",IF(ABS(AG141/AE141)&gt;=10,"N.M.",AG141/(-AE141)))),IF(AG141=0,0,IF(OR(AE141=0,AC141=0),"N.M.",IF(ABS(AG141/AE141)&gt;=10,"N.M.",AG141/AE141))))</f>
        <v>N.M.</v>
      </c>
    </row>
    <row r="142" spans="1:35" ht="12.75" outlineLevel="1">
      <c r="A142" s="1" t="s">
        <v>454</v>
      </c>
      <c r="B142" s="16" t="s">
        <v>455</v>
      </c>
      <c r="C142" s="1" t="s">
        <v>1103</v>
      </c>
      <c r="E142" s="5">
        <v>22398.61</v>
      </c>
      <c r="G142" s="5">
        <v>73488.05</v>
      </c>
      <c r="I142" s="9">
        <f t="shared" si="48"/>
        <v>-51089.44</v>
      </c>
      <c r="K142" s="21">
        <f t="shared" si="49"/>
        <v>-0.695207452095953</v>
      </c>
      <c r="M142" s="9">
        <v>74462.40000000001</v>
      </c>
      <c r="O142" s="9">
        <v>208461.88</v>
      </c>
      <c r="Q142" s="9">
        <f t="shared" si="50"/>
        <v>-133999.47999999998</v>
      </c>
      <c r="S142" s="21">
        <f t="shared" si="51"/>
        <v>-0.6428008804295537</v>
      </c>
      <c r="U142" s="9">
        <v>349973.66000000003</v>
      </c>
      <c r="W142" s="9">
        <v>1005976.95</v>
      </c>
      <c r="Y142" s="9">
        <f t="shared" si="52"/>
        <v>-656003.2899999999</v>
      </c>
      <c r="AA142" s="21">
        <f t="shared" si="53"/>
        <v>-0.6521056869145958</v>
      </c>
      <c r="AC142" s="9">
        <v>380600.55000000005</v>
      </c>
      <c r="AE142" s="9">
        <v>1017286.76</v>
      </c>
      <c r="AG142" s="9">
        <f t="shared" si="54"/>
        <v>-636686.21</v>
      </c>
      <c r="AI142" s="21">
        <f t="shared" si="55"/>
        <v>-0.6258669974236173</v>
      </c>
    </row>
    <row r="143" spans="1:35" ht="12.75" outlineLevel="1">
      <c r="A143" s="1" t="s">
        <v>456</v>
      </c>
      <c r="B143" s="16" t="s">
        <v>457</v>
      </c>
      <c r="C143" s="1" t="s">
        <v>1104</v>
      </c>
      <c r="E143" s="5">
        <v>1323648.76</v>
      </c>
      <c r="G143" s="5">
        <v>1162352.29</v>
      </c>
      <c r="I143" s="9">
        <f t="shared" si="48"/>
        <v>161296.46999999997</v>
      </c>
      <c r="K143" s="21">
        <f t="shared" si="49"/>
        <v>0.13876728371223837</v>
      </c>
      <c r="M143" s="9">
        <v>3211107.7</v>
      </c>
      <c r="O143" s="9">
        <v>4209075.73</v>
      </c>
      <c r="Q143" s="9">
        <f t="shared" si="50"/>
        <v>-997968.0300000003</v>
      </c>
      <c r="S143" s="21">
        <f t="shared" si="51"/>
        <v>-0.2370990911109124</v>
      </c>
      <c r="U143" s="9">
        <v>15590274.01</v>
      </c>
      <c r="W143" s="9">
        <v>10242485.48</v>
      </c>
      <c r="Y143" s="9">
        <f t="shared" si="52"/>
        <v>5347788.529999999</v>
      </c>
      <c r="AA143" s="21">
        <f t="shared" si="53"/>
        <v>0.5221182437058236</v>
      </c>
      <c r="AC143" s="9">
        <v>16320756.74</v>
      </c>
      <c r="AE143" s="9">
        <v>10517238.51</v>
      </c>
      <c r="AG143" s="9">
        <f t="shared" si="54"/>
        <v>5803518.23</v>
      </c>
      <c r="AI143" s="21">
        <f t="shared" si="55"/>
        <v>0.5518100806102191</v>
      </c>
    </row>
    <row r="144" spans="1:35" ht="12.75" outlineLevel="1">
      <c r="A144" s="1" t="s">
        <v>458</v>
      </c>
      <c r="B144" s="16" t="s">
        <v>459</v>
      </c>
      <c r="C144" s="1" t="s">
        <v>1105</v>
      </c>
      <c r="E144" s="5">
        <v>439.62</v>
      </c>
      <c r="G144" s="5">
        <v>18093.21</v>
      </c>
      <c r="I144" s="9">
        <f t="shared" si="48"/>
        <v>-17653.59</v>
      </c>
      <c r="K144" s="21">
        <f t="shared" si="49"/>
        <v>-0.9757024872866673</v>
      </c>
      <c r="M144" s="9">
        <v>15356.87</v>
      </c>
      <c r="O144" s="9">
        <v>18470.41</v>
      </c>
      <c r="Q144" s="9">
        <f t="shared" si="50"/>
        <v>-3113.539999999999</v>
      </c>
      <c r="S144" s="21">
        <f t="shared" si="51"/>
        <v>-0.16856907886722597</v>
      </c>
      <c r="U144" s="9">
        <v>16790.02</v>
      </c>
      <c r="W144" s="9">
        <v>18631.21</v>
      </c>
      <c r="Y144" s="9">
        <f t="shared" si="52"/>
        <v>-1841.1899999999987</v>
      </c>
      <c r="AA144" s="21">
        <f t="shared" si="53"/>
        <v>-0.0988228891199229</v>
      </c>
      <c r="AC144" s="9">
        <v>79.0099999999984</v>
      </c>
      <c r="AE144" s="9">
        <v>18830.14</v>
      </c>
      <c r="AG144" s="9">
        <f t="shared" si="54"/>
        <v>-18751.13</v>
      </c>
      <c r="AI144" s="21">
        <f t="shared" si="55"/>
        <v>-0.995804067309112</v>
      </c>
    </row>
    <row r="145" spans="1:35" ht="12.75" outlineLevel="1">
      <c r="A145" s="1" t="s">
        <v>460</v>
      </c>
      <c r="B145" s="16" t="s">
        <v>461</v>
      </c>
      <c r="C145" s="1" t="s">
        <v>1106</v>
      </c>
      <c r="E145" s="5">
        <v>-8280.02</v>
      </c>
      <c r="G145" s="5">
        <v>81.39</v>
      </c>
      <c r="I145" s="9">
        <f t="shared" si="48"/>
        <v>-8361.41</v>
      </c>
      <c r="K145" s="21" t="str">
        <f t="shared" si="49"/>
        <v>N.M.</v>
      </c>
      <c r="M145" s="9">
        <v>7033.74</v>
      </c>
      <c r="O145" s="9">
        <v>-554.08</v>
      </c>
      <c r="Q145" s="9">
        <f t="shared" si="50"/>
        <v>7587.82</v>
      </c>
      <c r="S145" s="21" t="str">
        <f t="shared" si="51"/>
        <v>N.M.</v>
      </c>
      <c r="U145" s="9">
        <v>564.78</v>
      </c>
      <c r="W145" s="9">
        <v>36507.99</v>
      </c>
      <c r="Y145" s="9">
        <f t="shared" si="52"/>
        <v>-35943.21</v>
      </c>
      <c r="AA145" s="21">
        <f t="shared" si="53"/>
        <v>-0.9845299617974038</v>
      </c>
      <c r="AC145" s="9">
        <v>-3608.7400000000007</v>
      </c>
      <c r="AE145" s="9">
        <v>26906.869999999995</v>
      </c>
      <c r="AG145" s="9">
        <f t="shared" si="54"/>
        <v>-30515.609999999997</v>
      </c>
      <c r="AI145" s="21">
        <f t="shared" si="55"/>
        <v>-1.1341196504833153</v>
      </c>
    </row>
    <row r="146" spans="1:35" ht="12.75" outlineLevel="1">
      <c r="A146" s="1" t="s">
        <v>462</v>
      </c>
      <c r="B146" s="16" t="s">
        <v>463</v>
      </c>
      <c r="C146" s="1" t="s">
        <v>1107</v>
      </c>
      <c r="E146" s="5">
        <v>6818.93</v>
      </c>
      <c r="G146" s="5">
        <v>619.4</v>
      </c>
      <c r="I146" s="9">
        <f t="shared" si="48"/>
        <v>6199.530000000001</v>
      </c>
      <c r="K146" s="21" t="str">
        <f t="shared" si="49"/>
        <v>N.M.</v>
      </c>
      <c r="M146" s="9">
        <v>-12660.02</v>
      </c>
      <c r="O146" s="9">
        <v>-11145.31</v>
      </c>
      <c r="Q146" s="9">
        <f t="shared" si="50"/>
        <v>-1514.710000000001</v>
      </c>
      <c r="S146" s="21">
        <f t="shared" si="51"/>
        <v>-0.1359055961655621</v>
      </c>
      <c r="U146" s="9">
        <v>-91105.35</v>
      </c>
      <c r="W146" s="9">
        <v>18143.81</v>
      </c>
      <c r="Y146" s="9">
        <f t="shared" si="52"/>
        <v>-109249.16</v>
      </c>
      <c r="AA146" s="21">
        <f t="shared" si="53"/>
        <v>-6.021291007787228</v>
      </c>
      <c r="AC146" s="9">
        <v>-118326.78</v>
      </c>
      <c r="AE146" s="9">
        <v>18702.36</v>
      </c>
      <c r="AG146" s="9">
        <f t="shared" si="54"/>
        <v>-137029.14</v>
      </c>
      <c r="AI146" s="21">
        <f t="shared" si="55"/>
        <v>-7.326836827010068</v>
      </c>
    </row>
    <row r="147" spans="1:35" ht="12.75" outlineLevel="1">
      <c r="A147" s="1" t="s">
        <v>464</v>
      </c>
      <c r="B147" s="16" t="s">
        <v>465</v>
      </c>
      <c r="C147" s="1" t="s">
        <v>1108</v>
      </c>
      <c r="E147" s="5">
        <v>9348.7</v>
      </c>
      <c r="G147" s="5">
        <v>52057.31</v>
      </c>
      <c r="I147" s="9">
        <f t="shared" si="48"/>
        <v>-42708.61</v>
      </c>
      <c r="K147" s="21">
        <f t="shared" si="49"/>
        <v>-0.8204152308292534</v>
      </c>
      <c r="M147" s="9">
        <v>22984.28</v>
      </c>
      <c r="O147" s="9">
        <v>207692.80000000002</v>
      </c>
      <c r="Q147" s="9">
        <f t="shared" si="50"/>
        <v>-184708.52000000002</v>
      </c>
      <c r="S147" s="21">
        <f t="shared" si="51"/>
        <v>-0.8893352104646863</v>
      </c>
      <c r="U147" s="9">
        <v>18072.350000000002</v>
      </c>
      <c r="W147" s="9">
        <v>472189.97000000003</v>
      </c>
      <c r="Y147" s="9">
        <f t="shared" si="52"/>
        <v>-454117.62000000005</v>
      </c>
      <c r="AA147" s="21">
        <f t="shared" si="53"/>
        <v>-0.9617265271433021</v>
      </c>
      <c r="AC147" s="9">
        <v>51782.130000000005</v>
      </c>
      <c r="AE147" s="9">
        <v>474883.31000000006</v>
      </c>
      <c r="AG147" s="9">
        <f t="shared" si="54"/>
        <v>-423101.18000000005</v>
      </c>
      <c r="AI147" s="21">
        <f t="shared" si="55"/>
        <v>-0.8909582019212257</v>
      </c>
    </row>
    <row r="148" spans="1:35" ht="12.75" outlineLevel="1">
      <c r="A148" s="1" t="s">
        <v>466</v>
      </c>
      <c r="B148" s="16" t="s">
        <v>467</v>
      </c>
      <c r="C148" s="1" t="s">
        <v>1109</v>
      </c>
      <c r="E148" s="5">
        <v>179312.83000000002</v>
      </c>
      <c r="G148" s="5">
        <v>166316.30000000002</v>
      </c>
      <c r="I148" s="9">
        <f t="shared" si="48"/>
        <v>12996.529999999999</v>
      </c>
      <c r="K148" s="21">
        <f t="shared" si="49"/>
        <v>0.07814345316724818</v>
      </c>
      <c r="M148" s="9">
        <v>527797.03</v>
      </c>
      <c r="O148" s="9">
        <v>502204.25</v>
      </c>
      <c r="Q148" s="9">
        <f t="shared" si="50"/>
        <v>25592.780000000028</v>
      </c>
      <c r="S148" s="21">
        <f t="shared" si="51"/>
        <v>0.05096089887729948</v>
      </c>
      <c r="U148" s="9">
        <v>1875507.6099999999</v>
      </c>
      <c r="W148" s="9">
        <v>1929197.72</v>
      </c>
      <c r="Y148" s="9">
        <f t="shared" si="52"/>
        <v>-53690.1100000001</v>
      </c>
      <c r="AA148" s="21">
        <f t="shared" si="53"/>
        <v>-0.027830278588552398</v>
      </c>
      <c r="AC148" s="9">
        <v>2046296.42</v>
      </c>
      <c r="AE148" s="9">
        <v>2122234.39</v>
      </c>
      <c r="AG148" s="9">
        <f t="shared" si="54"/>
        <v>-75937.9700000002</v>
      </c>
      <c r="AI148" s="21">
        <f t="shared" si="55"/>
        <v>-0.03578208437193415</v>
      </c>
    </row>
    <row r="149" spans="1:35" ht="12.75" outlineLevel="1">
      <c r="A149" s="1" t="s">
        <v>468</v>
      </c>
      <c r="B149" s="16" t="s">
        <v>469</v>
      </c>
      <c r="C149" s="1" t="s">
        <v>1110</v>
      </c>
      <c r="E149" s="5">
        <v>-154242.08000000002</v>
      </c>
      <c r="G149" s="5">
        <v>-147632.33000000002</v>
      </c>
      <c r="I149" s="9">
        <f t="shared" si="48"/>
        <v>-6609.75</v>
      </c>
      <c r="K149" s="21">
        <f t="shared" si="49"/>
        <v>-0.0447716973646626</v>
      </c>
      <c r="M149" s="9">
        <v>-462726.21</v>
      </c>
      <c r="O149" s="9">
        <v>-442896.96</v>
      </c>
      <c r="Q149" s="9">
        <f t="shared" si="50"/>
        <v>-19829.25</v>
      </c>
      <c r="S149" s="21">
        <f t="shared" si="51"/>
        <v>-0.044771700397311376</v>
      </c>
      <c r="U149" s="9">
        <v>-1666633.63</v>
      </c>
      <c r="W149" s="9">
        <v>-1687483.79</v>
      </c>
      <c r="Y149" s="9">
        <f t="shared" si="52"/>
        <v>20850.16000000015</v>
      </c>
      <c r="AA149" s="21">
        <f t="shared" si="53"/>
        <v>0.012355769058972796</v>
      </c>
      <c r="AC149" s="9">
        <v>-1814222.45</v>
      </c>
      <c r="AE149" s="9">
        <v>-1856101.31</v>
      </c>
      <c r="AG149" s="9">
        <f t="shared" si="54"/>
        <v>41878.8600000001</v>
      </c>
      <c r="AI149" s="21">
        <f t="shared" si="55"/>
        <v>0.022562809354409703</v>
      </c>
    </row>
    <row r="150" spans="1:35" ht="12.75" outlineLevel="1">
      <c r="A150" s="1" t="s">
        <v>470</v>
      </c>
      <c r="B150" s="16" t="s">
        <v>471</v>
      </c>
      <c r="C150" s="1" t="s">
        <v>1111</v>
      </c>
      <c r="E150" s="5">
        <v>4555.49</v>
      </c>
      <c r="G150" s="5">
        <v>5655.01</v>
      </c>
      <c r="I150" s="9">
        <f t="shared" si="48"/>
        <v>-1099.5200000000004</v>
      </c>
      <c r="K150" s="21">
        <f t="shared" si="49"/>
        <v>-0.19443290109124484</v>
      </c>
      <c r="M150" s="9">
        <v>13728.07</v>
      </c>
      <c r="O150" s="9">
        <v>13071.57</v>
      </c>
      <c r="Q150" s="9">
        <f t="shared" si="50"/>
        <v>656.5</v>
      </c>
      <c r="S150" s="21">
        <f t="shared" si="51"/>
        <v>0.05022350031404032</v>
      </c>
      <c r="U150" s="9">
        <v>49198.98</v>
      </c>
      <c r="W150" s="9">
        <v>35829.25</v>
      </c>
      <c r="Y150" s="9">
        <f t="shared" si="52"/>
        <v>13369.730000000003</v>
      </c>
      <c r="AA150" s="21">
        <f t="shared" si="53"/>
        <v>0.37315126607450627</v>
      </c>
      <c r="AC150" s="9">
        <v>53819.560000000005</v>
      </c>
      <c r="AE150" s="9">
        <v>38258.13</v>
      </c>
      <c r="AG150" s="9">
        <f t="shared" si="54"/>
        <v>15561.430000000008</v>
      </c>
      <c r="AI150" s="21">
        <f t="shared" si="55"/>
        <v>0.40674831728576405</v>
      </c>
    </row>
    <row r="151" spans="1:35" ht="12.75" outlineLevel="1">
      <c r="A151" s="1" t="s">
        <v>472</v>
      </c>
      <c r="B151" s="16" t="s">
        <v>473</v>
      </c>
      <c r="C151" s="1" t="s">
        <v>1112</v>
      </c>
      <c r="E151" s="5">
        <v>-1968.38</v>
      </c>
      <c r="G151" s="5">
        <v>-1823.26</v>
      </c>
      <c r="I151" s="9">
        <f t="shared" si="48"/>
        <v>-145.12000000000012</v>
      </c>
      <c r="K151" s="21">
        <f t="shared" si="49"/>
        <v>-0.07959369481039463</v>
      </c>
      <c r="M151" s="9">
        <v>-5905.14</v>
      </c>
      <c r="O151" s="9">
        <v>-5591.33</v>
      </c>
      <c r="Q151" s="9">
        <f t="shared" si="50"/>
        <v>-313.8100000000004</v>
      </c>
      <c r="S151" s="21">
        <f t="shared" si="51"/>
        <v>-0.05612439258637934</v>
      </c>
      <c r="U151" s="9">
        <v>-21165.64</v>
      </c>
      <c r="W151" s="9">
        <v>-21307.69</v>
      </c>
      <c r="Y151" s="9">
        <f t="shared" si="52"/>
        <v>142.04999999999927</v>
      </c>
      <c r="AA151" s="21">
        <f t="shared" si="53"/>
        <v>0.006666607220210135</v>
      </c>
      <c r="AC151" s="9">
        <v>-23109.89</v>
      </c>
      <c r="AE151" s="9">
        <v>-23426.8</v>
      </c>
      <c r="AG151" s="9">
        <f t="shared" si="54"/>
        <v>316.90999999999985</v>
      </c>
      <c r="AI151" s="21">
        <f t="shared" si="55"/>
        <v>0.01352766916522956</v>
      </c>
    </row>
    <row r="152" spans="1:35" ht="12.75" outlineLevel="1">
      <c r="A152" s="1" t="s">
        <v>474</v>
      </c>
      <c r="B152" s="16" t="s">
        <v>475</v>
      </c>
      <c r="C152" s="1" t="s">
        <v>1113</v>
      </c>
      <c r="E152" s="5">
        <v>365179.08</v>
      </c>
      <c r="G152" s="5">
        <v>336799.38</v>
      </c>
      <c r="I152" s="9">
        <f t="shared" si="48"/>
        <v>28379.70000000001</v>
      </c>
      <c r="K152" s="21">
        <f t="shared" si="49"/>
        <v>0.08426292233673355</v>
      </c>
      <c r="M152" s="9">
        <v>1110461.75</v>
      </c>
      <c r="O152" s="9">
        <v>1222181.86</v>
      </c>
      <c r="Q152" s="9">
        <f t="shared" si="50"/>
        <v>-111720.1100000001</v>
      </c>
      <c r="S152" s="21">
        <f t="shared" si="51"/>
        <v>-0.09141038143046902</v>
      </c>
      <c r="U152" s="9">
        <v>5624805.03</v>
      </c>
      <c r="W152" s="9">
        <v>5121056.85</v>
      </c>
      <c r="Y152" s="9">
        <f t="shared" si="52"/>
        <v>503748.18000000063</v>
      </c>
      <c r="AA152" s="21">
        <f t="shared" si="53"/>
        <v>0.09836801167321559</v>
      </c>
      <c r="AC152" s="9">
        <v>6133394.88</v>
      </c>
      <c r="AE152" s="9">
        <v>5446822.949999999</v>
      </c>
      <c r="AG152" s="9">
        <f t="shared" si="54"/>
        <v>686571.9300000006</v>
      </c>
      <c r="AI152" s="21">
        <f t="shared" si="55"/>
        <v>0.12604998111789198</v>
      </c>
    </row>
    <row r="153" spans="1:35" ht="12.75" outlineLevel="1">
      <c r="A153" s="1" t="s">
        <v>476</v>
      </c>
      <c r="B153" s="16" t="s">
        <v>477</v>
      </c>
      <c r="C153" s="1" t="s">
        <v>1114</v>
      </c>
      <c r="E153" s="5">
        <v>-72982.04000000001</v>
      </c>
      <c r="G153" s="5">
        <v>-126450.63</v>
      </c>
      <c r="I153" s="9">
        <f t="shared" si="48"/>
        <v>53468.59</v>
      </c>
      <c r="K153" s="21">
        <f t="shared" si="49"/>
        <v>0.42284162601641445</v>
      </c>
      <c r="M153" s="9">
        <v>-266952.29</v>
      </c>
      <c r="O153" s="9">
        <v>-537185.51</v>
      </c>
      <c r="Q153" s="9">
        <f t="shared" si="50"/>
        <v>270233.22000000003</v>
      </c>
      <c r="S153" s="21">
        <f t="shared" si="51"/>
        <v>0.5030538146868482</v>
      </c>
      <c r="U153" s="9">
        <v>-2153490.75</v>
      </c>
      <c r="W153" s="9">
        <v>-1853693.1099999999</v>
      </c>
      <c r="Y153" s="9">
        <f t="shared" si="52"/>
        <v>-299797.64000000013</v>
      </c>
      <c r="AA153" s="21">
        <f t="shared" si="53"/>
        <v>-0.1617299208713141</v>
      </c>
      <c r="AC153" s="9">
        <v>-2293155.15</v>
      </c>
      <c r="AE153" s="9">
        <v>-1951896.45</v>
      </c>
      <c r="AG153" s="9">
        <f t="shared" si="54"/>
        <v>-341258.69999999995</v>
      </c>
      <c r="AI153" s="21">
        <f t="shared" si="55"/>
        <v>-0.17483442833250706</v>
      </c>
    </row>
    <row r="154" spans="1:35" ht="12.75" outlineLevel="1">
      <c r="A154" s="1" t="s">
        <v>478</v>
      </c>
      <c r="B154" s="16" t="s">
        <v>479</v>
      </c>
      <c r="C154" s="1" t="s">
        <v>1115</v>
      </c>
      <c r="E154" s="5">
        <v>2038981.28</v>
      </c>
      <c r="G154" s="5">
        <v>1247577.82</v>
      </c>
      <c r="I154" s="9">
        <f t="shared" si="48"/>
        <v>791403.46</v>
      </c>
      <c r="K154" s="21">
        <f t="shared" si="49"/>
        <v>0.6343519797426344</v>
      </c>
      <c r="M154" s="9">
        <v>4609494.92</v>
      </c>
      <c r="O154" s="9">
        <v>95937.83</v>
      </c>
      <c r="Q154" s="9">
        <f t="shared" si="50"/>
        <v>4513557.09</v>
      </c>
      <c r="S154" s="21" t="str">
        <f t="shared" si="51"/>
        <v>N.M.</v>
      </c>
      <c r="U154" s="9">
        <v>24138257.59</v>
      </c>
      <c r="W154" s="9">
        <v>7394322.21</v>
      </c>
      <c r="Y154" s="9">
        <f t="shared" si="52"/>
        <v>16743935.379999999</v>
      </c>
      <c r="AA154" s="21">
        <f t="shared" si="53"/>
        <v>2.264431398101057</v>
      </c>
      <c r="AC154" s="9">
        <v>38401430.16</v>
      </c>
      <c r="AE154" s="9">
        <v>8056794.99</v>
      </c>
      <c r="AG154" s="9">
        <f t="shared" si="54"/>
        <v>30344635.169999994</v>
      </c>
      <c r="AI154" s="21">
        <f t="shared" si="55"/>
        <v>3.766340735697433</v>
      </c>
    </row>
    <row r="155" spans="1:35" ht="12.75" outlineLevel="1">
      <c r="A155" s="1" t="s">
        <v>480</v>
      </c>
      <c r="B155" s="16" t="s">
        <v>481</v>
      </c>
      <c r="C155" s="1" t="s">
        <v>1116</v>
      </c>
      <c r="E155" s="5">
        <v>4998.58</v>
      </c>
      <c r="G155" s="5">
        <v>11221.210000000001</v>
      </c>
      <c r="I155" s="9">
        <f t="shared" si="48"/>
        <v>-6222.630000000001</v>
      </c>
      <c r="K155" s="21">
        <f t="shared" si="49"/>
        <v>-0.5545418007505429</v>
      </c>
      <c r="M155" s="9">
        <v>17808.13</v>
      </c>
      <c r="O155" s="9">
        <v>12819.53</v>
      </c>
      <c r="Q155" s="9">
        <f t="shared" si="50"/>
        <v>4988.6</v>
      </c>
      <c r="S155" s="21">
        <f t="shared" si="51"/>
        <v>0.3891406315208124</v>
      </c>
      <c r="U155" s="9">
        <v>291724.44</v>
      </c>
      <c r="W155" s="9">
        <v>18491.62</v>
      </c>
      <c r="Y155" s="9">
        <f t="shared" si="52"/>
        <v>273232.82</v>
      </c>
      <c r="AA155" s="21" t="str">
        <f t="shared" si="53"/>
        <v>N.M.</v>
      </c>
      <c r="AC155" s="9">
        <v>311416.11</v>
      </c>
      <c r="AE155" s="9">
        <v>18836.57</v>
      </c>
      <c r="AG155" s="9">
        <f t="shared" si="54"/>
        <v>292579.54</v>
      </c>
      <c r="AI155" s="21" t="str">
        <f t="shared" si="55"/>
        <v>N.M.</v>
      </c>
    </row>
    <row r="156" spans="1:35" ht="12.75" outlineLevel="1">
      <c r="A156" s="1" t="s">
        <v>482</v>
      </c>
      <c r="B156" s="16" t="s">
        <v>483</v>
      </c>
      <c r="C156" s="1" t="s">
        <v>1117</v>
      </c>
      <c r="E156" s="5">
        <v>-1858.0900000000001</v>
      </c>
      <c r="G156" s="5">
        <v>-47.230000000000004</v>
      </c>
      <c r="I156" s="9">
        <f t="shared" si="48"/>
        <v>-1810.8600000000001</v>
      </c>
      <c r="K156" s="21" t="str">
        <f t="shared" si="49"/>
        <v>N.M.</v>
      </c>
      <c r="M156" s="9">
        <v>-3023.84</v>
      </c>
      <c r="O156" s="9">
        <v>-564.8100000000001</v>
      </c>
      <c r="Q156" s="9">
        <f t="shared" si="50"/>
        <v>-2459.03</v>
      </c>
      <c r="S156" s="21">
        <f t="shared" si="51"/>
        <v>-4.353729572776686</v>
      </c>
      <c r="U156" s="9">
        <v>-3393.35</v>
      </c>
      <c r="W156" s="9">
        <v>-4452.56</v>
      </c>
      <c r="Y156" s="9">
        <f t="shared" si="52"/>
        <v>1059.2100000000005</v>
      </c>
      <c r="AA156" s="21">
        <f t="shared" si="53"/>
        <v>0.2378878667553049</v>
      </c>
      <c r="AC156" s="9">
        <v>-3393.35</v>
      </c>
      <c r="AE156" s="9">
        <v>-5153.900000000001</v>
      </c>
      <c r="AG156" s="9">
        <f t="shared" si="54"/>
        <v>1760.5500000000006</v>
      </c>
      <c r="AI156" s="21">
        <f t="shared" si="55"/>
        <v>0.34159568482120345</v>
      </c>
    </row>
    <row r="157" spans="1:35" ht="12.75" outlineLevel="1">
      <c r="A157" s="1" t="s">
        <v>484</v>
      </c>
      <c r="B157" s="16" t="s">
        <v>485</v>
      </c>
      <c r="C157" s="1" t="s">
        <v>1118</v>
      </c>
      <c r="E157" s="5">
        <v>206234.65</v>
      </c>
      <c r="G157" s="5">
        <v>289565.01</v>
      </c>
      <c r="I157" s="9">
        <f t="shared" si="48"/>
        <v>-83330.36000000002</v>
      </c>
      <c r="K157" s="21">
        <f t="shared" si="49"/>
        <v>-0.28777772563059334</v>
      </c>
      <c r="M157" s="9">
        <v>653959.77</v>
      </c>
      <c r="O157" s="9">
        <v>863092.3300000001</v>
      </c>
      <c r="Q157" s="9">
        <f t="shared" si="50"/>
        <v>-209132.56000000006</v>
      </c>
      <c r="S157" s="21">
        <f t="shared" si="51"/>
        <v>-0.24230612731780393</v>
      </c>
      <c r="U157" s="9">
        <v>2031640.19</v>
      </c>
      <c r="W157" s="9">
        <v>1185417.25</v>
      </c>
      <c r="Y157" s="9">
        <f t="shared" si="52"/>
        <v>846222.94</v>
      </c>
      <c r="AA157" s="21">
        <f t="shared" si="53"/>
        <v>0.7138608283285905</v>
      </c>
      <c r="AC157" s="9">
        <v>2139379.83</v>
      </c>
      <c r="AE157" s="9">
        <v>1185417.25</v>
      </c>
      <c r="AG157" s="9">
        <f t="shared" si="54"/>
        <v>953962.5800000001</v>
      </c>
      <c r="AI157" s="21">
        <f t="shared" si="55"/>
        <v>0.8047483533751513</v>
      </c>
    </row>
    <row r="158" spans="1:35" ht="12.75" outlineLevel="1">
      <c r="A158" s="1" t="s">
        <v>486</v>
      </c>
      <c r="B158" s="16" t="s">
        <v>487</v>
      </c>
      <c r="C158" s="1" t="s">
        <v>1119</v>
      </c>
      <c r="E158" s="5">
        <v>106.73</v>
      </c>
      <c r="G158" s="5">
        <v>0</v>
      </c>
      <c r="I158" s="9">
        <f t="shared" si="48"/>
        <v>106.73</v>
      </c>
      <c r="K158" s="21" t="str">
        <f t="shared" si="49"/>
        <v>N.M.</v>
      </c>
      <c r="M158" s="9">
        <v>151.78</v>
      </c>
      <c r="O158" s="9">
        <v>0</v>
      </c>
      <c r="Q158" s="9">
        <f t="shared" si="50"/>
        <v>151.78</v>
      </c>
      <c r="S158" s="21" t="str">
        <f t="shared" si="51"/>
        <v>N.M.</v>
      </c>
      <c r="U158" s="9">
        <v>151.78</v>
      </c>
      <c r="W158" s="9">
        <v>0</v>
      </c>
      <c r="Y158" s="9">
        <f t="shared" si="52"/>
        <v>151.78</v>
      </c>
      <c r="AA158" s="21" t="str">
        <f t="shared" si="53"/>
        <v>N.M.</v>
      </c>
      <c r="AC158" s="9">
        <v>151.78</v>
      </c>
      <c r="AE158" s="9">
        <v>0</v>
      </c>
      <c r="AG158" s="9">
        <f t="shared" si="54"/>
        <v>151.78</v>
      </c>
      <c r="AI158" s="21" t="str">
        <f t="shared" si="55"/>
        <v>N.M.</v>
      </c>
    </row>
    <row r="159" spans="1:35" ht="12.75" outlineLevel="1">
      <c r="A159" s="1" t="s">
        <v>488</v>
      </c>
      <c r="B159" s="16" t="s">
        <v>489</v>
      </c>
      <c r="C159" s="1" t="s">
        <v>1120</v>
      </c>
      <c r="E159" s="5">
        <v>0</v>
      </c>
      <c r="G159" s="5">
        <v>0</v>
      </c>
      <c r="I159" s="9">
        <f t="shared" si="48"/>
        <v>0</v>
      </c>
      <c r="K159" s="21">
        <f t="shared" si="49"/>
        <v>0</v>
      </c>
      <c r="M159" s="9">
        <v>1053418.57</v>
      </c>
      <c r="O159" s="9">
        <v>0</v>
      </c>
      <c r="Q159" s="9">
        <f t="shared" si="50"/>
        <v>1053418.57</v>
      </c>
      <c r="S159" s="21" t="str">
        <f t="shared" si="51"/>
        <v>N.M.</v>
      </c>
      <c r="U159" s="9">
        <v>1053418.57</v>
      </c>
      <c r="W159" s="9">
        <v>0</v>
      </c>
      <c r="Y159" s="9">
        <f t="shared" si="52"/>
        <v>1053418.57</v>
      </c>
      <c r="AA159" s="21" t="str">
        <f t="shared" si="53"/>
        <v>N.M.</v>
      </c>
      <c r="AC159" s="9">
        <v>1053418.57</v>
      </c>
      <c r="AE159" s="9">
        <v>0</v>
      </c>
      <c r="AG159" s="9">
        <f t="shared" si="54"/>
        <v>1053418.57</v>
      </c>
      <c r="AI159" s="21" t="str">
        <f t="shared" si="55"/>
        <v>N.M.</v>
      </c>
    </row>
    <row r="160" spans="1:68" s="90" customFormat="1" ht="12.75">
      <c r="A160" s="90" t="s">
        <v>92</v>
      </c>
      <c r="B160" s="91"/>
      <c r="C160" s="77" t="s">
        <v>1121</v>
      </c>
      <c r="D160" s="105"/>
      <c r="E160" s="105">
        <v>4008442.68</v>
      </c>
      <c r="F160" s="105"/>
      <c r="G160" s="105">
        <v>3087872.9300000006</v>
      </c>
      <c r="H160" s="105"/>
      <c r="I160" s="9">
        <f aca="true" t="shared" si="56" ref="I160:I166">+E160-G160</f>
        <v>920569.7499999995</v>
      </c>
      <c r="J160" s="37" t="str">
        <f>IF((+E160-G160)=(I160),"  ",$AO$511)</f>
        <v>  </v>
      </c>
      <c r="K160" s="38">
        <f aca="true" t="shared" si="57" ref="K160:K166">IF(G160&lt;0,IF(I160=0,0,IF(OR(G160=0,E160=0),"N.M.",IF(ABS(I160/G160)&gt;=10,"N.M.",I160/(-G160)))),IF(I160=0,0,IF(OR(G160=0,E160=0),"N.M.",IF(ABS(I160/G160)&gt;=10,"N.M.",I160/G160))))</f>
        <v>0.2981242333699267</v>
      </c>
      <c r="L160" s="39"/>
      <c r="M160" s="5">
        <v>10921761.61</v>
      </c>
      <c r="N160" s="9"/>
      <c r="O160" s="5">
        <v>6355070.190000002</v>
      </c>
      <c r="P160" s="9"/>
      <c r="Q160" s="9">
        <f aca="true" t="shared" si="58" ref="Q160:Q166">(+M160-O160)</f>
        <v>4566691.419999997</v>
      </c>
      <c r="R160" s="37" t="str">
        <f>IF((+M160-O160)=(Q160),"  ",$AO$511)</f>
        <v>  </v>
      </c>
      <c r="S160" s="38">
        <f aca="true" t="shared" si="59" ref="S160:S166">IF(O160&lt;0,IF(Q160=0,0,IF(OR(O160=0,M160=0),"N.M.",IF(ABS(Q160/O160)&gt;=10,"N.M.",Q160/(-O160)))),IF(Q160=0,0,IF(OR(O160=0,M160=0),"N.M.",IF(ABS(Q160/O160)&gt;=10,"N.M.",Q160/O160))))</f>
        <v>0.7185902410937802</v>
      </c>
      <c r="T160" s="39"/>
      <c r="U160" s="9">
        <v>47459854.39</v>
      </c>
      <c r="V160" s="9"/>
      <c r="W160" s="9">
        <v>23911313.160000008</v>
      </c>
      <c r="X160" s="9"/>
      <c r="Y160" s="9">
        <f aca="true" t="shared" si="60" ref="Y160:Y166">(+U160-W160)</f>
        <v>23548541.229999993</v>
      </c>
      <c r="Z160" s="37" t="str">
        <f>IF((+U160-W160)=(Y160),"  ",$AO$511)</f>
        <v>  </v>
      </c>
      <c r="AA160" s="38">
        <f aca="true" t="shared" si="61" ref="AA160:AA166">IF(W160&lt;0,IF(Y160=0,0,IF(OR(W160=0,U160=0),"N.M.",IF(ABS(Y160/W160)&gt;=10,"N.M.",Y160/(-W160)))),IF(Y160=0,0,IF(OR(W160=0,U160=0),"N.M.",IF(ABS(Y160/W160)&gt;=10,"N.M.",Y160/W160))))</f>
        <v>0.9848284396773793</v>
      </c>
      <c r="AB160" s="39"/>
      <c r="AC160" s="9">
        <v>62991973.480000004</v>
      </c>
      <c r="AD160" s="9"/>
      <c r="AE160" s="9">
        <v>25105623.810000006</v>
      </c>
      <c r="AF160" s="9"/>
      <c r="AG160" s="9">
        <f aca="true" t="shared" si="62" ref="AG160:AG166">(+AC160-AE160)</f>
        <v>37886349.67</v>
      </c>
      <c r="AH160" s="37" t="str">
        <f>IF((+AC160-AE160)=(AG160),"  ",$AO$511)</f>
        <v>  </v>
      </c>
      <c r="AI160" s="38">
        <f aca="true" t="shared" si="63" ref="AI160:AI166">IF(AE160&lt;0,IF(AG160=0,0,IF(OR(AE160=0,AC160=0),"N.M.",IF(ABS(AG160/AE160)&gt;=10,"N.M.",AG160/(-AE160)))),IF(AG160=0,0,IF(OR(AE160=0,AC160=0),"N.M.",IF(ABS(AG160/AE160)&gt;=10,"N.M.",AG160/AE160))))</f>
        <v>1.5090782032235028</v>
      </c>
      <c r="AJ160" s="105"/>
      <c r="AK160" s="105"/>
      <c r="AL160" s="105"/>
      <c r="AM160" s="105"/>
      <c r="AN160" s="105"/>
      <c r="AO160" s="105"/>
      <c r="AP160" s="106"/>
      <c r="AQ160" s="107"/>
      <c r="AR160" s="108"/>
      <c r="AS160" s="105"/>
      <c r="AT160" s="105"/>
      <c r="AU160" s="105"/>
      <c r="AV160" s="105"/>
      <c r="AW160" s="105"/>
      <c r="AX160" s="106"/>
      <c r="AY160" s="107"/>
      <c r="AZ160" s="108"/>
      <c r="BA160" s="105"/>
      <c r="BB160" s="105"/>
      <c r="BC160" s="105"/>
      <c r="BD160" s="106"/>
      <c r="BE160" s="107"/>
      <c r="BF160" s="108"/>
      <c r="BG160" s="105"/>
      <c r="BH160" s="109"/>
      <c r="BI160" s="105"/>
      <c r="BJ160" s="109"/>
      <c r="BK160" s="105"/>
      <c r="BL160" s="109"/>
      <c r="BM160" s="105"/>
      <c r="BN160" s="97"/>
      <c r="BO160" s="97"/>
      <c r="BP160" s="97"/>
    </row>
    <row r="161" spans="1:35" ht="12.75" outlineLevel="1">
      <c r="A161" s="1" t="s">
        <v>490</v>
      </c>
      <c r="B161" s="16" t="s">
        <v>491</v>
      </c>
      <c r="C161" s="1" t="s">
        <v>1122</v>
      </c>
      <c r="E161" s="5">
        <v>39502.86</v>
      </c>
      <c r="G161" s="5">
        <v>2997.69</v>
      </c>
      <c r="I161" s="9">
        <f t="shared" si="56"/>
        <v>36505.17</v>
      </c>
      <c r="K161" s="21" t="str">
        <f t="shared" si="57"/>
        <v>N.M.</v>
      </c>
      <c r="M161" s="9">
        <v>128155.19</v>
      </c>
      <c r="O161" s="9">
        <v>27344.62</v>
      </c>
      <c r="Q161" s="9">
        <f t="shared" si="58"/>
        <v>100810.57</v>
      </c>
      <c r="S161" s="21">
        <f t="shared" si="59"/>
        <v>3.686669260717465</v>
      </c>
      <c r="U161" s="9">
        <v>379721.29</v>
      </c>
      <c r="W161" s="9">
        <v>207532.09</v>
      </c>
      <c r="Y161" s="9">
        <f t="shared" si="60"/>
        <v>172189.19999999998</v>
      </c>
      <c r="AA161" s="21">
        <f t="shared" si="61"/>
        <v>0.8296991564051611</v>
      </c>
      <c r="AC161" s="9">
        <v>523775.25</v>
      </c>
      <c r="AE161" s="9">
        <v>219502.87</v>
      </c>
      <c r="AG161" s="9">
        <f t="shared" si="62"/>
        <v>304272.38</v>
      </c>
      <c r="AI161" s="21">
        <f t="shared" si="63"/>
        <v>1.386188617943811</v>
      </c>
    </row>
    <row r="162" spans="1:35" ht="12.75" outlineLevel="1">
      <c r="A162" s="1" t="s">
        <v>492</v>
      </c>
      <c r="B162" s="16" t="s">
        <v>493</v>
      </c>
      <c r="C162" s="1" t="s">
        <v>1123</v>
      </c>
      <c r="E162" s="5">
        <v>4815512</v>
      </c>
      <c r="G162" s="5">
        <v>3161345</v>
      </c>
      <c r="I162" s="9">
        <f t="shared" si="56"/>
        <v>1654167</v>
      </c>
      <c r="K162" s="21">
        <f t="shared" si="57"/>
        <v>0.5232478581110255</v>
      </c>
      <c r="M162" s="9">
        <v>14402698</v>
      </c>
      <c r="O162" s="9">
        <v>9279777</v>
      </c>
      <c r="Q162" s="9">
        <f t="shared" si="58"/>
        <v>5122921</v>
      </c>
      <c r="S162" s="21">
        <f t="shared" si="59"/>
        <v>0.5520521667708179</v>
      </c>
      <c r="U162" s="9">
        <v>46265206</v>
      </c>
      <c r="W162" s="9">
        <v>36761562</v>
      </c>
      <c r="Y162" s="9">
        <f t="shared" si="60"/>
        <v>9503644</v>
      </c>
      <c r="AA162" s="21">
        <f t="shared" si="61"/>
        <v>0.25852122388053045</v>
      </c>
      <c r="AC162" s="9">
        <v>49367777</v>
      </c>
      <c r="AE162" s="9">
        <v>39527155</v>
      </c>
      <c r="AG162" s="9">
        <f t="shared" si="62"/>
        <v>9840622</v>
      </c>
      <c r="AI162" s="21">
        <f t="shared" si="63"/>
        <v>0.24895851978215988</v>
      </c>
    </row>
    <row r="163" spans="1:35" ht="12.75" outlineLevel="1">
      <c r="A163" s="1" t="s">
        <v>494</v>
      </c>
      <c r="B163" s="16" t="s">
        <v>495</v>
      </c>
      <c r="C163" s="1" t="s">
        <v>1124</v>
      </c>
      <c r="E163" s="5">
        <v>3911170</v>
      </c>
      <c r="G163" s="5">
        <v>4919028</v>
      </c>
      <c r="I163" s="9">
        <f t="shared" si="56"/>
        <v>-1007858</v>
      </c>
      <c r="K163" s="21">
        <f t="shared" si="57"/>
        <v>-0.204889665194018</v>
      </c>
      <c r="M163" s="9">
        <v>15750007</v>
      </c>
      <c r="O163" s="9">
        <v>14595959</v>
      </c>
      <c r="Q163" s="9">
        <f t="shared" si="58"/>
        <v>1154048</v>
      </c>
      <c r="S163" s="21">
        <f t="shared" si="59"/>
        <v>0.07906626758817287</v>
      </c>
      <c r="U163" s="9">
        <v>73214855</v>
      </c>
      <c r="W163" s="9">
        <v>51993317.71</v>
      </c>
      <c r="Y163" s="9">
        <f t="shared" si="60"/>
        <v>21221537.29</v>
      </c>
      <c r="AA163" s="21">
        <f t="shared" si="61"/>
        <v>0.4081589370458352</v>
      </c>
      <c r="AC163" s="9">
        <v>78354267.35</v>
      </c>
      <c r="AE163" s="9">
        <v>55192491.71</v>
      </c>
      <c r="AG163" s="9">
        <f t="shared" si="62"/>
        <v>23161775.639999993</v>
      </c>
      <c r="AI163" s="21">
        <f t="shared" si="63"/>
        <v>0.4196544660766502</v>
      </c>
    </row>
    <row r="164" spans="1:35" ht="12.75" outlineLevel="1">
      <c r="A164" s="1" t="s">
        <v>496</v>
      </c>
      <c r="B164" s="16" t="s">
        <v>497</v>
      </c>
      <c r="C164" s="1" t="s">
        <v>1125</v>
      </c>
      <c r="E164" s="5">
        <v>3409287</v>
      </c>
      <c r="G164" s="5">
        <v>4149451</v>
      </c>
      <c r="I164" s="9">
        <f t="shared" si="56"/>
        <v>-740164</v>
      </c>
      <c r="K164" s="21">
        <f t="shared" si="57"/>
        <v>-0.17837636834366763</v>
      </c>
      <c r="M164" s="9">
        <v>10283112</v>
      </c>
      <c r="O164" s="9">
        <v>11461913</v>
      </c>
      <c r="Q164" s="9">
        <f t="shared" si="58"/>
        <v>-1178801</v>
      </c>
      <c r="S164" s="21">
        <f t="shared" si="59"/>
        <v>-0.10284504864065885</v>
      </c>
      <c r="U164" s="9">
        <v>37231699</v>
      </c>
      <c r="W164" s="9">
        <v>39117782</v>
      </c>
      <c r="Y164" s="9">
        <f t="shared" si="60"/>
        <v>-1886083</v>
      </c>
      <c r="AA164" s="21">
        <f t="shared" si="61"/>
        <v>-0.048215489313785734</v>
      </c>
      <c r="AC164" s="9">
        <v>40392569</v>
      </c>
      <c r="AE164" s="9">
        <v>42449809</v>
      </c>
      <c r="AG164" s="9">
        <f t="shared" si="62"/>
        <v>-2057240</v>
      </c>
      <c r="AI164" s="21">
        <f t="shared" si="63"/>
        <v>-0.04846288000966035</v>
      </c>
    </row>
    <row r="165" spans="1:35" ht="12.75" outlineLevel="1">
      <c r="A165" s="1" t="s">
        <v>498</v>
      </c>
      <c r="B165" s="16" t="s">
        <v>499</v>
      </c>
      <c r="C165" s="1" t="s">
        <v>1126</v>
      </c>
      <c r="E165" s="5">
        <v>6214143</v>
      </c>
      <c r="G165" s="5">
        <v>3840064</v>
      </c>
      <c r="I165" s="9">
        <f t="shared" si="56"/>
        <v>2374079</v>
      </c>
      <c r="K165" s="21">
        <f t="shared" si="57"/>
        <v>0.6182394355927401</v>
      </c>
      <c r="M165" s="9">
        <v>17946263</v>
      </c>
      <c r="O165" s="9">
        <v>10654971</v>
      </c>
      <c r="Q165" s="9">
        <f t="shared" si="58"/>
        <v>7291292</v>
      </c>
      <c r="S165" s="21">
        <f t="shared" si="59"/>
        <v>0.684308948377241</v>
      </c>
      <c r="U165" s="9">
        <v>59622359</v>
      </c>
      <c r="W165" s="9">
        <v>37258994</v>
      </c>
      <c r="Y165" s="9">
        <f t="shared" si="60"/>
        <v>22363365</v>
      </c>
      <c r="AA165" s="21">
        <f t="shared" si="61"/>
        <v>0.6002138705086885</v>
      </c>
      <c r="AC165" s="9">
        <v>68134941</v>
      </c>
      <c r="AE165" s="9">
        <v>42629478</v>
      </c>
      <c r="AG165" s="9">
        <f t="shared" si="62"/>
        <v>25505463</v>
      </c>
      <c r="AI165" s="21">
        <f t="shared" si="63"/>
        <v>0.5983057779877108</v>
      </c>
    </row>
    <row r="166" spans="1:68" s="90" customFormat="1" ht="12.75">
      <c r="A166" s="90" t="s">
        <v>93</v>
      </c>
      <c r="B166" s="91"/>
      <c r="C166" s="77" t="s">
        <v>1127</v>
      </c>
      <c r="D166" s="105"/>
      <c r="E166" s="105">
        <v>18389614.86</v>
      </c>
      <c r="F166" s="105"/>
      <c r="G166" s="105">
        <v>16072885.69</v>
      </c>
      <c r="H166" s="105"/>
      <c r="I166" s="9">
        <f t="shared" si="56"/>
        <v>2316729.17</v>
      </c>
      <c r="J166" s="37" t="str">
        <f>IF((+E166-G166)=(I166),"  ",$AO$511)</f>
        <v>  </v>
      </c>
      <c r="K166" s="38">
        <f t="shared" si="57"/>
        <v>0.14413896886241093</v>
      </c>
      <c r="L166" s="39"/>
      <c r="M166" s="5">
        <v>58510235.19</v>
      </c>
      <c r="N166" s="9"/>
      <c r="O166" s="5">
        <v>46019964.62</v>
      </c>
      <c r="P166" s="9"/>
      <c r="Q166" s="9">
        <f t="shared" si="58"/>
        <v>12490270.57</v>
      </c>
      <c r="R166" s="37" t="str">
        <f>IF((+M166-O166)=(Q166),"  ",$AO$511)</f>
        <v>  </v>
      </c>
      <c r="S166" s="38">
        <f t="shared" si="59"/>
        <v>0.2714098255645291</v>
      </c>
      <c r="T166" s="39"/>
      <c r="U166" s="9">
        <v>216713840.29</v>
      </c>
      <c r="V166" s="9"/>
      <c r="W166" s="9">
        <v>165339187.8</v>
      </c>
      <c r="X166" s="9"/>
      <c r="Y166" s="9">
        <f t="shared" si="60"/>
        <v>51374652.48999998</v>
      </c>
      <c r="Z166" s="37" t="str">
        <f>IF((+U166-W166)=(Y166),"  ",$AO$511)</f>
        <v>  </v>
      </c>
      <c r="AA166" s="38">
        <f t="shared" si="61"/>
        <v>0.31072278250298735</v>
      </c>
      <c r="AB166" s="39"/>
      <c r="AC166" s="9">
        <v>236773329.6</v>
      </c>
      <c r="AD166" s="9"/>
      <c r="AE166" s="9">
        <v>180018436.57999998</v>
      </c>
      <c r="AF166" s="9"/>
      <c r="AG166" s="9">
        <f t="shared" si="62"/>
        <v>56754893.02000001</v>
      </c>
      <c r="AH166" s="37" t="str">
        <f>IF((+AC166-AE166)=(AG166),"  ",$AO$511)</f>
        <v>  </v>
      </c>
      <c r="AI166" s="38">
        <f t="shared" si="63"/>
        <v>0.3152726692789502</v>
      </c>
      <c r="AJ166" s="105"/>
      <c r="AK166" s="105"/>
      <c r="AL166" s="105"/>
      <c r="AM166" s="105"/>
      <c r="AN166" s="105"/>
      <c r="AO166" s="105"/>
      <c r="AP166" s="106"/>
      <c r="AQ166" s="107"/>
      <c r="AR166" s="108"/>
      <c r="AS166" s="105"/>
      <c r="AT166" s="105"/>
      <c r="AU166" s="105"/>
      <c r="AV166" s="105"/>
      <c r="AW166" s="105"/>
      <c r="AX166" s="106"/>
      <c r="AY166" s="107"/>
      <c r="AZ166" s="108"/>
      <c r="BA166" s="105"/>
      <c r="BB166" s="105"/>
      <c r="BC166" s="105"/>
      <c r="BD166" s="106"/>
      <c r="BE166" s="107"/>
      <c r="BF166" s="108"/>
      <c r="BG166" s="105"/>
      <c r="BH166" s="109"/>
      <c r="BI166" s="105"/>
      <c r="BJ166" s="109"/>
      <c r="BK166" s="105"/>
      <c r="BL166" s="109"/>
      <c r="BM166" s="105"/>
      <c r="BN166" s="97"/>
      <c r="BO166" s="97"/>
      <c r="BP166" s="97"/>
    </row>
    <row r="167" spans="1:35" ht="12.75" outlineLevel="1">
      <c r="A167" s="1" t="s">
        <v>500</v>
      </c>
      <c r="B167" s="16" t="s">
        <v>501</v>
      </c>
      <c r="C167" s="1" t="s">
        <v>1128</v>
      </c>
      <c r="E167" s="5">
        <v>0</v>
      </c>
      <c r="G167" s="5">
        <v>0</v>
      </c>
      <c r="I167" s="9">
        <f aca="true" t="shared" si="64" ref="I167:I198">+E167-G167</f>
        <v>0</v>
      </c>
      <c r="K167" s="21">
        <f aca="true" t="shared" si="65" ref="K167:K198">IF(G167&lt;0,IF(I167=0,0,IF(OR(G167=0,E167=0),"N.M.",IF(ABS(I167/G167)&gt;=10,"N.M.",I167/(-G167)))),IF(I167=0,0,IF(OR(G167=0,E167=0),"N.M.",IF(ABS(I167/G167)&gt;=10,"N.M.",I167/G167))))</f>
        <v>0</v>
      </c>
      <c r="M167" s="9">
        <v>-1274.82</v>
      </c>
      <c r="O167" s="9">
        <v>0</v>
      </c>
      <c r="Q167" s="9">
        <f aca="true" t="shared" si="66" ref="Q167:Q198">(+M167-O167)</f>
        <v>-1274.82</v>
      </c>
      <c r="S167" s="21" t="str">
        <f aca="true" t="shared" si="67" ref="S167:S198">IF(O167&lt;0,IF(Q167=0,0,IF(OR(O167=0,M167=0),"N.M.",IF(ABS(Q167/O167)&gt;=10,"N.M.",Q167/(-O167)))),IF(Q167=0,0,IF(OR(O167=0,M167=0),"N.M.",IF(ABS(Q167/O167)&gt;=10,"N.M.",Q167/O167))))</f>
        <v>N.M.</v>
      </c>
      <c r="U167" s="9">
        <v>-1274.82</v>
      </c>
      <c r="W167" s="9">
        <v>0</v>
      </c>
      <c r="Y167" s="9">
        <f aca="true" t="shared" si="68" ref="Y167:Y198">(+U167-W167)</f>
        <v>-1274.82</v>
      </c>
      <c r="AA167" s="21" t="str">
        <f aca="true" t="shared" si="69" ref="AA167:AA198">IF(W167&lt;0,IF(Y167=0,0,IF(OR(W167=0,U167=0),"N.M.",IF(ABS(Y167/W167)&gt;=10,"N.M.",Y167/(-W167)))),IF(Y167=0,0,IF(OR(W167=0,U167=0),"N.M.",IF(ABS(Y167/W167)&gt;=10,"N.M.",Y167/W167))))</f>
        <v>N.M.</v>
      </c>
      <c r="AC167" s="9">
        <v>-1274.82</v>
      </c>
      <c r="AE167" s="9">
        <v>6051.06</v>
      </c>
      <c r="AG167" s="9">
        <f aca="true" t="shared" si="70" ref="AG167:AG198">(+AC167-AE167)</f>
        <v>-7325.88</v>
      </c>
      <c r="AI167" s="21">
        <f aca="true" t="shared" si="71" ref="AI167:AI198">IF(AE167&lt;0,IF(AG167=0,0,IF(OR(AE167=0,AC167=0),"N.M.",IF(ABS(AG167/AE167)&gt;=10,"N.M.",AG167/(-AE167)))),IF(AG167=0,0,IF(OR(AE167=0,AC167=0),"N.M.",IF(ABS(AG167/AE167)&gt;=10,"N.M.",AG167/AE167))))</f>
        <v>-1.2106771375593697</v>
      </c>
    </row>
    <row r="168" spans="1:35" ht="12.75" outlineLevel="1">
      <c r="A168" s="1" t="s">
        <v>502</v>
      </c>
      <c r="B168" s="16" t="s">
        <v>503</v>
      </c>
      <c r="C168" s="1" t="s">
        <v>1129</v>
      </c>
      <c r="E168" s="5">
        <v>-155</v>
      </c>
      <c r="G168" s="5">
        <v>-136</v>
      </c>
      <c r="I168" s="9">
        <f t="shared" si="64"/>
        <v>-19</v>
      </c>
      <c r="K168" s="21">
        <f t="shared" si="65"/>
        <v>-0.13970588235294118</v>
      </c>
      <c r="M168" s="9">
        <v>-465</v>
      </c>
      <c r="O168" s="9">
        <v>-408</v>
      </c>
      <c r="Q168" s="9">
        <f t="shared" si="66"/>
        <v>-57</v>
      </c>
      <c r="S168" s="21">
        <f t="shared" si="67"/>
        <v>-0.13970588235294118</v>
      </c>
      <c r="U168" s="9">
        <v>-1706</v>
      </c>
      <c r="W168" s="9">
        <v>-1501</v>
      </c>
      <c r="Y168" s="9">
        <f t="shared" si="68"/>
        <v>-205</v>
      </c>
      <c r="AA168" s="21">
        <f t="shared" si="69"/>
        <v>-0.13657561625582945</v>
      </c>
      <c r="AC168" s="9">
        <v>-1842</v>
      </c>
      <c r="AE168" s="9">
        <v>-1780.5</v>
      </c>
      <c r="AG168" s="9">
        <f t="shared" si="70"/>
        <v>-61.5</v>
      </c>
      <c r="AI168" s="21">
        <f t="shared" si="71"/>
        <v>-0.03454085930918281</v>
      </c>
    </row>
    <row r="169" spans="1:35" ht="12.75" outlineLevel="1">
      <c r="A169" s="1" t="s">
        <v>504</v>
      </c>
      <c r="B169" s="16" t="s">
        <v>505</v>
      </c>
      <c r="C169" s="1" t="s">
        <v>1130</v>
      </c>
      <c r="E169" s="5">
        <v>193026.07</v>
      </c>
      <c r="G169" s="5">
        <v>0</v>
      </c>
      <c r="I169" s="9">
        <f t="shared" si="64"/>
        <v>193026.07</v>
      </c>
      <c r="K169" s="21" t="str">
        <f t="shared" si="65"/>
        <v>N.M.</v>
      </c>
      <c r="M169" s="9">
        <v>264522.07</v>
      </c>
      <c r="O169" s="9">
        <v>0</v>
      </c>
      <c r="Q169" s="9">
        <f t="shared" si="66"/>
        <v>264522.07</v>
      </c>
      <c r="S169" s="21" t="str">
        <f t="shared" si="67"/>
        <v>N.M.</v>
      </c>
      <c r="U169" s="9">
        <v>264522.07</v>
      </c>
      <c r="W169" s="9">
        <v>0</v>
      </c>
      <c r="Y169" s="9">
        <f t="shared" si="68"/>
        <v>264522.07</v>
      </c>
      <c r="AA169" s="21" t="str">
        <f t="shared" si="69"/>
        <v>N.M.</v>
      </c>
      <c r="AC169" s="9">
        <v>264522.07</v>
      </c>
      <c r="AE169" s="9">
        <v>0</v>
      </c>
      <c r="AG169" s="9">
        <f t="shared" si="70"/>
        <v>264522.07</v>
      </c>
      <c r="AI169" s="21" t="str">
        <f t="shared" si="71"/>
        <v>N.M.</v>
      </c>
    </row>
    <row r="170" spans="1:35" ht="12.75" outlineLevel="1">
      <c r="A170" s="1" t="s">
        <v>506</v>
      </c>
      <c r="B170" s="16" t="s">
        <v>507</v>
      </c>
      <c r="C170" s="1" t="s">
        <v>1131</v>
      </c>
      <c r="E170" s="5">
        <v>194366.96</v>
      </c>
      <c r="G170" s="5">
        <v>184858.46</v>
      </c>
      <c r="I170" s="9">
        <f t="shared" si="64"/>
        <v>9508.5</v>
      </c>
      <c r="K170" s="21">
        <f t="shared" si="65"/>
        <v>0.05143665050547322</v>
      </c>
      <c r="M170" s="9">
        <v>446620.41000000003</v>
      </c>
      <c r="O170" s="9">
        <v>586042.6900000001</v>
      </c>
      <c r="Q170" s="9">
        <f t="shared" si="66"/>
        <v>-139422.28000000003</v>
      </c>
      <c r="S170" s="21">
        <f t="shared" si="67"/>
        <v>-0.23790464820916035</v>
      </c>
      <c r="U170" s="9">
        <v>1782194.51</v>
      </c>
      <c r="W170" s="9">
        <v>2314604.67</v>
      </c>
      <c r="Y170" s="9">
        <f t="shared" si="68"/>
        <v>-532410.1599999999</v>
      </c>
      <c r="AA170" s="21">
        <f t="shared" si="69"/>
        <v>-0.23002207111247205</v>
      </c>
      <c r="AC170" s="9">
        <v>1993873.49</v>
      </c>
      <c r="AE170" s="9">
        <v>2540704.48</v>
      </c>
      <c r="AG170" s="9">
        <f t="shared" si="70"/>
        <v>-546830.99</v>
      </c>
      <c r="AI170" s="21">
        <f t="shared" si="71"/>
        <v>-0.215228096893819</v>
      </c>
    </row>
    <row r="171" spans="1:35" ht="12.75" outlineLevel="1">
      <c r="A171" s="1" t="s">
        <v>508</v>
      </c>
      <c r="B171" s="16" t="s">
        <v>509</v>
      </c>
      <c r="C171" s="1" t="s">
        <v>1132</v>
      </c>
      <c r="E171" s="5">
        <v>96559.78</v>
      </c>
      <c r="G171" s="5">
        <v>106136.6</v>
      </c>
      <c r="I171" s="9">
        <f t="shared" si="64"/>
        <v>-9576.820000000007</v>
      </c>
      <c r="K171" s="21">
        <f t="shared" si="65"/>
        <v>-0.09023107957104341</v>
      </c>
      <c r="M171" s="9">
        <v>309975.35000000003</v>
      </c>
      <c r="O171" s="9">
        <v>305933.02</v>
      </c>
      <c r="Q171" s="9">
        <f t="shared" si="66"/>
        <v>4042.3300000000163</v>
      </c>
      <c r="S171" s="21">
        <f t="shared" si="67"/>
        <v>0.01321312096353645</v>
      </c>
      <c r="U171" s="9">
        <v>1153221.48</v>
      </c>
      <c r="W171" s="9">
        <v>1184178.52</v>
      </c>
      <c r="Y171" s="9">
        <f t="shared" si="68"/>
        <v>-30957.040000000037</v>
      </c>
      <c r="AA171" s="21">
        <f t="shared" si="69"/>
        <v>-0.026142207004396633</v>
      </c>
      <c r="AC171" s="9">
        <v>1253374.63</v>
      </c>
      <c r="AE171" s="9">
        <v>1299277.6400000001</v>
      </c>
      <c r="AG171" s="9">
        <f t="shared" si="70"/>
        <v>-45903.01000000024</v>
      </c>
      <c r="AI171" s="21">
        <f t="shared" si="71"/>
        <v>-0.03532963901387562</v>
      </c>
    </row>
    <row r="172" spans="1:35" ht="12.75" outlineLevel="1">
      <c r="A172" s="1" t="s">
        <v>510</v>
      </c>
      <c r="B172" s="16" t="s">
        <v>511</v>
      </c>
      <c r="C172" s="1" t="s">
        <v>1133</v>
      </c>
      <c r="E172" s="5">
        <v>498854.17</v>
      </c>
      <c r="G172" s="5">
        <v>404661.553</v>
      </c>
      <c r="I172" s="9">
        <f t="shared" si="64"/>
        <v>94192.61699999997</v>
      </c>
      <c r="K172" s="21">
        <f t="shared" si="65"/>
        <v>0.23276888130758489</v>
      </c>
      <c r="M172" s="9">
        <v>1355153.6600000001</v>
      </c>
      <c r="O172" s="9">
        <v>1038342.512</v>
      </c>
      <c r="Q172" s="9">
        <f t="shared" si="66"/>
        <v>316811.14800000016</v>
      </c>
      <c r="S172" s="21">
        <f t="shared" si="67"/>
        <v>0.3051123731703669</v>
      </c>
      <c r="U172" s="9">
        <v>4941996.766</v>
      </c>
      <c r="W172" s="9">
        <v>4076390.85</v>
      </c>
      <c r="Y172" s="9">
        <f t="shared" si="68"/>
        <v>865605.9159999997</v>
      </c>
      <c r="AA172" s="21">
        <f t="shared" si="69"/>
        <v>0.21234615321541106</v>
      </c>
      <c r="AC172" s="9">
        <v>5308242.177999999</v>
      </c>
      <c r="AE172" s="9">
        <v>4389847.532</v>
      </c>
      <c r="AG172" s="9">
        <f t="shared" si="70"/>
        <v>918394.6459999997</v>
      </c>
      <c r="AI172" s="21">
        <f t="shared" si="71"/>
        <v>0.20920877987340536</v>
      </c>
    </row>
    <row r="173" spans="1:35" ht="12.75" outlineLevel="1">
      <c r="A173" s="1" t="s">
        <v>512</v>
      </c>
      <c r="B173" s="16" t="s">
        <v>513</v>
      </c>
      <c r="C173" s="1" t="s">
        <v>1134</v>
      </c>
      <c r="E173" s="5">
        <v>0</v>
      </c>
      <c r="G173" s="5">
        <v>0</v>
      </c>
      <c r="I173" s="9">
        <f t="shared" si="64"/>
        <v>0</v>
      </c>
      <c r="K173" s="21">
        <f t="shared" si="65"/>
        <v>0</v>
      </c>
      <c r="M173" s="9">
        <v>0</v>
      </c>
      <c r="O173" s="9">
        <v>0</v>
      </c>
      <c r="Q173" s="9">
        <f t="shared" si="66"/>
        <v>0</v>
      </c>
      <c r="S173" s="21">
        <f t="shared" si="67"/>
        <v>0</v>
      </c>
      <c r="U173" s="9">
        <v>16321.815</v>
      </c>
      <c r="W173" s="9">
        <v>0</v>
      </c>
      <c r="Y173" s="9">
        <f t="shared" si="68"/>
        <v>16321.815</v>
      </c>
      <c r="AA173" s="21" t="str">
        <f t="shared" si="69"/>
        <v>N.M.</v>
      </c>
      <c r="AC173" s="9">
        <v>16321.815</v>
      </c>
      <c r="AE173" s="9">
        <v>0</v>
      </c>
      <c r="AG173" s="9">
        <f t="shared" si="70"/>
        <v>16321.815</v>
      </c>
      <c r="AI173" s="21" t="str">
        <f t="shared" si="71"/>
        <v>N.M.</v>
      </c>
    </row>
    <row r="174" spans="1:35" ht="12.75" outlineLevel="1">
      <c r="A174" s="1" t="s">
        <v>514</v>
      </c>
      <c r="B174" s="16" t="s">
        <v>515</v>
      </c>
      <c r="C174" s="1" t="s">
        <v>1135</v>
      </c>
      <c r="E174" s="5">
        <v>154009.95</v>
      </c>
      <c r="G174" s="5">
        <v>103774.23300000001</v>
      </c>
      <c r="I174" s="9">
        <f t="shared" si="64"/>
        <v>50235.717000000004</v>
      </c>
      <c r="K174" s="21">
        <f t="shared" si="65"/>
        <v>0.48408661329253094</v>
      </c>
      <c r="M174" s="9">
        <v>534323.04</v>
      </c>
      <c r="O174" s="9">
        <v>348861.881</v>
      </c>
      <c r="Q174" s="9">
        <f t="shared" si="66"/>
        <v>185461.15900000004</v>
      </c>
      <c r="S174" s="21">
        <f t="shared" si="67"/>
        <v>0.5316177235196414</v>
      </c>
      <c r="U174" s="9">
        <v>1598546.1800000002</v>
      </c>
      <c r="W174" s="9">
        <v>1190081.362</v>
      </c>
      <c r="Y174" s="9">
        <f t="shared" si="68"/>
        <v>408464.8180000002</v>
      </c>
      <c r="AA174" s="21">
        <f t="shared" si="69"/>
        <v>0.34322427948417883</v>
      </c>
      <c r="AC174" s="9">
        <v>1739981.732</v>
      </c>
      <c r="AE174" s="9">
        <v>1319796.587</v>
      </c>
      <c r="AG174" s="9">
        <f t="shared" si="70"/>
        <v>420185.145</v>
      </c>
      <c r="AI174" s="21">
        <f t="shared" si="71"/>
        <v>0.3183711407794389</v>
      </c>
    </row>
    <row r="175" spans="1:35" ht="12.75" outlineLevel="1">
      <c r="A175" s="1" t="s">
        <v>516</v>
      </c>
      <c r="B175" s="16" t="s">
        <v>517</v>
      </c>
      <c r="C175" s="1" t="s">
        <v>1136</v>
      </c>
      <c r="E175" s="5">
        <v>6243.63</v>
      </c>
      <c r="G175" s="5">
        <v>0</v>
      </c>
      <c r="I175" s="9">
        <f t="shared" si="64"/>
        <v>6243.63</v>
      </c>
      <c r="K175" s="21" t="str">
        <f t="shared" si="65"/>
        <v>N.M.</v>
      </c>
      <c r="M175" s="9">
        <v>879883.41</v>
      </c>
      <c r="O175" s="9">
        <v>293068.98</v>
      </c>
      <c r="Q175" s="9">
        <f t="shared" si="66"/>
        <v>586814.43</v>
      </c>
      <c r="S175" s="21">
        <f t="shared" si="67"/>
        <v>2.00230822791276</v>
      </c>
      <c r="U175" s="9">
        <v>2228068.16</v>
      </c>
      <c r="W175" s="9">
        <v>1729129.8399999999</v>
      </c>
      <c r="Y175" s="9">
        <f t="shared" si="68"/>
        <v>498938.3200000003</v>
      </c>
      <c r="AA175" s="21">
        <f t="shared" si="69"/>
        <v>0.28854878821592733</v>
      </c>
      <c r="AC175" s="9">
        <v>2228068.16</v>
      </c>
      <c r="AE175" s="9">
        <v>1729129.8399999999</v>
      </c>
      <c r="AG175" s="9">
        <f t="shared" si="70"/>
        <v>498938.3200000003</v>
      </c>
      <c r="AI175" s="21">
        <f t="shared" si="71"/>
        <v>0.28854878821592733</v>
      </c>
    </row>
    <row r="176" spans="1:35" ht="12.75" outlineLevel="1">
      <c r="A176" s="1" t="s">
        <v>518</v>
      </c>
      <c r="B176" s="16" t="s">
        <v>519</v>
      </c>
      <c r="C176" s="1" t="s">
        <v>1137</v>
      </c>
      <c r="E176" s="5">
        <v>3027.66</v>
      </c>
      <c r="G176" s="5">
        <v>3789.355</v>
      </c>
      <c r="I176" s="9">
        <f t="shared" si="64"/>
        <v>-761.6950000000002</v>
      </c>
      <c r="K176" s="21">
        <f t="shared" si="65"/>
        <v>-0.2010091427169004</v>
      </c>
      <c r="M176" s="9">
        <v>15637.880000000001</v>
      </c>
      <c r="O176" s="9">
        <v>12124.487000000001</v>
      </c>
      <c r="Q176" s="9">
        <f t="shared" si="66"/>
        <v>3513.393</v>
      </c>
      <c r="S176" s="21">
        <f t="shared" si="67"/>
        <v>0.28977663137417686</v>
      </c>
      <c r="U176" s="9">
        <v>60034.515</v>
      </c>
      <c r="W176" s="9">
        <v>58454.373999999996</v>
      </c>
      <c r="Y176" s="9">
        <f t="shared" si="68"/>
        <v>1580.1410000000033</v>
      </c>
      <c r="AA176" s="21">
        <f t="shared" si="69"/>
        <v>0.027032040408131022</v>
      </c>
      <c r="AC176" s="9">
        <v>65562.039</v>
      </c>
      <c r="AE176" s="9">
        <v>61596.882999999994</v>
      </c>
      <c r="AG176" s="9">
        <f t="shared" si="70"/>
        <v>3965.15600000001</v>
      </c>
      <c r="AI176" s="21">
        <f t="shared" si="71"/>
        <v>0.06437267288346409</v>
      </c>
    </row>
    <row r="177" spans="1:35" ht="12.75" outlineLevel="1">
      <c r="A177" s="1" t="s">
        <v>520</v>
      </c>
      <c r="B177" s="16" t="s">
        <v>521</v>
      </c>
      <c r="C177" s="1" t="s">
        <v>1138</v>
      </c>
      <c r="E177" s="5">
        <v>575908.62</v>
      </c>
      <c r="G177" s="5">
        <v>671902.552</v>
      </c>
      <c r="I177" s="9">
        <f t="shared" si="64"/>
        <v>-95993.93200000003</v>
      </c>
      <c r="K177" s="21">
        <f t="shared" si="65"/>
        <v>-0.14286883077652016</v>
      </c>
      <c r="M177" s="9">
        <v>2667338.42</v>
      </c>
      <c r="O177" s="9">
        <v>1322519.261</v>
      </c>
      <c r="Q177" s="9">
        <f t="shared" si="66"/>
        <v>1344819.159</v>
      </c>
      <c r="S177" s="21">
        <f t="shared" si="67"/>
        <v>1.0168616810791387</v>
      </c>
      <c r="U177" s="9">
        <v>5118523.843</v>
      </c>
      <c r="W177" s="9">
        <v>3423516.532</v>
      </c>
      <c r="Y177" s="9">
        <f t="shared" si="68"/>
        <v>1695007.3110000002</v>
      </c>
      <c r="AA177" s="21">
        <f t="shared" si="69"/>
        <v>0.49510709095649846</v>
      </c>
      <c r="AC177" s="9">
        <v>5361259.042</v>
      </c>
      <c r="AE177" s="9">
        <v>4029644.6950000003</v>
      </c>
      <c r="AG177" s="9">
        <f t="shared" si="70"/>
        <v>1331614.347</v>
      </c>
      <c r="AI177" s="21">
        <f t="shared" si="71"/>
        <v>0.33045453080572407</v>
      </c>
    </row>
    <row r="178" spans="1:35" ht="12.75" outlineLevel="1">
      <c r="A178" s="1" t="s">
        <v>522</v>
      </c>
      <c r="B178" s="16" t="s">
        <v>523</v>
      </c>
      <c r="C178" s="1" t="s">
        <v>1139</v>
      </c>
      <c r="E178" s="5">
        <v>157</v>
      </c>
      <c r="G178" s="5">
        <v>1235</v>
      </c>
      <c r="I178" s="9">
        <f t="shared" si="64"/>
        <v>-1078</v>
      </c>
      <c r="K178" s="21">
        <f t="shared" si="65"/>
        <v>-0.8728744939271255</v>
      </c>
      <c r="M178" s="9">
        <v>587</v>
      </c>
      <c r="O178" s="9">
        <v>3514</v>
      </c>
      <c r="Q178" s="9">
        <f t="shared" si="66"/>
        <v>-2927</v>
      </c>
      <c r="S178" s="21">
        <f t="shared" si="67"/>
        <v>-0.8329538986909505</v>
      </c>
      <c r="U178" s="9">
        <v>6341</v>
      </c>
      <c r="W178" s="9">
        <v>6515</v>
      </c>
      <c r="Y178" s="9">
        <f t="shared" si="68"/>
        <v>-174</v>
      </c>
      <c r="AA178" s="21">
        <f t="shared" si="69"/>
        <v>-0.026707597851112815</v>
      </c>
      <c r="AC178" s="9">
        <v>7727</v>
      </c>
      <c r="AE178" s="9">
        <v>7904</v>
      </c>
      <c r="AG178" s="9">
        <f t="shared" si="70"/>
        <v>-177</v>
      </c>
      <c r="AI178" s="21">
        <f t="shared" si="71"/>
        <v>-0.022393724696356275</v>
      </c>
    </row>
    <row r="179" spans="1:35" ht="12.75" outlineLevel="1">
      <c r="A179" s="1" t="s">
        <v>524</v>
      </c>
      <c r="B179" s="16" t="s">
        <v>525</v>
      </c>
      <c r="C179" s="1" t="s">
        <v>1140</v>
      </c>
      <c r="E179" s="5">
        <v>0</v>
      </c>
      <c r="G179" s="5">
        <v>-1949.767</v>
      </c>
      <c r="I179" s="9">
        <f t="shared" si="64"/>
        <v>1949.767</v>
      </c>
      <c r="K179" s="21" t="str">
        <f t="shared" si="65"/>
        <v>N.M.</v>
      </c>
      <c r="M179" s="9">
        <v>0</v>
      </c>
      <c r="O179" s="9">
        <v>-1125.611</v>
      </c>
      <c r="Q179" s="9">
        <f t="shared" si="66"/>
        <v>1125.611</v>
      </c>
      <c r="S179" s="21" t="str">
        <f t="shared" si="67"/>
        <v>N.M.</v>
      </c>
      <c r="U179" s="9">
        <v>0</v>
      </c>
      <c r="W179" s="9">
        <v>0</v>
      </c>
      <c r="Y179" s="9">
        <f t="shared" si="68"/>
        <v>0</v>
      </c>
      <c r="AA179" s="21">
        <f t="shared" si="69"/>
        <v>0</v>
      </c>
      <c r="AC179" s="9">
        <v>0</v>
      </c>
      <c r="AE179" s="9">
        <v>23.98</v>
      </c>
      <c r="AG179" s="9">
        <f t="shared" si="70"/>
        <v>-23.98</v>
      </c>
      <c r="AI179" s="21" t="str">
        <f t="shared" si="71"/>
        <v>N.M.</v>
      </c>
    </row>
    <row r="180" spans="1:35" ht="12.75" outlineLevel="1">
      <c r="A180" s="1" t="s">
        <v>526</v>
      </c>
      <c r="B180" s="16" t="s">
        <v>527</v>
      </c>
      <c r="C180" s="1" t="s">
        <v>1141</v>
      </c>
      <c r="E180" s="5">
        <v>-26856.74</v>
      </c>
      <c r="G180" s="5">
        <v>0</v>
      </c>
      <c r="I180" s="9">
        <f t="shared" si="64"/>
        <v>-26856.74</v>
      </c>
      <c r="K180" s="21" t="str">
        <f t="shared" si="65"/>
        <v>N.M.</v>
      </c>
      <c r="M180" s="9">
        <v>-30144.74</v>
      </c>
      <c r="O180" s="9">
        <v>4230170</v>
      </c>
      <c r="Q180" s="9">
        <f t="shared" si="66"/>
        <v>-4260314.74</v>
      </c>
      <c r="S180" s="21">
        <f t="shared" si="67"/>
        <v>-1.0071261296827314</v>
      </c>
      <c r="U180" s="9">
        <v>-85488.23</v>
      </c>
      <c r="W180" s="9">
        <v>4230170</v>
      </c>
      <c r="Y180" s="9">
        <f t="shared" si="68"/>
        <v>-4315658.23</v>
      </c>
      <c r="AA180" s="21">
        <f t="shared" si="69"/>
        <v>-1.0202091712626207</v>
      </c>
      <c r="AC180" s="9">
        <v>-85488.23</v>
      </c>
      <c r="AE180" s="9">
        <v>4230170</v>
      </c>
      <c r="AG180" s="9">
        <f t="shared" si="70"/>
        <v>-4315658.23</v>
      </c>
      <c r="AI180" s="21">
        <f t="shared" si="71"/>
        <v>-1.0202091712626207</v>
      </c>
    </row>
    <row r="181" spans="1:35" ht="12.75" outlineLevel="1">
      <c r="A181" s="1" t="s">
        <v>528</v>
      </c>
      <c r="B181" s="16" t="s">
        <v>529</v>
      </c>
      <c r="C181" s="1" t="s">
        <v>1142</v>
      </c>
      <c r="E181" s="5">
        <v>129390.77</v>
      </c>
      <c r="G181" s="5">
        <v>189007.96</v>
      </c>
      <c r="I181" s="9">
        <f t="shared" si="64"/>
        <v>-59617.18999999999</v>
      </c>
      <c r="K181" s="21">
        <f t="shared" si="65"/>
        <v>-0.3154215833026291</v>
      </c>
      <c r="M181" s="9">
        <v>446128.62</v>
      </c>
      <c r="O181" s="9">
        <v>549913.6900000001</v>
      </c>
      <c r="Q181" s="9">
        <f t="shared" si="66"/>
        <v>-103785.07000000007</v>
      </c>
      <c r="S181" s="21">
        <f t="shared" si="67"/>
        <v>-0.18872974411675414</v>
      </c>
      <c r="U181" s="9">
        <v>1759110.1</v>
      </c>
      <c r="W181" s="9">
        <v>1964291.85</v>
      </c>
      <c r="Y181" s="9">
        <f t="shared" si="68"/>
        <v>-205181.75</v>
      </c>
      <c r="AA181" s="21">
        <f t="shared" si="69"/>
        <v>-0.10445583735431167</v>
      </c>
      <c r="AC181" s="9">
        <v>1858743.1</v>
      </c>
      <c r="AE181" s="9">
        <v>2129596.43</v>
      </c>
      <c r="AG181" s="9">
        <f t="shared" si="70"/>
        <v>-270853.3300000001</v>
      </c>
      <c r="AI181" s="21">
        <f t="shared" si="71"/>
        <v>-0.1271852855237929</v>
      </c>
    </row>
    <row r="182" spans="1:35" ht="12.75" outlineLevel="1">
      <c r="A182" s="1" t="s">
        <v>530</v>
      </c>
      <c r="B182" s="16" t="s">
        <v>531</v>
      </c>
      <c r="C182" s="1" t="s">
        <v>1143</v>
      </c>
      <c r="E182" s="5">
        <v>0</v>
      </c>
      <c r="G182" s="5">
        <v>0</v>
      </c>
      <c r="I182" s="9">
        <f t="shared" si="64"/>
        <v>0</v>
      </c>
      <c r="K182" s="21">
        <f t="shared" si="65"/>
        <v>0</v>
      </c>
      <c r="M182" s="9">
        <v>0</v>
      </c>
      <c r="O182" s="9">
        <v>0</v>
      </c>
      <c r="Q182" s="9">
        <f t="shared" si="66"/>
        <v>0</v>
      </c>
      <c r="S182" s="21">
        <f t="shared" si="67"/>
        <v>0</v>
      </c>
      <c r="U182" s="9">
        <v>0</v>
      </c>
      <c r="W182" s="9">
        <v>0.52</v>
      </c>
      <c r="Y182" s="9">
        <f t="shared" si="68"/>
        <v>-0.52</v>
      </c>
      <c r="AA182" s="21" t="str">
        <f t="shared" si="69"/>
        <v>N.M.</v>
      </c>
      <c r="AC182" s="9">
        <v>0</v>
      </c>
      <c r="AE182" s="9">
        <v>0.52</v>
      </c>
      <c r="AG182" s="9">
        <f t="shared" si="70"/>
        <v>-0.52</v>
      </c>
      <c r="AI182" s="21" t="str">
        <f t="shared" si="71"/>
        <v>N.M.</v>
      </c>
    </row>
    <row r="183" spans="1:35" ht="12.75" outlineLevel="1">
      <c r="A183" s="1" t="s">
        <v>532</v>
      </c>
      <c r="B183" s="16" t="s">
        <v>533</v>
      </c>
      <c r="C183" s="1" t="s">
        <v>1144</v>
      </c>
      <c r="E183" s="5">
        <v>1144.26</v>
      </c>
      <c r="G183" s="5">
        <v>302.65000000000003</v>
      </c>
      <c r="I183" s="9">
        <f t="shared" si="64"/>
        <v>841.6099999999999</v>
      </c>
      <c r="K183" s="21">
        <f t="shared" si="65"/>
        <v>2.780802907649099</v>
      </c>
      <c r="M183" s="9">
        <v>4403.36</v>
      </c>
      <c r="O183" s="9">
        <v>935.8000000000001</v>
      </c>
      <c r="Q183" s="9">
        <f t="shared" si="66"/>
        <v>3467.5599999999995</v>
      </c>
      <c r="S183" s="21">
        <f t="shared" si="67"/>
        <v>3.705449882453515</v>
      </c>
      <c r="U183" s="9">
        <v>7924.24</v>
      </c>
      <c r="W183" s="9">
        <v>3394.26</v>
      </c>
      <c r="Y183" s="9">
        <f t="shared" si="68"/>
        <v>4529.98</v>
      </c>
      <c r="AA183" s="21">
        <f t="shared" si="69"/>
        <v>1.3346001779474759</v>
      </c>
      <c r="AC183" s="9">
        <v>8258.17</v>
      </c>
      <c r="AE183" s="9">
        <v>14510.36</v>
      </c>
      <c r="AG183" s="9">
        <f t="shared" si="70"/>
        <v>-6252.1900000000005</v>
      </c>
      <c r="AI183" s="21">
        <f t="shared" si="71"/>
        <v>-0.43087766258039084</v>
      </c>
    </row>
    <row r="184" spans="1:35" ht="12.75" outlineLevel="1">
      <c r="A184" s="1" t="s">
        <v>534</v>
      </c>
      <c r="B184" s="16" t="s">
        <v>535</v>
      </c>
      <c r="C184" s="1" t="s">
        <v>1145</v>
      </c>
      <c r="E184" s="5">
        <v>0</v>
      </c>
      <c r="G184" s="5">
        <v>-27.746000000000002</v>
      </c>
      <c r="I184" s="9">
        <f t="shared" si="64"/>
        <v>27.746000000000002</v>
      </c>
      <c r="K184" s="21" t="str">
        <f t="shared" si="65"/>
        <v>N.M.</v>
      </c>
      <c r="M184" s="9">
        <v>0</v>
      </c>
      <c r="O184" s="9">
        <v>-27.808</v>
      </c>
      <c r="Q184" s="9">
        <f t="shared" si="66"/>
        <v>27.808</v>
      </c>
      <c r="S184" s="21" t="str">
        <f t="shared" si="67"/>
        <v>N.M.</v>
      </c>
      <c r="U184" s="9">
        <v>0</v>
      </c>
      <c r="W184" s="9">
        <v>0</v>
      </c>
      <c r="Y184" s="9">
        <f t="shared" si="68"/>
        <v>0</v>
      </c>
      <c r="AA184" s="21">
        <f t="shared" si="69"/>
        <v>0</v>
      </c>
      <c r="AC184" s="9">
        <v>0</v>
      </c>
      <c r="AE184" s="9">
        <v>132.18</v>
      </c>
      <c r="AG184" s="9">
        <f t="shared" si="70"/>
        <v>-132.18</v>
      </c>
      <c r="AI184" s="21" t="str">
        <f t="shared" si="71"/>
        <v>N.M.</v>
      </c>
    </row>
    <row r="185" spans="1:35" ht="12.75" outlineLevel="1">
      <c r="A185" s="1" t="s">
        <v>536</v>
      </c>
      <c r="B185" s="16" t="s">
        <v>537</v>
      </c>
      <c r="C185" s="1" t="s">
        <v>1146</v>
      </c>
      <c r="E185" s="5">
        <v>27409.43</v>
      </c>
      <c r="G185" s="5">
        <v>29538.21</v>
      </c>
      <c r="I185" s="9">
        <f t="shared" si="64"/>
        <v>-2128.779999999999</v>
      </c>
      <c r="K185" s="21">
        <f t="shared" si="65"/>
        <v>-0.07206868662657619</v>
      </c>
      <c r="M185" s="9">
        <v>82769.98</v>
      </c>
      <c r="O185" s="9">
        <v>87493.63</v>
      </c>
      <c r="Q185" s="9">
        <f t="shared" si="66"/>
        <v>-4723.650000000009</v>
      </c>
      <c r="S185" s="21">
        <f t="shared" si="67"/>
        <v>-0.05398850179150195</v>
      </c>
      <c r="U185" s="9">
        <v>367246.54</v>
      </c>
      <c r="W185" s="9">
        <v>319445.26</v>
      </c>
      <c r="Y185" s="9">
        <f t="shared" si="68"/>
        <v>47801.27999999997</v>
      </c>
      <c r="AA185" s="21">
        <f t="shared" si="69"/>
        <v>0.14963840753185684</v>
      </c>
      <c r="AC185" s="9">
        <v>415297.62</v>
      </c>
      <c r="AE185" s="9">
        <v>361800.84</v>
      </c>
      <c r="AG185" s="9">
        <f t="shared" si="70"/>
        <v>53496.77999999997</v>
      </c>
      <c r="AI185" s="21">
        <f t="shared" si="71"/>
        <v>0.1478625091086023</v>
      </c>
    </row>
    <row r="186" spans="1:35" ht="12.75" outlineLevel="1">
      <c r="A186" s="1" t="s">
        <v>538</v>
      </c>
      <c r="B186" s="16" t="s">
        <v>539</v>
      </c>
      <c r="C186" s="1" t="s">
        <v>1147</v>
      </c>
      <c r="E186" s="5">
        <v>246082.79</v>
      </c>
      <c r="G186" s="5">
        <v>196378.21</v>
      </c>
      <c r="I186" s="9">
        <f t="shared" si="64"/>
        <v>49704.580000000016</v>
      </c>
      <c r="K186" s="21">
        <f t="shared" si="65"/>
        <v>0.25310639097891774</v>
      </c>
      <c r="M186" s="9">
        <v>435645.63</v>
      </c>
      <c r="O186" s="9">
        <v>621253.64</v>
      </c>
      <c r="Q186" s="9">
        <f t="shared" si="66"/>
        <v>-185608.01</v>
      </c>
      <c r="S186" s="21">
        <f t="shared" si="67"/>
        <v>-0.29876365794814497</v>
      </c>
      <c r="U186" s="9">
        <v>2241616.33</v>
      </c>
      <c r="W186" s="9">
        <v>2526267.13</v>
      </c>
      <c r="Y186" s="9">
        <f t="shared" si="68"/>
        <v>-284650.7999999998</v>
      </c>
      <c r="AA186" s="21">
        <f t="shared" si="69"/>
        <v>-0.11267644526570704</v>
      </c>
      <c r="AC186" s="9">
        <v>2534535.08</v>
      </c>
      <c r="AE186" s="9">
        <v>2773954.8</v>
      </c>
      <c r="AG186" s="9">
        <f t="shared" si="70"/>
        <v>-239419.71999999974</v>
      </c>
      <c r="AI186" s="21">
        <f t="shared" si="71"/>
        <v>-0.08630988507815619</v>
      </c>
    </row>
    <row r="187" spans="1:35" ht="12.75" outlineLevel="1">
      <c r="A187" s="1" t="s">
        <v>540</v>
      </c>
      <c r="B187" s="16" t="s">
        <v>541</v>
      </c>
      <c r="C187" s="1" t="s">
        <v>1148</v>
      </c>
      <c r="E187" s="5">
        <v>0</v>
      </c>
      <c r="G187" s="5">
        <v>0</v>
      </c>
      <c r="I187" s="9">
        <f t="shared" si="64"/>
        <v>0</v>
      </c>
      <c r="K187" s="21">
        <f t="shared" si="65"/>
        <v>0</v>
      </c>
      <c r="M187" s="9">
        <v>0</v>
      </c>
      <c r="O187" s="9">
        <v>-453.53000000000003</v>
      </c>
      <c r="Q187" s="9">
        <f t="shared" si="66"/>
        <v>453.53000000000003</v>
      </c>
      <c r="S187" s="21" t="str">
        <f t="shared" si="67"/>
        <v>N.M.</v>
      </c>
      <c r="U187" s="9">
        <v>0</v>
      </c>
      <c r="W187" s="9">
        <v>-453.53000000000003</v>
      </c>
      <c r="Y187" s="9">
        <f t="shared" si="68"/>
        <v>453.53000000000003</v>
      </c>
      <c r="AA187" s="21" t="str">
        <f t="shared" si="69"/>
        <v>N.M.</v>
      </c>
      <c r="AC187" s="9">
        <v>0</v>
      </c>
      <c r="AE187" s="9">
        <v>-453.53000000000003</v>
      </c>
      <c r="AG187" s="9">
        <f t="shared" si="70"/>
        <v>453.53000000000003</v>
      </c>
      <c r="AI187" s="21" t="str">
        <f t="shared" si="71"/>
        <v>N.M.</v>
      </c>
    </row>
    <row r="188" spans="1:35" ht="12.75" outlineLevel="1">
      <c r="A188" s="1" t="s">
        <v>542</v>
      </c>
      <c r="B188" s="16" t="s">
        <v>543</v>
      </c>
      <c r="C188" s="1" t="s">
        <v>1149</v>
      </c>
      <c r="E188" s="5">
        <v>694.7</v>
      </c>
      <c r="G188" s="5">
        <v>0</v>
      </c>
      <c r="I188" s="9">
        <f t="shared" si="64"/>
        <v>694.7</v>
      </c>
      <c r="K188" s="21" t="str">
        <f t="shared" si="65"/>
        <v>N.M.</v>
      </c>
      <c r="M188" s="9">
        <v>1411.19</v>
      </c>
      <c r="O188" s="9">
        <v>0</v>
      </c>
      <c r="Q188" s="9">
        <f t="shared" si="66"/>
        <v>1411.19</v>
      </c>
      <c r="S188" s="21" t="str">
        <f t="shared" si="67"/>
        <v>N.M.</v>
      </c>
      <c r="U188" s="9">
        <v>3031.65</v>
      </c>
      <c r="W188" s="9">
        <v>72.08</v>
      </c>
      <c r="Y188" s="9">
        <f t="shared" si="68"/>
        <v>2959.57</v>
      </c>
      <c r="AA188" s="21" t="str">
        <f t="shared" si="69"/>
        <v>N.M.</v>
      </c>
      <c r="AC188" s="9">
        <v>4752.93</v>
      </c>
      <c r="AE188" s="9">
        <v>72.08</v>
      </c>
      <c r="AG188" s="9">
        <f t="shared" si="70"/>
        <v>4680.85</v>
      </c>
      <c r="AI188" s="21" t="str">
        <f t="shared" si="71"/>
        <v>N.M.</v>
      </c>
    </row>
    <row r="189" spans="1:35" ht="12.75" outlineLevel="1">
      <c r="A189" s="1" t="s">
        <v>544</v>
      </c>
      <c r="B189" s="16" t="s">
        <v>545</v>
      </c>
      <c r="C189" s="1" t="s">
        <v>1150</v>
      </c>
      <c r="E189" s="5">
        <v>-62</v>
      </c>
      <c r="G189" s="5">
        <v>0</v>
      </c>
      <c r="I189" s="9">
        <f t="shared" si="64"/>
        <v>-62</v>
      </c>
      <c r="K189" s="21" t="str">
        <f t="shared" si="65"/>
        <v>N.M.</v>
      </c>
      <c r="M189" s="9">
        <v>76</v>
      </c>
      <c r="O189" s="9">
        <v>0</v>
      </c>
      <c r="Q189" s="9">
        <f t="shared" si="66"/>
        <v>76</v>
      </c>
      <c r="S189" s="21" t="str">
        <f t="shared" si="67"/>
        <v>N.M.</v>
      </c>
      <c r="U189" s="9">
        <v>76</v>
      </c>
      <c r="W189" s="9">
        <v>0</v>
      </c>
      <c r="Y189" s="9">
        <f t="shared" si="68"/>
        <v>76</v>
      </c>
      <c r="AA189" s="21" t="str">
        <f t="shared" si="69"/>
        <v>N.M.</v>
      </c>
      <c r="AC189" s="9">
        <v>76</v>
      </c>
      <c r="AE189" s="9">
        <v>0</v>
      </c>
      <c r="AG189" s="9">
        <f t="shared" si="70"/>
        <v>76</v>
      </c>
      <c r="AI189" s="21" t="str">
        <f t="shared" si="71"/>
        <v>N.M.</v>
      </c>
    </row>
    <row r="190" spans="1:35" ht="12.75" outlineLevel="1">
      <c r="A190" s="1" t="s">
        <v>546</v>
      </c>
      <c r="B190" s="16" t="s">
        <v>547</v>
      </c>
      <c r="C190" s="1" t="s">
        <v>1133</v>
      </c>
      <c r="E190" s="5">
        <v>43005.71</v>
      </c>
      <c r="G190" s="5">
        <v>38507.587</v>
      </c>
      <c r="I190" s="9">
        <f t="shared" si="64"/>
        <v>4498.123</v>
      </c>
      <c r="K190" s="21">
        <f t="shared" si="65"/>
        <v>0.11681134421640077</v>
      </c>
      <c r="M190" s="9">
        <v>128956.09</v>
      </c>
      <c r="O190" s="9">
        <v>102256.205</v>
      </c>
      <c r="Q190" s="9">
        <f t="shared" si="66"/>
        <v>26699.884999999995</v>
      </c>
      <c r="S190" s="21">
        <f t="shared" si="67"/>
        <v>0.26110772446522923</v>
      </c>
      <c r="U190" s="9">
        <v>527316.274</v>
      </c>
      <c r="W190" s="9">
        <v>347723.897</v>
      </c>
      <c r="Y190" s="9">
        <f t="shared" si="68"/>
        <v>179592.37699999998</v>
      </c>
      <c r="AA190" s="21">
        <f t="shared" si="69"/>
        <v>0.5164798236458278</v>
      </c>
      <c r="AC190" s="9">
        <v>578400.267</v>
      </c>
      <c r="AE190" s="9">
        <v>384028.353</v>
      </c>
      <c r="AG190" s="9">
        <f t="shared" si="70"/>
        <v>194371.914</v>
      </c>
      <c r="AI190" s="21">
        <f t="shared" si="71"/>
        <v>0.506139488091391</v>
      </c>
    </row>
    <row r="191" spans="1:35" ht="12.75" outlineLevel="1">
      <c r="A191" s="1" t="s">
        <v>548</v>
      </c>
      <c r="B191" s="16" t="s">
        <v>549</v>
      </c>
      <c r="C191" s="1" t="s">
        <v>1151</v>
      </c>
      <c r="E191" s="5">
        <v>44.77</v>
      </c>
      <c r="G191" s="5">
        <v>430.62</v>
      </c>
      <c r="I191" s="9">
        <f t="shared" si="64"/>
        <v>-385.85</v>
      </c>
      <c r="K191" s="21">
        <f t="shared" si="65"/>
        <v>-0.8960336259346988</v>
      </c>
      <c r="M191" s="9">
        <v>559.7</v>
      </c>
      <c r="O191" s="9">
        <v>689.34</v>
      </c>
      <c r="Q191" s="9">
        <f t="shared" si="66"/>
        <v>-129.64</v>
      </c>
      <c r="S191" s="21">
        <f t="shared" si="67"/>
        <v>-0.18806394522296688</v>
      </c>
      <c r="U191" s="9">
        <v>1377.7</v>
      </c>
      <c r="W191" s="9">
        <v>5843.473</v>
      </c>
      <c r="Y191" s="9">
        <f t="shared" si="68"/>
        <v>-4465.773</v>
      </c>
      <c r="AA191" s="21">
        <f t="shared" si="69"/>
        <v>-0.7642326746440002</v>
      </c>
      <c r="AC191" s="9">
        <v>1421.39</v>
      </c>
      <c r="AE191" s="9">
        <v>-407938.927</v>
      </c>
      <c r="AG191" s="9">
        <f t="shared" si="70"/>
        <v>409360.31700000004</v>
      </c>
      <c r="AI191" s="21">
        <f t="shared" si="71"/>
        <v>1.0034843205831152</v>
      </c>
    </row>
    <row r="192" spans="1:35" ht="12.75" outlineLevel="1">
      <c r="A192" s="1" t="s">
        <v>550</v>
      </c>
      <c r="B192" s="16" t="s">
        <v>551</v>
      </c>
      <c r="C192" s="1" t="s">
        <v>1152</v>
      </c>
      <c r="E192" s="5">
        <v>1215.59</v>
      </c>
      <c r="G192" s="5">
        <v>568.73</v>
      </c>
      <c r="I192" s="9">
        <f t="shared" si="64"/>
        <v>646.8599999999999</v>
      </c>
      <c r="K192" s="21">
        <f t="shared" si="65"/>
        <v>1.1373762593849452</v>
      </c>
      <c r="M192" s="9">
        <v>2766.9900000000002</v>
      </c>
      <c r="O192" s="9">
        <v>1488.38</v>
      </c>
      <c r="Q192" s="9">
        <f t="shared" si="66"/>
        <v>1278.6100000000001</v>
      </c>
      <c r="S192" s="21">
        <f t="shared" si="67"/>
        <v>0.859061529985622</v>
      </c>
      <c r="U192" s="9">
        <v>10165.86</v>
      </c>
      <c r="W192" s="9">
        <v>5344.07</v>
      </c>
      <c r="Y192" s="9">
        <f t="shared" si="68"/>
        <v>4821.790000000001</v>
      </c>
      <c r="AA192" s="21">
        <f t="shared" si="69"/>
        <v>0.9022692442277143</v>
      </c>
      <c r="AC192" s="9">
        <v>10953.41</v>
      </c>
      <c r="AE192" s="9">
        <v>5870.82</v>
      </c>
      <c r="AG192" s="9">
        <f t="shared" si="70"/>
        <v>5082.59</v>
      </c>
      <c r="AI192" s="21">
        <f t="shared" si="71"/>
        <v>0.8657376652665216</v>
      </c>
    </row>
    <row r="193" spans="1:35" ht="12.75" outlineLevel="1">
      <c r="A193" s="1" t="s">
        <v>552</v>
      </c>
      <c r="B193" s="16" t="s">
        <v>553</v>
      </c>
      <c r="C193" s="1" t="s">
        <v>1153</v>
      </c>
      <c r="E193" s="5">
        <v>64879.69</v>
      </c>
      <c r="G193" s="5">
        <v>64016.74</v>
      </c>
      <c r="I193" s="9">
        <f t="shared" si="64"/>
        <v>862.9500000000044</v>
      </c>
      <c r="K193" s="21">
        <f t="shared" si="65"/>
        <v>0.013480067869747888</v>
      </c>
      <c r="M193" s="9">
        <v>197056.59</v>
      </c>
      <c r="O193" s="9">
        <v>177304.85</v>
      </c>
      <c r="Q193" s="9">
        <f t="shared" si="66"/>
        <v>19751.73999999999</v>
      </c>
      <c r="S193" s="21">
        <f t="shared" si="67"/>
        <v>0.11139988556432602</v>
      </c>
      <c r="U193" s="9">
        <v>760649.062</v>
      </c>
      <c r="W193" s="9">
        <v>661033.02</v>
      </c>
      <c r="Y193" s="9">
        <f t="shared" si="68"/>
        <v>99616.04200000002</v>
      </c>
      <c r="AA193" s="21">
        <f t="shared" si="69"/>
        <v>0.15069752793892205</v>
      </c>
      <c r="AC193" s="9">
        <v>842891.922</v>
      </c>
      <c r="AE193" s="9">
        <v>1086384.6600000001</v>
      </c>
      <c r="AG193" s="9">
        <f t="shared" si="70"/>
        <v>-243492.73800000013</v>
      </c>
      <c r="AI193" s="21">
        <f t="shared" si="71"/>
        <v>-0.22413123727280915</v>
      </c>
    </row>
    <row r="194" spans="1:35" ht="12.75" outlineLevel="1">
      <c r="A194" s="1" t="s">
        <v>554</v>
      </c>
      <c r="B194" s="16" t="s">
        <v>555</v>
      </c>
      <c r="C194" s="1" t="s">
        <v>1154</v>
      </c>
      <c r="E194" s="5">
        <v>0.09</v>
      </c>
      <c r="G194" s="5">
        <v>0</v>
      </c>
      <c r="I194" s="9">
        <f t="shared" si="64"/>
        <v>0.09</v>
      </c>
      <c r="K194" s="21" t="str">
        <f t="shared" si="65"/>
        <v>N.M.</v>
      </c>
      <c r="M194" s="9">
        <v>37.68</v>
      </c>
      <c r="O194" s="9">
        <v>0</v>
      </c>
      <c r="Q194" s="9">
        <f t="shared" si="66"/>
        <v>37.68</v>
      </c>
      <c r="S194" s="21" t="str">
        <f t="shared" si="67"/>
        <v>N.M.</v>
      </c>
      <c r="U194" s="9">
        <v>96.33</v>
      </c>
      <c r="W194" s="9">
        <v>0</v>
      </c>
      <c r="Y194" s="9">
        <f t="shared" si="68"/>
        <v>96.33</v>
      </c>
      <c r="AA194" s="21" t="str">
        <f t="shared" si="69"/>
        <v>N.M.</v>
      </c>
      <c r="AC194" s="9">
        <v>96.33</v>
      </c>
      <c r="AE194" s="9">
        <v>0</v>
      </c>
      <c r="AG194" s="9">
        <f t="shared" si="70"/>
        <v>96.33</v>
      </c>
      <c r="AI194" s="21" t="str">
        <f t="shared" si="71"/>
        <v>N.M.</v>
      </c>
    </row>
    <row r="195" spans="1:35" ht="12.75" outlineLevel="1">
      <c r="A195" s="1" t="s">
        <v>556</v>
      </c>
      <c r="B195" s="16" t="s">
        <v>557</v>
      </c>
      <c r="C195" s="1" t="s">
        <v>1155</v>
      </c>
      <c r="E195" s="5">
        <v>4025.38</v>
      </c>
      <c r="G195" s="5">
        <v>11371.15</v>
      </c>
      <c r="I195" s="9">
        <f t="shared" si="64"/>
        <v>-7345.7699999999995</v>
      </c>
      <c r="K195" s="21">
        <f t="shared" si="65"/>
        <v>-0.6460006243871552</v>
      </c>
      <c r="M195" s="9">
        <v>14938.14</v>
      </c>
      <c r="O195" s="9">
        <v>40934.700000000004</v>
      </c>
      <c r="Q195" s="9">
        <f t="shared" si="66"/>
        <v>-25996.560000000005</v>
      </c>
      <c r="S195" s="21">
        <f t="shared" si="67"/>
        <v>-0.635073910398757</v>
      </c>
      <c r="U195" s="9">
        <v>94481.25</v>
      </c>
      <c r="W195" s="9">
        <v>185551.76</v>
      </c>
      <c r="Y195" s="9">
        <f t="shared" si="68"/>
        <v>-91070.51000000001</v>
      </c>
      <c r="AA195" s="21">
        <f t="shared" si="69"/>
        <v>-0.490809195234796</v>
      </c>
      <c r="AC195" s="9">
        <v>111202.35</v>
      </c>
      <c r="AE195" s="9">
        <v>204420.32</v>
      </c>
      <c r="AG195" s="9">
        <f t="shared" si="70"/>
        <v>-93217.97</v>
      </c>
      <c r="AI195" s="21">
        <f t="shared" si="71"/>
        <v>-0.4560112712865335</v>
      </c>
    </row>
    <row r="196" spans="1:35" ht="12.75" outlineLevel="1">
      <c r="A196" s="1" t="s">
        <v>558</v>
      </c>
      <c r="B196" s="16" t="s">
        <v>559</v>
      </c>
      <c r="C196" s="1" t="s">
        <v>1156</v>
      </c>
      <c r="E196" s="5">
        <v>48446.16</v>
      </c>
      <c r="G196" s="5">
        <v>89368.19</v>
      </c>
      <c r="I196" s="9">
        <f t="shared" si="64"/>
        <v>-40922.03</v>
      </c>
      <c r="K196" s="21">
        <f t="shared" si="65"/>
        <v>-0.4579037574779124</v>
      </c>
      <c r="M196" s="9">
        <v>162010.93</v>
      </c>
      <c r="O196" s="9">
        <v>329908.85000000003</v>
      </c>
      <c r="Q196" s="9">
        <f t="shared" si="66"/>
        <v>-167897.92000000004</v>
      </c>
      <c r="S196" s="21">
        <f t="shared" si="67"/>
        <v>-0.5089221462231159</v>
      </c>
      <c r="U196" s="9">
        <v>823052.47</v>
      </c>
      <c r="W196" s="9">
        <v>1307097.93</v>
      </c>
      <c r="Y196" s="9">
        <f t="shared" si="68"/>
        <v>-484045.45999999996</v>
      </c>
      <c r="AA196" s="21">
        <f t="shared" si="69"/>
        <v>-0.37032073029141743</v>
      </c>
      <c r="AC196" s="9">
        <v>961808.1699999999</v>
      </c>
      <c r="AE196" s="9">
        <v>1434019.49</v>
      </c>
      <c r="AG196" s="9">
        <f t="shared" si="70"/>
        <v>-472211.32000000007</v>
      </c>
      <c r="AI196" s="21">
        <f t="shared" si="71"/>
        <v>-0.329292121406244</v>
      </c>
    </row>
    <row r="197" spans="1:35" ht="12.75" outlineLevel="1">
      <c r="A197" s="1" t="s">
        <v>560</v>
      </c>
      <c r="B197" s="16" t="s">
        <v>561</v>
      </c>
      <c r="C197" s="1" t="s">
        <v>1157</v>
      </c>
      <c r="E197" s="5">
        <v>-12372.87</v>
      </c>
      <c r="G197" s="5">
        <v>0</v>
      </c>
      <c r="I197" s="9">
        <f t="shared" si="64"/>
        <v>-12372.87</v>
      </c>
      <c r="K197" s="21" t="str">
        <f t="shared" si="65"/>
        <v>N.M.</v>
      </c>
      <c r="M197" s="9">
        <v>43824.81</v>
      </c>
      <c r="O197" s="9">
        <v>0</v>
      </c>
      <c r="Q197" s="9">
        <f t="shared" si="66"/>
        <v>43824.81</v>
      </c>
      <c r="S197" s="21" t="str">
        <f t="shared" si="67"/>
        <v>N.M.</v>
      </c>
      <c r="U197" s="9">
        <v>162066.68</v>
      </c>
      <c r="W197" s="9">
        <v>0</v>
      </c>
      <c r="Y197" s="9">
        <f t="shared" si="68"/>
        <v>162066.68</v>
      </c>
      <c r="AA197" s="21" t="str">
        <f t="shared" si="69"/>
        <v>N.M.</v>
      </c>
      <c r="AC197" s="9">
        <v>272985.98</v>
      </c>
      <c r="AE197" s="9">
        <v>0</v>
      </c>
      <c r="AG197" s="9">
        <f t="shared" si="70"/>
        <v>272985.98</v>
      </c>
      <c r="AI197" s="21" t="str">
        <f t="shared" si="71"/>
        <v>N.M.</v>
      </c>
    </row>
    <row r="198" spans="1:35" ht="12.75" outlineLevel="1">
      <c r="A198" s="1" t="s">
        <v>562</v>
      </c>
      <c r="B198" s="16" t="s">
        <v>563</v>
      </c>
      <c r="C198" s="1" t="s">
        <v>1158</v>
      </c>
      <c r="E198" s="5">
        <v>1716.8400000000001</v>
      </c>
      <c r="G198" s="5">
        <v>0</v>
      </c>
      <c r="I198" s="9">
        <f t="shared" si="64"/>
        <v>1716.8400000000001</v>
      </c>
      <c r="K198" s="21" t="str">
        <f t="shared" si="65"/>
        <v>N.M.</v>
      </c>
      <c r="M198" s="9">
        <v>5977.33</v>
      </c>
      <c r="O198" s="9">
        <v>0</v>
      </c>
      <c r="Q198" s="9">
        <f t="shared" si="66"/>
        <v>5977.33</v>
      </c>
      <c r="S198" s="21" t="str">
        <f t="shared" si="67"/>
        <v>N.M.</v>
      </c>
      <c r="U198" s="9">
        <v>33887.81</v>
      </c>
      <c r="W198" s="9">
        <v>0</v>
      </c>
      <c r="Y198" s="9">
        <f t="shared" si="68"/>
        <v>33887.81</v>
      </c>
      <c r="AA198" s="21" t="str">
        <f t="shared" si="69"/>
        <v>N.M.</v>
      </c>
      <c r="AC198" s="9">
        <v>47415.159999999996</v>
      </c>
      <c r="AE198" s="9">
        <v>0</v>
      </c>
      <c r="AG198" s="9">
        <f t="shared" si="70"/>
        <v>47415.159999999996</v>
      </c>
      <c r="AI198" s="21" t="str">
        <f t="shared" si="71"/>
        <v>N.M.</v>
      </c>
    </row>
    <row r="199" spans="1:35" ht="12.75" outlineLevel="1">
      <c r="A199" s="1" t="s">
        <v>564</v>
      </c>
      <c r="B199" s="16" t="s">
        <v>565</v>
      </c>
      <c r="C199" s="1" t="s">
        <v>1159</v>
      </c>
      <c r="E199" s="5">
        <v>2600.4900000000002</v>
      </c>
      <c r="G199" s="5">
        <v>769.66</v>
      </c>
      <c r="I199" s="9">
        <f aca="true" t="shared" si="72" ref="I199:I230">+E199-G199</f>
        <v>1830.8300000000004</v>
      </c>
      <c r="K199" s="21">
        <f aca="true" t="shared" si="73" ref="K199:K230">IF(G199&lt;0,IF(I199=0,0,IF(OR(G199=0,E199=0),"N.M.",IF(ABS(I199/G199)&gt;=10,"N.M.",I199/(-G199)))),IF(I199=0,0,IF(OR(G199=0,E199=0),"N.M.",IF(ABS(I199/G199)&gt;=10,"N.M.",I199/G199))))</f>
        <v>2.3787516565756315</v>
      </c>
      <c r="M199" s="9">
        <v>4075.48</v>
      </c>
      <c r="O199" s="9">
        <v>2272.53</v>
      </c>
      <c r="Q199" s="9">
        <f aca="true" t="shared" si="74" ref="Q199:Q230">(+M199-O199)</f>
        <v>1802.9499999999998</v>
      </c>
      <c r="S199" s="21">
        <f aca="true" t="shared" si="75" ref="S199:S230">IF(O199&lt;0,IF(Q199=0,0,IF(OR(O199=0,M199=0),"N.M.",IF(ABS(Q199/O199)&gt;=10,"N.M.",Q199/(-O199)))),IF(Q199=0,0,IF(OR(O199=0,M199=0),"N.M.",IF(ABS(Q199/O199)&gt;=10,"N.M.",Q199/O199))))</f>
        <v>0.7933668642438162</v>
      </c>
      <c r="U199" s="9">
        <v>15261.92</v>
      </c>
      <c r="W199" s="9">
        <v>8075.12</v>
      </c>
      <c r="Y199" s="9">
        <f aca="true" t="shared" si="76" ref="Y199:Y230">(+U199-W199)</f>
        <v>7186.8</v>
      </c>
      <c r="AA199" s="21">
        <f aca="true" t="shared" si="77" ref="AA199:AA230">IF(W199&lt;0,IF(Y199=0,0,IF(OR(W199=0,U199=0),"N.M.",IF(ABS(Y199/W199)&gt;=10,"N.M.",Y199/(-W199)))),IF(Y199=0,0,IF(OR(W199=0,U199=0),"N.M.",IF(ABS(Y199/W199)&gt;=10,"N.M.",Y199/W199))))</f>
        <v>0.8899929660488017</v>
      </c>
      <c r="AC199" s="9">
        <v>15675.12</v>
      </c>
      <c r="AE199" s="9">
        <v>8880.9</v>
      </c>
      <c r="AG199" s="9">
        <f aca="true" t="shared" si="78" ref="AG199:AG230">(+AC199-AE199)</f>
        <v>6794.220000000001</v>
      </c>
      <c r="AI199" s="21">
        <f aca="true" t="shared" si="79" ref="AI199:AI230">IF(AE199&lt;0,IF(AG199=0,0,IF(OR(AE199=0,AC199=0),"N.M.",IF(ABS(AG199/AE199)&gt;=10,"N.M.",AG199/(-AE199)))),IF(AG199=0,0,IF(OR(AE199=0,AC199=0),"N.M.",IF(ABS(AG199/AE199)&gt;=10,"N.M.",AG199/AE199))))</f>
        <v>0.7650373272979092</v>
      </c>
    </row>
    <row r="200" spans="1:35" ht="12.75" outlineLevel="1">
      <c r="A200" s="1" t="s">
        <v>566</v>
      </c>
      <c r="B200" s="16" t="s">
        <v>567</v>
      </c>
      <c r="C200" s="1" t="s">
        <v>1160</v>
      </c>
      <c r="E200" s="5">
        <v>1121.25</v>
      </c>
      <c r="G200" s="5">
        <v>-3264.26</v>
      </c>
      <c r="I200" s="9">
        <f t="shared" si="72"/>
        <v>4385.51</v>
      </c>
      <c r="K200" s="21">
        <f t="shared" si="73"/>
        <v>1.34349285902471</v>
      </c>
      <c r="M200" s="9">
        <v>3663.14</v>
      </c>
      <c r="O200" s="9">
        <v>687.59</v>
      </c>
      <c r="Q200" s="9">
        <f t="shared" si="74"/>
        <v>2975.5499999999997</v>
      </c>
      <c r="S200" s="21">
        <f t="shared" si="75"/>
        <v>4.327506217367907</v>
      </c>
      <c r="U200" s="9">
        <v>24982.74</v>
      </c>
      <c r="W200" s="9">
        <v>22996.66</v>
      </c>
      <c r="Y200" s="9">
        <f t="shared" si="76"/>
        <v>1986.0800000000017</v>
      </c>
      <c r="AA200" s="21">
        <f t="shared" si="77"/>
        <v>0.0863638458802279</v>
      </c>
      <c r="AC200" s="9">
        <v>26243.620000000003</v>
      </c>
      <c r="AE200" s="9">
        <v>24051.09</v>
      </c>
      <c r="AG200" s="9">
        <f t="shared" si="78"/>
        <v>2192.5300000000025</v>
      </c>
      <c r="AI200" s="21">
        <f t="shared" si="79"/>
        <v>0.09116135692810606</v>
      </c>
    </row>
    <row r="201" spans="1:35" ht="12.75" outlineLevel="1">
      <c r="A201" s="1" t="s">
        <v>568</v>
      </c>
      <c r="B201" s="16" t="s">
        <v>569</v>
      </c>
      <c r="C201" s="1" t="s">
        <v>1161</v>
      </c>
      <c r="E201" s="5">
        <v>13124.39</v>
      </c>
      <c r="G201" s="5">
        <v>15295.050000000001</v>
      </c>
      <c r="I201" s="9">
        <f t="shared" si="72"/>
        <v>-2170.6600000000017</v>
      </c>
      <c r="K201" s="21">
        <f t="shared" si="73"/>
        <v>-0.14191911762302192</v>
      </c>
      <c r="M201" s="9">
        <v>39101.56</v>
      </c>
      <c r="O201" s="9">
        <v>52742.57</v>
      </c>
      <c r="Q201" s="9">
        <f t="shared" si="74"/>
        <v>-13641.010000000002</v>
      </c>
      <c r="S201" s="21">
        <f t="shared" si="75"/>
        <v>-0.25863377533555915</v>
      </c>
      <c r="U201" s="9">
        <v>163626.26</v>
      </c>
      <c r="W201" s="9">
        <v>198998.71</v>
      </c>
      <c r="Y201" s="9">
        <f t="shared" si="76"/>
        <v>-35372.44999999998</v>
      </c>
      <c r="AA201" s="21">
        <f t="shared" si="77"/>
        <v>-0.1777521572878537</v>
      </c>
      <c r="AC201" s="9">
        <v>182573.98</v>
      </c>
      <c r="AE201" s="9">
        <v>206077.74</v>
      </c>
      <c r="AG201" s="9">
        <f t="shared" si="78"/>
        <v>-23503.75999999998</v>
      </c>
      <c r="AI201" s="21">
        <f t="shared" si="79"/>
        <v>-0.11405288120880976</v>
      </c>
    </row>
    <row r="202" spans="1:35" ht="12.75" outlineLevel="1">
      <c r="A202" s="1" t="s">
        <v>570</v>
      </c>
      <c r="B202" s="16" t="s">
        <v>571</v>
      </c>
      <c r="C202" s="1" t="s">
        <v>1162</v>
      </c>
      <c r="E202" s="5">
        <v>28303.06</v>
      </c>
      <c r="G202" s="5">
        <v>32364.455</v>
      </c>
      <c r="I202" s="9">
        <f t="shared" si="72"/>
        <v>-4061.3950000000004</v>
      </c>
      <c r="K202" s="21">
        <f t="shared" si="73"/>
        <v>-0.12548936788832069</v>
      </c>
      <c r="M202" s="9">
        <v>63716.3</v>
      </c>
      <c r="O202" s="9">
        <v>62462.339</v>
      </c>
      <c r="Q202" s="9">
        <f t="shared" si="74"/>
        <v>1253.961000000003</v>
      </c>
      <c r="S202" s="21">
        <f t="shared" si="75"/>
        <v>0.020075472998217422</v>
      </c>
      <c r="U202" s="9">
        <v>170586.737</v>
      </c>
      <c r="W202" s="9">
        <v>151241.346</v>
      </c>
      <c r="Y202" s="9">
        <f t="shared" si="76"/>
        <v>19345.391000000003</v>
      </c>
      <c r="AA202" s="21">
        <f t="shared" si="77"/>
        <v>0.12791073017824112</v>
      </c>
      <c r="AC202" s="9">
        <v>196616.587</v>
      </c>
      <c r="AE202" s="9">
        <v>161907.128</v>
      </c>
      <c r="AG202" s="9">
        <f t="shared" si="78"/>
        <v>34709.459</v>
      </c>
      <c r="AI202" s="21">
        <f t="shared" si="79"/>
        <v>0.21437881968976685</v>
      </c>
    </row>
    <row r="203" spans="1:35" ht="12.75" outlineLevel="1">
      <c r="A203" s="1" t="s">
        <v>572</v>
      </c>
      <c r="B203" s="16" t="s">
        <v>573</v>
      </c>
      <c r="C203" s="1" t="s">
        <v>1163</v>
      </c>
      <c r="E203" s="5">
        <v>41877.74</v>
      </c>
      <c r="G203" s="5">
        <v>43891.468</v>
      </c>
      <c r="I203" s="9">
        <f t="shared" si="72"/>
        <v>-2013.7280000000028</v>
      </c>
      <c r="K203" s="21">
        <f t="shared" si="73"/>
        <v>-0.045879714025514086</v>
      </c>
      <c r="M203" s="9">
        <v>62247.48</v>
      </c>
      <c r="O203" s="9">
        <v>80122.249</v>
      </c>
      <c r="Q203" s="9">
        <f t="shared" si="74"/>
        <v>-17874.768999999993</v>
      </c>
      <c r="S203" s="21">
        <f t="shared" si="75"/>
        <v>-0.22309370022801026</v>
      </c>
      <c r="U203" s="9">
        <v>281537.418</v>
      </c>
      <c r="W203" s="9">
        <v>366269.777</v>
      </c>
      <c r="Y203" s="9">
        <f t="shared" si="76"/>
        <v>-84732.359</v>
      </c>
      <c r="AA203" s="21">
        <f t="shared" si="77"/>
        <v>-0.23133865888148342</v>
      </c>
      <c r="AC203" s="9">
        <v>338414.9</v>
      </c>
      <c r="AE203" s="9">
        <v>407222.897</v>
      </c>
      <c r="AG203" s="9">
        <f t="shared" si="78"/>
        <v>-68807.99699999997</v>
      </c>
      <c r="AI203" s="21">
        <f t="shared" si="79"/>
        <v>-0.1689688804507473</v>
      </c>
    </row>
    <row r="204" spans="1:35" ht="12.75" outlineLevel="1">
      <c r="A204" s="1" t="s">
        <v>574</v>
      </c>
      <c r="B204" s="16" t="s">
        <v>575</v>
      </c>
      <c r="C204" s="1" t="s">
        <v>1164</v>
      </c>
      <c r="E204" s="5">
        <v>11481</v>
      </c>
      <c r="G204" s="5">
        <v>8674.5</v>
      </c>
      <c r="I204" s="9">
        <f t="shared" si="72"/>
        <v>2806.5</v>
      </c>
      <c r="K204" s="21">
        <f t="shared" si="73"/>
        <v>0.3235344976655715</v>
      </c>
      <c r="M204" s="9">
        <v>27885</v>
      </c>
      <c r="O204" s="9">
        <v>25980</v>
      </c>
      <c r="Q204" s="9">
        <f t="shared" si="74"/>
        <v>1905</v>
      </c>
      <c r="S204" s="21">
        <f t="shared" si="75"/>
        <v>0.07332563510392609</v>
      </c>
      <c r="U204" s="9">
        <v>107490</v>
      </c>
      <c r="W204" s="9">
        <v>105115.5</v>
      </c>
      <c r="Y204" s="9">
        <f t="shared" si="76"/>
        <v>2374.5</v>
      </c>
      <c r="AA204" s="21">
        <f t="shared" si="77"/>
        <v>0.022589437333219175</v>
      </c>
      <c r="AC204" s="9">
        <v>118131</v>
      </c>
      <c r="AE204" s="9">
        <v>115518</v>
      </c>
      <c r="AG204" s="9">
        <f t="shared" si="78"/>
        <v>2613</v>
      </c>
      <c r="AI204" s="21">
        <f t="shared" si="79"/>
        <v>0.02261985145172181</v>
      </c>
    </row>
    <row r="205" spans="1:35" ht="12.75" outlineLevel="1">
      <c r="A205" s="1" t="s">
        <v>576</v>
      </c>
      <c r="B205" s="16" t="s">
        <v>577</v>
      </c>
      <c r="C205" s="1" t="s">
        <v>1165</v>
      </c>
      <c r="E205" s="5">
        <v>-178443</v>
      </c>
      <c r="G205" s="5">
        <v>-190010</v>
      </c>
      <c r="I205" s="9">
        <f t="shared" si="72"/>
        <v>11567</v>
      </c>
      <c r="K205" s="21">
        <f t="shared" si="73"/>
        <v>0.060875743381927264</v>
      </c>
      <c r="M205" s="9">
        <v>-535329</v>
      </c>
      <c r="O205" s="9">
        <v>-570030</v>
      </c>
      <c r="Q205" s="9">
        <f t="shared" si="74"/>
        <v>34701</v>
      </c>
      <c r="S205" s="21">
        <f t="shared" si="75"/>
        <v>0.060875743381927264</v>
      </c>
      <c r="U205" s="9">
        <v>-1844127</v>
      </c>
      <c r="W205" s="9">
        <v>-624863</v>
      </c>
      <c r="Y205" s="9">
        <f t="shared" si="76"/>
        <v>-1219264</v>
      </c>
      <c r="AA205" s="21">
        <f t="shared" si="77"/>
        <v>-1.9512501140249943</v>
      </c>
      <c r="AC205" s="9">
        <v>-2035094</v>
      </c>
      <c r="AE205" s="9">
        <v>-661239</v>
      </c>
      <c r="AG205" s="9">
        <f t="shared" si="78"/>
        <v>-1373855</v>
      </c>
      <c r="AI205" s="21">
        <f t="shared" si="79"/>
        <v>-2.077698078909441</v>
      </c>
    </row>
    <row r="206" spans="1:35" ht="12.75" outlineLevel="1">
      <c r="A206" s="1" t="s">
        <v>578</v>
      </c>
      <c r="B206" s="16" t="s">
        <v>579</v>
      </c>
      <c r="C206" s="1" t="s">
        <v>1166</v>
      </c>
      <c r="E206" s="5">
        <v>41816.090000000004</v>
      </c>
      <c r="G206" s="5">
        <v>-2610.1</v>
      </c>
      <c r="I206" s="9">
        <f t="shared" si="72"/>
        <v>44426.19</v>
      </c>
      <c r="K206" s="21" t="str">
        <f t="shared" si="73"/>
        <v>N.M.</v>
      </c>
      <c r="M206" s="9">
        <v>119814.43000000001</v>
      </c>
      <c r="O206" s="9">
        <v>7323.9800000000005</v>
      </c>
      <c r="Q206" s="9">
        <f t="shared" si="74"/>
        <v>112490.45000000001</v>
      </c>
      <c r="S206" s="21" t="str">
        <f t="shared" si="75"/>
        <v>N.M.</v>
      </c>
      <c r="U206" s="9">
        <v>329778.7</v>
      </c>
      <c r="W206" s="9">
        <v>22695.39</v>
      </c>
      <c r="Y206" s="9">
        <f t="shared" si="76"/>
        <v>307083.31</v>
      </c>
      <c r="AA206" s="21" t="str">
        <f t="shared" si="77"/>
        <v>N.M.</v>
      </c>
      <c r="AC206" s="9">
        <v>327377.74</v>
      </c>
      <c r="AE206" s="9">
        <v>22695.39</v>
      </c>
      <c r="AG206" s="9">
        <f t="shared" si="78"/>
        <v>304682.35</v>
      </c>
      <c r="AI206" s="21" t="str">
        <f t="shared" si="79"/>
        <v>N.M.</v>
      </c>
    </row>
    <row r="207" spans="1:35" ht="12.75" outlineLevel="1">
      <c r="A207" s="1" t="s">
        <v>580</v>
      </c>
      <c r="B207" s="16" t="s">
        <v>581</v>
      </c>
      <c r="C207" s="1" t="s">
        <v>1167</v>
      </c>
      <c r="E207" s="5">
        <v>51734.46</v>
      </c>
      <c r="G207" s="5">
        <v>71708.98</v>
      </c>
      <c r="I207" s="9">
        <f t="shared" si="72"/>
        <v>-19974.519999999997</v>
      </c>
      <c r="K207" s="21">
        <f t="shared" si="73"/>
        <v>-0.27854977159067107</v>
      </c>
      <c r="M207" s="9">
        <v>214128.01</v>
      </c>
      <c r="O207" s="9">
        <v>178668.25400000002</v>
      </c>
      <c r="Q207" s="9">
        <f t="shared" si="74"/>
        <v>35459.755999999994</v>
      </c>
      <c r="S207" s="21">
        <f t="shared" si="75"/>
        <v>0.19846702033591257</v>
      </c>
      <c r="U207" s="9">
        <v>839010.495</v>
      </c>
      <c r="W207" s="9">
        <v>645234.6</v>
      </c>
      <c r="Y207" s="9">
        <f t="shared" si="76"/>
        <v>193775.89500000002</v>
      </c>
      <c r="AA207" s="21">
        <f t="shared" si="77"/>
        <v>0.30031851205747495</v>
      </c>
      <c r="AC207" s="9">
        <v>1001882.3929999999</v>
      </c>
      <c r="AE207" s="9">
        <v>752385.302</v>
      </c>
      <c r="AG207" s="9">
        <f t="shared" si="78"/>
        <v>249497.0909999999</v>
      </c>
      <c r="AI207" s="21">
        <f t="shared" si="79"/>
        <v>0.3316081405853937</v>
      </c>
    </row>
    <row r="208" spans="1:35" ht="12.75" outlineLevel="1">
      <c r="A208" s="1" t="s">
        <v>582</v>
      </c>
      <c r="B208" s="16" t="s">
        <v>583</v>
      </c>
      <c r="C208" s="1" t="s">
        <v>1168</v>
      </c>
      <c r="E208" s="5">
        <v>0</v>
      </c>
      <c r="G208" s="5">
        <v>100</v>
      </c>
      <c r="I208" s="9">
        <f t="shared" si="72"/>
        <v>-100</v>
      </c>
      <c r="K208" s="21" t="str">
        <f t="shared" si="73"/>
        <v>N.M.</v>
      </c>
      <c r="M208" s="9">
        <v>0</v>
      </c>
      <c r="O208" s="9">
        <v>100</v>
      </c>
      <c r="Q208" s="9">
        <f t="shared" si="74"/>
        <v>-100</v>
      </c>
      <c r="S208" s="21" t="str">
        <f t="shared" si="75"/>
        <v>N.M.</v>
      </c>
      <c r="U208" s="9">
        <v>1944.47</v>
      </c>
      <c r="W208" s="9">
        <v>1847.96</v>
      </c>
      <c r="Y208" s="9">
        <f t="shared" si="76"/>
        <v>96.50999999999999</v>
      </c>
      <c r="AA208" s="21">
        <f t="shared" si="77"/>
        <v>0.05222515638866641</v>
      </c>
      <c r="AC208" s="9">
        <v>1944.47</v>
      </c>
      <c r="AE208" s="9">
        <v>1847.96</v>
      </c>
      <c r="AG208" s="9">
        <f t="shared" si="78"/>
        <v>96.50999999999999</v>
      </c>
      <c r="AI208" s="21">
        <f t="shared" si="79"/>
        <v>0.05222515638866641</v>
      </c>
    </row>
    <row r="209" spans="1:35" ht="12.75" outlineLevel="1">
      <c r="A209" s="1" t="s">
        <v>584</v>
      </c>
      <c r="B209" s="16" t="s">
        <v>585</v>
      </c>
      <c r="C209" s="1" t="s">
        <v>1169</v>
      </c>
      <c r="E209" s="5">
        <v>5329.99</v>
      </c>
      <c r="G209" s="5">
        <v>11375.67</v>
      </c>
      <c r="I209" s="9">
        <f t="shared" si="72"/>
        <v>-6045.68</v>
      </c>
      <c r="K209" s="21">
        <f t="shared" si="73"/>
        <v>-0.5314570482441914</v>
      </c>
      <c r="M209" s="9">
        <v>20329.72</v>
      </c>
      <c r="O209" s="9">
        <v>37100.32</v>
      </c>
      <c r="Q209" s="9">
        <f t="shared" si="74"/>
        <v>-16770.6</v>
      </c>
      <c r="S209" s="21">
        <f t="shared" si="75"/>
        <v>-0.4520338369049108</v>
      </c>
      <c r="U209" s="9">
        <v>98502.62</v>
      </c>
      <c r="W209" s="9">
        <v>163495.43</v>
      </c>
      <c r="Y209" s="9">
        <f t="shared" si="76"/>
        <v>-64992.81</v>
      </c>
      <c r="AA209" s="21">
        <f t="shared" si="77"/>
        <v>-0.3975206524121194</v>
      </c>
      <c r="AC209" s="9">
        <v>110375.29999999999</v>
      </c>
      <c r="AE209" s="9">
        <v>180122.68</v>
      </c>
      <c r="AG209" s="9">
        <f t="shared" si="78"/>
        <v>-69747.38</v>
      </c>
      <c r="AI209" s="21">
        <f t="shared" si="79"/>
        <v>-0.38722153145844823</v>
      </c>
    </row>
    <row r="210" spans="1:35" ht="12.75" outlineLevel="1">
      <c r="A210" s="1" t="s">
        <v>586</v>
      </c>
      <c r="B210" s="16" t="s">
        <v>587</v>
      </c>
      <c r="C210" s="1" t="s">
        <v>1170</v>
      </c>
      <c r="E210" s="5">
        <v>64594.270000000004</v>
      </c>
      <c r="G210" s="5">
        <v>88626.17</v>
      </c>
      <c r="I210" s="9">
        <f t="shared" si="72"/>
        <v>-24031.899999999994</v>
      </c>
      <c r="K210" s="21">
        <f t="shared" si="73"/>
        <v>-0.2711603130316925</v>
      </c>
      <c r="M210" s="9">
        <v>211769.2</v>
      </c>
      <c r="O210" s="9">
        <v>296849.47000000003</v>
      </c>
      <c r="Q210" s="9">
        <f t="shared" si="74"/>
        <v>-85080.27000000002</v>
      </c>
      <c r="S210" s="21">
        <f t="shared" si="75"/>
        <v>-0.28661081995531273</v>
      </c>
      <c r="U210" s="9">
        <v>851201.3</v>
      </c>
      <c r="W210" s="9">
        <v>1145278.81</v>
      </c>
      <c r="Y210" s="9">
        <f t="shared" si="76"/>
        <v>-294077.51</v>
      </c>
      <c r="AA210" s="21">
        <f t="shared" si="77"/>
        <v>-0.256773728311624</v>
      </c>
      <c r="AC210" s="9">
        <v>949252.8200000001</v>
      </c>
      <c r="AE210" s="9">
        <v>1256587.4200000002</v>
      </c>
      <c r="AG210" s="9">
        <f t="shared" si="78"/>
        <v>-307334.6000000001</v>
      </c>
      <c r="AI210" s="21">
        <f t="shared" si="79"/>
        <v>-0.2445787655585475</v>
      </c>
    </row>
    <row r="211" spans="1:35" ht="12.75" outlineLevel="1">
      <c r="A211" s="1" t="s">
        <v>588</v>
      </c>
      <c r="B211" s="16" t="s">
        <v>589</v>
      </c>
      <c r="C211" s="1" t="s">
        <v>1133</v>
      </c>
      <c r="E211" s="5">
        <v>108977.46</v>
      </c>
      <c r="G211" s="5">
        <v>61405.678</v>
      </c>
      <c r="I211" s="9">
        <f t="shared" si="72"/>
        <v>47571.78200000001</v>
      </c>
      <c r="K211" s="21">
        <f t="shared" si="73"/>
        <v>0.7747130810932501</v>
      </c>
      <c r="M211" s="9">
        <v>229522.61000000002</v>
      </c>
      <c r="O211" s="9">
        <v>165146.671</v>
      </c>
      <c r="Q211" s="9">
        <f t="shared" si="74"/>
        <v>64375.93900000001</v>
      </c>
      <c r="S211" s="21">
        <f t="shared" si="75"/>
        <v>0.389810697425442</v>
      </c>
      <c r="U211" s="9">
        <v>912387.754</v>
      </c>
      <c r="W211" s="9">
        <v>900641.237</v>
      </c>
      <c r="Y211" s="9">
        <f t="shared" si="76"/>
        <v>11746.516999999993</v>
      </c>
      <c r="AA211" s="21">
        <f t="shared" si="77"/>
        <v>0.01304239303890545</v>
      </c>
      <c r="AC211" s="9">
        <v>1021640.921</v>
      </c>
      <c r="AE211" s="9">
        <v>978141.483</v>
      </c>
      <c r="AG211" s="9">
        <f t="shared" si="78"/>
        <v>43499.437999999966</v>
      </c>
      <c r="AI211" s="21">
        <f t="shared" si="79"/>
        <v>0.04447151946422455</v>
      </c>
    </row>
    <row r="212" spans="1:35" ht="12.75" outlineLevel="1">
      <c r="A212" s="1" t="s">
        <v>590</v>
      </c>
      <c r="B212" s="16" t="s">
        <v>591</v>
      </c>
      <c r="C212" s="1" t="s">
        <v>1151</v>
      </c>
      <c r="E212" s="5">
        <v>227.76</v>
      </c>
      <c r="G212" s="5">
        <v>1163.93</v>
      </c>
      <c r="I212" s="9">
        <f t="shared" si="72"/>
        <v>-936.1700000000001</v>
      </c>
      <c r="K212" s="21">
        <f t="shared" si="73"/>
        <v>-0.8043181290971106</v>
      </c>
      <c r="M212" s="9">
        <v>921.46</v>
      </c>
      <c r="O212" s="9">
        <v>3288.9900000000002</v>
      </c>
      <c r="Q212" s="9">
        <f t="shared" si="74"/>
        <v>-2367.53</v>
      </c>
      <c r="S212" s="21">
        <f t="shared" si="75"/>
        <v>-0.719834964533185</v>
      </c>
      <c r="U212" s="9">
        <v>4764.77</v>
      </c>
      <c r="W212" s="9">
        <v>10379.43</v>
      </c>
      <c r="Y212" s="9">
        <f t="shared" si="76"/>
        <v>-5614.66</v>
      </c>
      <c r="AA212" s="21">
        <f t="shared" si="77"/>
        <v>-0.540941072872017</v>
      </c>
      <c r="AC212" s="9">
        <v>6663.9400000000005</v>
      </c>
      <c r="AE212" s="9">
        <v>11438.49</v>
      </c>
      <c r="AG212" s="9">
        <f t="shared" si="78"/>
        <v>-4774.549999999999</v>
      </c>
      <c r="AI212" s="21">
        <f t="shared" si="79"/>
        <v>-0.4174108645459321</v>
      </c>
    </row>
    <row r="213" spans="1:35" ht="12.75" outlineLevel="1">
      <c r="A213" s="1" t="s">
        <v>592</v>
      </c>
      <c r="B213" s="16" t="s">
        <v>593</v>
      </c>
      <c r="C213" s="1" t="s">
        <v>1171</v>
      </c>
      <c r="E213" s="5">
        <v>21614.59</v>
      </c>
      <c r="G213" s="5">
        <v>21903.089</v>
      </c>
      <c r="I213" s="9">
        <f t="shared" si="72"/>
        <v>-288.4989999999998</v>
      </c>
      <c r="K213" s="21">
        <f t="shared" si="73"/>
        <v>-0.013171612460689897</v>
      </c>
      <c r="M213" s="9">
        <v>61754.770000000004</v>
      </c>
      <c r="O213" s="9">
        <v>65798.586</v>
      </c>
      <c r="Q213" s="9">
        <f t="shared" si="74"/>
        <v>-4043.8159999999916</v>
      </c>
      <c r="S213" s="21">
        <f t="shared" si="75"/>
        <v>-0.06145749089501698</v>
      </c>
      <c r="U213" s="9">
        <v>229295.752</v>
      </c>
      <c r="W213" s="9">
        <v>203705.749</v>
      </c>
      <c r="Y213" s="9">
        <f t="shared" si="76"/>
        <v>25590.002999999997</v>
      </c>
      <c r="AA213" s="21">
        <f t="shared" si="77"/>
        <v>0.12562238977359444</v>
      </c>
      <c r="AC213" s="9">
        <v>251898.392</v>
      </c>
      <c r="AE213" s="9">
        <v>217553.82200000001</v>
      </c>
      <c r="AG213" s="9">
        <f t="shared" si="78"/>
        <v>34344.56999999998</v>
      </c>
      <c r="AI213" s="21">
        <f t="shared" si="79"/>
        <v>0.1578670035960112</v>
      </c>
    </row>
    <row r="214" spans="1:35" ht="12.75" outlineLevel="1">
      <c r="A214" s="1" t="s">
        <v>594</v>
      </c>
      <c r="B214" s="16" t="s">
        <v>595</v>
      </c>
      <c r="C214" s="1" t="s">
        <v>1163</v>
      </c>
      <c r="E214" s="5">
        <v>52814.96</v>
      </c>
      <c r="G214" s="5">
        <v>18817.577</v>
      </c>
      <c r="I214" s="9">
        <f t="shared" si="72"/>
        <v>33997.383</v>
      </c>
      <c r="K214" s="21">
        <f t="shared" si="73"/>
        <v>1.8066822843344814</v>
      </c>
      <c r="M214" s="9">
        <v>165943.32</v>
      </c>
      <c r="O214" s="9">
        <v>31601.211</v>
      </c>
      <c r="Q214" s="9">
        <f t="shared" si="74"/>
        <v>134342.109</v>
      </c>
      <c r="S214" s="21">
        <f t="shared" si="75"/>
        <v>4.25116964663158</v>
      </c>
      <c r="U214" s="9">
        <v>614808.896</v>
      </c>
      <c r="W214" s="9">
        <v>123925.425</v>
      </c>
      <c r="Y214" s="9">
        <f t="shared" si="76"/>
        <v>490883.47099999996</v>
      </c>
      <c r="AA214" s="21">
        <f t="shared" si="77"/>
        <v>3.961119931604027</v>
      </c>
      <c r="AC214" s="9">
        <v>693356.958</v>
      </c>
      <c r="AE214" s="9">
        <v>123714.66</v>
      </c>
      <c r="AG214" s="9">
        <f t="shared" si="78"/>
        <v>569642.298</v>
      </c>
      <c r="AI214" s="21">
        <f t="shared" si="79"/>
        <v>4.604485014144645</v>
      </c>
    </row>
    <row r="215" spans="1:35" ht="12.75" outlineLevel="1">
      <c r="A215" s="1" t="s">
        <v>596</v>
      </c>
      <c r="B215" s="16" t="s">
        <v>597</v>
      </c>
      <c r="C215" s="1" t="s">
        <v>1172</v>
      </c>
      <c r="E215" s="5">
        <v>6578.1900000000005</v>
      </c>
      <c r="G215" s="5">
        <v>7552.336</v>
      </c>
      <c r="I215" s="9">
        <f t="shared" si="72"/>
        <v>-974.1459999999997</v>
      </c>
      <c r="K215" s="21">
        <f t="shared" si="73"/>
        <v>-0.12898605146804906</v>
      </c>
      <c r="M215" s="9">
        <v>19093.23</v>
      </c>
      <c r="O215" s="9">
        <v>26356.041</v>
      </c>
      <c r="Q215" s="9">
        <f t="shared" si="74"/>
        <v>-7262.8110000000015</v>
      </c>
      <c r="S215" s="21">
        <f t="shared" si="75"/>
        <v>-0.2755653248528488</v>
      </c>
      <c r="U215" s="9">
        <v>74983.942</v>
      </c>
      <c r="W215" s="9">
        <v>85455.635</v>
      </c>
      <c r="Y215" s="9">
        <f t="shared" si="76"/>
        <v>-10471.693</v>
      </c>
      <c r="AA215" s="21">
        <f t="shared" si="77"/>
        <v>-0.12253952591891687</v>
      </c>
      <c r="AC215" s="9">
        <v>89811.36</v>
      </c>
      <c r="AE215" s="9">
        <v>102024.50099999999</v>
      </c>
      <c r="AG215" s="9">
        <f t="shared" si="78"/>
        <v>-12213.140999999989</v>
      </c>
      <c r="AI215" s="21">
        <f t="shared" si="79"/>
        <v>-0.11970792192357785</v>
      </c>
    </row>
    <row r="216" spans="1:35" ht="12.75" outlineLevel="1">
      <c r="A216" s="1" t="s">
        <v>598</v>
      </c>
      <c r="B216" s="16" t="s">
        <v>599</v>
      </c>
      <c r="C216" s="1" t="s">
        <v>1173</v>
      </c>
      <c r="E216" s="5">
        <v>4086.85</v>
      </c>
      <c r="G216" s="5">
        <v>3531.568</v>
      </c>
      <c r="I216" s="9">
        <f t="shared" si="72"/>
        <v>555.2819999999997</v>
      </c>
      <c r="K216" s="21">
        <f t="shared" si="73"/>
        <v>0.1572338406056459</v>
      </c>
      <c r="M216" s="9">
        <v>19518.600000000002</v>
      </c>
      <c r="O216" s="9">
        <v>15017.843</v>
      </c>
      <c r="Q216" s="9">
        <f t="shared" si="74"/>
        <v>4500.757000000001</v>
      </c>
      <c r="S216" s="21">
        <f t="shared" si="75"/>
        <v>0.2996939706987216</v>
      </c>
      <c r="U216" s="9">
        <v>61244.328</v>
      </c>
      <c r="W216" s="9">
        <v>86506.601</v>
      </c>
      <c r="Y216" s="9">
        <f t="shared" si="76"/>
        <v>-25262.272999999994</v>
      </c>
      <c r="AA216" s="21">
        <f t="shared" si="77"/>
        <v>-0.2920271136303228</v>
      </c>
      <c r="AC216" s="9">
        <v>66724.53</v>
      </c>
      <c r="AE216" s="9">
        <v>92345.416</v>
      </c>
      <c r="AG216" s="9">
        <f t="shared" si="78"/>
        <v>-25620.886</v>
      </c>
      <c r="AI216" s="21">
        <f t="shared" si="79"/>
        <v>-0.2774462134644561</v>
      </c>
    </row>
    <row r="217" spans="1:35" ht="12.75" outlineLevel="1">
      <c r="A217" s="1" t="s">
        <v>600</v>
      </c>
      <c r="B217" s="16" t="s">
        <v>601</v>
      </c>
      <c r="C217" s="1" t="s">
        <v>1174</v>
      </c>
      <c r="E217" s="5">
        <v>89826.22</v>
      </c>
      <c r="G217" s="5">
        <v>32315.637</v>
      </c>
      <c r="I217" s="9">
        <f t="shared" si="72"/>
        <v>57510.583</v>
      </c>
      <c r="K217" s="21">
        <f t="shared" si="73"/>
        <v>1.779651844709111</v>
      </c>
      <c r="M217" s="9">
        <v>222983.28</v>
      </c>
      <c r="O217" s="9">
        <v>-3491.512</v>
      </c>
      <c r="Q217" s="9">
        <f t="shared" si="74"/>
        <v>226474.792</v>
      </c>
      <c r="S217" s="21" t="str">
        <f t="shared" si="75"/>
        <v>N.M.</v>
      </c>
      <c r="U217" s="9">
        <v>463401.999</v>
      </c>
      <c r="W217" s="9">
        <v>219459.108</v>
      </c>
      <c r="Y217" s="9">
        <f t="shared" si="76"/>
        <v>243942.891</v>
      </c>
      <c r="AA217" s="21">
        <f t="shared" si="77"/>
        <v>1.1115642145050548</v>
      </c>
      <c r="AC217" s="9">
        <v>504351.42100000003</v>
      </c>
      <c r="AE217" s="9">
        <v>274107.37</v>
      </c>
      <c r="AG217" s="9">
        <f t="shared" si="78"/>
        <v>230244.05100000004</v>
      </c>
      <c r="AI217" s="21">
        <f t="shared" si="79"/>
        <v>0.8399776007482033</v>
      </c>
    </row>
    <row r="218" spans="1:35" ht="12.75" outlineLevel="1">
      <c r="A218" s="1" t="s">
        <v>602</v>
      </c>
      <c r="B218" s="16" t="s">
        <v>603</v>
      </c>
      <c r="C218" s="1" t="s">
        <v>1175</v>
      </c>
      <c r="E218" s="5">
        <v>12868.87</v>
      </c>
      <c r="G218" s="5">
        <v>25329.491</v>
      </c>
      <c r="I218" s="9">
        <f t="shared" si="72"/>
        <v>-12460.621000000001</v>
      </c>
      <c r="K218" s="21">
        <f t="shared" si="73"/>
        <v>-0.4919412316654922</v>
      </c>
      <c r="M218" s="9">
        <v>43295.950000000004</v>
      </c>
      <c r="O218" s="9">
        <v>79770.855</v>
      </c>
      <c r="Q218" s="9">
        <f t="shared" si="74"/>
        <v>-36474.90499999999</v>
      </c>
      <c r="S218" s="21">
        <f t="shared" si="75"/>
        <v>-0.4572460079561639</v>
      </c>
      <c r="U218" s="9">
        <v>246255.898</v>
      </c>
      <c r="W218" s="9">
        <v>320691.618</v>
      </c>
      <c r="Y218" s="9">
        <f t="shared" si="76"/>
        <v>-74435.72000000003</v>
      </c>
      <c r="AA218" s="21">
        <f t="shared" si="77"/>
        <v>-0.23210996428350686</v>
      </c>
      <c r="AC218" s="9">
        <v>301110.613</v>
      </c>
      <c r="AE218" s="9">
        <v>353637.27900000004</v>
      </c>
      <c r="AG218" s="9">
        <f t="shared" si="78"/>
        <v>-52526.66600000003</v>
      </c>
      <c r="AI218" s="21">
        <f t="shared" si="79"/>
        <v>-0.1485326042224186</v>
      </c>
    </row>
    <row r="219" spans="1:35" ht="12.75" outlineLevel="1">
      <c r="A219" s="1" t="s">
        <v>604</v>
      </c>
      <c r="B219" s="16" t="s">
        <v>605</v>
      </c>
      <c r="C219" s="1" t="s">
        <v>1176</v>
      </c>
      <c r="E219" s="5">
        <v>147496.49</v>
      </c>
      <c r="G219" s="5">
        <v>298390.304</v>
      </c>
      <c r="I219" s="9">
        <f t="shared" si="72"/>
        <v>-150893.814</v>
      </c>
      <c r="K219" s="21">
        <f t="shared" si="73"/>
        <v>-0.5056927520004135</v>
      </c>
      <c r="M219" s="9">
        <v>771200.05</v>
      </c>
      <c r="O219" s="9">
        <v>1001543.505</v>
      </c>
      <c r="Q219" s="9">
        <f t="shared" si="74"/>
        <v>-230343.45499999996</v>
      </c>
      <c r="S219" s="21">
        <f t="shared" si="75"/>
        <v>-0.2299884666517806</v>
      </c>
      <c r="U219" s="9">
        <v>3005447.18</v>
      </c>
      <c r="W219" s="9">
        <v>3121225.582</v>
      </c>
      <c r="Y219" s="9">
        <f t="shared" si="76"/>
        <v>-115778.40199999977</v>
      </c>
      <c r="AA219" s="21">
        <f t="shared" si="77"/>
        <v>-0.03709389115214543</v>
      </c>
      <c r="AC219" s="9">
        <v>3527545.3260000004</v>
      </c>
      <c r="AE219" s="9">
        <v>3603500.696</v>
      </c>
      <c r="AG219" s="9">
        <f t="shared" si="78"/>
        <v>-75955.36999999965</v>
      </c>
      <c r="AI219" s="21">
        <f t="shared" si="79"/>
        <v>-0.021078217102694752</v>
      </c>
    </row>
    <row r="220" spans="1:35" ht="12.75" outlineLevel="1">
      <c r="A220" s="1" t="s">
        <v>606</v>
      </c>
      <c r="B220" s="16" t="s">
        <v>607</v>
      </c>
      <c r="C220" s="1" t="s">
        <v>1168</v>
      </c>
      <c r="E220" s="5">
        <v>112736.6</v>
      </c>
      <c r="G220" s="5">
        <v>121251.83</v>
      </c>
      <c r="I220" s="9">
        <f t="shared" si="72"/>
        <v>-8515.229999999996</v>
      </c>
      <c r="K220" s="21">
        <f t="shared" si="73"/>
        <v>-0.0702276411003446</v>
      </c>
      <c r="M220" s="9">
        <v>338367.68</v>
      </c>
      <c r="O220" s="9">
        <v>372664.14</v>
      </c>
      <c r="Q220" s="9">
        <f t="shared" si="74"/>
        <v>-34296.46000000002</v>
      </c>
      <c r="S220" s="21">
        <f t="shared" si="75"/>
        <v>-0.09203048085066629</v>
      </c>
      <c r="U220" s="9">
        <v>1259205.52</v>
      </c>
      <c r="W220" s="9">
        <v>1388168.33</v>
      </c>
      <c r="Y220" s="9">
        <f t="shared" si="76"/>
        <v>-128962.81000000006</v>
      </c>
      <c r="AA220" s="21">
        <f t="shared" si="77"/>
        <v>-0.09290142068001224</v>
      </c>
      <c r="AC220" s="9">
        <v>1383495.99</v>
      </c>
      <c r="AE220" s="9">
        <v>1507362.6</v>
      </c>
      <c r="AG220" s="9">
        <f t="shared" si="78"/>
        <v>-123866.6100000001</v>
      </c>
      <c r="AI220" s="21">
        <f t="shared" si="79"/>
        <v>-0.08217439519860723</v>
      </c>
    </row>
    <row r="221" spans="1:35" ht="12.75" outlineLevel="1">
      <c r="A221" s="1" t="s">
        <v>608</v>
      </c>
      <c r="B221" s="16" t="s">
        <v>609</v>
      </c>
      <c r="C221" s="1" t="s">
        <v>1177</v>
      </c>
      <c r="E221" s="5">
        <v>5842.39</v>
      </c>
      <c r="G221" s="5">
        <v>3136.21</v>
      </c>
      <c r="I221" s="9">
        <f t="shared" si="72"/>
        <v>2706.1800000000003</v>
      </c>
      <c r="K221" s="21">
        <f t="shared" si="73"/>
        <v>0.8628822687256276</v>
      </c>
      <c r="M221" s="9">
        <v>17527.170000000002</v>
      </c>
      <c r="O221" s="9">
        <v>9408.630000000001</v>
      </c>
      <c r="Q221" s="9">
        <f t="shared" si="74"/>
        <v>8118.540000000001</v>
      </c>
      <c r="S221" s="21">
        <f t="shared" si="75"/>
        <v>0.8628822687256275</v>
      </c>
      <c r="U221" s="9">
        <v>64266.28</v>
      </c>
      <c r="W221" s="9">
        <v>34498.31</v>
      </c>
      <c r="Y221" s="9">
        <f t="shared" si="76"/>
        <v>29767.97</v>
      </c>
      <c r="AA221" s="21">
        <f t="shared" si="77"/>
        <v>0.8628819788563556</v>
      </c>
      <c r="AC221" s="9">
        <v>67402.49</v>
      </c>
      <c r="AE221" s="9">
        <v>39531.899999999994</v>
      </c>
      <c r="AG221" s="9">
        <f t="shared" si="78"/>
        <v>27870.59000000001</v>
      </c>
      <c r="AI221" s="21">
        <f t="shared" si="79"/>
        <v>0.7050151902640656</v>
      </c>
    </row>
    <row r="222" spans="1:35" ht="12.75" outlineLevel="1">
      <c r="A222" s="1" t="s">
        <v>610</v>
      </c>
      <c r="B222" s="16" t="s">
        <v>611</v>
      </c>
      <c r="C222" s="1" t="s">
        <v>1178</v>
      </c>
      <c r="E222" s="5">
        <v>32836.770000000004</v>
      </c>
      <c r="G222" s="5">
        <v>31090.74</v>
      </c>
      <c r="I222" s="9">
        <f t="shared" si="72"/>
        <v>1746.0300000000025</v>
      </c>
      <c r="K222" s="21">
        <f t="shared" si="73"/>
        <v>0.05615916507616102</v>
      </c>
      <c r="M222" s="9">
        <v>95885.58</v>
      </c>
      <c r="O222" s="9">
        <v>95111.622</v>
      </c>
      <c r="Q222" s="9">
        <f t="shared" si="74"/>
        <v>773.9579999999987</v>
      </c>
      <c r="S222" s="21">
        <f t="shared" si="75"/>
        <v>0.00813736516868568</v>
      </c>
      <c r="U222" s="9">
        <v>359576.301</v>
      </c>
      <c r="W222" s="9">
        <v>377481.448</v>
      </c>
      <c r="Y222" s="9">
        <f t="shared" si="76"/>
        <v>-17905.146999999997</v>
      </c>
      <c r="AA222" s="21">
        <f t="shared" si="77"/>
        <v>-0.04743318405412072</v>
      </c>
      <c r="AC222" s="9">
        <v>411744.029</v>
      </c>
      <c r="AE222" s="9">
        <v>407605.973</v>
      </c>
      <c r="AG222" s="9">
        <f t="shared" si="78"/>
        <v>4138.055999999982</v>
      </c>
      <c r="AI222" s="21">
        <f t="shared" si="79"/>
        <v>0.010152098531686585</v>
      </c>
    </row>
    <row r="223" spans="1:35" ht="12.75" outlineLevel="1">
      <c r="A223" s="1" t="s">
        <v>612</v>
      </c>
      <c r="B223" s="16" t="s">
        <v>613</v>
      </c>
      <c r="C223" s="1" t="s">
        <v>1179</v>
      </c>
      <c r="E223" s="5">
        <v>1199.18</v>
      </c>
      <c r="G223" s="5">
        <v>2119.58</v>
      </c>
      <c r="I223" s="9">
        <f t="shared" si="72"/>
        <v>-920.3999999999999</v>
      </c>
      <c r="K223" s="21">
        <f t="shared" si="73"/>
        <v>-0.43423697147548096</v>
      </c>
      <c r="M223" s="9">
        <v>4422.53</v>
      </c>
      <c r="O223" s="9">
        <v>12331.241</v>
      </c>
      <c r="Q223" s="9">
        <f t="shared" si="74"/>
        <v>-7908.711</v>
      </c>
      <c r="S223" s="21">
        <f t="shared" si="75"/>
        <v>-0.6413556429559685</v>
      </c>
      <c r="U223" s="9">
        <v>26329.597</v>
      </c>
      <c r="W223" s="9">
        <v>50911.027</v>
      </c>
      <c r="Y223" s="9">
        <f t="shared" si="76"/>
        <v>-24581.43</v>
      </c>
      <c r="AA223" s="21">
        <f t="shared" si="77"/>
        <v>-0.4828311556158551</v>
      </c>
      <c r="AC223" s="9">
        <v>28845.979000000003</v>
      </c>
      <c r="AE223" s="9">
        <v>53896.867</v>
      </c>
      <c r="AG223" s="9">
        <f t="shared" si="78"/>
        <v>-25050.887999999995</v>
      </c>
      <c r="AI223" s="21">
        <f t="shared" si="79"/>
        <v>-0.46479302776541714</v>
      </c>
    </row>
    <row r="224" spans="1:35" ht="12.75" outlineLevel="1">
      <c r="A224" s="1" t="s">
        <v>614</v>
      </c>
      <c r="B224" s="16" t="s">
        <v>615</v>
      </c>
      <c r="C224" s="1" t="s">
        <v>1180</v>
      </c>
      <c r="E224" s="5">
        <v>51346.74</v>
      </c>
      <c r="G224" s="5">
        <v>61611.754</v>
      </c>
      <c r="I224" s="9">
        <f t="shared" si="72"/>
        <v>-10265.014000000003</v>
      </c>
      <c r="K224" s="21">
        <f t="shared" si="73"/>
        <v>-0.16660804689962247</v>
      </c>
      <c r="M224" s="9">
        <v>159470.11000000002</v>
      </c>
      <c r="O224" s="9">
        <v>197658.288</v>
      </c>
      <c r="Q224" s="9">
        <f t="shared" si="74"/>
        <v>-38188.177999999985</v>
      </c>
      <c r="S224" s="21">
        <f t="shared" si="75"/>
        <v>-0.19320301914180288</v>
      </c>
      <c r="U224" s="9">
        <v>725233.339</v>
      </c>
      <c r="W224" s="9">
        <v>753590.204</v>
      </c>
      <c r="Y224" s="9">
        <f t="shared" si="76"/>
        <v>-28356.86499999999</v>
      </c>
      <c r="AA224" s="21">
        <f t="shared" si="77"/>
        <v>-0.03762902549619659</v>
      </c>
      <c r="AC224" s="9">
        <v>818278.555</v>
      </c>
      <c r="AE224" s="9">
        <v>844476.797</v>
      </c>
      <c r="AG224" s="9">
        <f t="shared" si="78"/>
        <v>-26198.24199999997</v>
      </c>
      <c r="AI224" s="21">
        <f t="shared" si="79"/>
        <v>-0.031023045385106026</v>
      </c>
    </row>
    <row r="225" spans="1:35" ht="12.75" outlineLevel="1">
      <c r="A225" s="1" t="s">
        <v>616</v>
      </c>
      <c r="B225" s="16" t="s">
        <v>617</v>
      </c>
      <c r="C225" s="1" t="s">
        <v>1181</v>
      </c>
      <c r="E225" s="5">
        <v>3501.89</v>
      </c>
      <c r="G225" s="5">
        <v>4370.034000000001</v>
      </c>
      <c r="I225" s="9">
        <f t="shared" si="72"/>
        <v>-868.1440000000007</v>
      </c>
      <c r="K225" s="21">
        <f t="shared" si="73"/>
        <v>-0.19865840860734735</v>
      </c>
      <c r="M225" s="9">
        <v>11161.550000000001</v>
      </c>
      <c r="O225" s="9">
        <v>13121.841</v>
      </c>
      <c r="Q225" s="9">
        <f t="shared" si="74"/>
        <v>-1960.2909999999993</v>
      </c>
      <c r="S225" s="21">
        <f t="shared" si="75"/>
        <v>-0.14939146115244037</v>
      </c>
      <c r="U225" s="9">
        <v>42916.409</v>
      </c>
      <c r="W225" s="9">
        <v>43394.784</v>
      </c>
      <c r="Y225" s="9">
        <f t="shared" si="76"/>
        <v>-478.375</v>
      </c>
      <c r="AA225" s="21">
        <f t="shared" si="77"/>
        <v>-0.011023790324662061</v>
      </c>
      <c r="AC225" s="9">
        <v>48572.354</v>
      </c>
      <c r="AE225" s="9">
        <v>47144.295</v>
      </c>
      <c r="AG225" s="9">
        <f t="shared" si="78"/>
        <v>1428.059000000001</v>
      </c>
      <c r="AI225" s="21">
        <f t="shared" si="79"/>
        <v>0.030291236723340567</v>
      </c>
    </row>
    <row r="226" spans="1:35" ht="12.75" outlineLevel="1">
      <c r="A226" s="1" t="s">
        <v>618</v>
      </c>
      <c r="B226" s="16" t="s">
        <v>619</v>
      </c>
      <c r="C226" s="1" t="s">
        <v>1182</v>
      </c>
      <c r="E226" s="5">
        <v>1964.79</v>
      </c>
      <c r="G226" s="5">
        <v>11249.798</v>
      </c>
      <c r="I226" s="9">
        <f t="shared" si="72"/>
        <v>-9285.008000000002</v>
      </c>
      <c r="K226" s="21">
        <f t="shared" si="73"/>
        <v>-0.8253488640418255</v>
      </c>
      <c r="M226" s="9">
        <v>4019.06</v>
      </c>
      <c r="O226" s="9">
        <v>35963.179000000004</v>
      </c>
      <c r="Q226" s="9">
        <f t="shared" si="74"/>
        <v>-31944.119000000002</v>
      </c>
      <c r="S226" s="21">
        <f t="shared" si="75"/>
        <v>-0.8882451409537516</v>
      </c>
      <c r="U226" s="9">
        <v>88229.847</v>
      </c>
      <c r="W226" s="9">
        <v>107920.381</v>
      </c>
      <c r="Y226" s="9">
        <f t="shared" si="76"/>
        <v>-19690.534</v>
      </c>
      <c r="AA226" s="21">
        <f t="shared" si="77"/>
        <v>-0.1824542669099732</v>
      </c>
      <c r="AC226" s="9">
        <v>104874.16</v>
      </c>
      <c r="AE226" s="9">
        <v>113009.147</v>
      </c>
      <c r="AG226" s="9">
        <f t="shared" si="78"/>
        <v>-8134.986999999994</v>
      </c>
      <c r="AI226" s="21">
        <f t="shared" si="79"/>
        <v>-0.07198520841857159</v>
      </c>
    </row>
    <row r="227" spans="1:35" ht="12.75" outlineLevel="1">
      <c r="A227" s="1" t="s">
        <v>620</v>
      </c>
      <c r="B227" s="16" t="s">
        <v>621</v>
      </c>
      <c r="C227" s="1" t="s">
        <v>1183</v>
      </c>
      <c r="E227" s="5">
        <v>38766.14</v>
      </c>
      <c r="G227" s="5">
        <v>45355.727</v>
      </c>
      <c r="I227" s="9">
        <f t="shared" si="72"/>
        <v>-6589.5869999999995</v>
      </c>
      <c r="K227" s="21">
        <f t="shared" si="73"/>
        <v>-0.1452867683060179</v>
      </c>
      <c r="M227" s="9">
        <v>114191.37</v>
      </c>
      <c r="O227" s="9">
        <v>136507.496</v>
      </c>
      <c r="Q227" s="9">
        <f t="shared" si="74"/>
        <v>-22316.12600000002</v>
      </c>
      <c r="S227" s="21">
        <f t="shared" si="75"/>
        <v>-0.16347912498519507</v>
      </c>
      <c r="U227" s="9">
        <v>467725.734</v>
      </c>
      <c r="W227" s="9">
        <v>492623.665</v>
      </c>
      <c r="Y227" s="9">
        <f t="shared" si="76"/>
        <v>-24897.930999999982</v>
      </c>
      <c r="AA227" s="21">
        <f t="shared" si="77"/>
        <v>-0.05054148383228805</v>
      </c>
      <c r="AC227" s="9">
        <v>526281.756</v>
      </c>
      <c r="AE227" s="9">
        <v>572090.417</v>
      </c>
      <c r="AG227" s="9">
        <f t="shared" si="78"/>
        <v>-45808.660999999964</v>
      </c>
      <c r="AI227" s="21">
        <f t="shared" si="79"/>
        <v>-0.08007241449737475</v>
      </c>
    </row>
    <row r="228" spans="1:35" ht="12.75" outlineLevel="1">
      <c r="A228" s="1" t="s">
        <v>622</v>
      </c>
      <c r="B228" s="16" t="s">
        <v>623</v>
      </c>
      <c r="C228" s="1" t="s">
        <v>1184</v>
      </c>
      <c r="E228" s="5">
        <v>221759.1</v>
      </c>
      <c r="G228" s="5">
        <v>232829.417</v>
      </c>
      <c r="I228" s="9">
        <f t="shared" si="72"/>
        <v>-11070.31699999998</v>
      </c>
      <c r="K228" s="21">
        <f t="shared" si="73"/>
        <v>-0.04754689996925939</v>
      </c>
      <c r="M228" s="9">
        <v>674174.18</v>
      </c>
      <c r="O228" s="9">
        <v>705741.553</v>
      </c>
      <c r="Q228" s="9">
        <f t="shared" si="74"/>
        <v>-31567.372999999905</v>
      </c>
      <c r="S228" s="21">
        <f t="shared" si="75"/>
        <v>-0.04472936709736278</v>
      </c>
      <c r="U228" s="9">
        <v>2622700.333</v>
      </c>
      <c r="W228" s="9">
        <v>2778300.868</v>
      </c>
      <c r="Y228" s="9">
        <f t="shared" si="76"/>
        <v>-155600.53499999968</v>
      </c>
      <c r="AA228" s="21">
        <f t="shared" si="77"/>
        <v>-0.056005646037900494</v>
      </c>
      <c r="AC228" s="9">
        <v>3010724.3910000003</v>
      </c>
      <c r="AE228" s="9">
        <v>3079574.523</v>
      </c>
      <c r="AG228" s="9">
        <f t="shared" si="78"/>
        <v>-68850.13199999975</v>
      </c>
      <c r="AI228" s="21">
        <f t="shared" si="79"/>
        <v>-0.022357027402905214</v>
      </c>
    </row>
    <row r="229" spans="1:35" ht="12.75" outlineLevel="1">
      <c r="A229" s="1" t="s">
        <v>624</v>
      </c>
      <c r="B229" s="16" t="s">
        <v>625</v>
      </c>
      <c r="C229" s="1" t="s">
        <v>1185</v>
      </c>
      <c r="E229" s="5">
        <v>3030.28</v>
      </c>
      <c r="G229" s="5">
        <v>3307.65</v>
      </c>
      <c r="I229" s="9">
        <f t="shared" si="72"/>
        <v>-277.3699999999999</v>
      </c>
      <c r="K229" s="21">
        <f t="shared" si="73"/>
        <v>-0.08385711910268616</v>
      </c>
      <c r="M229" s="9">
        <v>9704.630000000001</v>
      </c>
      <c r="O229" s="9">
        <v>10477.210000000001</v>
      </c>
      <c r="Q229" s="9">
        <f t="shared" si="74"/>
        <v>-772.5799999999999</v>
      </c>
      <c r="S229" s="21">
        <f t="shared" si="75"/>
        <v>-0.07373909657246537</v>
      </c>
      <c r="U229" s="9">
        <v>39268.46</v>
      </c>
      <c r="W229" s="9">
        <v>38679.31</v>
      </c>
      <c r="Y229" s="9">
        <f t="shared" si="76"/>
        <v>589.1500000000015</v>
      </c>
      <c r="AA229" s="21">
        <f t="shared" si="77"/>
        <v>0.01523165744166588</v>
      </c>
      <c r="AC229" s="9">
        <v>44091.729999999996</v>
      </c>
      <c r="AE229" s="9">
        <v>42199.67</v>
      </c>
      <c r="AG229" s="9">
        <f t="shared" si="78"/>
        <v>1892.0599999999977</v>
      </c>
      <c r="AI229" s="21">
        <f t="shared" si="79"/>
        <v>0.044835895636150654</v>
      </c>
    </row>
    <row r="230" spans="1:35" ht="12.75" outlineLevel="1">
      <c r="A230" s="1" t="s">
        <v>626</v>
      </c>
      <c r="B230" s="16" t="s">
        <v>627</v>
      </c>
      <c r="C230" s="1" t="s">
        <v>1186</v>
      </c>
      <c r="E230" s="5">
        <v>85429.85</v>
      </c>
      <c r="G230" s="5">
        <v>54124.07</v>
      </c>
      <c r="I230" s="9">
        <f t="shared" si="72"/>
        <v>31305.780000000006</v>
      </c>
      <c r="K230" s="21">
        <f t="shared" si="73"/>
        <v>0.5784077213705474</v>
      </c>
      <c r="M230" s="9">
        <v>195128.41</v>
      </c>
      <c r="O230" s="9">
        <v>198840.89</v>
      </c>
      <c r="Q230" s="9">
        <f t="shared" si="74"/>
        <v>-3712.4800000000105</v>
      </c>
      <c r="S230" s="21">
        <f t="shared" si="75"/>
        <v>-0.018670606433113482</v>
      </c>
      <c r="U230" s="9">
        <v>599347.48</v>
      </c>
      <c r="W230" s="9">
        <v>602189.53</v>
      </c>
      <c r="Y230" s="9">
        <f t="shared" si="76"/>
        <v>-2842.0500000000466</v>
      </c>
      <c r="AA230" s="21">
        <f t="shared" si="77"/>
        <v>-0.004719527421873386</v>
      </c>
      <c r="AC230" s="9">
        <v>689133.96</v>
      </c>
      <c r="AE230" s="9">
        <v>653523.72</v>
      </c>
      <c r="AG230" s="9">
        <f t="shared" si="78"/>
        <v>35610.23999999999</v>
      </c>
      <c r="AI230" s="21">
        <f t="shared" si="79"/>
        <v>0.05448959067621906</v>
      </c>
    </row>
    <row r="231" spans="1:35" ht="12.75" outlineLevel="1">
      <c r="A231" s="1" t="s">
        <v>628</v>
      </c>
      <c r="B231" s="16" t="s">
        <v>629</v>
      </c>
      <c r="C231" s="1" t="s">
        <v>1187</v>
      </c>
      <c r="E231" s="5">
        <v>7970.400000000001</v>
      </c>
      <c r="G231" s="5">
        <v>9244.01</v>
      </c>
      <c r="I231" s="9">
        <f aca="true" t="shared" si="80" ref="I231:I262">+E231-G231</f>
        <v>-1273.6099999999997</v>
      </c>
      <c r="K231" s="21">
        <f aca="true" t="shared" si="81" ref="K231:K262">IF(G231&lt;0,IF(I231=0,0,IF(OR(G231=0,E231=0),"N.M.",IF(ABS(I231/G231)&gt;=10,"N.M.",I231/(-G231)))),IF(I231=0,0,IF(OR(G231=0,E231=0),"N.M.",IF(ABS(I231/G231)&gt;=10,"N.M.",I231/G231))))</f>
        <v>-0.13777678734661686</v>
      </c>
      <c r="M231" s="9">
        <v>23874.48</v>
      </c>
      <c r="O231" s="9">
        <v>27726.56</v>
      </c>
      <c r="Q231" s="9">
        <f aca="true" t="shared" si="82" ref="Q231:Q262">(+M231-O231)</f>
        <v>-3852.0800000000017</v>
      </c>
      <c r="S231" s="21">
        <f aca="true" t="shared" si="83" ref="S231:S262">IF(O231&lt;0,IF(Q231=0,0,IF(OR(O231=0,M231=0),"N.M.",IF(ABS(Q231/O231)&gt;=10,"N.M.",Q231/(-O231)))),IF(Q231=0,0,IF(OR(O231=0,M231=0),"N.M.",IF(ABS(Q231/O231)&gt;=10,"N.M.",Q231/O231))))</f>
        <v>-0.13893104662100172</v>
      </c>
      <c r="U231" s="9">
        <v>115840.27</v>
      </c>
      <c r="W231" s="9">
        <v>120975.88</v>
      </c>
      <c r="Y231" s="9">
        <f aca="true" t="shared" si="84" ref="Y231:Y262">(+U231-W231)</f>
        <v>-5135.610000000001</v>
      </c>
      <c r="AA231" s="21">
        <f aca="true" t="shared" si="85" ref="AA231:AA262">IF(W231&lt;0,IF(Y231=0,0,IF(OR(W231=0,U231=0),"N.M.",IF(ABS(Y231/W231)&gt;=10,"N.M.",Y231/(-W231)))),IF(Y231=0,0,IF(OR(W231=0,U231=0),"N.M.",IF(ABS(Y231/W231)&gt;=10,"N.M.",Y231/W231))))</f>
        <v>-0.04245152008813658</v>
      </c>
      <c r="AC231" s="9">
        <v>130683.96</v>
      </c>
      <c r="AE231" s="9">
        <v>133780.67</v>
      </c>
      <c r="AG231" s="9">
        <f aca="true" t="shared" si="86" ref="AG231:AG262">(+AC231-AE231)</f>
        <v>-3096.7100000000064</v>
      </c>
      <c r="AI231" s="21">
        <f aca="true" t="shared" si="87" ref="AI231:AI262">IF(AE231&lt;0,IF(AG231=0,0,IF(OR(AE231=0,AC231=0),"N.M.",IF(ABS(AG231/AE231)&gt;=10,"N.M.",AG231/(-AE231)))),IF(AG231=0,0,IF(OR(AE231=0,AC231=0),"N.M.",IF(ABS(AG231/AE231)&gt;=10,"N.M.",AG231/AE231))))</f>
        <v>-0.023147664008559728</v>
      </c>
    </row>
    <row r="232" spans="1:35" ht="12.75" outlineLevel="1">
      <c r="A232" s="1" t="s">
        <v>630</v>
      </c>
      <c r="B232" s="16" t="s">
        <v>631</v>
      </c>
      <c r="C232" s="1" t="s">
        <v>1188</v>
      </c>
      <c r="E232" s="5">
        <v>11580.58</v>
      </c>
      <c r="G232" s="5">
        <v>10882.18</v>
      </c>
      <c r="I232" s="9">
        <f t="shared" si="80"/>
        <v>698.3999999999996</v>
      </c>
      <c r="K232" s="21">
        <f t="shared" si="81"/>
        <v>0.0641783172121762</v>
      </c>
      <c r="M232" s="9">
        <v>33745.47</v>
      </c>
      <c r="O232" s="9">
        <v>31588.170000000002</v>
      </c>
      <c r="Q232" s="9">
        <f t="shared" si="82"/>
        <v>2157.2999999999993</v>
      </c>
      <c r="S232" s="21">
        <f t="shared" si="83"/>
        <v>0.06829455457533624</v>
      </c>
      <c r="U232" s="9">
        <v>121921.61</v>
      </c>
      <c r="W232" s="9">
        <v>119759.74</v>
      </c>
      <c r="Y232" s="9">
        <f t="shared" si="84"/>
        <v>2161.8699999999953</v>
      </c>
      <c r="AA232" s="21">
        <f t="shared" si="85"/>
        <v>0.01805172589720047</v>
      </c>
      <c r="AC232" s="9">
        <v>132136.49</v>
      </c>
      <c r="AE232" s="9">
        <v>129570.27</v>
      </c>
      <c r="AG232" s="9">
        <f t="shared" si="86"/>
        <v>2566.2199999999866</v>
      </c>
      <c r="AI232" s="21">
        <f t="shared" si="87"/>
        <v>0.01980562362029489</v>
      </c>
    </row>
    <row r="233" spans="1:35" ht="12.75" outlineLevel="1">
      <c r="A233" s="1" t="s">
        <v>632</v>
      </c>
      <c r="B233" s="16" t="s">
        <v>633</v>
      </c>
      <c r="C233" s="1" t="s">
        <v>1189</v>
      </c>
      <c r="E233" s="5">
        <v>90054.40000000001</v>
      </c>
      <c r="G233" s="5">
        <v>65944.60800000001</v>
      </c>
      <c r="I233" s="9">
        <f t="shared" si="80"/>
        <v>24109.792</v>
      </c>
      <c r="K233" s="21">
        <f t="shared" si="81"/>
        <v>0.36560672253901333</v>
      </c>
      <c r="M233" s="9">
        <v>273511.47000000003</v>
      </c>
      <c r="O233" s="9">
        <v>141908.946</v>
      </c>
      <c r="Q233" s="9">
        <f t="shared" si="82"/>
        <v>131602.52400000003</v>
      </c>
      <c r="S233" s="21">
        <f t="shared" si="83"/>
        <v>0.927372993102211</v>
      </c>
      <c r="U233" s="9">
        <v>651907.545</v>
      </c>
      <c r="W233" s="9">
        <v>558542.081</v>
      </c>
      <c r="Y233" s="9">
        <f t="shared" si="84"/>
        <v>93365.46400000004</v>
      </c>
      <c r="AA233" s="21">
        <f t="shared" si="85"/>
        <v>0.1671592296731534</v>
      </c>
      <c r="AC233" s="9">
        <v>711452.011</v>
      </c>
      <c r="AE233" s="9">
        <v>606966.188</v>
      </c>
      <c r="AG233" s="9">
        <f t="shared" si="86"/>
        <v>104485.82300000009</v>
      </c>
      <c r="AI233" s="21">
        <f t="shared" si="87"/>
        <v>0.17214438804950383</v>
      </c>
    </row>
    <row r="234" spans="1:35" ht="12.75" outlineLevel="1">
      <c r="A234" s="1" t="s">
        <v>634</v>
      </c>
      <c r="B234" s="16" t="s">
        <v>635</v>
      </c>
      <c r="C234" s="1" t="s">
        <v>1190</v>
      </c>
      <c r="E234" s="5">
        <v>33146.88</v>
      </c>
      <c r="G234" s="5">
        <v>62982.85</v>
      </c>
      <c r="I234" s="9">
        <f t="shared" si="80"/>
        <v>-29835.97</v>
      </c>
      <c r="K234" s="21">
        <f t="shared" si="81"/>
        <v>-0.47371578135952885</v>
      </c>
      <c r="M234" s="9">
        <v>89343.49</v>
      </c>
      <c r="O234" s="9">
        <v>173745.625</v>
      </c>
      <c r="Q234" s="9">
        <f t="shared" si="82"/>
        <v>-84402.135</v>
      </c>
      <c r="S234" s="21">
        <f t="shared" si="83"/>
        <v>-0.4857799153216088</v>
      </c>
      <c r="U234" s="9">
        <v>620081.295</v>
      </c>
      <c r="W234" s="9">
        <v>602552.624</v>
      </c>
      <c r="Y234" s="9">
        <f t="shared" si="84"/>
        <v>17528.67100000009</v>
      </c>
      <c r="AA234" s="21">
        <f t="shared" si="85"/>
        <v>0.0290906890150728</v>
      </c>
      <c r="AC234" s="9">
        <v>715308.4450000001</v>
      </c>
      <c r="AE234" s="9">
        <v>636996.716</v>
      </c>
      <c r="AG234" s="9">
        <f t="shared" si="86"/>
        <v>78311.72900000005</v>
      </c>
      <c r="AI234" s="21">
        <f t="shared" si="87"/>
        <v>0.12293898388009908</v>
      </c>
    </row>
    <row r="235" spans="1:35" ht="12.75" outlineLevel="1">
      <c r="A235" s="1" t="s">
        <v>636</v>
      </c>
      <c r="B235" s="16" t="s">
        <v>637</v>
      </c>
      <c r="C235" s="1" t="s">
        <v>1191</v>
      </c>
      <c r="E235" s="5">
        <v>11444.77</v>
      </c>
      <c r="G235" s="5">
        <v>15179.710000000001</v>
      </c>
      <c r="I235" s="9">
        <f t="shared" si="80"/>
        <v>-3734.9400000000005</v>
      </c>
      <c r="K235" s="21">
        <f t="shared" si="81"/>
        <v>-0.24604817878602425</v>
      </c>
      <c r="M235" s="9">
        <v>38136.89</v>
      </c>
      <c r="O235" s="9">
        <v>48488.502</v>
      </c>
      <c r="Q235" s="9">
        <f t="shared" si="82"/>
        <v>-10351.612000000001</v>
      </c>
      <c r="S235" s="21">
        <f t="shared" si="83"/>
        <v>-0.21348591053606897</v>
      </c>
      <c r="U235" s="9">
        <v>157772.899</v>
      </c>
      <c r="W235" s="9">
        <v>135717.793</v>
      </c>
      <c r="Y235" s="9">
        <f t="shared" si="84"/>
        <v>22055.106</v>
      </c>
      <c r="AA235" s="21">
        <f t="shared" si="85"/>
        <v>0.16250710767157847</v>
      </c>
      <c r="AC235" s="9">
        <v>192771.301</v>
      </c>
      <c r="AE235" s="9">
        <v>142053.506</v>
      </c>
      <c r="AG235" s="9">
        <f t="shared" si="86"/>
        <v>50717.79500000001</v>
      </c>
      <c r="AI235" s="21">
        <f t="shared" si="87"/>
        <v>0.35703303936757474</v>
      </c>
    </row>
    <row r="236" spans="1:35" ht="12.75" outlineLevel="1">
      <c r="A236" s="1" t="s">
        <v>638</v>
      </c>
      <c r="B236" s="16" t="s">
        <v>639</v>
      </c>
      <c r="C236" s="1" t="s">
        <v>1192</v>
      </c>
      <c r="E236" s="5">
        <v>0</v>
      </c>
      <c r="G236" s="5">
        <v>0</v>
      </c>
      <c r="I236" s="9">
        <f t="shared" si="80"/>
        <v>0</v>
      </c>
      <c r="K236" s="21">
        <f t="shared" si="81"/>
        <v>0</v>
      </c>
      <c r="M236" s="9">
        <v>0</v>
      </c>
      <c r="O236" s="9">
        <v>0</v>
      </c>
      <c r="Q236" s="9">
        <f t="shared" si="82"/>
        <v>0</v>
      </c>
      <c r="S236" s="21">
        <f t="shared" si="83"/>
        <v>0</v>
      </c>
      <c r="U236" s="9">
        <v>0</v>
      </c>
      <c r="W236" s="9">
        <v>-1341.53</v>
      </c>
      <c r="Y236" s="9">
        <f t="shared" si="84"/>
        <v>1341.53</v>
      </c>
      <c r="AA236" s="21" t="str">
        <f t="shared" si="85"/>
        <v>N.M.</v>
      </c>
      <c r="AC236" s="9">
        <v>0</v>
      </c>
      <c r="AE236" s="9">
        <v>-1341.53</v>
      </c>
      <c r="AG236" s="9">
        <f t="shared" si="86"/>
        <v>1341.53</v>
      </c>
      <c r="AI236" s="21" t="str">
        <f t="shared" si="87"/>
        <v>N.M.</v>
      </c>
    </row>
    <row r="237" spans="1:35" ht="12.75" outlineLevel="1">
      <c r="A237" s="1" t="s">
        <v>640</v>
      </c>
      <c r="B237" s="16" t="s">
        <v>641</v>
      </c>
      <c r="C237" s="1" t="s">
        <v>1193</v>
      </c>
      <c r="E237" s="5">
        <v>-50</v>
      </c>
      <c r="G237" s="5">
        <v>0</v>
      </c>
      <c r="I237" s="9">
        <f t="shared" si="80"/>
        <v>-50</v>
      </c>
      <c r="K237" s="21" t="str">
        <f t="shared" si="81"/>
        <v>N.M.</v>
      </c>
      <c r="M237" s="9">
        <v>-4209307.09</v>
      </c>
      <c r="O237" s="9">
        <v>3255.01</v>
      </c>
      <c r="Q237" s="9">
        <f t="shared" si="82"/>
        <v>-4212562.1</v>
      </c>
      <c r="S237" s="21" t="str">
        <f t="shared" si="83"/>
        <v>N.M.</v>
      </c>
      <c r="U237" s="9">
        <v>36934.08</v>
      </c>
      <c r="W237" s="9">
        <v>7798.58</v>
      </c>
      <c r="Y237" s="9">
        <f t="shared" si="84"/>
        <v>29135.5</v>
      </c>
      <c r="AA237" s="21">
        <f t="shared" si="85"/>
        <v>3.7360006565297788</v>
      </c>
      <c r="AC237" s="9">
        <v>30373.100000000002</v>
      </c>
      <c r="AE237" s="9">
        <v>6675.42</v>
      </c>
      <c r="AG237" s="9">
        <f t="shared" si="86"/>
        <v>23697.68</v>
      </c>
      <c r="AI237" s="21">
        <f t="shared" si="87"/>
        <v>3.5499908619981966</v>
      </c>
    </row>
    <row r="238" spans="1:35" ht="12.75" outlineLevel="1">
      <c r="A238" s="1" t="s">
        <v>642</v>
      </c>
      <c r="B238" s="16" t="s">
        <v>643</v>
      </c>
      <c r="C238" s="1" t="s">
        <v>1194</v>
      </c>
      <c r="E238" s="5">
        <v>1288.23</v>
      </c>
      <c r="G238" s="5">
        <v>338.83</v>
      </c>
      <c r="I238" s="9">
        <f t="shared" si="80"/>
        <v>949.4000000000001</v>
      </c>
      <c r="K238" s="21">
        <f t="shared" si="81"/>
        <v>2.801995100788006</v>
      </c>
      <c r="M238" s="9">
        <v>1696.93</v>
      </c>
      <c r="O238" s="9">
        <v>1615.38</v>
      </c>
      <c r="Q238" s="9">
        <f t="shared" si="82"/>
        <v>81.54999999999995</v>
      </c>
      <c r="S238" s="21">
        <f t="shared" si="83"/>
        <v>0.05048347757184065</v>
      </c>
      <c r="U238" s="9">
        <v>2981.9</v>
      </c>
      <c r="W238" s="9">
        <v>2621.79</v>
      </c>
      <c r="Y238" s="9">
        <f t="shared" si="84"/>
        <v>360.1100000000001</v>
      </c>
      <c r="AA238" s="21">
        <f t="shared" si="85"/>
        <v>0.1373527246652097</v>
      </c>
      <c r="AC238" s="9">
        <v>3248.41</v>
      </c>
      <c r="AE238" s="9">
        <v>2825.79</v>
      </c>
      <c r="AG238" s="9">
        <f t="shared" si="86"/>
        <v>422.6199999999999</v>
      </c>
      <c r="AI238" s="21">
        <f t="shared" si="87"/>
        <v>0.14955817665148505</v>
      </c>
    </row>
    <row r="239" spans="1:35" ht="12.75" outlineLevel="1">
      <c r="A239" s="1" t="s">
        <v>644</v>
      </c>
      <c r="B239" s="16" t="s">
        <v>645</v>
      </c>
      <c r="C239" s="1" t="s">
        <v>1195</v>
      </c>
      <c r="E239" s="5">
        <v>16277.710000000001</v>
      </c>
      <c r="G239" s="5">
        <v>22208.73</v>
      </c>
      <c r="I239" s="9">
        <f t="shared" si="80"/>
        <v>-5931.019999999999</v>
      </c>
      <c r="K239" s="21">
        <f t="shared" si="81"/>
        <v>-0.2670580442915916</v>
      </c>
      <c r="M239" s="9">
        <v>56769.24</v>
      </c>
      <c r="O239" s="9">
        <v>64916.367</v>
      </c>
      <c r="Q239" s="9">
        <f t="shared" si="82"/>
        <v>-8147.127</v>
      </c>
      <c r="S239" s="21">
        <f t="shared" si="83"/>
        <v>-0.1255018938444291</v>
      </c>
      <c r="U239" s="9">
        <v>198346.386</v>
      </c>
      <c r="W239" s="9">
        <v>241218.608</v>
      </c>
      <c r="Y239" s="9">
        <f t="shared" si="84"/>
        <v>-42872.22200000001</v>
      </c>
      <c r="AA239" s="21">
        <f t="shared" si="85"/>
        <v>-0.177731819097472</v>
      </c>
      <c r="AC239" s="9">
        <v>231944.086</v>
      </c>
      <c r="AE239" s="9">
        <v>270618.474</v>
      </c>
      <c r="AG239" s="9">
        <f t="shared" si="86"/>
        <v>-38674.38799999998</v>
      </c>
      <c r="AI239" s="21">
        <f t="shared" si="87"/>
        <v>-0.14291111552125588</v>
      </c>
    </row>
    <row r="240" spans="1:35" ht="12.75" outlineLevel="1">
      <c r="A240" s="1" t="s">
        <v>646</v>
      </c>
      <c r="B240" s="16" t="s">
        <v>647</v>
      </c>
      <c r="C240" s="1" t="s">
        <v>1196</v>
      </c>
      <c r="E240" s="5">
        <v>209.86</v>
      </c>
      <c r="G240" s="5">
        <v>655.1990000000001</v>
      </c>
      <c r="I240" s="9">
        <f t="shared" si="80"/>
        <v>-445.33900000000006</v>
      </c>
      <c r="K240" s="21">
        <f t="shared" si="81"/>
        <v>-0.6797003658430493</v>
      </c>
      <c r="M240" s="9">
        <v>890.94</v>
      </c>
      <c r="O240" s="9">
        <v>1440.3210000000001</v>
      </c>
      <c r="Q240" s="9">
        <f t="shared" si="82"/>
        <v>-549.3810000000001</v>
      </c>
      <c r="S240" s="21">
        <f t="shared" si="83"/>
        <v>-0.3814295563280686</v>
      </c>
      <c r="U240" s="9">
        <v>3143.567</v>
      </c>
      <c r="W240" s="9">
        <v>2563.821</v>
      </c>
      <c r="Y240" s="9">
        <f t="shared" si="84"/>
        <v>579.7460000000001</v>
      </c>
      <c r="AA240" s="21">
        <f t="shared" si="85"/>
        <v>0.22612577087089938</v>
      </c>
      <c r="AC240" s="9">
        <v>3479.503</v>
      </c>
      <c r="AE240" s="9">
        <v>2584.4809999999998</v>
      </c>
      <c r="AG240" s="9">
        <f t="shared" si="86"/>
        <v>895.0220000000004</v>
      </c>
      <c r="AI240" s="21">
        <f t="shared" si="87"/>
        <v>0.34630627967472016</v>
      </c>
    </row>
    <row r="241" spans="1:35" ht="12.75" outlineLevel="1">
      <c r="A241" s="1" t="s">
        <v>648</v>
      </c>
      <c r="B241" s="16" t="s">
        <v>649</v>
      </c>
      <c r="C241" s="1" t="s">
        <v>1197</v>
      </c>
      <c r="E241" s="5">
        <v>33521.270000000004</v>
      </c>
      <c r="G241" s="5">
        <v>35667.17</v>
      </c>
      <c r="I241" s="9">
        <f t="shared" si="80"/>
        <v>-2145.899999999994</v>
      </c>
      <c r="K241" s="21">
        <f t="shared" si="81"/>
        <v>-0.06016457150931779</v>
      </c>
      <c r="M241" s="9">
        <v>96197.09</v>
      </c>
      <c r="O241" s="9">
        <v>117015.40000000001</v>
      </c>
      <c r="Q241" s="9">
        <f t="shared" si="82"/>
        <v>-20818.310000000012</v>
      </c>
      <c r="S241" s="21">
        <f t="shared" si="83"/>
        <v>-0.1779108561779049</v>
      </c>
      <c r="U241" s="9">
        <v>402795.268</v>
      </c>
      <c r="W241" s="9">
        <v>468735.701</v>
      </c>
      <c r="Y241" s="9">
        <f t="shared" si="84"/>
        <v>-65940.43300000002</v>
      </c>
      <c r="AA241" s="21">
        <f t="shared" si="85"/>
        <v>-0.14067721502612837</v>
      </c>
      <c r="AC241" s="9">
        <v>446353.485</v>
      </c>
      <c r="AE241" s="9">
        <v>521616.108</v>
      </c>
      <c r="AG241" s="9">
        <f t="shared" si="86"/>
        <v>-75262.62300000002</v>
      </c>
      <c r="AI241" s="21">
        <f t="shared" si="87"/>
        <v>-0.14428738270483016</v>
      </c>
    </row>
    <row r="242" spans="1:35" ht="12.75" outlineLevel="1">
      <c r="A242" s="1" t="s">
        <v>650</v>
      </c>
      <c r="B242" s="16" t="s">
        <v>651</v>
      </c>
      <c r="C242" s="1" t="s">
        <v>1198</v>
      </c>
      <c r="E242" s="5">
        <v>33764.44</v>
      </c>
      <c r="G242" s="5">
        <v>76917.317</v>
      </c>
      <c r="I242" s="9">
        <f t="shared" si="80"/>
        <v>-43152.87699999999</v>
      </c>
      <c r="K242" s="21">
        <f t="shared" si="81"/>
        <v>-0.5610294103212153</v>
      </c>
      <c r="M242" s="9">
        <v>94733.14</v>
      </c>
      <c r="O242" s="9">
        <v>176613.349</v>
      </c>
      <c r="Q242" s="9">
        <f t="shared" si="82"/>
        <v>-81880.20899999999</v>
      </c>
      <c r="S242" s="21">
        <f t="shared" si="83"/>
        <v>-0.46361279859995175</v>
      </c>
      <c r="U242" s="9">
        <v>652361.468</v>
      </c>
      <c r="W242" s="9">
        <v>723137.558</v>
      </c>
      <c r="Y242" s="9">
        <f t="shared" si="84"/>
        <v>-70776.08999999997</v>
      </c>
      <c r="AA242" s="21">
        <f t="shared" si="85"/>
        <v>-0.09787361922639894</v>
      </c>
      <c r="AC242" s="9">
        <v>770460.715</v>
      </c>
      <c r="AE242" s="9">
        <v>833522.824</v>
      </c>
      <c r="AG242" s="9">
        <f t="shared" si="86"/>
        <v>-63062.109000000055</v>
      </c>
      <c r="AI242" s="21">
        <f t="shared" si="87"/>
        <v>-0.0756573271711634</v>
      </c>
    </row>
    <row r="243" spans="1:35" ht="12.75" outlineLevel="1">
      <c r="A243" s="1" t="s">
        <v>652</v>
      </c>
      <c r="B243" s="16" t="s">
        <v>653</v>
      </c>
      <c r="C243" s="1" t="s">
        <v>1199</v>
      </c>
      <c r="E243" s="5">
        <v>10002.41</v>
      </c>
      <c r="G243" s="5">
        <v>19951.647</v>
      </c>
      <c r="I243" s="9">
        <f t="shared" si="80"/>
        <v>-9949.237000000001</v>
      </c>
      <c r="K243" s="21">
        <f t="shared" si="81"/>
        <v>-0.4986674533686367</v>
      </c>
      <c r="M243" s="9">
        <v>33673.11</v>
      </c>
      <c r="O243" s="9">
        <v>25943.16</v>
      </c>
      <c r="Q243" s="9">
        <f t="shared" si="82"/>
        <v>7729.950000000001</v>
      </c>
      <c r="S243" s="21">
        <f t="shared" si="83"/>
        <v>0.29795714939891677</v>
      </c>
      <c r="U243" s="9">
        <v>206119.994</v>
      </c>
      <c r="W243" s="9">
        <v>264937.675</v>
      </c>
      <c r="Y243" s="9">
        <f t="shared" si="84"/>
        <v>-58817.68099999998</v>
      </c>
      <c r="AA243" s="21">
        <f t="shared" si="85"/>
        <v>-0.2220057264411337</v>
      </c>
      <c r="AC243" s="9">
        <v>211586.44400000002</v>
      </c>
      <c r="AE243" s="9">
        <v>267750.23699999996</v>
      </c>
      <c r="AG243" s="9">
        <f t="shared" si="86"/>
        <v>-56163.79299999995</v>
      </c>
      <c r="AI243" s="21">
        <f t="shared" si="87"/>
        <v>-0.20976187968789717</v>
      </c>
    </row>
    <row r="244" spans="1:35" ht="12.75" outlineLevel="1">
      <c r="A244" s="1" t="s">
        <v>654</v>
      </c>
      <c r="B244" s="16" t="s">
        <v>655</v>
      </c>
      <c r="C244" s="1" t="s">
        <v>1200</v>
      </c>
      <c r="E244" s="5">
        <v>667.72</v>
      </c>
      <c r="G244" s="5">
        <v>2384.4390000000003</v>
      </c>
      <c r="I244" s="9">
        <f t="shared" si="80"/>
        <v>-1716.7190000000003</v>
      </c>
      <c r="K244" s="21">
        <f t="shared" si="81"/>
        <v>-0.7199676737379317</v>
      </c>
      <c r="M244" s="9">
        <v>11003.45</v>
      </c>
      <c r="O244" s="9">
        <v>12793.099</v>
      </c>
      <c r="Q244" s="9">
        <f t="shared" si="82"/>
        <v>-1789.6489999999994</v>
      </c>
      <c r="S244" s="21">
        <f t="shared" si="83"/>
        <v>-0.1398917494502309</v>
      </c>
      <c r="U244" s="9">
        <v>44046.381</v>
      </c>
      <c r="W244" s="9">
        <v>108163.339</v>
      </c>
      <c r="Y244" s="9">
        <f t="shared" si="84"/>
        <v>-64116.958000000006</v>
      </c>
      <c r="AA244" s="21">
        <f t="shared" si="85"/>
        <v>-0.5927790191462192</v>
      </c>
      <c r="AC244" s="9">
        <v>46724.283</v>
      </c>
      <c r="AE244" s="9">
        <v>110718.839</v>
      </c>
      <c r="AG244" s="9">
        <f t="shared" si="86"/>
        <v>-63994.556000000004</v>
      </c>
      <c r="AI244" s="21">
        <f t="shared" si="87"/>
        <v>-0.5779915737736375</v>
      </c>
    </row>
    <row r="245" spans="1:35" ht="12.75" outlineLevel="1">
      <c r="A245" s="1" t="s">
        <v>656</v>
      </c>
      <c r="B245" s="16" t="s">
        <v>657</v>
      </c>
      <c r="C245" s="1" t="s">
        <v>1201</v>
      </c>
      <c r="E245" s="5">
        <v>0</v>
      </c>
      <c r="G245" s="5">
        <v>31.86</v>
      </c>
      <c r="I245" s="9">
        <f t="shared" si="80"/>
        <v>-31.86</v>
      </c>
      <c r="K245" s="21" t="str">
        <f t="shared" si="81"/>
        <v>N.M.</v>
      </c>
      <c r="M245" s="9">
        <v>0</v>
      </c>
      <c r="O245" s="9">
        <v>33.22</v>
      </c>
      <c r="Q245" s="9">
        <f t="shared" si="82"/>
        <v>-33.22</v>
      </c>
      <c r="S245" s="21" t="str">
        <f t="shared" si="83"/>
        <v>N.M.</v>
      </c>
      <c r="U245" s="9">
        <v>1.3800000000000001</v>
      </c>
      <c r="W245" s="9">
        <v>65.16</v>
      </c>
      <c r="Y245" s="9">
        <f t="shared" si="84"/>
        <v>-63.779999999999994</v>
      </c>
      <c r="AA245" s="21">
        <f t="shared" si="85"/>
        <v>-0.9788213627992634</v>
      </c>
      <c r="AC245" s="9">
        <v>2.84</v>
      </c>
      <c r="AE245" s="9">
        <v>65.16</v>
      </c>
      <c r="AG245" s="9">
        <f t="shared" si="86"/>
        <v>-62.31999999999999</v>
      </c>
      <c r="AI245" s="21">
        <f t="shared" si="87"/>
        <v>-0.956414978514426</v>
      </c>
    </row>
    <row r="246" spans="1:35" ht="12.75" outlineLevel="1">
      <c r="A246" s="1" t="s">
        <v>658</v>
      </c>
      <c r="B246" s="16" t="s">
        <v>659</v>
      </c>
      <c r="C246" s="1" t="s">
        <v>1202</v>
      </c>
      <c r="E246" s="5">
        <v>0</v>
      </c>
      <c r="G246" s="5">
        <v>3.09</v>
      </c>
      <c r="I246" s="9">
        <f t="shared" si="80"/>
        <v>-3.09</v>
      </c>
      <c r="K246" s="21" t="str">
        <f t="shared" si="81"/>
        <v>N.M.</v>
      </c>
      <c r="M246" s="9">
        <v>0</v>
      </c>
      <c r="O246" s="9">
        <v>3.09</v>
      </c>
      <c r="Q246" s="9">
        <f t="shared" si="82"/>
        <v>-3.09</v>
      </c>
      <c r="S246" s="21" t="str">
        <f t="shared" si="83"/>
        <v>N.M.</v>
      </c>
      <c r="U246" s="9">
        <v>0</v>
      </c>
      <c r="W246" s="9">
        <v>22.621000000000002</v>
      </c>
      <c r="Y246" s="9">
        <f t="shared" si="84"/>
        <v>-22.621000000000002</v>
      </c>
      <c r="AA246" s="21" t="str">
        <f t="shared" si="85"/>
        <v>N.M.</v>
      </c>
      <c r="AC246" s="9">
        <v>0</v>
      </c>
      <c r="AE246" s="9">
        <v>22.621000000000002</v>
      </c>
      <c r="AG246" s="9">
        <f t="shared" si="86"/>
        <v>-22.621000000000002</v>
      </c>
      <c r="AI246" s="21" t="str">
        <f t="shared" si="87"/>
        <v>N.M.</v>
      </c>
    </row>
    <row r="247" spans="1:35" ht="12.75" outlineLevel="1">
      <c r="A247" s="1" t="s">
        <v>660</v>
      </c>
      <c r="B247" s="16" t="s">
        <v>661</v>
      </c>
      <c r="C247" s="1" t="s">
        <v>1203</v>
      </c>
      <c r="E247" s="5">
        <v>435303.09</v>
      </c>
      <c r="G247" s="5">
        <v>465187.974</v>
      </c>
      <c r="I247" s="9">
        <f t="shared" si="80"/>
        <v>-29884.88399999996</v>
      </c>
      <c r="K247" s="21">
        <f t="shared" si="81"/>
        <v>-0.06424259798255223</v>
      </c>
      <c r="M247" s="9">
        <v>1617515.97</v>
      </c>
      <c r="O247" s="9">
        <v>1636641.275</v>
      </c>
      <c r="Q247" s="9">
        <f t="shared" si="82"/>
        <v>-19125.304999999935</v>
      </c>
      <c r="S247" s="21">
        <f t="shared" si="83"/>
        <v>-0.011685703698264566</v>
      </c>
      <c r="U247" s="9">
        <v>5518739.806</v>
      </c>
      <c r="W247" s="9">
        <v>6065129.129</v>
      </c>
      <c r="Y247" s="9">
        <f t="shared" si="84"/>
        <v>-546389.3229999999</v>
      </c>
      <c r="AA247" s="21">
        <f t="shared" si="85"/>
        <v>-0.09008700579637731</v>
      </c>
      <c r="AC247" s="9">
        <v>6286345.293</v>
      </c>
      <c r="AE247" s="9">
        <v>6793805.41</v>
      </c>
      <c r="AG247" s="9">
        <f t="shared" si="86"/>
        <v>-507460.11700000055</v>
      </c>
      <c r="AI247" s="21">
        <f t="shared" si="87"/>
        <v>-0.07469453220621468</v>
      </c>
    </row>
    <row r="248" spans="1:35" ht="12.75" outlineLevel="1">
      <c r="A248" s="1" t="s">
        <v>662</v>
      </c>
      <c r="B248" s="16" t="s">
        <v>663</v>
      </c>
      <c r="C248" s="1" t="s">
        <v>1204</v>
      </c>
      <c r="E248" s="5">
        <v>0</v>
      </c>
      <c r="G248" s="5">
        <v>0</v>
      </c>
      <c r="I248" s="9">
        <f t="shared" si="80"/>
        <v>0</v>
      </c>
      <c r="K248" s="21">
        <f t="shared" si="81"/>
        <v>0</v>
      </c>
      <c r="M248" s="9">
        <v>0</v>
      </c>
      <c r="O248" s="9">
        <v>0</v>
      </c>
      <c r="Q248" s="9">
        <f t="shared" si="82"/>
        <v>0</v>
      </c>
      <c r="S248" s="21">
        <f t="shared" si="83"/>
        <v>0</v>
      </c>
      <c r="U248" s="9">
        <v>289.48</v>
      </c>
      <c r="W248" s="9">
        <v>153.68</v>
      </c>
      <c r="Y248" s="9">
        <f t="shared" si="84"/>
        <v>135.8</v>
      </c>
      <c r="AA248" s="21">
        <f t="shared" si="85"/>
        <v>0.88365434669443</v>
      </c>
      <c r="AC248" s="9">
        <v>289.48</v>
      </c>
      <c r="AE248" s="9">
        <v>153.68</v>
      </c>
      <c r="AG248" s="9">
        <f t="shared" si="86"/>
        <v>135.8</v>
      </c>
      <c r="AI248" s="21">
        <f t="shared" si="87"/>
        <v>0.88365434669443</v>
      </c>
    </row>
    <row r="249" spans="1:35" ht="12.75" outlineLevel="1">
      <c r="A249" s="1" t="s">
        <v>664</v>
      </c>
      <c r="B249" s="16" t="s">
        <v>665</v>
      </c>
      <c r="C249" s="1" t="s">
        <v>1205</v>
      </c>
      <c r="E249" s="5">
        <v>101852.61</v>
      </c>
      <c r="G249" s="5">
        <v>57009.294</v>
      </c>
      <c r="I249" s="9">
        <f t="shared" si="80"/>
        <v>44843.316</v>
      </c>
      <c r="K249" s="21">
        <f t="shared" si="81"/>
        <v>0.7865965854620125</v>
      </c>
      <c r="M249" s="9">
        <v>147631.52</v>
      </c>
      <c r="O249" s="9">
        <v>333904.597</v>
      </c>
      <c r="Q249" s="9">
        <f t="shared" si="82"/>
        <v>-186273.07700000002</v>
      </c>
      <c r="S249" s="21">
        <f t="shared" si="83"/>
        <v>-0.5578631701198172</v>
      </c>
      <c r="U249" s="9">
        <v>940129.766</v>
      </c>
      <c r="W249" s="9">
        <v>732817.675</v>
      </c>
      <c r="Y249" s="9">
        <f t="shared" si="84"/>
        <v>207312.0909999999</v>
      </c>
      <c r="AA249" s="21">
        <f t="shared" si="85"/>
        <v>0.28289723088352076</v>
      </c>
      <c r="AC249" s="9">
        <v>883203.0499999999</v>
      </c>
      <c r="AE249" s="9">
        <v>826059.1900000001</v>
      </c>
      <c r="AG249" s="9">
        <f t="shared" si="86"/>
        <v>57143.85999999987</v>
      </c>
      <c r="AI249" s="21">
        <f t="shared" si="87"/>
        <v>0.06917647148263052</v>
      </c>
    </row>
    <row r="250" spans="1:35" ht="12.75" outlineLevel="1">
      <c r="A250" s="1" t="s">
        <v>666</v>
      </c>
      <c r="B250" s="16" t="s">
        <v>667</v>
      </c>
      <c r="C250" s="1" t="s">
        <v>1206</v>
      </c>
      <c r="E250" s="5">
        <v>0</v>
      </c>
      <c r="G250" s="5">
        <v>10.47</v>
      </c>
      <c r="I250" s="9">
        <f t="shared" si="80"/>
        <v>-10.47</v>
      </c>
      <c r="K250" s="21" t="str">
        <f t="shared" si="81"/>
        <v>N.M.</v>
      </c>
      <c r="M250" s="9">
        <v>0</v>
      </c>
      <c r="O250" s="9">
        <v>141.52</v>
      </c>
      <c r="Q250" s="9">
        <f t="shared" si="82"/>
        <v>-141.52</v>
      </c>
      <c r="S250" s="21" t="str">
        <f t="shared" si="83"/>
        <v>N.M.</v>
      </c>
      <c r="U250" s="9">
        <v>115.93</v>
      </c>
      <c r="W250" s="9">
        <v>439.64</v>
      </c>
      <c r="Y250" s="9">
        <f t="shared" si="84"/>
        <v>-323.71</v>
      </c>
      <c r="AA250" s="21">
        <f t="shared" si="85"/>
        <v>-0.7363069784369028</v>
      </c>
      <c r="AC250" s="9">
        <v>169.53</v>
      </c>
      <c r="AE250" s="9">
        <v>482.46999999999997</v>
      </c>
      <c r="AG250" s="9">
        <f t="shared" si="86"/>
        <v>-312.93999999999994</v>
      </c>
      <c r="AI250" s="21">
        <f t="shared" si="87"/>
        <v>-0.6486206396252616</v>
      </c>
    </row>
    <row r="251" spans="1:35" ht="12.75" outlineLevel="1">
      <c r="A251" s="1" t="s">
        <v>668</v>
      </c>
      <c r="B251" s="16" t="s">
        <v>669</v>
      </c>
      <c r="C251" s="1" t="s">
        <v>1207</v>
      </c>
      <c r="E251" s="5">
        <v>0</v>
      </c>
      <c r="G251" s="5">
        <v>0</v>
      </c>
      <c r="I251" s="9">
        <f t="shared" si="80"/>
        <v>0</v>
      </c>
      <c r="K251" s="21">
        <f t="shared" si="81"/>
        <v>0</v>
      </c>
      <c r="M251" s="9">
        <v>0</v>
      </c>
      <c r="O251" s="9">
        <v>0</v>
      </c>
      <c r="Q251" s="9">
        <f t="shared" si="82"/>
        <v>0</v>
      </c>
      <c r="S251" s="21">
        <f t="shared" si="83"/>
        <v>0</v>
      </c>
      <c r="U251" s="9">
        <v>0</v>
      </c>
      <c r="W251" s="9">
        <v>0.6900000000000001</v>
      </c>
      <c r="Y251" s="9">
        <f t="shared" si="84"/>
        <v>-0.6900000000000001</v>
      </c>
      <c r="AA251" s="21" t="str">
        <f t="shared" si="85"/>
        <v>N.M.</v>
      </c>
      <c r="AC251" s="9">
        <v>0</v>
      </c>
      <c r="AE251" s="9">
        <v>0.6900000000000001</v>
      </c>
      <c r="AG251" s="9">
        <f t="shared" si="86"/>
        <v>-0.6900000000000001</v>
      </c>
      <c r="AI251" s="21" t="str">
        <f t="shared" si="87"/>
        <v>N.M.</v>
      </c>
    </row>
    <row r="252" spans="1:35" ht="12.75" outlineLevel="1">
      <c r="A252" s="1" t="s">
        <v>670</v>
      </c>
      <c r="B252" s="16" t="s">
        <v>671</v>
      </c>
      <c r="C252" s="1" t="s">
        <v>1208</v>
      </c>
      <c r="E252" s="5">
        <v>0</v>
      </c>
      <c r="G252" s="5">
        <v>0</v>
      </c>
      <c r="I252" s="9">
        <f t="shared" si="80"/>
        <v>0</v>
      </c>
      <c r="K252" s="21">
        <f t="shared" si="81"/>
        <v>0</v>
      </c>
      <c r="M252" s="9">
        <v>0</v>
      </c>
      <c r="O252" s="9">
        <v>0</v>
      </c>
      <c r="Q252" s="9">
        <f t="shared" si="82"/>
        <v>0</v>
      </c>
      <c r="S252" s="21">
        <f t="shared" si="83"/>
        <v>0</v>
      </c>
      <c r="U252" s="9">
        <v>2.43</v>
      </c>
      <c r="W252" s="9">
        <v>0</v>
      </c>
      <c r="Y252" s="9">
        <f t="shared" si="84"/>
        <v>2.43</v>
      </c>
      <c r="AA252" s="21" t="str">
        <f t="shared" si="85"/>
        <v>N.M.</v>
      </c>
      <c r="AC252" s="9">
        <v>2.43</v>
      </c>
      <c r="AE252" s="9">
        <v>0</v>
      </c>
      <c r="AG252" s="9">
        <f t="shared" si="86"/>
        <v>2.43</v>
      </c>
      <c r="AI252" s="21" t="str">
        <f t="shared" si="87"/>
        <v>N.M.</v>
      </c>
    </row>
    <row r="253" spans="1:35" ht="12.75" outlineLevel="1">
      <c r="A253" s="1" t="s">
        <v>672</v>
      </c>
      <c r="B253" s="16" t="s">
        <v>673</v>
      </c>
      <c r="C253" s="1" t="s">
        <v>1209</v>
      </c>
      <c r="E253" s="5">
        <v>-74870.58</v>
      </c>
      <c r="G253" s="5">
        <v>-110.59</v>
      </c>
      <c r="I253" s="9">
        <f t="shared" si="80"/>
        <v>-74759.99</v>
      </c>
      <c r="K253" s="21" t="str">
        <f t="shared" si="81"/>
        <v>N.M.</v>
      </c>
      <c r="M253" s="9">
        <v>-83876.72</v>
      </c>
      <c r="O253" s="9">
        <v>-2699.07</v>
      </c>
      <c r="Q253" s="9">
        <f t="shared" si="82"/>
        <v>-81177.65</v>
      </c>
      <c r="S253" s="21" t="str">
        <f t="shared" si="83"/>
        <v>N.M.</v>
      </c>
      <c r="U253" s="9">
        <v>-83678.2</v>
      </c>
      <c r="W253" s="9">
        <v>-2787.98</v>
      </c>
      <c r="Y253" s="9">
        <f t="shared" si="84"/>
        <v>-80890.22</v>
      </c>
      <c r="AA253" s="21" t="str">
        <f t="shared" si="85"/>
        <v>N.M.</v>
      </c>
      <c r="AC253" s="9">
        <v>-83678.2</v>
      </c>
      <c r="AE253" s="9">
        <v>-2788.15</v>
      </c>
      <c r="AG253" s="9">
        <f t="shared" si="86"/>
        <v>-80890.05</v>
      </c>
      <c r="AI253" s="21" t="str">
        <f t="shared" si="87"/>
        <v>N.M.</v>
      </c>
    </row>
    <row r="254" spans="1:35" ht="12.75" outlineLevel="1">
      <c r="A254" s="1" t="s">
        <v>674</v>
      </c>
      <c r="B254" s="16" t="s">
        <v>675</v>
      </c>
      <c r="C254" s="1" t="s">
        <v>1210</v>
      </c>
      <c r="E254" s="5">
        <v>-24796.36</v>
      </c>
      <c r="G254" s="5">
        <v>-33643.54</v>
      </c>
      <c r="I254" s="9">
        <f t="shared" si="80"/>
        <v>8847.18</v>
      </c>
      <c r="K254" s="21">
        <f t="shared" si="81"/>
        <v>0.262968165656765</v>
      </c>
      <c r="M254" s="9">
        <v>-79682.36</v>
      </c>
      <c r="O254" s="9">
        <v>-135713.09</v>
      </c>
      <c r="Q254" s="9">
        <f t="shared" si="82"/>
        <v>56030.729999999996</v>
      </c>
      <c r="S254" s="21">
        <f t="shared" si="83"/>
        <v>0.41286164805473075</v>
      </c>
      <c r="U254" s="9">
        <v>-356107.97000000003</v>
      </c>
      <c r="W254" s="9">
        <v>-458568.47000000003</v>
      </c>
      <c r="Y254" s="9">
        <f t="shared" si="84"/>
        <v>102460.5</v>
      </c>
      <c r="AA254" s="21">
        <f t="shared" si="85"/>
        <v>0.22343555369168752</v>
      </c>
      <c r="AC254" s="9">
        <v>-395441.30000000005</v>
      </c>
      <c r="AE254" s="9">
        <v>-479103.47000000003</v>
      </c>
      <c r="AG254" s="9">
        <f t="shared" si="86"/>
        <v>83662.16999999998</v>
      </c>
      <c r="AI254" s="21">
        <f t="shared" si="87"/>
        <v>0.17462234201726817</v>
      </c>
    </row>
    <row r="255" spans="1:35" ht="12.75" outlineLevel="1">
      <c r="A255" s="1" t="s">
        <v>676</v>
      </c>
      <c r="B255" s="16" t="s">
        <v>677</v>
      </c>
      <c r="C255" s="1" t="s">
        <v>1211</v>
      </c>
      <c r="E255" s="5">
        <v>-3746.76</v>
      </c>
      <c r="G255" s="5">
        <v>-553.49</v>
      </c>
      <c r="I255" s="9">
        <f t="shared" si="80"/>
        <v>-3193.2700000000004</v>
      </c>
      <c r="K255" s="21">
        <f t="shared" si="81"/>
        <v>-5.769336392708089</v>
      </c>
      <c r="M255" s="9">
        <v>-9791.65</v>
      </c>
      <c r="O255" s="9">
        <v>-8362.85</v>
      </c>
      <c r="Q255" s="9">
        <f t="shared" si="82"/>
        <v>-1428.7999999999993</v>
      </c>
      <c r="S255" s="21">
        <f t="shared" si="83"/>
        <v>-0.1708508463023968</v>
      </c>
      <c r="U255" s="9">
        <v>-15825.02</v>
      </c>
      <c r="W255" s="9">
        <v>-24912.89</v>
      </c>
      <c r="Y255" s="9">
        <f t="shared" si="84"/>
        <v>9087.869999999999</v>
      </c>
      <c r="AA255" s="21">
        <f t="shared" si="85"/>
        <v>0.3647858598500615</v>
      </c>
      <c r="AC255" s="9">
        <v>-17274.8</v>
      </c>
      <c r="AE255" s="9">
        <v>-26660.19</v>
      </c>
      <c r="AG255" s="9">
        <f t="shared" si="86"/>
        <v>9385.39</v>
      </c>
      <c r="AI255" s="21">
        <f t="shared" si="87"/>
        <v>0.35203762613844836</v>
      </c>
    </row>
    <row r="256" spans="1:35" ht="12.75" outlineLevel="1">
      <c r="A256" s="1" t="s">
        <v>678</v>
      </c>
      <c r="B256" s="16" t="s">
        <v>679</v>
      </c>
      <c r="C256" s="1" t="s">
        <v>1212</v>
      </c>
      <c r="E256" s="5">
        <v>-54224.04</v>
      </c>
      <c r="G256" s="5">
        <v>-39980.8</v>
      </c>
      <c r="I256" s="9">
        <f t="shared" si="80"/>
        <v>-14243.239999999998</v>
      </c>
      <c r="K256" s="21">
        <f t="shared" si="81"/>
        <v>-0.35625200096046095</v>
      </c>
      <c r="M256" s="9">
        <v>-153058.56</v>
      </c>
      <c r="O256" s="9">
        <v>-119508.75</v>
      </c>
      <c r="Q256" s="9">
        <f t="shared" si="82"/>
        <v>-33549.81</v>
      </c>
      <c r="S256" s="21">
        <f t="shared" si="83"/>
        <v>-0.2807309925005491</v>
      </c>
      <c r="U256" s="9">
        <v>-580740.4</v>
      </c>
      <c r="W256" s="9">
        <v>-418445.92</v>
      </c>
      <c r="Y256" s="9">
        <f t="shared" si="84"/>
        <v>-162294.48000000004</v>
      </c>
      <c r="AA256" s="21">
        <f t="shared" si="85"/>
        <v>-0.3878505494808028</v>
      </c>
      <c r="AC256" s="9">
        <v>-621253.27</v>
      </c>
      <c r="AE256" s="9">
        <v>-448775.56</v>
      </c>
      <c r="AG256" s="9">
        <f t="shared" si="86"/>
        <v>-172477.71000000002</v>
      </c>
      <c r="AI256" s="21">
        <f t="shared" si="87"/>
        <v>-0.38432955217080006</v>
      </c>
    </row>
    <row r="257" spans="1:35" ht="12.75" outlineLevel="1">
      <c r="A257" s="1" t="s">
        <v>680</v>
      </c>
      <c r="B257" s="16" t="s">
        <v>681</v>
      </c>
      <c r="C257" s="1" t="s">
        <v>1213</v>
      </c>
      <c r="E257" s="5">
        <v>39557.020000000004</v>
      </c>
      <c r="G257" s="5">
        <v>92956.659</v>
      </c>
      <c r="I257" s="9">
        <f t="shared" si="80"/>
        <v>-53399.638999999996</v>
      </c>
      <c r="K257" s="21">
        <f t="shared" si="81"/>
        <v>-0.5744573823377193</v>
      </c>
      <c r="M257" s="9">
        <v>118031.06</v>
      </c>
      <c r="O257" s="9">
        <v>371766.051</v>
      </c>
      <c r="Q257" s="9">
        <f t="shared" si="82"/>
        <v>-253734.99099999998</v>
      </c>
      <c r="S257" s="21">
        <f t="shared" si="83"/>
        <v>-0.6825125379724358</v>
      </c>
      <c r="U257" s="9">
        <v>533720.306</v>
      </c>
      <c r="W257" s="9">
        <v>1505964.245</v>
      </c>
      <c r="Y257" s="9">
        <f t="shared" si="84"/>
        <v>-972243.9390000001</v>
      </c>
      <c r="AA257" s="21">
        <f t="shared" si="85"/>
        <v>-0.6455956323186146</v>
      </c>
      <c r="AC257" s="9">
        <v>519986.337</v>
      </c>
      <c r="AE257" s="9">
        <v>1635564.134</v>
      </c>
      <c r="AG257" s="9">
        <f t="shared" si="86"/>
        <v>-1115577.797</v>
      </c>
      <c r="AI257" s="21">
        <f t="shared" si="87"/>
        <v>-0.6820752386344515</v>
      </c>
    </row>
    <row r="258" spans="1:35" ht="12.75" outlineLevel="1">
      <c r="A258" s="1" t="s">
        <v>682</v>
      </c>
      <c r="B258" s="16" t="s">
        <v>683</v>
      </c>
      <c r="C258" s="1" t="s">
        <v>1214</v>
      </c>
      <c r="E258" s="5">
        <v>0</v>
      </c>
      <c r="G258" s="5">
        <v>0</v>
      </c>
      <c r="I258" s="9">
        <f t="shared" si="80"/>
        <v>0</v>
      </c>
      <c r="K258" s="21">
        <f t="shared" si="81"/>
        <v>0</v>
      </c>
      <c r="M258" s="9">
        <v>0</v>
      </c>
      <c r="O258" s="9">
        <v>0</v>
      </c>
      <c r="Q258" s="9">
        <f t="shared" si="82"/>
        <v>0</v>
      </c>
      <c r="S258" s="21">
        <f t="shared" si="83"/>
        <v>0</v>
      </c>
      <c r="U258" s="9">
        <v>0</v>
      </c>
      <c r="W258" s="9">
        <v>-323.89</v>
      </c>
      <c r="Y258" s="9">
        <f t="shared" si="84"/>
        <v>323.89</v>
      </c>
      <c r="AA258" s="21" t="str">
        <f t="shared" si="85"/>
        <v>N.M.</v>
      </c>
      <c r="AC258" s="9">
        <v>0</v>
      </c>
      <c r="AE258" s="9">
        <v>-1.6599999999999682</v>
      </c>
      <c r="AG258" s="9">
        <f t="shared" si="86"/>
        <v>1.6599999999999682</v>
      </c>
      <c r="AI258" s="21" t="str">
        <f t="shared" si="87"/>
        <v>N.M.</v>
      </c>
    </row>
    <row r="259" spans="1:35" ht="12.75" outlineLevel="1">
      <c r="A259" s="1" t="s">
        <v>684</v>
      </c>
      <c r="B259" s="16" t="s">
        <v>685</v>
      </c>
      <c r="C259" s="1" t="s">
        <v>1215</v>
      </c>
      <c r="E259" s="5">
        <v>406869.69</v>
      </c>
      <c r="G259" s="5">
        <v>379238.60000000003</v>
      </c>
      <c r="I259" s="9">
        <f t="shared" si="80"/>
        <v>27631.089999999967</v>
      </c>
      <c r="K259" s="21">
        <f t="shared" si="81"/>
        <v>0.07285938193000387</v>
      </c>
      <c r="M259" s="9">
        <v>1454529.87</v>
      </c>
      <c r="O259" s="9">
        <v>1094030.83</v>
      </c>
      <c r="Q259" s="9">
        <f t="shared" si="82"/>
        <v>360499.04000000004</v>
      </c>
      <c r="S259" s="21">
        <f t="shared" si="83"/>
        <v>0.32951451651504193</v>
      </c>
      <c r="U259" s="9">
        <v>4898637.11</v>
      </c>
      <c r="W259" s="9">
        <v>3899508.77</v>
      </c>
      <c r="Y259" s="9">
        <f t="shared" si="84"/>
        <v>999128.3400000003</v>
      </c>
      <c r="AA259" s="21">
        <f t="shared" si="85"/>
        <v>0.2562190262749429</v>
      </c>
      <c r="AC259" s="9">
        <v>5385820.37</v>
      </c>
      <c r="AE259" s="9">
        <v>4632563.39</v>
      </c>
      <c r="AG259" s="9">
        <f t="shared" si="86"/>
        <v>753256.9800000004</v>
      </c>
      <c r="AI259" s="21">
        <f t="shared" si="87"/>
        <v>0.16260046902455888</v>
      </c>
    </row>
    <row r="260" spans="1:35" ht="12.75" outlineLevel="1">
      <c r="A260" s="1" t="s">
        <v>686</v>
      </c>
      <c r="B260" s="16" t="s">
        <v>687</v>
      </c>
      <c r="C260" s="1" t="s">
        <v>1216</v>
      </c>
      <c r="E260" s="5">
        <v>31344.14</v>
      </c>
      <c r="G260" s="5">
        <v>31750.530000000002</v>
      </c>
      <c r="I260" s="9">
        <f t="shared" si="80"/>
        <v>-406.39000000000306</v>
      </c>
      <c r="K260" s="21">
        <f t="shared" si="81"/>
        <v>-0.012799471378903061</v>
      </c>
      <c r="M260" s="9">
        <v>94032.42</v>
      </c>
      <c r="O260" s="9">
        <v>91892.17</v>
      </c>
      <c r="Q260" s="9">
        <f t="shared" si="82"/>
        <v>2140.25</v>
      </c>
      <c r="S260" s="21">
        <f t="shared" si="83"/>
        <v>0.023290885393173325</v>
      </c>
      <c r="U260" s="9">
        <v>336091.878</v>
      </c>
      <c r="W260" s="9">
        <v>469593.461</v>
      </c>
      <c r="Y260" s="9">
        <f t="shared" si="84"/>
        <v>-133501.58299999998</v>
      </c>
      <c r="AA260" s="21">
        <f t="shared" si="85"/>
        <v>-0.28429182705335837</v>
      </c>
      <c r="AC260" s="9">
        <v>367842.32800000004</v>
      </c>
      <c r="AE260" s="9">
        <v>500133.101</v>
      </c>
      <c r="AG260" s="9">
        <f t="shared" si="86"/>
        <v>-132290.773</v>
      </c>
      <c r="AI260" s="21">
        <f t="shared" si="87"/>
        <v>-0.2645111326074776</v>
      </c>
    </row>
    <row r="261" spans="1:35" ht="12.75" outlineLevel="1">
      <c r="A261" s="1" t="s">
        <v>688</v>
      </c>
      <c r="B261" s="16" t="s">
        <v>689</v>
      </c>
      <c r="C261" s="1" t="s">
        <v>1217</v>
      </c>
      <c r="E261" s="5">
        <v>82822.87</v>
      </c>
      <c r="G261" s="5">
        <v>77609.02</v>
      </c>
      <c r="I261" s="9">
        <f t="shared" si="80"/>
        <v>5213.849999999991</v>
      </c>
      <c r="K261" s="21">
        <f t="shared" si="81"/>
        <v>0.06718097973663359</v>
      </c>
      <c r="M261" s="9">
        <v>248108.32</v>
      </c>
      <c r="O261" s="9">
        <v>232827.06</v>
      </c>
      <c r="Q261" s="9">
        <f t="shared" si="82"/>
        <v>15281.26000000001</v>
      </c>
      <c r="S261" s="21">
        <f t="shared" si="83"/>
        <v>0.06563352215159186</v>
      </c>
      <c r="U261" s="9">
        <v>895103.382</v>
      </c>
      <c r="W261" s="9">
        <v>852956.49</v>
      </c>
      <c r="Y261" s="9">
        <f t="shared" si="84"/>
        <v>42146.89199999999</v>
      </c>
      <c r="AA261" s="21">
        <f t="shared" si="85"/>
        <v>0.04941271037166268</v>
      </c>
      <c r="AC261" s="9">
        <v>977817.222</v>
      </c>
      <c r="AE261" s="9">
        <v>933546.17</v>
      </c>
      <c r="AG261" s="9">
        <f t="shared" si="86"/>
        <v>44271.05199999991</v>
      </c>
      <c r="AI261" s="21">
        <f t="shared" si="87"/>
        <v>0.04742245581704856</v>
      </c>
    </row>
    <row r="262" spans="1:35" ht="12.75" outlineLevel="1">
      <c r="A262" s="1" t="s">
        <v>690</v>
      </c>
      <c r="B262" s="16" t="s">
        <v>691</v>
      </c>
      <c r="C262" s="1" t="s">
        <v>1218</v>
      </c>
      <c r="E262" s="5">
        <v>0</v>
      </c>
      <c r="G262" s="5">
        <v>266.95</v>
      </c>
      <c r="I262" s="9">
        <f t="shared" si="80"/>
        <v>-266.95</v>
      </c>
      <c r="K262" s="21" t="str">
        <f t="shared" si="81"/>
        <v>N.M.</v>
      </c>
      <c r="M262" s="9">
        <v>0</v>
      </c>
      <c r="O262" s="9">
        <v>266.95</v>
      </c>
      <c r="Q262" s="9">
        <f t="shared" si="82"/>
        <v>-266.95</v>
      </c>
      <c r="S262" s="21" t="str">
        <f t="shared" si="83"/>
        <v>N.M.</v>
      </c>
      <c r="U262" s="9">
        <v>1334.318</v>
      </c>
      <c r="W262" s="9">
        <v>4709.899</v>
      </c>
      <c r="Y262" s="9">
        <f t="shared" si="84"/>
        <v>-3375.581</v>
      </c>
      <c r="AA262" s="21">
        <f t="shared" si="85"/>
        <v>-0.7166992328285595</v>
      </c>
      <c r="AC262" s="9">
        <v>2485.272</v>
      </c>
      <c r="AE262" s="9">
        <v>4709.899</v>
      </c>
      <c r="AG262" s="9">
        <f t="shared" si="86"/>
        <v>-2224.6270000000004</v>
      </c>
      <c r="AI262" s="21">
        <f t="shared" si="87"/>
        <v>-0.4723300860591703</v>
      </c>
    </row>
    <row r="263" spans="1:35" ht="12.75" outlineLevel="1">
      <c r="A263" s="1" t="s">
        <v>692</v>
      </c>
      <c r="B263" s="16" t="s">
        <v>693</v>
      </c>
      <c r="C263" s="1" t="s">
        <v>1219</v>
      </c>
      <c r="E263" s="5">
        <v>8611.43</v>
      </c>
      <c r="G263" s="5">
        <v>10417.548</v>
      </c>
      <c r="I263" s="9">
        <f aca="true" t="shared" si="88" ref="I263:I294">+E263-G263</f>
        <v>-1806.1180000000004</v>
      </c>
      <c r="K263" s="21">
        <f aca="true" t="shared" si="89" ref="K263:K294">IF(G263&lt;0,IF(I263=0,0,IF(OR(G263=0,E263=0),"N.M.",IF(ABS(I263/G263)&gt;=10,"N.M.",I263/(-G263)))),IF(I263=0,0,IF(OR(G263=0,E263=0),"N.M.",IF(ABS(I263/G263)&gt;=10,"N.M.",I263/G263))))</f>
        <v>-0.17337265928604315</v>
      </c>
      <c r="M263" s="9">
        <v>28591.32</v>
      </c>
      <c r="O263" s="9">
        <v>31191.237</v>
      </c>
      <c r="Q263" s="9">
        <f aca="true" t="shared" si="90" ref="Q263:Q294">(+M263-O263)</f>
        <v>-2599.9170000000013</v>
      </c>
      <c r="S263" s="21">
        <f aca="true" t="shared" si="91" ref="S263:S294">IF(O263&lt;0,IF(Q263=0,0,IF(OR(O263=0,M263=0),"N.M.",IF(ABS(Q263/O263)&gt;=10,"N.M.",Q263/(-O263)))),IF(Q263=0,0,IF(OR(O263=0,M263=0),"N.M.",IF(ABS(Q263/O263)&gt;=10,"N.M.",Q263/O263))))</f>
        <v>-0.08335408435388443</v>
      </c>
      <c r="U263" s="9">
        <v>93318.918</v>
      </c>
      <c r="W263" s="9">
        <v>86147.958</v>
      </c>
      <c r="Y263" s="9">
        <f aca="true" t="shared" si="92" ref="Y263:Y294">(+U263-W263)</f>
        <v>7170.960000000006</v>
      </c>
      <c r="AA263" s="21">
        <f aca="true" t="shared" si="93" ref="AA263:AA294">IF(W263&lt;0,IF(Y263=0,0,IF(OR(W263=0,U263=0),"N.M.",IF(ABS(Y263/W263)&gt;=10,"N.M.",Y263/(-W263)))),IF(Y263=0,0,IF(OR(W263=0,U263=0),"N.M.",IF(ABS(Y263/W263)&gt;=10,"N.M.",Y263/W263))))</f>
        <v>0.08324004615408304</v>
      </c>
      <c r="AC263" s="9">
        <v>107533.62400000001</v>
      </c>
      <c r="AE263" s="9">
        <v>86383.928</v>
      </c>
      <c r="AG263" s="9">
        <f aca="true" t="shared" si="94" ref="AG263:AG294">(+AC263-AE263)</f>
        <v>21149.69600000001</v>
      </c>
      <c r="AI263" s="21">
        <f aca="true" t="shared" si="95" ref="AI263:AI294">IF(AE263&lt;0,IF(AG263=0,0,IF(OR(AE263=0,AC263=0),"N.M.",IF(ABS(AG263/AE263)&gt;=10,"N.M.",AG263/(-AE263)))),IF(AG263=0,0,IF(OR(AE263=0,AC263=0),"N.M.",IF(ABS(AG263/AE263)&gt;=10,"N.M.",AG263/AE263))))</f>
        <v>0.2448336917487708</v>
      </c>
    </row>
    <row r="264" spans="1:35" ht="12.75" outlineLevel="1">
      <c r="A264" s="1" t="s">
        <v>694</v>
      </c>
      <c r="B264" s="16" t="s">
        <v>695</v>
      </c>
      <c r="C264" s="1" t="s">
        <v>1220</v>
      </c>
      <c r="E264" s="5">
        <v>0</v>
      </c>
      <c r="G264" s="5">
        <v>0</v>
      </c>
      <c r="I264" s="9">
        <f t="shared" si="88"/>
        <v>0</v>
      </c>
      <c r="K264" s="21">
        <f t="shared" si="89"/>
        <v>0</v>
      </c>
      <c r="M264" s="9">
        <v>0</v>
      </c>
      <c r="O264" s="9">
        <v>43.82</v>
      </c>
      <c r="Q264" s="9">
        <f t="shared" si="90"/>
        <v>-43.82</v>
      </c>
      <c r="S264" s="21" t="str">
        <f t="shared" si="91"/>
        <v>N.M.</v>
      </c>
      <c r="U264" s="9">
        <v>0</v>
      </c>
      <c r="W264" s="9">
        <v>43.82</v>
      </c>
      <c r="Y264" s="9">
        <f t="shared" si="92"/>
        <v>-43.82</v>
      </c>
      <c r="AA264" s="21" t="str">
        <f t="shared" si="93"/>
        <v>N.M.</v>
      </c>
      <c r="AC264" s="9">
        <v>0</v>
      </c>
      <c r="AE264" s="9">
        <v>43.82</v>
      </c>
      <c r="AG264" s="9">
        <f t="shared" si="94"/>
        <v>-43.82</v>
      </c>
      <c r="AI264" s="21" t="str">
        <f t="shared" si="95"/>
        <v>N.M.</v>
      </c>
    </row>
    <row r="265" spans="1:35" ht="12.75" outlineLevel="1">
      <c r="A265" s="1" t="s">
        <v>696</v>
      </c>
      <c r="B265" s="16" t="s">
        <v>697</v>
      </c>
      <c r="C265" s="1" t="s">
        <v>1221</v>
      </c>
      <c r="E265" s="5">
        <v>-3869.61</v>
      </c>
      <c r="G265" s="5">
        <v>-15031.76</v>
      </c>
      <c r="I265" s="9">
        <f t="shared" si="88"/>
        <v>11162.15</v>
      </c>
      <c r="K265" s="21">
        <f t="shared" si="89"/>
        <v>0.7425710628695509</v>
      </c>
      <c r="M265" s="9">
        <v>75237.46</v>
      </c>
      <c r="O265" s="9">
        <v>253264.73</v>
      </c>
      <c r="Q265" s="9">
        <f t="shared" si="90"/>
        <v>-178027.27000000002</v>
      </c>
      <c r="S265" s="21">
        <f t="shared" si="91"/>
        <v>-0.7029295788639817</v>
      </c>
      <c r="U265" s="9">
        <v>300939.47000000003</v>
      </c>
      <c r="W265" s="9">
        <v>453540.4</v>
      </c>
      <c r="Y265" s="9">
        <f t="shared" si="92"/>
        <v>-152600.93</v>
      </c>
      <c r="AA265" s="21">
        <f t="shared" si="93"/>
        <v>-0.33646601273006765</v>
      </c>
      <c r="AC265" s="9">
        <v>242628.98000000004</v>
      </c>
      <c r="AE265" s="9">
        <v>886778.41</v>
      </c>
      <c r="AG265" s="9">
        <f t="shared" si="94"/>
        <v>-644149.4299999999</v>
      </c>
      <c r="AI265" s="21">
        <f t="shared" si="95"/>
        <v>-0.7263927749436299</v>
      </c>
    </row>
    <row r="266" spans="1:35" ht="12.75" outlineLevel="1">
      <c r="A266" s="1" t="s">
        <v>698</v>
      </c>
      <c r="B266" s="16" t="s">
        <v>699</v>
      </c>
      <c r="C266" s="1" t="s">
        <v>1222</v>
      </c>
      <c r="E266" s="5">
        <v>4569.6900000000005</v>
      </c>
      <c r="G266" s="5">
        <v>1916.3790000000001</v>
      </c>
      <c r="I266" s="9">
        <f t="shared" si="88"/>
        <v>2653.3110000000006</v>
      </c>
      <c r="K266" s="21">
        <f t="shared" si="89"/>
        <v>1.3845439759045577</v>
      </c>
      <c r="M266" s="9">
        <v>4668.92</v>
      </c>
      <c r="O266" s="9">
        <v>15128.391</v>
      </c>
      <c r="Q266" s="9">
        <f t="shared" si="90"/>
        <v>-10459.471</v>
      </c>
      <c r="S266" s="21">
        <f t="shared" si="91"/>
        <v>-0.6913802664143199</v>
      </c>
      <c r="U266" s="9">
        <v>17002.142</v>
      </c>
      <c r="W266" s="9">
        <v>79571.537</v>
      </c>
      <c r="Y266" s="9">
        <f t="shared" si="92"/>
        <v>-62569.395</v>
      </c>
      <c r="AA266" s="21">
        <f t="shared" si="93"/>
        <v>-0.7863288477134732</v>
      </c>
      <c r="AC266" s="9">
        <v>16997.899</v>
      </c>
      <c r="AE266" s="9">
        <v>80636.315</v>
      </c>
      <c r="AG266" s="9">
        <f t="shared" si="94"/>
        <v>-63638.416</v>
      </c>
      <c r="AI266" s="21">
        <f t="shared" si="95"/>
        <v>-0.7892029292261185</v>
      </c>
    </row>
    <row r="267" spans="1:35" ht="12.75" outlineLevel="1">
      <c r="A267" s="1" t="s">
        <v>700</v>
      </c>
      <c r="B267" s="16" t="s">
        <v>701</v>
      </c>
      <c r="C267" s="1" t="s">
        <v>1223</v>
      </c>
      <c r="E267" s="5">
        <v>0</v>
      </c>
      <c r="G267" s="5">
        <v>0</v>
      </c>
      <c r="I267" s="9">
        <f t="shared" si="88"/>
        <v>0</v>
      </c>
      <c r="K267" s="21">
        <f t="shared" si="89"/>
        <v>0</v>
      </c>
      <c r="M267" s="9">
        <v>0</v>
      </c>
      <c r="O267" s="9">
        <v>0</v>
      </c>
      <c r="Q267" s="9">
        <f t="shared" si="90"/>
        <v>0</v>
      </c>
      <c r="S267" s="21">
        <f t="shared" si="91"/>
        <v>0</v>
      </c>
      <c r="U267" s="9">
        <v>0</v>
      </c>
      <c r="W267" s="9">
        <v>198.17000000000002</v>
      </c>
      <c r="Y267" s="9">
        <f t="shared" si="92"/>
        <v>-198.17000000000002</v>
      </c>
      <c r="AA267" s="21" t="str">
        <f t="shared" si="93"/>
        <v>N.M.</v>
      </c>
      <c r="AC267" s="9">
        <v>0</v>
      </c>
      <c r="AE267" s="9">
        <v>198.17000000000002</v>
      </c>
      <c r="AG267" s="9">
        <f t="shared" si="94"/>
        <v>-198.17000000000002</v>
      </c>
      <c r="AI267" s="21" t="str">
        <f t="shared" si="95"/>
        <v>N.M.</v>
      </c>
    </row>
    <row r="268" spans="1:35" ht="12.75" outlineLevel="1">
      <c r="A268" s="1" t="s">
        <v>702</v>
      </c>
      <c r="B268" s="16" t="s">
        <v>703</v>
      </c>
      <c r="C268" s="1" t="s">
        <v>1224</v>
      </c>
      <c r="E268" s="5">
        <v>-15587.03</v>
      </c>
      <c r="G268" s="5">
        <v>-17491.291</v>
      </c>
      <c r="I268" s="9">
        <f t="shared" si="88"/>
        <v>1904.2610000000004</v>
      </c>
      <c r="K268" s="21">
        <f t="shared" si="89"/>
        <v>0.10886909376786426</v>
      </c>
      <c r="M268" s="9">
        <v>-44417.86</v>
      </c>
      <c r="O268" s="9">
        <v>-36122.425</v>
      </c>
      <c r="Q268" s="9">
        <f t="shared" si="90"/>
        <v>-8295.434999999998</v>
      </c>
      <c r="S268" s="21">
        <f t="shared" si="91"/>
        <v>-0.22964778804302305</v>
      </c>
      <c r="U268" s="9">
        <v>-149778.39</v>
      </c>
      <c r="W268" s="9">
        <v>-108827.758</v>
      </c>
      <c r="Y268" s="9">
        <f t="shared" si="92"/>
        <v>-40950.63200000001</v>
      </c>
      <c r="AA268" s="21">
        <f t="shared" si="93"/>
        <v>-0.3762884833113994</v>
      </c>
      <c r="AC268" s="9">
        <v>-164391.674</v>
      </c>
      <c r="AE268" s="9">
        <v>-117033.84</v>
      </c>
      <c r="AG268" s="9">
        <f t="shared" si="94"/>
        <v>-47357.834</v>
      </c>
      <c r="AI268" s="21">
        <f t="shared" si="95"/>
        <v>-0.4046507745110304</v>
      </c>
    </row>
    <row r="269" spans="1:35" ht="12.75" outlineLevel="1">
      <c r="A269" s="1" t="s">
        <v>704</v>
      </c>
      <c r="B269" s="16" t="s">
        <v>705</v>
      </c>
      <c r="C269" s="1" t="s">
        <v>1225</v>
      </c>
      <c r="E269" s="5">
        <v>766.36</v>
      </c>
      <c r="G269" s="5">
        <v>634.86</v>
      </c>
      <c r="I269" s="9">
        <f t="shared" si="88"/>
        <v>131.5</v>
      </c>
      <c r="K269" s="21">
        <f t="shared" si="89"/>
        <v>0.20713228113284818</v>
      </c>
      <c r="M269" s="9">
        <v>2538.01</v>
      </c>
      <c r="O269" s="9">
        <v>2029.96</v>
      </c>
      <c r="Q269" s="9">
        <f t="shared" si="90"/>
        <v>508.0500000000002</v>
      </c>
      <c r="S269" s="21">
        <f t="shared" si="91"/>
        <v>0.2502758675047785</v>
      </c>
      <c r="U269" s="9">
        <v>8687.4</v>
      </c>
      <c r="W269" s="9">
        <v>17598.08</v>
      </c>
      <c r="Y269" s="9">
        <f t="shared" si="92"/>
        <v>-8910.680000000002</v>
      </c>
      <c r="AA269" s="21">
        <f t="shared" si="93"/>
        <v>-0.5063438738771503</v>
      </c>
      <c r="AC269" s="9">
        <v>9338.72</v>
      </c>
      <c r="AE269" s="9">
        <v>18305.170000000002</v>
      </c>
      <c r="AG269" s="9">
        <f t="shared" si="94"/>
        <v>-8966.450000000003</v>
      </c>
      <c r="AI269" s="21">
        <f t="shared" si="95"/>
        <v>-0.4898315612474509</v>
      </c>
    </row>
    <row r="270" spans="1:35" ht="12.75" outlineLevel="1">
      <c r="A270" s="1" t="s">
        <v>706</v>
      </c>
      <c r="B270" s="16" t="s">
        <v>707</v>
      </c>
      <c r="C270" s="1" t="s">
        <v>1226</v>
      </c>
      <c r="E270" s="5">
        <v>760.26</v>
      </c>
      <c r="G270" s="5">
        <v>2129.5</v>
      </c>
      <c r="I270" s="9">
        <f t="shared" si="88"/>
        <v>-1369.24</v>
      </c>
      <c r="K270" s="21">
        <f t="shared" si="89"/>
        <v>-0.6429866165766612</v>
      </c>
      <c r="M270" s="9">
        <v>2767.68</v>
      </c>
      <c r="O270" s="9">
        <v>5325.87</v>
      </c>
      <c r="Q270" s="9">
        <f t="shared" si="90"/>
        <v>-2558.19</v>
      </c>
      <c r="S270" s="21">
        <f t="shared" si="91"/>
        <v>-0.48033279069898444</v>
      </c>
      <c r="U270" s="9">
        <v>12305.92</v>
      </c>
      <c r="W270" s="9">
        <v>17166.31</v>
      </c>
      <c r="Y270" s="9">
        <f t="shared" si="92"/>
        <v>-4860.390000000001</v>
      </c>
      <c r="AA270" s="21">
        <f t="shared" si="93"/>
        <v>-0.2831353971820386</v>
      </c>
      <c r="AC270" s="9">
        <v>15198.630000000001</v>
      </c>
      <c r="AE270" s="9">
        <v>19309.710000000003</v>
      </c>
      <c r="AG270" s="9">
        <f t="shared" si="94"/>
        <v>-4111.080000000002</v>
      </c>
      <c r="AI270" s="21">
        <f t="shared" si="95"/>
        <v>-0.21290221344598137</v>
      </c>
    </row>
    <row r="271" spans="1:35" ht="12.75" outlineLevel="1">
      <c r="A271" s="1" t="s">
        <v>708</v>
      </c>
      <c r="B271" s="16" t="s">
        <v>709</v>
      </c>
      <c r="C271" s="1" t="s">
        <v>1227</v>
      </c>
      <c r="E271" s="5">
        <v>535</v>
      </c>
      <c r="G271" s="5">
        <v>637</v>
      </c>
      <c r="I271" s="9">
        <f t="shared" si="88"/>
        <v>-102</v>
      </c>
      <c r="K271" s="21">
        <f t="shared" si="89"/>
        <v>-0.16012558869701726</v>
      </c>
      <c r="M271" s="9">
        <v>2834</v>
      </c>
      <c r="O271" s="9">
        <v>787.98</v>
      </c>
      <c r="Q271" s="9">
        <f t="shared" si="90"/>
        <v>2046.02</v>
      </c>
      <c r="S271" s="21">
        <f t="shared" si="91"/>
        <v>2.596537983197543</v>
      </c>
      <c r="U271" s="9">
        <v>13090</v>
      </c>
      <c r="W271" s="9">
        <v>14892.550000000001</v>
      </c>
      <c r="Y271" s="9">
        <f t="shared" si="92"/>
        <v>-1802.550000000001</v>
      </c>
      <c r="AA271" s="21">
        <f t="shared" si="93"/>
        <v>-0.12103702858140486</v>
      </c>
      <c r="AC271" s="9">
        <v>14974</v>
      </c>
      <c r="AE271" s="9">
        <v>15730.730000000001</v>
      </c>
      <c r="AG271" s="9">
        <f t="shared" si="94"/>
        <v>-756.7300000000014</v>
      </c>
      <c r="AI271" s="21">
        <f t="shared" si="95"/>
        <v>-0.04810520554354447</v>
      </c>
    </row>
    <row r="272" spans="1:35" ht="12.75" outlineLevel="1">
      <c r="A272" s="1" t="s">
        <v>710</v>
      </c>
      <c r="B272" s="16" t="s">
        <v>711</v>
      </c>
      <c r="C272" s="1" t="s">
        <v>1228</v>
      </c>
      <c r="E272" s="5">
        <v>82512.33</v>
      </c>
      <c r="G272" s="5">
        <v>84499.99</v>
      </c>
      <c r="I272" s="9">
        <f t="shared" si="88"/>
        <v>-1987.6600000000035</v>
      </c>
      <c r="K272" s="21">
        <f t="shared" si="89"/>
        <v>-0.023522606334036293</v>
      </c>
      <c r="M272" s="9">
        <v>247536.99</v>
      </c>
      <c r="O272" s="9">
        <v>253499.97</v>
      </c>
      <c r="Q272" s="9">
        <f t="shared" si="90"/>
        <v>-5962.9800000000105</v>
      </c>
      <c r="S272" s="21">
        <f t="shared" si="91"/>
        <v>-0.023522606334036293</v>
      </c>
      <c r="U272" s="9">
        <v>907731.64</v>
      </c>
      <c r="W272" s="9">
        <v>929551.92</v>
      </c>
      <c r="Y272" s="9">
        <f t="shared" si="92"/>
        <v>-21820.280000000028</v>
      </c>
      <c r="AA272" s="21">
        <f t="shared" si="93"/>
        <v>-0.023473976580027964</v>
      </c>
      <c r="AC272" s="9">
        <v>992231.63</v>
      </c>
      <c r="AE272" s="9">
        <v>1048503</v>
      </c>
      <c r="AG272" s="9">
        <f t="shared" si="94"/>
        <v>-56271.369999999995</v>
      </c>
      <c r="AI272" s="21">
        <f t="shared" si="95"/>
        <v>-0.05366829660954713</v>
      </c>
    </row>
    <row r="273" spans="1:35" ht="12.75" outlineLevel="1">
      <c r="A273" s="1" t="s">
        <v>712</v>
      </c>
      <c r="B273" s="16" t="s">
        <v>713</v>
      </c>
      <c r="C273" s="1" t="s">
        <v>1229</v>
      </c>
      <c r="E273" s="5">
        <v>12598.74</v>
      </c>
      <c r="G273" s="5">
        <v>12206.54</v>
      </c>
      <c r="I273" s="9">
        <f t="shared" si="88"/>
        <v>392.1999999999989</v>
      </c>
      <c r="K273" s="21">
        <f t="shared" si="89"/>
        <v>0.03213031702677408</v>
      </c>
      <c r="M273" s="9">
        <v>37547.32</v>
      </c>
      <c r="O273" s="9">
        <v>36784.69</v>
      </c>
      <c r="Q273" s="9">
        <f t="shared" si="90"/>
        <v>762.6299999999974</v>
      </c>
      <c r="S273" s="21">
        <f t="shared" si="91"/>
        <v>0.0207322666033069</v>
      </c>
      <c r="U273" s="9">
        <v>134754.56</v>
      </c>
      <c r="W273" s="9">
        <v>134497.92</v>
      </c>
      <c r="Y273" s="9">
        <f t="shared" si="92"/>
        <v>256.63999999998487</v>
      </c>
      <c r="AA273" s="21">
        <f t="shared" si="93"/>
        <v>0.0019081335979023678</v>
      </c>
      <c r="AC273" s="9">
        <v>146890.74</v>
      </c>
      <c r="AE273" s="9">
        <v>145825.93000000002</v>
      </c>
      <c r="AG273" s="9">
        <f t="shared" si="94"/>
        <v>1064.8099999999686</v>
      </c>
      <c r="AI273" s="21">
        <f t="shared" si="95"/>
        <v>0.007301924973150992</v>
      </c>
    </row>
    <row r="274" spans="1:35" ht="12.75" outlineLevel="1">
      <c r="A274" s="1" t="s">
        <v>714</v>
      </c>
      <c r="B274" s="16" t="s">
        <v>715</v>
      </c>
      <c r="C274" s="1" t="s">
        <v>1230</v>
      </c>
      <c r="E274" s="5">
        <v>353181.48</v>
      </c>
      <c r="G274" s="5">
        <v>316133.35000000003</v>
      </c>
      <c r="I274" s="9">
        <f t="shared" si="88"/>
        <v>37048.12999999995</v>
      </c>
      <c r="K274" s="21">
        <f t="shared" si="89"/>
        <v>0.11719146366557005</v>
      </c>
      <c r="M274" s="9">
        <v>1059835.28</v>
      </c>
      <c r="O274" s="9">
        <v>949432.46</v>
      </c>
      <c r="Q274" s="9">
        <f t="shared" si="90"/>
        <v>110402.82000000007</v>
      </c>
      <c r="S274" s="21">
        <f t="shared" si="91"/>
        <v>0.11628296340321045</v>
      </c>
      <c r="U274" s="9">
        <v>3868035.74</v>
      </c>
      <c r="W274" s="9">
        <v>3473811.57</v>
      </c>
      <c r="Y274" s="9">
        <f t="shared" si="92"/>
        <v>394224.1700000004</v>
      </c>
      <c r="AA274" s="21">
        <f t="shared" si="93"/>
        <v>0.11348461540186545</v>
      </c>
      <c r="AC274" s="9">
        <v>4184053.33</v>
      </c>
      <c r="AE274" s="9">
        <v>3764673.5</v>
      </c>
      <c r="AG274" s="9">
        <f t="shared" si="94"/>
        <v>419379.8300000001</v>
      </c>
      <c r="AI274" s="21">
        <f t="shared" si="95"/>
        <v>0.11139872554685024</v>
      </c>
    </row>
    <row r="275" spans="1:35" ht="12.75" outlineLevel="1">
      <c r="A275" s="1" t="s">
        <v>716</v>
      </c>
      <c r="B275" s="16" t="s">
        <v>717</v>
      </c>
      <c r="C275" s="1" t="s">
        <v>1231</v>
      </c>
      <c r="E275" s="5">
        <v>0</v>
      </c>
      <c r="G275" s="5">
        <v>0</v>
      </c>
      <c r="I275" s="9">
        <f t="shared" si="88"/>
        <v>0</v>
      </c>
      <c r="K275" s="21">
        <f t="shared" si="89"/>
        <v>0</v>
      </c>
      <c r="M275" s="9">
        <v>0</v>
      </c>
      <c r="O275" s="9">
        <v>16.571</v>
      </c>
      <c r="Q275" s="9">
        <f t="shared" si="90"/>
        <v>-16.571</v>
      </c>
      <c r="S275" s="21" t="str">
        <f t="shared" si="91"/>
        <v>N.M.</v>
      </c>
      <c r="U275" s="9">
        <v>323.2</v>
      </c>
      <c r="W275" s="9">
        <v>49.771</v>
      </c>
      <c r="Y275" s="9">
        <f t="shared" si="92"/>
        <v>273.429</v>
      </c>
      <c r="AA275" s="21">
        <f t="shared" si="93"/>
        <v>5.493741335315746</v>
      </c>
      <c r="AC275" s="9">
        <v>353.868</v>
      </c>
      <c r="AE275" s="9">
        <v>46.631</v>
      </c>
      <c r="AG275" s="9">
        <f t="shared" si="94"/>
        <v>307.23699999999997</v>
      </c>
      <c r="AI275" s="21">
        <f t="shared" si="95"/>
        <v>6.588685638309278</v>
      </c>
    </row>
    <row r="276" spans="1:35" ht="12.75" outlineLevel="1">
      <c r="A276" s="1" t="s">
        <v>718</v>
      </c>
      <c r="B276" s="16" t="s">
        <v>719</v>
      </c>
      <c r="C276" s="1" t="s">
        <v>1232</v>
      </c>
      <c r="E276" s="5">
        <v>6273.45</v>
      </c>
      <c r="G276" s="5">
        <v>15282.800000000001</v>
      </c>
      <c r="I276" s="9">
        <f t="shared" si="88"/>
        <v>-9009.350000000002</v>
      </c>
      <c r="K276" s="21">
        <f t="shared" si="89"/>
        <v>-0.589509121365195</v>
      </c>
      <c r="M276" s="9">
        <v>18770.9</v>
      </c>
      <c r="O276" s="9">
        <v>46704.18</v>
      </c>
      <c r="Q276" s="9">
        <f t="shared" si="90"/>
        <v>-27933.28</v>
      </c>
      <c r="S276" s="21">
        <f t="shared" si="91"/>
        <v>-0.5980895071918616</v>
      </c>
      <c r="U276" s="9">
        <v>120132.52</v>
      </c>
      <c r="W276" s="9">
        <v>168861.04</v>
      </c>
      <c r="Y276" s="9">
        <f t="shared" si="92"/>
        <v>-48728.520000000004</v>
      </c>
      <c r="AA276" s="21">
        <f t="shared" si="93"/>
        <v>-0.2885717155360408</v>
      </c>
      <c r="AC276" s="9">
        <v>131807.32</v>
      </c>
      <c r="AE276" s="9">
        <v>169401.14</v>
      </c>
      <c r="AG276" s="9">
        <f t="shared" si="94"/>
        <v>-37593.82000000001</v>
      </c>
      <c r="AI276" s="21">
        <f t="shared" si="95"/>
        <v>-0.2219218831703258</v>
      </c>
    </row>
    <row r="277" spans="1:35" ht="12.75" outlineLevel="1">
      <c r="A277" s="1" t="s">
        <v>720</v>
      </c>
      <c r="B277" s="16" t="s">
        <v>721</v>
      </c>
      <c r="C277" s="1" t="s">
        <v>1233</v>
      </c>
      <c r="E277" s="5">
        <v>22713.56</v>
      </c>
      <c r="G277" s="5">
        <v>21895.24</v>
      </c>
      <c r="I277" s="9">
        <f t="shared" si="88"/>
        <v>818.3199999999997</v>
      </c>
      <c r="K277" s="21">
        <f t="shared" si="89"/>
        <v>0.037374333416760885</v>
      </c>
      <c r="M277" s="9">
        <v>67980.67</v>
      </c>
      <c r="O277" s="9">
        <v>65728.15</v>
      </c>
      <c r="Q277" s="9">
        <f t="shared" si="90"/>
        <v>2252.520000000004</v>
      </c>
      <c r="S277" s="21">
        <f t="shared" si="91"/>
        <v>0.034270247983550495</v>
      </c>
      <c r="U277" s="9">
        <v>248114.37</v>
      </c>
      <c r="W277" s="9">
        <v>240035.54</v>
      </c>
      <c r="Y277" s="9">
        <f t="shared" si="92"/>
        <v>8078.829999999987</v>
      </c>
      <c r="AA277" s="21">
        <f t="shared" si="93"/>
        <v>0.03365680765439979</v>
      </c>
      <c r="AC277" s="9">
        <v>270085.2</v>
      </c>
      <c r="AE277" s="9">
        <v>261134.64</v>
      </c>
      <c r="AG277" s="9">
        <f t="shared" si="94"/>
        <v>8950.559999999998</v>
      </c>
      <c r="AI277" s="21">
        <f t="shared" si="95"/>
        <v>0.03427565182466791</v>
      </c>
    </row>
    <row r="278" spans="1:35" ht="12.75" outlineLevel="1">
      <c r="A278" s="1" t="s">
        <v>722</v>
      </c>
      <c r="B278" s="16" t="s">
        <v>723</v>
      </c>
      <c r="C278" s="1" t="s">
        <v>1234</v>
      </c>
      <c r="E278" s="5">
        <v>16.01</v>
      </c>
      <c r="G278" s="5">
        <v>5.601</v>
      </c>
      <c r="I278" s="9">
        <f t="shared" si="88"/>
        <v>10.409000000000002</v>
      </c>
      <c r="K278" s="21">
        <f t="shared" si="89"/>
        <v>1.8584181396179258</v>
      </c>
      <c r="M278" s="9">
        <v>92.47</v>
      </c>
      <c r="O278" s="9">
        <v>22.766000000000002</v>
      </c>
      <c r="Q278" s="9">
        <f t="shared" si="90"/>
        <v>69.704</v>
      </c>
      <c r="S278" s="21">
        <f t="shared" si="91"/>
        <v>3.061758763067732</v>
      </c>
      <c r="U278" s="9">
        <v>4172.24</v>
      </c>
      <c r="W278" s="9">
        <v>868.576</v>
      </c>
      <c r="Y278" s="9">
        <f t="shared" si="92"/>
        <v>3303.6639999999998</v>
      </c>
      <c r="AA278" s="21">
        <f t="shared" si="93"/>
        <v>3.803540507681538</v>
      </c>
      <c r="AC278" s="9">
        <v>4199.589</v>
      </c>
      <c r="AE278" s="9">
        <v>915.224</v>
      </c>
      <c r="AG278" s="9">
        <f t="shared" si="94"/>
        <v>3284.365</v>
      </c>
      <c r="AI278" s="21">
        <f t="shared" si="95"/>
        <v>3.588591426798248</v>
      </c>
    </row>
    <row r="279" spans="1:35" ht="12.75" outlineLevel="1">
      <c r="A279" s="1" t="s">
        <v>724</v>
      </c>
      <c r="B279" s="16" t="s">
        <v>725</v>
      </c>
      <c r="C279" s="1" t="s">
        <v>1235</v>
      </c>
      <c r="E279" s="5">
        <v>134.96</v>
      </c>
      <c r="G279" s="5">
        <v>5.51</v>
      </c>
      <c r="I279" s="9">
        <f t="shared" si="88"/>
        <v>129.45000000000002</v>
      </c>
      <c r="K279" s="21" t="str">
        <f t="shared" si="89"/>
        <v>N.M.</v>
      </c>
      <c r="M279" s="9">
        <v>2186.42</v>
      </c>
      <c r="O279" s="9">
        <v>16.61</v>
      </c>
      <c r="Q279" s="9">
        <f t="shared" si="90"/>
        <v>2169.81</v>
      </c>
      <c r="S279" s="21" t="str">
        <f t="shared" si="91"/>
        <v>N.M.</v>
      </c>
      <c r="U279" s="9">
        <v>2816.193</v>
      </c>
      <c r="W279" s="9">
        <v>430.68</v>
      </c>
      <c r="Y279" s="9">
        <f t="shared" si="92"/>
        <v>2385.5130000000004</v>
      </c>
      <c r="AA279" s="21">
        <f t="shared" si="93"/>
        <v>5.538945388687657</v>
      </c>
      <c r="AC279" s="9">
        <v>2827.043</v>
      </c>
      <c r="AE279" s="9">
        <v>462.46000000000004</v>
      </c>
      <c r="AG279" s="9">
        <f t="shared" si="94"/>
        <v>2364.583</v>
      </c>
      <c r="AI279" s="21">
        <f t="shared" si="95"/>
        <v>5.113054101976387</v>
      </c>
    </row>
    <row r="280" spans="1:35" ht="12.75" outlineLevel="1">
      <c r="A280" s="1" t="s">
        <v>726</v>
      </c>
      <c r="B280" s="16" t="s">
        <v>727</v>
      </c>
      <c r="C280" s="1" t="s">
        <v>1236</v>
      </c>
      <c r="E280" s="5">
        <v>55.870000000000005</v>
      </c>
      <c r="G280" s="5">
        <v>-27.2</v>
      </c>
      <c r="I280" s="9">
        <f t="shared" si="88"/>
        <v>83.07000000000001</v>
      </c>
      <c r="K280" s="21">
        <f t="shared" si="89"/>
        <v>3.054044117647059</v>
      </c>
      <c r="M280" s="9">
        <v>525.41</v>
      </c>
      <c r="O280" s="9">
        <v>1780.756</v>
      </c>
      <c r="Q280" s="9">
        <f t="shared" si="90"/>
        <v>-1255.346</v>
      </c>
      <c r="S280" s="21">
        <f t="shared" si="91"/>
        <v>-0.7049511555766202</v>
      </c>
      <c r="U280" s="9">
        <v>16163.336</v>
      </c>
      <c r="W280" s="9">
        <v>16719.729</v>
      </c>
      <c r="Y280" s="9">
        <f t="shared" si="92"/>
        <v>-556.393</v>
      </c>
      <c r="AA280" s="21">
        <f t="shared" si="93"/>
        <v>-0.03327763266976397</v>
      </c>
      <c r="AC280" s="9">
        <v>16988.384</v>
      </c>
      <c r="AE280" s="9">
        <v>18147.759</v>
      </c>
      <c r="AG280" s="9">
        <f t="shared" si="94"/>
        <v>-1159.375</v>
      </c>
      <c r="AI280" s="21">
        <f t="shared" si="95"/>
        <v>-0.06388529845475688</v>
      </c>
    </row>
    <row r="281" spans="1:35" ht="12.75" outlineLevel="1">
      <c r="A281" s="1" t="s">
        <v>728</v>
      </c>
      <c r="B281" s="16" t="s">
        <v>729</v>
      </c>
      <c r="C281" s="1" t="s">
        <v>1237</v>
      </c>
      <c r="E281" s="5">
        <v>213913.41</v>
      </c>
      <c r="G281" s="5">
        <v>220916.67</v>
      </c>
      <c r="I281" s="9">
        <f t="shared" si="88"/>
        <v>-7003.260000000009</v>
      </c>
      <c r="K281" s="21">
        <f t="shared" si="89"/>
        <v>-0.03170091238474674</v>
      </c>
      <c r="M281" s="9">
        <v>641740.23</v>
      </c>
      <c r="O281" s="9">
        <v>662750.01</v>
      </c>
      <c r="Q281" s="9">
        <f t="shared" si="90"/>
        <v>-21009.780000000028</v>
      </c>
      <c r="S281" s="21">
        <f t="shared" si="91"/>
        <v>-0.031700912384746746</v>
      </c>
      <c r="U281" s="9">
        <v>2367348.56</v>
      </c>
      <c r="W281" s="9">
        <v>2429913.36</v>
      </c>
      <c r="Y281" s="9">
        <f t="shared" si="92"/>
        <v>-62564.799999999814</v>
      </c>
      <c r="AA281" s="21">
        <f t="shared" si="93"/>
        <v>-0.025747749294238134</v>
      </c>
      <c r="AC281" s="9">
        <v>2588265.23</v>
      </c>
      <c r="AE281" s="9">
        <v>2679431.79</v>
      </c>
      <c r="AG281" s="9">
        <f t="shared" si="94"/>
        <v>-91166.56000000006</v>
      </c>
      <c r="AI281" s="21">
        <f t="shared" si="95"/>
        <v>-0.03402458698155554</v>
      </c>
    </row>
    <row r="282" spans="1:35" ht="12.75" outlineLevel="1">
      <c r="A282" s="1" t="s">
        <v>730</v>
      </c>
      <c r="B282" s="16" t="s">
        <v>731</v>
      </c>
      <c r="C282" s="1" t="s">
        <v>1238</v>
      </c>
      <c r="E282" s="5">
        <v>118857.38</v>
      </c>
      <c r="G282" s="5">
        <v>117249.569</v>
      </c>
      <c r="I282" s="9">
        <f t="shared" si="88"/>
        <v>1607.8110000000015</v>
      </c>
      <c r="K282" s="21">
        <f t="shared" si="89"/>
        <v>0.013712724180674827</v>
      </c>
      <c r="M282" s="9">
        <v>340824.58</v>
      </c>
      <c r="O282" s="9">
        <v>342405.218</v>
      </c>
      <c r="Q282" s="9">
        <f t="shared" si="90"/>
        <v>-1580.6379999999772</v>
      </c>
      <c r="S282" s="21">
        <f t="shared" si="91"/>
        <v>-0.00461627894934702</v>
      </c>
      <c r="U282" s="9">
        <v>1405790.124</v>
      </c>
      <c r="W282" s="9">
        <v>1296629.385</v>
      </c>
      <c r="Y282" s="9">
        <f t="shared" si="92"/>
        <v>109160.73900000006</v>
      </c>
      <c r="AA282" s="21">
        <f t="shared" si="93"/>
        <v>0.08418808046680205</v>
      </c>
      <c r="AC282" s="9">
        <v>1581204.425</v>
      </c>
      <c r="AE282" s="9">
        <v>1392985.813</v>
      </c>
      <c r="AG282" s="9">
        <f t="shared" si="94"/>
        <v>188218.61199999996</v>
      </c>
      <c r="AI282" s="21">
        <f t="shared" si="95"/>
        <v>0.13511882909607204</v>
      </c>
    </row>
    <row r="283" spans="1:35" ht="12.75" outlineLevel="1">
      <c r="A283" s="1" t="s">
        <v>732</v>
      </c>
      <c r="B283" s="16" t="s">
        <v>733</v>
      </c>
      <c r="C283" s="1" t="s">
        <v>1239</v>
      </c>
      <c r="E283" s="5">
        <v>0</v>
      </c>
      <c r="G283" s="5">
        <v>0</v>
      </c>
      <c r="I283" s="9">
        <f t="shared" si="88"/>
        <v>0</v>
      </c>
      <c r="K283" s="21">
        <f t="shared" si="89"/>
        <v>0</v>
      </c>
      <c r="M283" s="9">
        <v>-1554.7</v>
      </c>
      <c r="O283" s="9">
        <v>0</v>
      </c>
      <c r="Q283" s="9">
        <f t="shared" si="90"/>
        <v>-1554.7</v>
      </c>
      <c r="S283" s="21" t="str">
        <f t="shared" si="91"/>
        <v>N.M.</v>
      </c>
      <c r="U283" s="9">
        <v>-1469.53</v>
      </c>
      <c r="W283" s="9">
        <v>0</v>
      </c>
      <c r="Y283" s="9">
        <f t="shared" si="92"/>
        <v>-1469.53</v>
      </c>
      <c r="AA283" s="21" t="str">
        <f t="shared" si="93"/>
        <v>N.M.</v>
      </c>
      <c r="AC283" s="9">
        <v>-1941.22</v>
      </c>
      <c r="AE283" s="9">
        <v>-5810.01</v>
      </c>
      <c r="AG283" s="9">
        <f t="shared" si="94"/>
        <v>3868.79</v>
      </c>
      <c r="AI283" s="21">
        <f t="shared" si="95"/>
        <v>0.6658835354844483</v>
      </c>
    </row>
    <row r="284" spans="1:35" ht="12.75" outlineLevel="1">
      <c r="A284" s="1" t="s">
        <v>734</v>
      </c>
      <c r="B284" s="16" t="s">
        <v>735</v>
      </c>
      <c r="C284" s="1" t="s">
        <v>1240</v>
      </c>
      <c r="E284" s="5">
        <v>436.92</v>
      </c>
      <c r="G284" s="5">
        <v>333.33</v>
      </c>
      <c r="I284" s="9">
        <f t="shared" si="88"/>
        <v>103.59000000000003</v>
      </c>
      <c r="K284" s="21">
        <f t="shared" si="89"/>
        <v>0.3107731077310774</v>
      </c>
      <c r="M284" s="9">
        <v>1310.76</v>
      </c>
      <c r="O284" s="9">
        <v>999.99</v>
      </c>
      <c r="Q284" s="9">
        <f t="shared" si="90"/>
        <v>310.77</v>
      </c>
      <c r="S284" s="21">
        <f t="shared" si="91"/>
        <v>0.3107731077310773</v>
      </c>
      <c r="U284" s="9">
        <v>4806.11</v>
      </c>
      <c r="W284" s="9">
        <v>3791.64</v>
      </c>
      <c r="Y284" s="9">
        <f t="shared" si="92"/>
        <v>1014.4699999999998</v>
      </c>
      <c r="AA284" s="21">
        <f t="shared" si="93"/>
        <v>0.2675544091738667</v>
      </c>
      <c r="AC284" s="9">
        <v>5139.44</v>
      </c>
      <c r="AE284" s="9">
        <v>4365.3</v>
      </c>
      <c r="AG284" s="9">
        <f t="shared" si="94"/>
        <v>774.1399999999994</v>
      </c>
      <c r="AI284" s="21">
        <f t="shared" si="95"/>
        <v>0.1773394726593818</v>
      </c>
    </row>
    <row r="285" spans="1:35" ht="12.75" outlineLevel="1">
      <c r="A285" s="1" t="s">
        <v>736</v>
      </c>
      <c r="B285" s="16" t="s">
        <v>737</v>
      </c>
      <c r="C285" s="1" t="s">
        <v>1241</v>
      </c>
      <c r="E285" s="5">
        <v>-39286</v>
      </c>
      <c r="G285" s="5">
        <v>-29651.408000000003</v>
      </c>
      <c r="I285" s="9">
        <f t="shared" si="88"/>
        <v>-9634.591999999997</v>
      </c>
      <c r="K285" s="21">
        <f t="shared" si="89"/>
        <v>-0.32492865094298373</v>
      </c>
      <c r="M285" s="9">
        <v>-111795.78</v>
      </c>
      <c r="O285" s="9">
        <v>-90058.663</v>
      </c>
      <c r="Q285" s="9">
        <f t="shared" si="90"/>
        <v>-21737.117</v>
      </c>
      <c r="S285" s="21">
        <f t="shared" si="91"/>
        <v>-0.24136619705313633</v>
      </c>
      <c r="U285" s="9">
        <v>-342928.411</v>
      </c>
      <c r="W285" s="9">
        <v>-345845.292</v>
      </c>
      <c r="Y285" s="9">
        <f t="shared" si="92"/>
        <v>2916.880999999994</v>
      </c>
      <c r="AA285" s="21">
        <f t="shared" si="93"/>
        <v>0.008434063054991635</v>
      </c>
      <c r="AC285" s="9">
        <v>-367907.715</v>
      </c>
      <c r="AE285" s="9">
        <v>-387092.158</v>
      </c>
      <c r="AG285" s="9">
        <f t="shared" si="94"/>
        <v>19184.44299999997</v>
      </c>
      <c r="AI285" s="21">
        <f t="shared" si="95"/>
        <v>0.04956040209938836</v>
      </c>
    </row>
    <row r="286" spans="1:35" ht="12.75" outlineLevel="1">
      <c r="A286" s="1" t="s">
        <v>738</v>
      </c>
      <c r="B286" s="16" t="s">
        <v>739</v>
      </c>
      <c r="C286" s="1" t="s">
        <v>1242</v>
      </c>
      <c r="E286" s="5">
        <v>-173901.79</v>
      </c>
      <c r="G286" s="5">
        <v>-132339.898</v>
      </c>
      <c r="I286" s="9">
        <f t="shared" si="88"/>
        <v>-41561.89200000002</v>
      </c>
      <c r="K286" s="21">
        <f t="shared" si="89"/>
        <v>-0.31405413354633255</v>
      </c>
      <c r="M286" s="9">
        <v>-489108.65</v>
      </c>
      <c r="O286" s="9">
        <v>-392306.802</v>
      </c>
      <c r="Q286" s="9">
        <f t="shared" si="90"/>
        <v>-96801.848</v>
      </c>
      <c r="S286" s="21">
        <f t="shared" si="91"/>
        <v>-0.24675036860564042</v>
      </c>
      <c r="U286" s="9">
        <v>-1618393.554</v>
      </c>
      <c r="W286" s="9">
        <v>-1549496.156</v>
      </c>
      <c r="Y286" s="9">
        <f t="shared" si="92"/>
        <v>-68897.39800000004</v>
      </c>
      <c r="AA286" s="21">
        <f t="shared" si="93"/>
        <v>-0.04446438781613863</v>
      </c>
      <c r="AC286" s="9">
        <v>-1728620.143</v>
      </c>
      <c r="AE286" s="9">
        <v>-1656744.665</v>
      </c>
      <c r="AG286" s="9">
        <f t="shared" si="94"/>
        <v>-71875.47799999989</v>
      </c>
      <c r="AI286" s="21">
        <f t="shared" si="95"/>
        <v>-0.04338355783991608</v>
      </c>
    </row>
    <row r="287" spans="1:35" ht="12.75" outlineLevel="1">
      <c r="A287" s="1" t="s">
        <v>740</v>
      </c>
      <c r="B287" s="16" t="s">
        <v>741</v>
      </c>
      <c r="C287" s="1" t="s">
        <v>1243</v>
      </c>
      <c r="E287" s="5">
        <v>-58077.87</v>
      </c>
      <c r="G287" s="5">
        <v>-42241.887</v>
      </c>
      <c r="I287" s="9">
        <f t="shared" si="88"/>
        <v>-15835.983</v>
      </c>
      <c r="K287" s="21">
        <f t="shared" si="89"/>
        <v>-0.3748881530789569</v>
      </c>
      <c r="M287" s="9">
        <v>-170632.95</v>
      </c>
      <c r="O287" s="9">
        <v>-123694.502</v>
      </c>
      <c r="Q287" s="9">
        <f t="shared" si="90"/>
        <v>-46938.44800000002</v>
      </c>
      <c r="S287" s="21">
        <f t="shared" si="91"/>
        <v>-0.37947077065721174</v>
      </c>
      <c r="U287" s="9">
        <v>-568826.072</v>
      </c>
      <c r="W287" s="9">
        <v>-514430.589</v>
      </c>
      <c r="Y287" s="9">
        <f t="shared" si="92"/>
        <v>-54395.483000000066</v>
      </c>
      <c r="AA287" s="21">
        <f t="shared" si="93"/>
        <v>-0.10573920789924113</v>
      </c>
      <c r="AC287" s="9">
        <v>-628359.636</v>
      </c>
      <c r="AE287" s="9">
        <v>-542975.025</v>
      </c>
      <c r="AG287" s="9">
        <f t="shared" si="94"/>
        <v>-85384.61100000003</v>
      </c>
      <c r="AI287" s="21">
        <f t="shared" si="95"/>
        <v>-0.1572532935561816</v>
      </c>
    </row>
    <row r="288" spans="1:35" ht="12.75" outlineLevel="1">
      <c r="A288" s="1" t="s">
        <v>742</v>
      </c>
      <c r="B288" s="16" t="s">
        <v>743</v>
      </c>
      <c r="C288" s="1" t="s">
        <v>1244</v>
      </c>
      <c r="E288" s="5">
        <v>-64858.9</v>
      </c>
      <c r="G288" s="5">
        <v>-52610.111</v>
      </c>
      <c r="I288" s="9">
        <f t="shared" si="88"/>
        <v>-12248.789000000004</v>
      </c>
      <c r="K288" s="21">
        <f t="shared" si="89"/>
        <v>-0.23282195698085498</v>
      </c>
      <c r="M288" s="9">
        <v>-184089.01</v>
      </c>
      <c r="O288" s="9">
        <v>-156016.622</v>
      </c>
      <c r="Q288" s="9">
        <f t="shared" si="90"/>
        <v>-28072.388000000006</v>
      </c>
      <c r="S288" s="21">
        <f t="shared" si="91"/>
        <v>-0.17993203313939207</v>
      </c>
      <c r="U288" s="9">
        <v>-611757.388</v>
      </c>
      <c r="W288" s="9">
        <v>-632738.244</v>
      </c>
      <c r="Y288" s="9">
        <f t="shared" si="92"/>
        <v>20980.855999999912</v>
      </c>
      <c r="AA288" s="21">
        <f t="shared" si="93"/>
        <v>0.03315882388800244</v>
      </c>
      <c r="AC288" s="9">
        <v>-655451.8790000001</v>
      </c>
      <c r="AE288" s="9">
        <v>-691595.3169999999</v>
      </c>
      <c r="AG288" s="9">
        <f t="shared" si="94"/>
        <v>36143.43799999985</v>
      </c>
      <c r="AI288" s="21">
        <f t="shared" si="95"/>
        <v>0.05226096405161149</v>
      </c>
    </row>
    <row r="289" spans="1:35" ht="12.75" outlineLevel="1">
      <c r="A289" s="1" t="s">
        <v>744</v>
      </c>
      <c r="B289" s="16" t="s">
        <v>745</v>
      </c>
      <c r="C289" s="1" t="s">
        <v>1245</v>
      </c>
      <c r="E289" s="5">
        <v>-69980.21</v>
      </c>
      <c r="G289" s="5">
        <v>-74969.441</v>
      </c>
      <c r="I289" s="9">
        <f t="shared" si="88"/>
        <v>4989.231</v>
      </c>
      <c r="K289" s="21">
        <f t="shared" si="89"/>
        <v>0.06655019609923461</v>
      </c>
      <c r="M289" s="9">
        <v>-208069.32</v>
      </c>
      <c r="O289" s="9">
        <v>-211152.134</v>
      </c>
      <c r="Q289" s="9">
        <f t="shared" si="90"/>
        <v>3082.813999999984</v>
      </c>
      <c r="S289" s="21">
        <f t="shared" si="91"/>
        <v>0.01459996610784897</v>
      </c>
      <c r="U289" s="9">
        <v>-807913.523</v>
      </c>
      <c r="W289" s="9">
        <v>-832833.325</v>
      </c>
      <c r="Y289" s="9">
        <f t="shared" si="92"/>
        <v>24919.80199999991</v>
      </c>
      <c r="AA289" s="21">
        <f t="shared" si="93"/>
        <v>0.029921715728654243</v>
      </c>
      <c r="AC289" s="9">
        <v>-894721.326</v>
      </c>
      <c r="AE289" s="9">
        <v>-906073.9959999999</v>
      </c>
      <c r="AG289" s="9">
        <f t="shared" si="94"/>
        <v>11352.669999999925</v>
      </c>
      <c r="AI289" s="21">
        <f t="shared" si="95"/>
        <v>0.012529517511944937</v>
      </c>
    </row>
    <row r="290" spans="1:35" ht="12.75" outlineLevel="1">
      <c r="A290" s="1" t="s">
        <v>746</v>
      </c>
      <c r="B290" s="16" t="s">
        <v>747</v>
      </c>
      <c r="C290" s="1" t="s">
        <v>1246</v>
      </c>
      <c r="E290" s="5">
        <v>-80367.91</v>
      </c>
      <c r="G290" s="5">
        <v>-78750</v>
      </c>
      <c r="I290" s="9">
        <f t="shared" si="88"/>
        <v>-1617.9100000000035</v>
      </c>
      <c r="K290" s="21">
        <f t="shared" si="89"/>
        <v>-0.020544888888888932</v>
      </c>
      <c r="M290" s="9">
        <v>-241103.73</v>
      </c>
      <c r="O290" s="9">
        <v>-236250</v>
      </c>
      <c r="Q290" s="9">
        <f t="shared" si="90"/>
        <v>-4853.7300000000105</v>
      </c>
      <c r="S290" s="21">
        <f t="shared" si="91"/>
        <v>-0.020544888888888932</v>
      </c>
      <c r="U290" s="9">
        <v>-882478.03</v>
      </c>
      <c r="W290" s="9">
        <v>-866549</v>
      </c>
      <c r="Y290" s="9">
        <f t="shared" si="92"/>
        <v>-15929.030000000028</v>
      </c>
      <c r="AA290" s="21">
        <f t="shared" si="93"/>
        <v>-0.018382145729785655</v>
      </c>
      <c r="AC290" s="9">
        <v>-961228.03</v>
      </c>
      <c r="AE290" s="9">
        <v>-945221.44</v>
      </c>
      <c r="AG290" s="9">
        <f t="shared" si="94"/>
        <v>-16006.590000000084</v>
      </c>
      <c r="AI290" s="21">
        <f t="shared" si="95"/>
        <v>-0.016934222313027606</v>
      </c>
    </row>
    <row r="291" spans="1:35" ht="12.75" outlineLevel="1">
      <c r="A291" s="1" t="s">
        <v>748</v>
      </c>
      <c r="B291" s="16" t="s">
        <v>749</v>
      </c>
      <c r="C291" s="1" t="s">
        <v>1247</v>
      </c>
      <c r="E291" s="5">
        <v>-54742.73</v>
      </c>
      <c r="G291" s="5">
        <v>-83521.217</v>
      </c>
      <c r="I291" s="9">
        <f t="shared" si="88"/>
        <v>28778.487</v>
      </c>
      <c r="K291" s="21">
        <f t="shared" si="89"/>
        <v>0.34456498640339495</v>
      </c>
      <c r="M291" s="9">
        <v>-128351.42</v>
      </c>
      <c r="O291" s="9">
        <v>-133599.166</v>
      </c>
      <c r="Q291" s="9">
        <f t="shared" si="90"/>
        <v>5247.745999999999</v>
      </c>
      <c r="S291" s="21">
        <f t="shared" si="91"/>
        <v>0.03927978113276545</v>
      </c>
      <c r="U291" s="9">
        <v>13967.359</v>
      </c>
      <c r="W291" s="9">
        <v>33093.259</v>
      </c>
      <c r="Y291" s="9">
        <f t="shared" si="92"/>
        <v>-19125.899999999998</v>
      </c>
      <c r="AA291" s="21">
        <f t="shared" si="93"/>
        <v>-0.5779394528656122</v>
      </c>
      <c r="AC291" s="9">
        <v>-64.8169999999991</v>
      </c>
      <c r="AE291" s="9">
        <v>-19670.635000000002</v>
      </c>
      <c r="AG291" s="9">
        <f t="shared" si="94"/>
        <v>19605.818000000003</v>
      </c>
      <c r="AI291" s="21">
        <f t="shared" si="95"/>
        <v>0.9967048852261252</v>
      </c>
    </row>
    <row r="292" spans="1:35" ht="12.75" outlineLevel="1">
      <c r="A292" s="1" t="s">
        <v>750</v>
      </c>
      <c r="B292" s="16" t="s">
        <v>751</v>
      </c>
      <c r="C292" s="1" t="s">
        <v>1248</v>
      </c>
      <c r="E292" s="5">
        <v>13658.470000000001</v>
      </c>
      <c r="G292" s="5">
        <v>11315.1</v>
      </c>
      <c r="I292" s="9">
        <f t="shared" si="88"/>
        <v>2343.370000000001</v>
      </c>
      <c r="K292" s="21">
        <f t="shared" si="89"/>
        <v>0.2071011303479422</v>
      </c>
      <c r="M292" s="9">
        <v>44209.42</v>
      </c>
      <c r="O292" s="9">
        <v>52976.32</v>
      </c>
      <c r="Q292" s="9">
        <f t="shared" si="90"/>
        <v>-8766.900000000001</v>
      </c>
      <c r="S292" s="21">
        <f t="shared" si="91"/>
        <v>-0.16548714595502295</v>
      </c>
      <c r="U292" s="9">
        <v>162898.7</v>
      </c>
      <c r="W292" s="9">
        <v>153361.58000000002</v>
      </c>
      <c r="Y292" s="9">
        <f t="shared" si="92"/>
        <v>9537.119999999995</v>
      </c>
      <c r="AA292" s="21">
        <f t="shared" si="93"/>
        <v>0.06218715274060162</v>
      </c>
      <c r="AC292" s="9">
        <v>178286.65000000002</v>
      </c>
      <c r="AE292" s="9">
        <v>168477.32</v>
      </c>
      <c r="AG292" s="9">
        <f t="shared" si="94"/>
        <v>9809.330000000016</v>
      </c>
      <c r="AI292" s="21">
        <f t="shared" si="95"/>
        <v>0.05822344514976862</v>
      </c>
    </row>
    <row r="293" spans="1:35" ht="12.75" outlineLevel="1">
      <c r="A293" s="1" t="s">
        <v>752</v>
      </c>
      <c r="B293" s="16" t="s">
        <v>753</v>
      </c>
      <c r="C293" s="1" t="s">
        <v>1249</v>
      </c>
      <c r="E293" s="5">
        <v>0</v>
      </c>
      <c r="G293" s="5">
        <v>28.46</v>
      </c>
      <c r="I293" s="9">
        <f t="shared" si="88"/>
        <v>-28.46</v>
      </c>
      <c r="K293" s="21" t="str">
        <f t="shared" si="89"/>
        <v>N.M.</v>
      </c>
      <c r="M293" s="9">
        <v>0</v>
      </c>
      <c r="O293" s="9">
        <v>595.3100000000001</v>
      </c>
      <c r="Q293" s="9">
        <f t="shared" si="90"/>
        <v>-595.3100000000001</v>
      </c>
      <c r="S293" s="21" t="str">
        <f t="shared" si="91"/>
        <v>N.M.</v>
      </c>
      <c r="U293" s="9">
        <v>28.84</v>
      </c>
      <c r="W293" s="9">
        <v>1088.09</v>
      </c>
      <c r="Y293" s="9">
        <f t="shared" si="92"/>
        <v>-1059.25</v>
      </c>
      <c r="AA293" s="21">
        <f t="shared" si="93"/>
        <v>-0.9734948395812847</v>
      </c>
      <c r="AC293" s="9">
        <v>46.91</v>
      </c>
      <c r="AE293" s="9">
        <v>1088.09</v>
      </c>
      <c r="AG293" s="9">
        <f t="shared" si="94"/>
        <v>-1041.1799999999998</v>
      </c>
      <c r="AI293" s="21">
        <f t="shared" si="95"/>
        <v>-0.9568877574465346</v>
      </c>
    </row>
    <row r="294" spans="1:35" ht="12.75" outlineLevel="1">
      <c r="A294" s="1" t="s">
        <v>754</v>
      </c>
      <c r="B294" s="16" t="s">
        <v>755</v>
      </c>
      <c r="C294" s="1" t="s">
        <v>1250</v>
      </c>
      <c r="E294" s="5">
        <v>0</v>
      </c>
      <c r="G294" s="5">
        <v>0</v>
      </c>
      <c r="I294" s="9">
        <f t="shared" si="88"/>
        <v>0</v>
      </c>
      <c r="K294" s="21">
        <f t="shared" si="89"/>
        <v>0</v>
      </c>
      <c r="M294" s="9">
        <v>0</v>
      </c>
      <c r="O294" s="9">
        <v>0</v>
      </c>
      <c r="Q294" s="9">
        <f t="shared" si="90"/>
        <v>0</v>
      </c>
      <c r="S294" s="21">
        <f t="shared" si="91"/>
        <v>0</v>
      </c>
      <c r="U294" s="9">
        <v>77.60000000000001</v>
      </c>
      <c r="W294" s="9">
        <v>985.13</v>
      </c>
      <c r="Y294" s="9">
        <f t="shared" si="92"/>
        <v>-907.53</v>
      </c>
      <c r="AA294" s="21">
        <f t="shared" si="93"/>
        <v>-0.921228670327774</v>
      </c>
      <c r="AC294" s="9">
        <v>77.60000000000001</v>
      </c>
      <c r="AE294" s="9">
        <v>985.13</v>
      </c>
      <c r="AG294" s="9">
        <f t="shared" si="94"/>
        <v>-907.53</v>
      </c>
      <c r="AI294" s="21">
        <f t="shared" si="95"/>
        <v>-0.921228670327774</v>
      </c>
    </row>
    <row r="295" spans="1:35" ht="12.75" outlineLevel="1">
      <c r="A295" s="1" t="s">
        <v>756</v>
      </c>
      <c r="B295" s="16" t="s">
        <v>757</v>
      </c>
      <c r="C295" s="1" t="s">
        <v>1251</v>
      </c>
      <c r="E295" s="5">
        <v>0</v>
      </c>
      <c r="G295" s="5">
        <v>500</v>
      </c>
      <c r="I295" s="9">
        <f aca="true" t="shared" si="96" ref="I295:I316">+E295-G295</f>
        <v>-500</v>
      </c>
      <c r="K295" s="21" t="str">
        <f aca="true" t="shared" si="97" ref="K295:K316">IF(G295&lt;0,IF(I295=0,0,IF(OR(G295=0,E295=0),"N.M.",IF(ABS(I295/G295)&gt;=10,"N.M.",I295/(-G295)))),IF(I295=0,0,IF(OR(G295=0,E295=0),"N.M.",IF(ABS(I295/G295)&gt;=10,"N.M.",I295/G295))))</f>
        <v>N.M.</v>
      </c>
      <c r="M295" s="9">
        <v>2622.92</v>
      </c>
      <c r="O295" s="9">
        <v>2717.674</v>
      </c>
      <c r="Q295" s="9">
        <f aca="true" t="shared" si="98" ref="Q295:Q316">(+M295-O295)</f>
        <v>-94.7539999999999</v>
      </c>
      <c r="S295" s="21">
        <f aca="true" t="shared" si="99" ref="S295:S316">IF(O295&lt;0,IF(Q295=0,0,IF(OR(O295=0,M295=0),"N.M.",IF(ABS(Q295/O295)&gt;=10,"N.M.",Q295/(-O295)))),IF(Q295=0,0,IF(OR(O295=0,M295=0),"N.M.",IF(ABS(Q295/O295)&gt;=10,"N.M.",Q295/O295))))</f>
        <v>-0.03486584483642994</v>
      </c>
      <c r="U295" s="9">
        <v>7956.860000000001</v>
      </c>
      <c r="W295" s="9">
        <v>15070.404</v>
      </c>
      <c r="Y295" s="9">
        <f aca="true" t="shared" si="100" ref="Y295:Y316">(+U295-W295)</f>
        <v>-7113.544</v>
      </c>
      <c r="AA295" s="21">
        <f aca="true" t="shared" si="101" ref="AA295:AA316">IF(W295&lt;0,IF(Y295=0,0,IF(OR(W295=0,U295=0),"N.M.",IF(ABS(Y295/W295)&gt;=10,"N.M.",Y295/(-W295)))),IF(Y295=0,0,IF(OR(W295=0,U295=0),"N.M.",IF(ABS(Y295/W295)&gt;=10,"N.M.",Y295/W295))))</f>
        <v>-0.4720207898872518</v>
      </c>
      <c r="AC295" s="9">
        <v>11041.26</v>
      </c>
      <c r="AE295" s="9">
        <v>18070.404000000002</v>
      </c>
      <c r="AG295" s="9">
        <f aca="true" t="shared" si="102" ref="AG295:AG316">(+AC295-AE295)</f>
        <v>-7029.144000000002</v>
      </c>
      <c r="AI295" s="21">
        <f aca="true" t="shared" si="103" ref="AI295:AI316">IF(AE295&lt;0,IF(AG295=0,0,IF(OR(AE295=0,AC295=0),"N.M.",IF(ABS(AG295/AE295)&gt;=10,"N.M.",AG295/(-AE295)))),IF(AG295=0,0,IF(OR(AE295=0,AC295=0),"N.M.",IF(ABS(AG295/AE295)&gt;=10,"N.M.",AG295/AE295))))</f>
        <v>-0.3889865439643741</v>
      </c>
    </row>
    <row r="296" spans="1:35" ht="12.75" outlineLevel="1">
      <c r="A296" s="1" t="s">
        <v>758</v>
      </c>
      <c r="B296" s="16" t="s">
        <v>759</v>
      </c>
      <c r="C296" s="1" t="s">
        <v>1252</v>
      </c>
      <c r="E296" s="5">
        <v>0</v>
      </c>
      <c r="G296" s="5">
        <v>0</v>
      </c>
      <c r="I296" s="9">
        <f t="shared" si="96"/>
        <v>0</v>
      </c>
      <c r="K296" s="21">
        <f t="shared" si="97"/>
        <v>0</v>
      </c>
      <c r="M296" s="9">
        <v>0</v>
      </c>
      <c r="O296" s="9">
        <v>0</v>
      </c>
      <c r="Q296" s="9">
        <f t="shared" si="98"/>
        <v>0</v>
      </c>
      <c r="S296" s="21">
        <f t="shared" si="99"/>
        <v>0</v>
      </c>
      <c r="U296" s="9">
        <v>2072.5</v>
      </c>
      <c r="W296" s="9">
        <v>35</v>
      </c>
      <c r="Y296" s="9">
        <f t="shared" si="100"/>
        <v>2037.5</v>
      </c>
      <c r="AA296" s="21" t="str">
        <f t="shared" si="101"/>
        <v>N.M.</v>
      </c>
      <c r="AC296" s="9">
        <v>2072.5</v>
      </c>
      <c r="AE296" s="9">
        <v>35</v>
      </c>
      <c r="AG296" s="9">
        <f t="shared" si="102"/>
        <v>2037.5</v>
      </c>
      <c r="AI296" s="21" t="str">
        <f t="shared" si="103"/>
        <v>N.M.</v>
      </c>
    </row>
    <row r="297" spans="1:35" ht="12.75" outlineLevel="1">
      <c r="A297" s="1" t="s">
        <v>760</v>
      </c>
      <c r="B297" s="16" t="s">
        <v>761</v>
      </c>
      <c r="C297" s="1" t="s">
        <v>1253</v>
      </c>
      <c r="E297" s="5">
        <v>0</v>
      </c>
      <c r="G297" s="5">
        <v>0</v>
      </c>
      <c r="I297" s="9">
        <f t="shared" si="96"/>
        <v>0</v>
      </c>
      <c r="K297" s="21">
        <f t="shared" si="97"/>
        <v>0</v>
      </c>
      <c r="M297" s="9">
        <v>0</v>
      </c>
      <c r="O297" s="9">
        <v>74.38</v>
      </c>
      <c r="Q297" s="9">
        <f t="shared" si="98"/>
        <v>-74.38</v>
      </c>
      <c r="S297" s="21" t="str">
        <f t="shared" si="99"/>
        <v>N.M.</v>
      </c>
      <c r="U297" s="9">
        <v>0</v>
      </c>
      <c r="W297" s="9">
        <v>74.38</v>
      </c>
      <c r="Y297" s="9">
        <f t="shared" si="100"/>
        <v>-74.38</v>
      </c>
      <c r="AA297" s="21" t="str">
        <f t="shared" si="101"/>
        <v>N.M.</v>
      </c>
      <c r="AC297" s="9">
        <v>0</v>
      </c>
      <c r="AE297" s="9">
        <v>74.38</v>
      </c>
      <c r="AG297" s="9">
        <f t="shared" si="102"/>
        <v>-74.38</v>
      </c>
      <c r="AI297" s="21" t="str">
        <f t="shared" si="103"/>
        <v>N.M.</v>
      </c>
    </row>
    <row r="298" spans="1:35" ht="12.75" outlineLevel="1">
      <c r="A298" s="1" t="s">
        <v>762</v>
      </c>
      <c r="B298" s="16" t="s">
        <v>763</v>
      </c>
      <c r="C298" s="1" t="s">
        <v>1254</v>
      </c>
      <c r="E298" s="5">
        <v>0</v>
      </c>
      <c r="G298" s="5">
        <v>0</v>
      </c>
      <c r="I298" s="9">
        <f t="shared" si="96"/>
        <v>0</v>
      </c>
      <c r="K298" s="21">
        <f t="shared" si="97"/>
        <v>0</v>
      </c>
      <c r="M298" s="9">
        <v>0.11</v>
      </c>
      <c r="O298" s="9">
        <v>0</v>
      </c>
      <c r="Q298" s="9">
        <f t="shared" si="98"/>
        <v>0.11</v>
      </c>
      <c r="S298" s="21" t="str">
        <f t="shared" si="99"/>
        <v>N.M.</v>
      </c>
      <c r="U298" s="9">
        <v>0.11</v>
      </c>
      <c r="W298" s="9">
        <v>12.58</v>
      </c>
      <c r="Y298" s="9">
        <f t="shared" si="100"/>
        <v>-12.47</v>
      </c>
      <c r="AA298" s="21">
        <f t="shared" si="101"/>
        <v>-0.9912559618441972</v>
      </c>
      <c r="AC298" s="9">
        <v>0.67</v>
      </c>
      <c r="AE298" s="9">
        <v>12.58</v>
      </c>
      <c r="AG298" s="9">
        <f t="shared" si="102"/>
        <v>-11.91</v>
      </c>
      <c r="AI298" s="21">
        <f t="shared" si="103"/>
        <v>-0.9467408585055644</v>
      </c>
    </row>
    <row r="299" spans="1:35" ht="12.75" outlineLevel="1">
      <c r="A299" s="1" t="s">
        <v>764</v>
      </c>
      <c r="B299" s="16" t="s">
        <v>765</v>
      </c>
      <c r="C299" s="1" t="s">
        <v>1255</v>
      </c>
      <c r="E299" s="5">
        <v>0</v>
      </c>
      <c r="G299" s="5">
        <v>0</v>
      </c>
      <c r="I299" s="9">
        <f t="shared" si="96"/>
        <v>0</v>
      </c>
      <c r="K299" s="21">
        <f t="shared" si="97"/>
        <v>0</v>
      </c>
      <c r="M299" s="9">
        <v>0</v>
      </c>
      <c r="O299" s="9">
        <v>0</v>
      </c>
      <c r="Q299" s="9">
        <f t="shared" si="98"/>
        <v>0</v>
      </c>
      <c r="S299" s="21">
        <f t="shared" si="99"/>
        <v>0</v>
      </c>
      <c r="U299" s="9">
        <v>30</v>
      </c>
      <c r="W299" s="9">
        <v>0</v>
      </c>
      <c r="Y299" s="9">
        <f t="shared" si="100"/>
        <v>30</v>
      </c>
      <c r="AA299" s="21" t="str">
        <f t="shared" si="101"/>
        <v>N.M.</v>
      </c>
      <c r="AC299" s="9">
        <v>280</v>
      </c>
      <c r="AE299" s="9">
        <v>0</v>
      </c>
      <c r="AG299" s="9">
        <f t="shared" si="102"/>
        <v>280</v>
      </c>
      <c r="AI299" s="21" t="str">
        <f t="shared" si="103"/>
        <v>N.M.</v>
      </c>
    </row>
    <row r="300" spans="1:35" ht="12.75" outlineLevel="1">
      <c r="A300" s="1" t="s">
        <v>766</v>
      </c>
      <c r="B300" s="16" t="s">
        <v>767</v>
      </c>
      <c r="C300" s="1" t="s">
        <v>1256</v>
      </c>
      <c r="E300" s="5">
        <v>0</v>
      </c>
      <c r="G300" s="5">
        <v>0</v>
      </c>
      <c r="I300" s="9">
        <f t="shared" si="96"/>
        <v>0</v>
      </c>
      <c r="K300" s="21">
        <f t="shared" si="97"/>
        <v>0</v>
      </c>
      <c r="M300" s="9">
        <v>554.47</v>
      </c>
      <c r="O300" s="9">
        <v>0</v>
      </c>
      <c r="Q300" s="9">
        <f t="shared" si="98"/>
        <v>554.47</v>
      </c>
      <c r="S300" s="21" t="str">
        <f t="shared" si="99"/>
        <v>N.M.</v>
      </c>
      <c r="U300" s="9">
        <v>704.89</v>
      </c>
      <c r="W300" s="9">
        <v>115.37</v>
      </c>
      <c r="Y300" s="9">
        <f t="shared" si="100"/>
        <v>589.52</v>
      </c>
      <c r="AA300" s="21">
        <f t="shared" si="101"/>
        <v>5.109820577273121</v>
      </c>
      <c r="AC300" s="9">
        <v>704.89</v>
      </c>
      <c r="AE300" s="9">
        <v>115.37</v>
      </c>
      <c r="AG300" s="9">
        <f t="shared" si="102"/>
        <v>589.52</v>
      </c>
      <c r="AI300" s="21">
        <f t="shared" si="103"/>
        <v>5.109820577273121</v>
      </c>
    </row>
    <row r="301" spans="1:35" ht="12.75" outlineLevel="1">
      <c r="A301" s="1" t="s">
        <v>768</v>
      </c>
      <c r="B301" s="16" t="s">
        <v>769</v>
      </c>
      <c r="C301" s="1" t="s">
        <v>1257</v>
      </c>
      <c r="E301" s="5">
        <v>-3.0500000000000003</v>
      </c>
      <c r="G301" s="5">
        <v>-9.07</v>
      </c>
      <c r="I301" s="9">
        <f t="shared" si="96"/>
        <v>6.02</v>
      </c>
      <c r="K301" s="21">
        <f t="shared" si="97"/>
        <v>0.6637265711135611</v>
      </c>
      <c r="M301" s="9">
        <v>637.15</v>
      </c>
      <c r="O301" s="9">
        <v>1171.857</v>
      </c>
      <c r="Q301" s="9">
        <f t="shared" si="98"/>
        <v>-534.707</v>
      </c>
      <c r="S301" s="21">
        <f t="shared" si="99"/>
        <v>-0.45629031528590946</v>
      </c>
      <c r="U301" s="9">
        <v>837.969</v>
      </c>
      <c r="W301" s="9">
        <v>1964.4830000000002</v>
      </c>
      <c r="Y301" s="9">
        <f t="shared" si="100"/>
        <v>-1126.5140000000001</v>
      </c>
      <c r="AA301" s="21">
        <f t="shared" si="101"/>
        <v>-0.5734404420908708</v>
      </c>
      <c r="AC301" s="9">
        <v>837.969</v>
      </c>
      <c r="AE301" s="9">
        <v>1964.4830000000002</v>
      </c>
      <c r="AG301" s="9">
        <f t="shared" si="102"/>
        <v>-1126.5140000000001</v>
      </c>
      <c r="AI301" s="21">
        <f t="shared" si="103"/>
        <v>-0.5734404420908708</v>
      </c>
    </row>
    <row r="302" spans="1:35" ht="12.75" outlineLevel="1">
      <c r="A302" s="1" t="s">
        <v>770</v>
      </c>
      <c r="B302" s="16" t="s">
        <v>771</v>
      </c>
      <c r="C302" s="1" t="s">
        <v>1258</v>
      </c>
      <c r="E302" s="5">
        <v>169.25</v>
      </c>
      <c r="G302" s="5">
        <v>383.65000000000003</v>
      </c>
      <c r="I302" s="9">
        <f t="shared" si="96"/>
        <v>-214.40000000000003</v>
      </c>
      <c r="K302" s="21">
        <f t="shared" si="97"/>
        <v>-0.5588426951648638</v>
      </c>
      <c r="M302" s="9">
        <v>352.82</v>
      </c>
      <c r="O302" s="9">
        <v>459.75300000000004</v>
      </c>
      <c r="Q302" s="9">
        <f t="shared" si="98"/>
        <v>-106.93300000000005</v>
      </c>
      <c r="S302" s="21">
        <f t="shared" si="99"/>
        <v>-0.23258793308580922</v>
      </c>
      <c r="U302" s="9">
        <v>1117.1970000000001</v>
      </c>
      <c r="W302" s="9">
        <v>1011.4050000000001</v>
      </c>
      <c r="Y302" s="9">
        <f t="shared" si="100"/>
        <v>105.79200000000003</v>
      </c>
      <c r="AA302" s="21">
        <f t="shared" si="101"/>
        <v>0.10459904785916622</v>
      </c>
      <c r="AC302" s="9">
        <v>1126.2330000000002</v>
      </c>
      <c r="AE302" s="9">
        <v>1064.305</v>
      </c>
      <c r="AG302" s="9">
        <f t="shared" si="102"/>
        <v>61.92800000000011</v>
      </c>
      <c r="AI302" s="21">
        <f t="shared" si="103"/>
        <v>0.05818632816720781</v>
      </c>
    </row>
    <row r="303" spans="1:35" ht="12.75" outlineLevel="1">
      <c r="A303" s="1" t="s">
        <v>772</v>
      </c>
      <c r="B303" s="16" t="s">
        <v>773</v>
      </c>
      <c r="C303" s="1" t="s">
        <v>1259</v>
      </c>
      <c r="E303" s="5">
        <v>0</v>
      </c>
      <c r="G303" s="5">
        <v>0</v>
      </c>
      <c r="I303" s="9">
        <f t="shared" si="96"/>
        <v>0</v>
      </c>
      <c r="K303" s="21">
        <f t="shared" si="97"/>
        <v>0</v>
      </c>
      <c r="M303" s="9">
        <v>1.31</v>
      </c>
      <c r="O303" s="9">
        <v>0.96</v>
      </c>
      <c r="Q303" s="9">
        <f t="shared" si="98"/>
        <v>0.3500000000000001</v>
      </c>
      <c r="S303" s="21">
        <f t="shared" si="99"/>
        <v>0.3645833333333334</v>
      </c>
      <c r="U303" s="9">
        <v>5.64</v>
      </c>
      <c r="W303" s="9">
        <v>1.78</v>
      </c>
      <c r="Y303" s="9">
        <f t="shared" si="100"/>
        <v>3.8599999999999994</v>
      </c>
      <c r="AA303" s="21">
        <f t="shared" si="101"/>
        <v>2.1685393258426964</v>
      </c>
      <c r="AC303" s="9">
        <v>6.38</v>
      </c>
      <c r="AE303" s="9">
        <v>1.78</v>
      </c>
      <c r="AG303" s="9">
        <f t="shared" si="102"/>
        <v>4.6</v>
      </c>
      <c r="AI303" s="21">
        <f t="shared" si="103"/>
        <v>2.584269662921348</v>
      </c>
    </row>
    <row r="304" spans="1:35" ht="12.75" outlineLevel="1">
      <c r="A304" s="1" t="s">
        <v>774</v>
      </c>
      <c r="B304" s="16" t="s">
        <v>775</v>
      </c>
      <c r="C304" s="1" t="s">
        <v>1260</v>
      </c>
      <c r="E304" s="5">
        <v>301.5</v>
      </c>
      <c r="G304" s="5">
        <v>0</v>
      </c>
      <c r="I304" s="9">
        <f t="shared" si="96"/>
        <v>301.5</v>
      </c>
      <c r="K304" s="21" t="str">
        <f t="shared" si="97"/>
        <v>N.M.</v>
      </c>
      <c r="M304" s="9">
        <v>11133.97</v>
      </c>
      <c r="O304" s="9">
        <v>338.32</v>
      </c>
      <c r="Q304" s="9">
        <f t="shared" si="98"/>
        <v>10795.65</v>
      </c>
      <c r="S304" s="21" t="str">
        <f t="shared" si="99"/>
        <v>N.M.</v>
      </c>
      <c r="U304" s="9">
        <v>11424.300000000001</v>
      </c>
      <c r="W304" s="9">
        <v>338.32</v>
      </c>
      <c r="Y304" s="9">
        <f t="shared" si="100"/>
        <v>11085.980000000001</v>
      </c>
      <c r="AA304" s="21" t="str">
        <f t="shared" si="101"/>
        <v>N.M.</v>
      </c>
      <c r="AC304" s="9">
        <v>11424.300000000001</v>
      </c>
      <c r="AE304" s="9">
        <v>338.32</v>
      </c>
      <c r="AG304" s="9">
        <f t="shared" si="102"/>
        <v>11085.980000000001</v>
      </c>
      <c r="AI304" s="21" t="str">
        <f t="shared" si="103"/>
        <v>N.M.</v>
      </c>
    </row>
    <row r="305" spans="1:35" ht="12.75" outlineLevel="1">
      <c r="A305" s="1" t="s">
        <v>776</v>
      </c>
      <c r="B305" s="16" t="s">
        <v>777</v>
      </c>
      <c r="C305" s="1" t="s">
        <v>1261</v>
      </c>
      <c r="E305" s="5">
        <v>0</v>
      </c>
      <c r="G305" s="5">
        <v>0</v>
      </c>
      <c r="I305" s="9">
        <f t="shared" si="96"/>
        <v>0</v>
      </c>
      <c r="K305" s="21">
        <f t="shared" si="97"/>
        <v>0</v>
      </c>
      <c r="M305" s="9">
        <v>3576.23</v>
      </c>
      <c r="O305" s="9">
        <v>3456.261</v>
      </c>
      <c r="Q305" s="9">
        <f t="shared" si="98"/>
        <v>119.96900000000005</v>
      </c>
      <c r="S305" s="21">
        <f t="shared" si="99"/>
        <v>0.03471063093904079</v>
      </c>
      <c r="U305" s="9">
        <v>29634.243000000002</v>
      </c>
      <c r="W305" s="9">
        <v>30191.526</v>
      </c>
      <c r="Y305" s="9">
        <f t="shared" si="100"/>
        <v>-557.2829999999994</v>
      </c>
      <c r="AA305" s="21">
        <f t="shared" si="101"/>
        <v>-0.018458258784269446</v>
      </c>
      <c r="AC305" s="9">
        <v>29634.243000000002</v>
      </c>
      <c r="AE305" s="9">
        <v>30191.526</v>
      </c>
      <c r="AG305" s="9">
        <f t="shared" si="102"/>
        <v>-557.2829999999994</v>
      </c>
      <c r="AI305" s="21">
        <f t="shared" si="103"/>
        <v>-0.018458258784269446</v>
      </c>
    </row>
    <row r="306" spans="1:35" ht="12.75" outlineLevel="1">
      <c r="A306" s="1" t="s">
        <v>778</v>
      </c>
      <c r="B306" s="16" t="s">
        <v>779</v>
      </c>
      <c r="C306" s="1" t="s">
        <v>1262</v>
      </c>
      <c r="E306" s="5">
        <v>17.900000000000002</v>
      </c>
      <c r="G306" s="5">
        <v>23.26</v>
      </c>
      <c r="I306" s="9">
        <f t="shared" si="96"/>
        <v>-5.359999999999999</v>
      </c>
      <c r="K306" s="21">
        <f t="shared" si="97"/>
        <v>-0.23043852106620805</v>
      </c>
      <c r="M306" s="9">
        <v>17.900000000000002</v>
      </c>
      <c r="O306" s="9">
        <v>92.49</v>
      </c>
      <c r="Q306" s="9">
        <f t="shared" si="98"/>
        <v>-74.58999999999999</v>
      </c>
      <c r="S306" s="21">
        <f t="shared" si="99"/>
        <v>-0.8064655638447399</v>
      </c>
      <c r="U306" s="9">
        <v>178.68</v>
      </c>
      <c r="W306" s="9">
        <v>246.62</v>
      </c>
      <c r="Y306" s="9">
        <f t="shared" si="100"/>
        <v>-67.94</v>
      </c>
      <c r="AA306" s="21">
        <f t="shared" si="101"/>
        <v>-0.2754845511312951</v>
      </c>
      <c r="AC306" s="9">
        <v>202.03</v>
      </c>
      <c r="AE306" s="9">
        <v>264.09000000000003</v>
      </c>
      <c r="AG306" s="9">
        <f t="shared" si="102"/>
        <v>-62.06000000000003</v>
      </c>
      <c r="AI306" s="21">
        <f t="shared" si="103"/>
        <v>-0.2349956454239086</v>
      </c>
    </row>
    <row r="307" spans="1:35" ht="12.75" outlineLevel="1">
      <c r="A307" s="1" t="s">
        <v>780</v>
      </c>
      <c r="B307" s="16" t="s">
        <v>781</v>
      </c>
      <c r="C307" s="1" t="s">
        <v>1263</v>
      </c>
      <c r="E307" s="5">
        <v>11374.380000000001</v>
      </c>
      <c r="G307" s="5">
        <v>4724.051</v>
      </c>
      <c r="I307" s="9">
        <f t="shared" si="96"/>
        <v>6650.329000000001</v>
      </c>
      <c r="K307" s="21">
        <f t="shared" si="97"/>
        <v>1.4077597807474982</v>
      </c>
      <c r="M307" s="9">
        <v>18860.010000000002</v>
      </c>
      <c r="O307" s="9">
        <v>16852.239</v>
      </c>
      <c r="Q307" s="9">
        <f t="shared" si="98"/>
        <v>2007.7710000000006</v>
      </c>
      <c r="S307" s="21">
        <f t="shared" si="99"/>
        <v>0.11913971787369028</v>
      </c>
      <c r="U307" s="9">
        <v>72602.929</v>
      </c>
      <c r="W307" s="9">
        <v>57537.205</v>
      </c>
      <c r="Y307" s="9">
        <f t="shared" si="100"/>
        <v>15065.724000000002</v>
      </c>
      <c r="AA307" s="21">
        <f t="shared" si="101"/>
        <v>0.2618431673905606</v>
      </c>
      <c r="AC307" s="9">
        <v>79521.094</v>
      </c>
      <c r="AE307" s="9">
        <v>65344.29</v>
      </c>
      <c r="AG307" s="9">
        <f t="shared" si="102"/>
        <v>14176.803999999996</v>
      </c>
      <c r="AI307" s="21">
        <f t="shared" si="103"/>
        <v>0.2169555136340145</v>
      </c>
    </row>
    <row r="308" spans="1:35" ht="12.75" outlineLevel="1">
      <c r="A308" s="1" t="s">
        <v>782</v>
      </c>
      <c r="B308" s="16" t="s">
        <v>783</v>
      </c>
      <c r="C308" s="1" t="s">
        <v>1264</v>
      </c>
      <c r="E308" s="5">
        <v>0</v>
      </c>
      <c r="G308" s="5">
        <v>0</v>
      </c>
      <c r="I308" s="9">
        <f t="shared" si="96"/>
        <v>0</v>
      </c>
      <c r="K308" s="21">
        <f t="shared" si="97"/>
        <v>0</v>
      </c>
      <c r="M308" s="9">
        <v>0</v>
      </c>
      <c r="O308" s="9">
        <v>0</v>
      </c>
      <c r="Q308" s="9">
        <f t="shared" si="98"/>
        <v>0</v>
      </c>
      <c r="S308" s="21">
        <f t="shared" si="99"/>
        <v>0</v>
      </c>
      <c r="U308" s="9">
        <v>0</v>
      </c>
      <c r="W308" s="9">
        <v>105.97200000000001</v>
      </c>
      <c r="Y308" s="9">
        <f t="shared" si="100"/>
        <v>-105.97200000000001</v>
      </c>
      <c r="AA308" s="21" t="str">
        <f t="shared" si="101"/>
        <v>N.M.</v>
      </c>
      <c r="AC308" s="9">
        <v>0</v>
      </c>
      <c r="AE308" s="9">
        <v>105.97200000000001</v>
      </c>
      <c r="AG308" s="9">
        <f t="shared" si="102"/>
        <v>-105.97200000000001</v>
      </c>
      <c r="AI308" s="21" t="str">
        <f t="shared" si="103"/>
        <v>N.M.</v>
      </c>
    </row>
    <row r="309" spans="1:35" ht="12.75" outlineLevel="1">
      <c r="A309" s="1" t="s">
        <v>784</v>
      </c>
      <c r="B309" s="16" t="s">
        <v>785</v>
      </c>
      <c r="C309" s="1" t="s">
        <v>1265</v>
      </c>
      <c r="E309" s="5">
        <v>5766.86</v>
      </c>
      <c r="G309" s="5">
        <v>18950.018</v>
      </c>
      <c r="I309" s="9">
        <f t="shared" si="96"/>
        <v>-13183.158</v>
      </c>
      <c r="K309" s="21">
        <f t="shared" si="97"/>
        <v>-0.6956805001451714</v>
      </c>
      <c r="M309" s="9">
        <v>27174.82</v>
      </c>
      <c r="O309" s="9">
        <v>40650.036</v>
      </c>
      <c r="Q309" s="9">
        <f t="shared" si="98"/>
        <v>-13475.216</v>
      </c>
      <c r="S309" s="21">
        <f t="shared" si="99"/>
        <v>-0.3314933349628522</v>
      </c>
      <c r="U309" s="9">
        <v>212935.297</v>
      </c>
      <c r="W309" s="9">
        <v>142873.222</v>
      </c>
      <c r="Y309" s="9">
        <f t="shared" si="100"/>
        <v>70062.07499999998</v>
      </c>
      <c r="AA309" s="21">
        <f t="shared" si="101"/>
        <v>0.49037933084479596</v>
      </c>
      <c r="AC309" s="9">
        <v>351741.421</v>
      </c>
      <c r="AE309" s="9">
        <v>95674.047</v>
      </c>
      <c r="AG309" s="9">
        <f t="shared" si="102"/>
        <v>256067.37399999995</v>
      </c>
      <c r="AI309" s="21">
        <f t="shared" si="103"/>
        <v>2.676455967207073</v>
      </c>
    </row>
    <row r="310" spans="1:35" ht="12.75" outlineLevel="1">
      <c r="A310" s="1" t="s">
        <v>786</v>
      </c>
      <c r="B310" s="16" t="s">
        <v>787</v>
      </c>
      <c r="C310" s="1" t="s">
        <v>1266</v>
      </c>
      <c r="E310" s="5">
        <v>2385.8</v>
      </c>
      <c r="G310" s="5">
        <v>2663.2400000000002</v>
      </c>
      <c r="I310" s="9">
        <f t="shared" si="96"/>
        <v>-277.44000000000005</v>
      </c>
      <c r="K310" s="21">
        <f t="shared" si="97"/>
        <v>-0.10417386341448763</v>
      </c>
      <c r="M310" s="9">
        <v>13517.44</v>
      </c>
      <c r="O310" s="9">
        <v>10128.516</v>
      </c>
      <c r="Q310" s="9">
        <f t="shared" si="98"/>
        <v>3388.924000000001</v>
      </c>
      <c r="S310" s="21">
        <f t="shared" si="99"/>
        <v>0.3345923529172488</v>
      </c>
      <c r="U310" s="9">
        <v>28388.718</v>
      </c>
      <c r="W310" s="9">
        <v>27553.619</v>
      </c>
      <c r="Y310" s="9">
        <f t="shared" si="100"/>
        <v>835.099000000002</v>
      </c>
      <c r="AA310" s="21">
        <f t="shared" si="101"/>
        <v>0.03030814209922849</v>
      </c>
      <c r="AC310" s="9">
        <v>29617.296000000002</v>
      </c>
      <c r="AE310" s="9">
        <v>37383.334</v>
      </c>
      <c r="AG310" s="9">
        <f t="shared" si="102"/>
        <v>-7766.0380000000005</v>
      </c>
      <c r="AI310" s="21">
        <f t="shared" si="103"/>
        <v>-0.20774064720926175</v>
      </c>
    </row>
    <row r="311" spans="1:35" ht="12.75" outlineLevel="1">
      <c r="A311" s="1" t="s">
        <v>788</v>
      </c>
      <c r="B311" s="16" t="s">
        <v>789</v>
      </c>
      <c r="C311" s="1" t="s">
        <v>1267</v>
      </c>
      <c r="E311" s="5">
        <v>358.84000000000003</v>
      </c>
      <c r="G311" s="5">
        <v>2041.3300000000002</v>
      </c>
      <c r="I311" s="9">
        <f t="shared" si="96"/>
        <v>-1682.4900000000002</v>
      </c>
      <c r="K311" s="21">
        <f t="shared" si="97"/>
        <v>-0.8242126456770831</v>
      </c>
      <c r="M311" s="9">
        <v>703.08</v>
      </c>
      <c r="O311" s="9">
        <v>2635.67</v>
      </c>
      <c r="Q311" s="9">
        <f t="shared" si="98"/>
        <v>-1932.5900000000001</v>
      </c>
      <c r="S311" s="21">
        <f t="shared" si="99"/>
        <v>-0.7332442984136861</v>
      </c>
      <c r="U311" s="9">
        <v>5690.743</v>
      </c>
      <c r="W311" s="9">
        <v>3261.6</v>
      </c>
      <c r="Y311" s="9">
        <f t="shared" si="100"/>
        <v>2429.1430000000005</v>
      </c>
      <c r="AA311" s="21">
        <f t="shared" si="101"/>
        <v>0.744770358106451</v>
      </c>
      <c r="AC311" s="9">
        <v>6412.8330000000005</v>
      </c>
      <c r="AE311" s="9">
        <v>9651.710000000001</v>
      </c>
      <c r="AG311" s="9">
        <f t="shared" si="102"/>
        <v>-3238.8770000000004</v>
      </c>
      <c r="AI311" s="21">
        <f t="shared" si="103"/>
        <v>-0.3355754576132105</v>
      </c>
    </row>
    <row r="312" spans="1:35" ht="12.75" outlineLevel="1">
      <c r="A312" s="1" t="s">
        <v>790</v>
      </c>
      <c r="B312" s="16" t="s">
        <v>791</v>
      </c>
      <c r="C312" s="1" t="s">
        <v>1268</v>
      </c>
      <c r="E312" s="5">
        <v>800433.49</v>
      </c>
      <c r="G312" s="5">
        <v>11094.338</v>
      </c>
      <c r="I312" s="9">
        <f t="shared" si="96"/>
        <v>789339.152</v>
      </c>
      <c r="K312" s="21" t="str">
        <f t="shared" si="97"/>
        <v>N.M.</v>
      </c>
      <c r="M312" s="9">
        <v>1481007.57</v>
      </c>
      <c r="O312" s="9">
        <v>60522.239</v>
      </c>
      <c r="Q312" s="9">
        <f t="shared" si="98"/>
        <v>1420485.331</v>
      </c>
      <c r="S312" s="21" t="str">
        <f t="shared" si="99"/>
        <v>N.M.</v>
      </c>
      <c r="U312" s="9">
        <v>1932202.815</v>
      </c>
      <c r="W312" s="9">
        <v>253015.133</v>
      </c>
      <c r="Y312" s="9">
        <f t="shared" si="100"/>
        <v>1679187.682</v>
      </c>
      <c r="AA312" s="21">
        <f t="shared" si="101"/>
        <v>6.636708492847343</v>
      </c>
      <c r="AC312" s="9">
        <v>1967901.609</v>
      </c>
      <c r="AE312" s="9">
        <v>312679.143</v>
      </c>
      <c r="AG312" s="9">
        <f t="shared" si="102"/>
        <v>1655222.466</v>
      </c>
      <c r="AI312" s="21">
        <f t="shared" si="103"/>
        <v>5.293677250484214</v>
      </c>
    </row>
    <row r="313" spans="1:35" ht="12.75" outlineLevel="1">
      <c r="A313" s="1" t="s">
        <v>792</v>
      </c>
      <c r="B313" s="16" t="s">
        <v>793</v>
      </c>
      <c r="C313" s="1" t="s">
        <v>1269</v>
      </c>
      <c r="E313" s="5">
        <v>0</v>
      </c>
      <c r="G313" s="5">
        <v>0</v>
      </c>
      <c r="I313" s="9">
        <f t="shared" si="96"/>
        <v>0</v>
      </c>
      <c r="K313" s="21">
        <f t="shared" si="97"/>
        <v>0</v>
      </c>
      <c r="M313" s="9">
        <v>400</v>
      </c>
      <c r="O313" s="9">
        <v>0</v>
      </c>
      <c r="Q313" s="9">
        <f t="shared" si="98"/>
        <v>400</v>
      </c>
      <c r="S313" s="21" t="str">
        <f t="shared" si="99"/>
        <v>N.M.</v>
      </c>
      <c r="U313" s="9">
        <v>900</v>
      </c>
      <c r="W313" s="9">
        <v>0</v>
      </c>
      <c r="Y313" s="9">
        <f t="shared" si="100"/>
        <v>900</v>
      </c>
      <c r="AA313" s="21" t="str">
        <f t="shared" si="101"/>
        <v>N.M.</v>
      </c>
      <c r="AC313" s="9">
        <v>900</v>
      </c>
      <c r="AE313" s="9">
        <v>0</v>
      </c>
      <c r="AG313" s="9">
        <f t="shared" si="102"/>
        <v>900</v>
      </c>
      <c r="AI313" s="21" t="str">
        <f t="shared" si="103"/>
        <v>N.M.</v>
      </c>
    </row>
    <row r="314" spans="1:35" ht="12.75" outlineLevel="1">
      <c r="A314" s="1" t="s">
        <v>794</v>
      </c>
      <c r="B314" s="16" t="s">
        <v>795</v>
      </c>
      <c r="C314" s="1" t="s">
        <v>1270</v>
      </c>
      <c r="E314" s="5">
        <v>7748.12</v>
      </c>
      <c r="G314" s="5">
        <v>7928.02</v>
      </c>
      <c r="I314" s="9">
        <f t="shared" si="96"/>
        <v>-179.90000000000055</v>
      </c>
      <c r="K314" s="21">
        <f t="shared" si="97"/>
        <v>-0.022691668285397936</v>
      </c>
      <c r="M314" s="9">
        <v>23244.350000000002</v>
      </c>
      <c r="O314" s="9">
        <v>23784.06</v>
      </c>
      <c r="Q314" s="9">
        <f t="shared" si="98"/>
        <v>-539.7099999999991</v>
      </c>
      <c r="S314" s="21">
        <f t="shared" si="99"/>
        <v>-0.022692088735060335</v>
      </c>
      <c r="U314" s="9">
        <v>85769</v>
      </c>
      <c r="W314" s="9">
        <v>87208.22</v>
      </c>
      <c r="Y314" s="9">
        <f t="shared" si="100"/>
        <v>-1439.2200000000012</v>
      </c>
      <c r="AA314" s="21">
        <f t="shared" si="101"/>
        <v>-0.01650326081646892</v>
      </c>
      <c r="AC314" s="9">
        <v>94597.02</v>
      </c>
      <c r="AE314" s="9">
        <v>95136.24</v>
      </c>
      <c r="AG314" s="9">
        <f t="shared" si="102"/>
        <v>-539.2200000000012</v>
      </c>
      <c r="AI314" s="21">
        <f t="shared" si="103"/>
        <v>-0.005667871675399418</v>
      </c>
    </row>
    <row r="315" spans="1:35" ht="12.75" outlineLevel="1">
      <c r="A315" s="1" t="s">
        <v>796</v>
      </c>
      <c r="B315" s="16" t="s">
        <v>797</v>
      </c>
      <c r="C315" s="1" t="s">
        <v>1271</v>
      </c>
      <c r="E315" s="5">
        <v>23281.73</v>
      </c>
      <c r="G315" s="5">
        <v>23794.04</v>
      </c>
      <c r="I315" s="9">
        <f t="shared" si="96"/>
        <v>-512.3100000000013</v>
      </c>
      <c r="K315" s="21">
        <f t="shared" si="97"/>
        <v>-0.021531022054262383</v>
      </c>
      <c r="M315" s="9">
        <v>71027.06</v>
      </c>
      <c r="O315" s="9">
        <v>74497.92</v>
      </c>
      <c r="Q315" s="9">
        <f t="shared" si="98"/>
        <v>-3470.8600000000006</v>
      </c>
      <c r="S315" s="21">
        <f t="shared" si="99"/>
        <v>-0.04659002560071477</v>
      </c>
      <c r="U315" s="9">
        <v>261565.77000000002</v>
      </c>
      <c r="W315" s="9">
        <v>271550.649</v>
      </c>
      <c r="Y315" s="9">
        <f t="shared" si="100"/>
        <v>-9984.878999999957</v>
      </c>
      <c r="AA315" s="21">
        <f t="shared" si="101"/>
        <v>-0.0367698587234824</v>
      </c>
      <c r="AC315" s="9">
        <v>285241.11000000004</v>
      </c>
      <c r="AE315" s="9">
        <v>295772.861</v>
      </c>
      <c r="AG315" s="9">
        <f t="shared" si="102"/>
        <v>-10531.750999999931</v>
      </c>
      <c r="AI315" s="21">
        <f t="shared" si="103"/>
        <v>-0.03560756373790472</v>
      </c>
    </row>
    <row r="316" spans="1:35" ht="12.75" outlineLevel="1">
      <c r="A316" s="1" t="s">
        <v>798</v>
      </c>
      <c r="B316" s="16" t="s">
        <v>799</v>
      </c>
      <c r="C316" s="1" t="s">
        <v>1272</v>
      </c>
      <c r="E316" s="5">
        <v>23046.18</v>
      </c>
      <c r="G316" s="5">
        <v>23943.65</v>
      </c>
      <c r="I316" s="9">
        <f t="shared" si="96"/>
        <v>-897.4700000000012</v>
      </c>
      <c r="K316" s="21">
        <f t="shared" si="97"/>
        <v>-0.037482589329530004</v>
      </c>
      <c r="M316" s="9">
        <v>69138.54000000001</v>
      </c>
      <c r="O316" s="9">
        <v>71830.95</v>
      </c>
      <c r="Q316" s="9">
        <f t="shared" si="98"/>
        <v>-2692.409999999989</v>
      </c>
      <c r="S316" s="21">
        <f t="shared" si="99"/>
        <v>-0.03748258932952981</v>
      </c>
      <c r="U316" s="9">
        <v>253507.98</v>
      </c>
      <c r="W316" s="9">
        <v>263380.15</v>
      </c>
      <c r="Y316" s="9">
        <f t="shared" si="100"/>
        <v>-9872.170000000013</v>
      </c>
      <c r="AA316" s="21">
        <f t="shared" si="101"/>
        <v>-0.037482589329530004</v>
      </c>
      <c r="AC316" s="9">
        <v>277451.63</v>
      </c>
      <c r="AE316" s="9">
        <v>317841.48000000004</v>
      </c>
      <c r="AG316" s="9">
        <f t="shared" si="102"/>
        <v>-40389.850000000035</v>
      </c>
      <c r="AI316" s="21">
        <f t="shared" si="103"/>
        <v>-0.12707545283265115</v>
      </c>
    </row>
    <row r="317" spans="1:68" s="90" customFormat="1" ht="12.75">
      <c r="A317" s="90" t="s">
        <v>33</v>
      </c>
      <c r="B317" s="91"/>
      <c r="C317" s="77" t="s">
        <v>1273</v>
      </c>
      <c r="D317" s="105"/>
      <c r="E317" s="105">
        <v>5681002.890000001</v>
      </c>
      <c r="F317" s="105"/>
      <c r="G317" s="105">
        <v>4948654.778</v>
      </c>
      <c r="H317" s="105"/>
      <c r="I317" s="9">
        <f>+E317-G317</f>
        <v>732348.1120000007</v>
      </c>
      <c r="J317" s="37" t="str">
        <f>IF((+E317-G317)=(I317),"  ",$AO$511)</f>
        <v>  </v>
      </c>
      <c r="K317" s="38">
        <f>IF(G317&lt;0,IF(I317=0,0,IF(OR(G317=0,E317=0),"N.M.",IF(ABS(I317/G317)&gt;=10,"N.M.",I317/(-G317)))),IF(I317=0,0,IF(OR(G317=0,E317=0),"N.M.",IF(ABS(I317/G317)&gt;=10,"N.M.",I317/G317))))</f>
        <v>0.14798933141502738</v>
      </c>
      <c r="L317" s="39"/>
      <c r="M317" s="5">
        <v>13980159.230000006</v>
      </c>
      <c r="N317" s="9"/>
      <c r="O317" s="5">
        <v>19371649.440999996</v>
      </c>
      <c r="P317" s="9"/>
      <c r="Q317" s="9">
        <f>(+M317-O317)</f>
        <v>-5391490.21099999</v>
      </c>
      <c r="R317" s="37" t="str">
        <f>IF((+M317-O317)=(Q317),"  ",$AO$511)</f>
        <v>  </v>
      </c>
      <c r="S317" s="38">
        <f>IF(O317&lt;0,IF(Q317=0,0,IF(OR(O317=0,M317=0),"N.M.",IF(ABS(Q317/O317)&gt;=10,"N.M.",Q317/(-O317)))),IF(Q317=0,0,IF(OR(O317=0,M317=0),"N.M.",IF(ABS(Q317/O317)&gt;=10,"N.M.",Q317/O317))))</f>
        <v>-0.27831859271564807</v>
      </c>
      <c r="T317" s="39"/>
      <c r="U317" s="9">
        <v>59749137.60800001</v>
      </c>
      <c r="V317" s="9"/>
      <c r="W317" s="9">
        <v>61322667.672</v>
      </c>
      <c r="X317" s="9"/>
      <c r="Y317" s="9">
        <f>(+U317-W317)</f>
        <v>-1573530.0639999881</v>
      </c>
      <c r="Z317" s="37" t="str">
        <f>IF((+U317-W317)=(Y317),"  ",$AO$511)</f>
        <v>  </v>
      </c>
      <c r="AA317" s="38">
        <f>IF(W317&lt;0,IF(Y317=0,0,IF(OR(W317=0,U317=0),"N.M.",IF(ABS(Y317/W317)&gt;=10,"N.M.",Y317/(-W317)))),IF(Y317=0,0,IF(OR(W317=0,U317=0),"N.M.",IF(ABS(Y317/W317)&gt;=10,"N.M.",Y317/W317))))</f>
        <v>-0.025659843639164834</v>
      </c>
      <c r="AB317" s="39"/>
      <c r="AC317" s="9">
        <v>65819103.84500003</v>
      </c>
      <c r="AD317" s="9"/>
      <c r="AE317" s="9">
        <v>67999150.81300004</v>
      </c>
      <c r="AF317" s="9"/>
      <c r="AG317" s="9">
        <f>(+AC317-AE317)</f>
        <v>-2180046.9680000097</v>
      </c>
      <c r="AH317" s="37" t="str">
        <f>IF((+AC317-AE317)=(AG317),"  ",$AO$511)</f>
        <v>  </v>
      </c>
      <c r="AI317" s="38">
        <f>IF(AE317&lt;0,IF(AG317=0,0,IF(OR(AE317=0,AC317=0),"N.M.",IF(ABS(AG317/AE317)&gt;=10,"N.M.",AG317/(-AE317)))),IF(AG317=0,0,IF(OR(AE317=0,AC317=0),"N.M.",IF(ABS(AG317/AE317)&gt;=10,"N.M.",AG317/AE317))))</f>
        <v>-0.03205991460092219</v>
      </c>
      <c r="AJ317" s="105"/>
      <c r="AK317" s="105"/>
      <c r="AL317" s="105"/>
      <c r="AM317" s="105"/>
      <c r="AN317" s="105"/>
      <c r="AO317" s="105"/>
      <c r="AP317" s="106"/>
      <c r="AQ317" s="107"/>
      <c r="AR317" s="108"/>
      <c r="AS317" s="105"/>
      <c r="AT317" s="105"/>
      <c r="AU317" s="105"/>
      <c r="AV317" s="105"/>
      <c r="AW317" s="105"/>
      <c r="AX317" s="106"/>
      <c r="AY317" s="107"/>
      <c r="AZ317" s="108"/>
      <c r="BA317" s="105"/>
      <c r="BB317" s="105"/>
      <c r="BC317" s="105"/>
      <c r="BD317" s="106"/>
      <c r="BE317" s="107"/>
      <c r="BF317" s="108"/>
      <c r="BG317" s="105"/>
      <c r="BH317" s="109"/>
      <c r="BI317" s="105"/>
      <c r="BJ317" s="109"/>
      <c r="BK317" s="105"/>
      <c r="BL317" s="109"/>
      <c r="BM317" s="105"/>
      <c r="BN317" s="97"/>
      <c r="BO317" s="97"/>
      <c r="BP317" s="97"/>
    </row>
    <row r="318" spans="1:35" ht="12.75" outlineLevel="1">
      <c r="A318" s="1" t="s">
        <v>800</v>
      </c>
      <c r="B318" s="16" t="s">
        <v>801</v>
      </c>
      <c r="C318" s="1" t="s">
        <v>1274</v>
      </c>
      <c r="E318" s="5">
        <v>34034.11</v>
      </c>
      <c r="G318" s="5">
        <v>35431.473</v>
      </c>
      <c r="I318" s="9">
        <f aca="true" t="shared" si="104" ref="I318:I348">+E318-G318</f>
        <v>-1397.3629999999976</v>
      </c>
      <c r="K318" s="21">
        <f aca="true" t="shared" si="105" ref="K318:K348">IF(G318&lt;0,IF(I318=0,0,IF(OR(G318=0,E318=0),"N.M.",IF(ABS(I318/G318)&gt;=10,"N.M.",I318/(-G318)))),IF(I318=0,0,IF(OR(G318=0,E318=0),"N.M.",IF(ABS(I318/G318)&gt;=10,"N.M.",I318/G318))))</f>
        <v>-0.03943846760195371</v>
      </c>
      <c r="M318" s="9">
        <v>123538.58</v>
      </c>
      <c r="O318" s="9">
        <v>124407.90000000001</v>
      </c>
      <c r="Q318" s="9">
        <f aca="true" t="shared" si="106" ref="Q318:Q348">(+M318-O318)</f>
        <v>-869.320000000007</v>
      </c>
      <c r="S318" s="21">
        <f aca="true" t="shared" si="107" ref="S318:S348">IF(O318&lt;0,IF(Q318=0,0,IF(OR(O318=0,M318=0),"N.M.",IF(ABS(Q318/O318)&gt;=10,"N.M.",Q318/(-O318)))),IF(Q318=0,0,IF(OR(O318=0,M318=0),"N.M.",IF(ABS(Q318/O318)&gt;=10,"N.M.",Q318/O318))))</f>
        <v>-0.0069876591438325615</v>
      </c>
      <c r="U318" s="9">
        <v>568726.504</v>
      </c>
      <c r="W318" s="9">
        <v>602187.496</v>
      </c>
      <c r="Y318" s="9">
        <f aca="true" t="shared" si="108" ref="Y318:Y348">(+U318-W318)</f>
        <v>-33460.992000000086</v>
      </c>
      <c r="AA318" s="21">
        <f aca="true" t="shared" si="109" ref="AA318:AA348">IF(W318&lt;0,IF(Y318=0,0,IF(OR(W318=0,U318=0),"N.M.",IF(ABS(Y318/W318)&gt;=10,"N.M.",Y318/(-W318)))),IF(Y318=0,0,IF(OR(W318=0,U318=0),"N.M.",IF(ABS(Y318/W318)&gt;=10,"N.M.",Y318/W318))))</f>
        <v>-0.055565736954458586</v>
      </c>
      <c r="AC318" s="9">
        <v>612142.858</v>
      </c>
      <c r="AE318" s="9">
        <v>641101.191</v>
      </c>
      <c r="AG318" s="9">
        <f aca="true" t="shared" si="110" ref="AG318:AG348">(+AC318-AE318)</f>
        <v>-28958.332999999984</v>
      </c>
      <c r="AI318" s="21">
        <f aca="true" t="shared" si="111" ref="AI318:AI348">IF(AE318&lt;0,IF(AG318=0,0,IF(OR(AE318=0,AC318=0),"N.M.",IF(ABS(AG318/AE318)&gt;=10,"N.M.",AG318/(-AE318)))),IF(AG318=0,0,IF(OR(AE318=0,AC318=0),"N.M.",IF(ABS(AG318/AE318)&gt;=10,"N.M.",AG318/AE318))))</f>
        <v>-0.04516967587414759</v>
      </c>
    </row>
    <row r="319" spans="1:35" ht="12.75" outlineLevel="1">
      <c r="A319" s="1" t="s">
        <v>802</v>
      </c>
      <c r="B319" s="16" t="s">
        <v>803</v>
      </c>
      <c r="C319" s="1" t="s">
        <v>1275</v>
      </c>
      <c r="E319" s="5">
        <v>42089.54</v>
      </c>
      <c r="G319" s="5">
        <v>41922.526</v>
      </c>
      <c r="I319" s="9">
        <f t="shared" si="104"/>
        <v>167.01400000000285</v>
      </c>
      <c r="K319" s="21">
        <f t="shared" si="105"/>
        <v>0.003983872536688339</v>
      </c>
      <c r="M319" s="9">
        <v>126400.68000000001</v>
      </c>
      <c r="O319" s="9">
        <v>130263.067</v>
      </c>
      <c r="Q319" s="9">
        <f t="shared" si="106"/>
        <v>-3862.386999999988</v>
      </c>
      <c r="S319" s="21">
        <f t="shared" si="107"/>
        <v>-0.029650668366345067</v>
      </c>
      <c r="U319" s="9">
        <v>602422.316</v>
      </c>
      <c r="W319" s="9">
        <v>543537.628</v>
      </c>
      <c r="Y319" s="9">
        <f t="shared" si="108"/>
        <v>58884.687999999966</v>
      </c>
      <c r="AA319" s="21">
        <f t="shared" si="109"/>
        <v>0.10833599178160296</v>
      </c>
      <c r="AC319" s="9">
        <v>691020.029</v>
      </c>
      <c r="AE319" s="9">
        <v>766615.595</v>
      </c>
      <c r="AG319" s="9">
        <f t="shared" si="110"/>
        <v>-75595.56599999999</v>
      </c>
      <c r="AI319" s="21">
        <f t="shared" si="111"/>
        <v>-0.09860948106593109</v>
      </c>
    </row>
    <row r="320" spans="1:35" ht="12.75" outlineLevel="1">
      <c r="A320" s="1" t="s">
        <v>804</v>
      </c>
      <c r="B320" s="16" t="s">
        <v>805</v>
      </c>
      <c r="C320" s="1" t="s">
        <v>1276</v>
      </c>
      <c r="E320" s="5">
        <v>1254048.16</v>
      </c>
      <c r="G320" s="5">
        <v>478108.22000000003</v>
      </c>
      <c r="I320" s="9">
        <f t="shared" si="104"/>
        <v>775939.94</v>
      </c>
      <c r="K320" s="21">
        <f t="shared" si="105"/>
        <v>1.622937877955748</v>
      </c>
      <c r="M320" s="9">
        <v>2977107.51</v>
      </c>
      <c r="O320" s="9">
        <v>1650064.295</v>
      </c>
      <c r="Q320" s="9">
        <f t="shared" si="106"/>
        <v>1327043.2149999999</v>
      </c>
      <c r="S320" s="21">
        <f t="shared" si="107"/>
        <v>0.8042372767056328</v>
      </c>
      <c r="U320" s="9">
        <v>15051079.77</v>
      </c>
      <c r="W320" s="9">
        <v>9510935.749</v>
      </c>
      <c r="Y320" s="9">
        <f t="shared" si="108"/>
        <v>5540144.021</v>
      </c>
      <c r="AA320" s="21">
        <f t="shared" si="109"/>
        <v>0.5825025178602959</v>
      </c>
      <c r="AC320" s="9">
        <v>15607938.557</v>
      </c>
      <c r="AE320" s="9">
        <v>9948050.735</v>
      </c>
      <c r="AG320" s="9">
        <f t="shared" si="110"/>
        <v>5659887.822000001</v>
      </c>
      <c r="AI320" s="21">
        <f t="shared" si="111"/>
        <v>0.568944406574742</v>
      </c>
    </row>
    <row r="321" spans="1:35" ht="12.75" outlineLevel="1">
      <c r="A321" s="1" t="s">
        <v>806</v>
      </c>
      <c r="B321" s="16" t="s">
        <v>807</v>
      </c>
      <c r="C321" s="1" t="s">
        <v>1277</v>
      </c>
      <c r="E321" s="5">
        <v>631869.25</v>
      </c>
      <c r="G321" s="5">
        <v>101907.913</v>
      </c>
      <c r="I321" s="9">
        <f t="shared" si="104"/>
        <v>529961.337</v>
      </c>
      <c r="K321" s="21">
        <f t="shared" si="105"/>
        <v>5.20039436976793</v>
      </c>
      <c r="M321" s="9">
        <v>1972228.12</v>
      </c>
      <c r="O321" s="9">
        <v>302757.949</v>
      </c>
      <c r="Q321" s="9">
        <f t="shared" si="106"/>
        <v>1669470.171</v>
      </c>
      <c r="S321" s="21">
        <f t="shared" si="107"/>
        <v>5.514207559253878</v>
      </c>
      <c r="U321" s="9">
        <v>5765015.997</v>
      </c>
      <c r="W321" s="9">
        <v>1880200.855</v>
      </c>
      <c r="Y321" s="9">
        <f t="shared" si="108"/>
        <v>3884815.1420000005</v>
      </c>
      <c r="AA321" s="21">
        <f t="shared" si="109"/>
        <v>2.06617028796107</v>
      </c>
      <c r="AC321" s="9">
        <v>5905332.217</v>
      </c>
      <c r="AE321" s="9">
        <v>2112737.719</v>
      </c>
      <c r="AG321" s="9">
        <f t="shared" si="110"/>
        <v>3792594.498</v>
      </c>
      <c r="AI321" s="21">
        <f t="shared" si="111"/>
        <v>1.7951090018855294</v>
      </c>
    </row>
    <row r="322" spans="1:35" ht="12.75" outlineLevel="1">
      <c r="A322" s="1" t="s">
        <v>808</v>
      </c>
      <c r="B322" s="16" t="s">
        <v>809</v>
      </c>
      <c r="C322" s="1" t="s">
        <v>1278</v>
      </c>
      <c r="E322" s="5">
        <v>58244.81</v>
      </c>
      <c r="G322" s="5">
        <v>54391.3</v>
      </c>
      <c r="I322" s="9">
        <f t="shared" si="104"/>
        <v>3853.5099999999948</v>
      </c>
      <c r="K322" s="21">
        <f t="shared" si="105"/>
        <v>0.0708479113387618</v>
      </c>
      <c r="M322" s="9">
        <v>194207.81</v>
      </c>
      <c r="O322" s="9">
        <v>134868.588</v>
      </c>
      <c r="Q322" s="9">
        <f t="shared" si="106"/>
        <v>59339.22200000001</v>
      </c>
      <c r="S322" s="21">
        <f t="shared" si="107"/>
        <v>0.43997807703006436</v>
      </c>
      <c r="U322" s="9">
        <v>682030.381</v>
      </c>
      <c r="W322" s="9">
        <v>461580.106</v>
      </c>
      <c r="Y322" s="9">
        <f t="shared" si="108"/>
        <v>220450.27500000002</v>
      </c>
      <c r="AA322" s="21">
        <f t="shared" si="109"/>
        <v>0.47759916888619114</v>
      </c>
      <c r="AC322" s="9">
        <v>790445.5</v>
      </c>
      <c r="AE322" s="9">
        <v>544320.682</v>
      </c>
      <c r="AG322" s="9">
        <f t="shared" si="110"/>
        <v>246124.81799999997</v>
      </c>
      <c r="AI322" s="21">
        <f t="shared" si="111"/>
        <v>0.45216877869799543</v>
      </c>
    </row>
    <row r="323" spans="1:35" ht="12.75" outlineLevel="1">
      <c r="A323" s="1" t="s">
        <v>810</v>
      </c>
      <c r="B323" s="16" t="s">
        <v>811</v>
      </c>
      <c r="C323" s="1" t="s">
        <v>1274</v>
      </c>
      <c r="E323" s="5">
        <v>12719.25</v>
      </c>
      <c r="G323" s="5">
        <v>14296.33</v>
      </c>
      <c r="I323" s="9">
        <f t="shared" si="104"/>
        <v>-1577.08</v>
      </c>
      <c r="K323" s="21">
        <f t="shared" si="105"/>
        <v>-0.1103136259445606</v>
      </c>
      <c r="M323" s="9">
        <v>38204.13</v>
      </c>
      <c r="O323" s="9">
        <v>45385.13</v>
      </c>
      <c r="Q323" s="9">
        <f t="shared" si="106"/>
        <v>-7181</v>
      </c>
      <c r="S323" s="21">
        <f t="shared" si="107"/>
        <v>-0.1582236296337589</v>
      </c>
      <c r="U323" s="9">
        <v>156128.831</v>
      </c>
      <c r="W323" s="9">
        <v>139113.88</v>
      </c>
      <c r="Y323" s="9">
        <f t="shared" si="108"/>
        <v>17014.951</v>
      </c>
      <c r="AA323" s="21">
        <f t="shared" si="109"/>
        <v>0.12230951361575136</v>
      </c>
      <c r="AC323" s="9">
        <v>178721.817</v>
      </c>
      <c r="AE323" s="9">
        <v>148114.64</v>
      </c>
      <c r="AG323" s="9">
        <f t="shared" si="110"/>
        <v>30607.176999999996</v>
      </c>
      <c r="AI323" s="21">
        <f t="shared" si="111"/>
        <v>0.20664518375766225</v>
      </c>
    </row>
    <row r="324" spans="1:35" ht="12.75" outlineLevel="1">
      <c r="A324" s="1" t="s">
        <v>812</v>
      </c>
      <c r="B324" s="16" t="s">
        <v>813</v>
      </c>
      <c r="C324" s="1" t="s">
        <v>1275</v>
      </c>
      <c r="E324" s="5">
        <v>105.16</v>
      </c>
      <c r="G324" s="5">
        <v>4013.427</v>
      </c>
      <c r="I324" s="9">
        <f t="shared" si="104"/>
        <v>-3908.2670000000003</v>
      </c>
      <c r="K324" s="21">
        <f t="shared" si="105"/>
        <v>-0.9737979537188542</v>
      </c>
      <c r="M324" s="9">
        <v>262.21</v>
      </c>
      <c r="O324" s="9">
        <v>11464.308</v>
      </c>
      <c r="Q324" s="9">
        <f t="shared" si="106"/>
        <v>-11202.098000000002</v>
      </c>
      <c r="S324" s="21">
        <f t="shared" si="107"/>
        <v>-0.9771281441496513</v>
      </c>
      <c r="U324" s="9">
        <v>19195.501</v>
      </c>
      <c r="W324" s="9">
        <v>34693.906</v>
      </c>
      <c r="Y324" s="9">
        <f t="shared" si="108"/>
        <v>-15498.405000000002</v>
      </c>
      <c r="AA324" s="21">
        <f t="shared" si="109"/>
        <v>-0.44671836604388104</v>
      </c>
      <c r="AC324" s="9">
        <v>37909.072</v>
      </c>
      <c r="AE324" s="9">
        <v>35140.824</v>
      </c>
      <c r="AG324" s="9">
        <f t="shared" si="110"/>
        <v>2768.2479999999996</v>
      </c>
      <c r="AI324" s="21">
        <f t="shared" si="111"/>
        <v>0.07877584202351087</v>
      </c>
    </row>
    <row r="325" spans="1:35" ht="12.75" outlineLevel="1">
      <c r="A325" s="1" t="s">
        <v>814</v>
      </c>
      <c r="B325" s="16" t="s">
        <v>815</v>
      </c>
      <c r="C325" s="1" t="s">
        <v>1279</v>
      </c>
      <c r="E325" s="5">
        <v>2884.92</v>
      </c>
      <c r="G325" s="5">
        <v>935.8100000000001</v>
      </c>
      <c r="I325" s="9">
        <f t="shared" si="104"/>
        <v>1949.1100000000001</v>
      </c>
      <c r="K325" s="21">
        <f t="shared" si="105"/>
        <v>2.0828052703005953</v>
      </c>
      <c r="M325" s="9">
        <v>9363.1</v>
      </c>
      <c r="O325" s="9">
        <v>2259.6</v>
      </c>
      <c r="Q325" s="9">
        <f t="shared" si="106"/>
        <v>7103.5</v>
      </c>
      <c r="S325" s="21">
        <f t="shared" si="107"/>
        <v>3.1436979996459553</v>
      </c>
      <c r="U325" s="9">
        <v>37930.71</v>
      </c>
      <c r="W325" s="9">
        <v>9278.630000000001</v>
      </c>
      <c r="Y325" s="9">
        <f t="shared" si="108"/>
        <v>28652.079999999998</v>
      </c>
      <c r="AA325" s="21">
        <f t="shared" si="109"/>
        <v>3.0879644947583853</v>
      </c>
      <c r="AC325" s="9">
        <v>39274.19</v>
      </c>
      <c r="AE325" s="9">
        <v>36959.757</v>
      </c>
      <c r="AG325" s="9">
        <f t="shared" si="110"/>
        <v>2314.4330000000045</v>
      </c>
      <c r="AI325" s="21">
        <f t="shared" si="111"/>
        <v>0.06262035218467493</v>
      </c>
    </row>
    <row r="326" spans="1:35" ht="12.75" outlineLevel="1">
      <c r="A326" s="1" t="s">
        <v>816</v>
      </c>
      <c r="B326" s="16" t="s">
        <v>817</v>
      </c>
      <c r="C326" s="1" t="s">
        <v>1280</v>
      </c>
      <c r="E326" s="5">
        <v>20096.81</v>
      </c>
      <c r="G326" s="5">
        <v>11064.7</v>
      </c>
      <c r="I326" s="9">
        <f t="shared" si="104"/>
        <v>9032.11</v>
      </c>
      <c r="K326" s="21">
        <f t="shared" si="105"/>
        <v>0.8162995833596934</v>
      </c>
      <c r="M326" s="9">
        <v>60832.87</v>
      </c>
      <c r="O326" s="9">
        <v>28891.61</v>
      </c>
      <c r="Q326" s="9">
        <f t="shared" si="106"/>
        <v>31941.260000000002</v>
      </c>
      <c r="S326" s="21">
        <f t="shared" si="107"/>
        <v>1.105554865235963</v>
      </c>
      <c r="U326" s="9">
        <v>224041.2</v>
      </c>
      <c r="W326" s="9">
        <v>77679.69</v>
      </c>
      <c r="Y326" s="9">
        <f t="shared" si="108"/>
        <v>146361.51</v>
      </c>
      <c r="AA326" s="21">
        <f t="shared" si="109"/>
        <v>1.884167019719054</v>
      </c>
      <c r="AC326" s="9">
        <v>243630.19</v>
      </c>
      <c r="AE326" s="9">
        <v>166964.08000000002</v>
      </c>
      <c r="AG326" s="9">
        <f t="shared" si="110"/>
        <v>76666.10999999999</v>
      </c>
      <c r="AI326" s="21">
        <f t="shared" si="111"/>
        <v>0.45917726734995923</v>
      </c>
    </row>
    <row r="327" spans="1:35" ht="12.75" outlineLevel="1">
      <c r="A327" s="1" t="s">
        <v>818</v>
      </c>
      <c r="B327" s="16" t="s">
        <v>819</v>
      </c>
      <c r="C327" s="1" t="s">
        <v>1281</v>
      </c>
      <c r="E327" s="5">
        <v>13732.99</v>
      </c>
      <c r="G327" s="5">
        <v>344.79</v>
      </c>
      <c r="I327" s="9">
        <f t="shared" si="104"/>
        <v>13388.199999999999</v>
      </c>
      <c r="K327" s="21" t="str">
        <f t="shared" si="105"/>
        <v>N.M.</v>
      </c>
      <c r="M327" s="9">
        <v>45847.020000000004</v>
      </c>
      <c r="O327" s="9">
        <v>1128.6000000000001</v>
      </c>
      <c r="Q327" s="9">
        <f t="shared" si="106"/>
        <v>44718.420000000006</v>
      </c>
      <c r="S327" s="21" t="str">
        <f t="shared" si="107"/>
        <v>N.M.</v>
      </c>
      <c r="U327" s="9">
        <v>200474.5</v>
      </c>
      <c r="W327" s="9">
        <v>4607.04</v>
      </c>
      <c r="Y327" s="9">
        <f t="shared" si="108"/>
        <v>195867.46</v>
      </c>
      <c r="AA327" s="21" t="str">
        <f t="shared" si="109"/>
        <v>N.M.</v>
      </c>
      <c r="AC327" s="9">
        <v>201030.08</v>
      </c>
      <c r="AE327" s="9">
        <v>82839.66399999999</v>
      </c>
      <c r="AG327" s="9">
        <f t="shared" si="110"/>
        <v>118190.416</v>
      </c>
      <c r="AI327" s="21">
        <f t="shared" si="111"/>
        <v>1.4267370278083216</v>
      </c>
    </row>
    <row r="328" spans="1:35" ht="12.75" outlineLevel="1">
      <c r="A328" s="1" t="s">
        <v>820</v>
      </c>
      <c r="B328" s="16" t="s">
        <v>821</v>
      </c>
      <c r="C328" s="1" t="s">
        <v>1282</v>
      </c>
      <c r="E328" s="5">
        <v>48050.68</v>
      </c>
      <c r="G328" s="5">
        <v>189244.705</v>
      </c>
      <c r="I328" s="9">
        <f t="shared" si="104"/>
        <v>-141194.025</v>
      </c>
      <c r="K328" s="21">
        <f t="shared" si="105"/>
        <v>-0.7460923411304956</v>
      </c>
      <c r="M328" s="9">
        <v>122620.96</v>
      </c>
      <c r="O328" s="9">
        <v>352822.835</v>
      </c>
      <c r="Q328" s="9">
        <f t="shared" si="106"/>
        <v>-230201.875</v>
      </c>
      <c r="S328" s="21">
        <f t="shared" si="107"/>
        <v>-0.6524574153484142</v>
      </c>
      <c r="U328" s="9">
        <v>742722.913</v>
      </c>
      <c r="W328" s="9">
        <v>936618.321</v>
      </c>
      <c r="Y328" s="9">
        <f t="shared" si="108"/>
        <v>-193895.40800000005</v>
      </c>
      <c r="AA328" s="21">
        <f t="shared" si="109"/>
        <v>-0.20701645873527608</v>
      </c>
      <c r="AC328" s="9">
        <v>789367.933</v>
      </c>
      <c r="AE328" s="9">
        <v>1029425.909</v>
      </c>
      <c r="AG328" s="9">
        <f t="shared" si="110"/>
        <v>-240057.97600000002</v>
      </c>
      <c r="AI328" s="21">
        <f t="shared" si="111"/>
        <v>-0.23319597253307525</v>
      </c>
    </row>
    <row r="329" spans="1:35" ht="12.75" outlineLevel="1">
      <c r="A329" s="1" t="s">
        <v>822</v>
      </c>
      <c r="B329" s="16" t="s">
        <v>823</v>
      </c>
      <c r="C329" s="1" t="s">
        <v>1283</v>
      </c>
      <c r="E329" s="5">
        <v>15068.89</v>
      </c>
      <c r="G329" s="5">
        <v>29245.449</v>
      </c>
      <c r="I329" s="9">
        <f t="shared" si="104"/>
        <v>-14176.559000000001</v>
      </c>
      <c r="K329" s="21">
        <f t="shared" si="105"/>
        <v>-0.48474410497168297</v>
      </c>
      <c r="M329" s="9">
        <v>439816.59</v>
      </c>
      <c r="O329" s="9">
        <v>907822.455</v>
      </c>
      <c r="Q329" s="9">
        <f t="shared" si="106"/>
        <v>-468005.86499999993</v>
      </c>
      <c r="S329" s="21">
        <f t="shared" si="107"/>
        <v>-0.5155257643412223</v>
      </c>
      <c r="U329" s="9">
        <v>2201783.477</v>
      </c>
      <c r="W329" s="9">
        <v>2701615.9699999997</v>
      </c>
      <c r="Y329" s="9">
        <f t="shared" si="108"/>
        <v>-499832.4929999998</v>
      </c>
      <c r="AA329" s="21">
        <f t="shared" si="109"/>
        <v>-0.18501241425516146</v>
      </c>
      <c r="AC329" s="9">
        <v>2312529.75</v>
      </c>
      <c r="AE329" s="9">
        <v>3166063.3559999997</v>
      </c>
      <c r="AG329" s="9">
        <f t="shared" si="110"/>
        <v>-853533.6059999997</v>
      </c>
      <c r="AI329" s="21">
        <f t="shared" si="111"/>
        <v>-0.26958828994450473</v>
      </c>
    </row>
    <row r="330" spans="1:35" ht="12.75" outlineLevel="1">
      <c r="A330" s="1" t="s">
        <v>824</v>
      </c>
      <c r="B330" s="16" t="s">
        <v>825</v>
      </c>
      <c r="C330" s="1" t="s">
        <v>1284</v>
      </c>
      <c r="E330" s="5">
        <v>0</v>
      </c>
      <c r="G330" s="5">
        <v>13.392000000000001</v>
      </c>
      <c r="I330" s="9">
        <f t="shared" si="104"/>
        <v>-13.392000000000001</v>
      </c>
      <c r="K330" s="21" t="str">
        <f t="shared" si="105"/>
        <v>N.M.</v>
      </c>
      <c r="M330" s="9">
        <v>0</v>
      </c>
      <c r="O330" s="9">
        <v>331.812</v>
      </c>
      <c r="Q330" s="9">
        <f t="shared" si="106"/>
        <v>-331.812</v>
      </c>
      <c r="S330" s="21" t="str">
        <f t="shared" si="107"/>
        <v>N.M.</v>
      </c>
      <c r="U330" s="9">
        <v>0</v>
      </c>
      <c r="W330" s="9">
        <v>979.4530000000001</v>
      </c>
      <c r="Y330" s="9">
        <f t="shared" si="108"/>
        <v>-979.4530000000001</v>
      </c>
      <c r="AA330" s="21" t="str">
        <f t="shared" si="109"/>
        <v>N.M.</v>
      </c>
      <c r="AC330" s="9">
        <v>0</v>
      </c>
      <c r="AE330" s="9">
        <v>979.4530000000001</v>
      </c>
      <c r="AG330" s="9">
        <f t="shared" si="110"/>
        <v>-979.4530000000001</v>
      </c>
      <c r="AI330" s="21" t="str">
        <f t="shared" si="111"/>
        <v>N.M.</v>
      </c>
    </row>
    <row r="331" spans="1:35" ht="12.75" outlineLevel="1">
      <c r="A331" s="1" t="s">
        <v>826</v>
      </c>
      <c r="B331" s="16" t="s">
        <v>827</v>
      </c>
      <c r="C331" s="1" t="s">
        <v>1285</v>
      </c>
      <c r="E331" s="5">
        <v>89.2</v>
      </c>
      <c r="G331" s="5">
        <v>0</v>
      </c>
      <c r="I331" s="9">
        <f t="shared" si="104"/>
        <v>89.2</v>
      </c>
      <c r="K331" s="21" t="str">
        <f t="shared" si="105"/>
        <v>N.M.</v>
      </c>
      <c r="M331" s="9">
        <v>89.2</v>
      </c>
      <c r="O331" s="9">
        <v>78.47</v>
      </c>
      <c r="Q331" s="9">
        <f t="shared" si="106"/>
        <v>10.730000000000004</v>
      </c>
      <c r="S331" s="21">
        <f t="shared" si="107"/>
        <v>0.13674015547342938</v>
      </c>
      <c r="U331" s="9">
        <v>3477.3610000000003</v>
      </c>
      <c r="W331" s="9">
        <v>5882.408</v>
      </c>
      <c r="Y331" s="9">
        <f t="shared" si="108"/>
        <v>-2405.047</v>
      </c>
      <c r="AA331" s="21">
        <f t="shared" si="109"/>
        <v>-0.40885416312503314</v>
      </c>
      <c r="AC331" s="9">
        <v>3477.3610000000003</v>
      </c>
      <c r="AE331" s="9">
        <v>6877.773</v>
      </c>
      <c r="AG331" s="9">
        <f t="shared" si="110"/>
        <v>-3400.412</v>
      </c>
      <c r="AI331" s="21">
        <f t="shared" si="111"/>
        <v>-0.49440596541932974</v>
      </c>
    </row>
    <row r="332" spans="1:35" ht="12.75" outlineLevel="1">
      <c r="A332" s="1" t="s">
        <v>828</v>
      </c>
      <c r="B332" s="16" t="s">
        <v>829</v>
      </c>
      <c r="C332" s="1" t="s">
        <v>1274</v>
      </c>
      <c r="E332" s="5">
        <v>575.27</v>
      </c>
      <c r="G332" s="5">
        <v>453.041</v>
      </c>
      <c r="I332" s="9">
        <f t="shared" si="104"/>
        <v>122.22899999999998</v>
      </c>
      <c r="K332" s="21">
        <f t="shared" si="105"/>
        <v>0.2697967733604684</v>
      </c>
      <c r="M332" s="9">
        <v>1287.25</v>
      </c>
      <c r="O332" s="9">
        <v>2132.875</v>
      </c>
      <c r="Q332" s="9">
        <f t="shared" si="106"/>
        <v>-845.625</v>
      </c>
      <c r="S332" s="21">
        <f t="shared" si="107"/>
        <v>-0.39647189825939166</v>
      </c>
      <c r="U332" s="9">
        <v>5250.53</v>
      </c>
      <c r="W332" s="9">
        <v>8305.172</v>
      </c>
      <c r="Y332" s="9">
        <f t="shared" si="108"/>
        <v>-3054.6420000000007</v>
      </c>
      <c r="AA332" s="21">
        <f t="shared" si="109"/>
        <v>-0.3677999685015555</v>
      </c>
      <c r="AC332" s="9">
        <v>5747.217</v>
      </c>
      <c r="AE332" s="9">
        <v>8778.476</v>
      </c>
      <c r="AG332" s="9">
        <f t="shared" si="110"/>
        <v>-3031.259000000001</v>
      </c>
      <c r="AI332" s="21">
        <f t="shared" si="111"/>
        <v>-0.3453058366850921</v>
      </c>
    </row>
    <row r="333" spans="1:35" ht="12.75" outlineLevel="1">
      <c r="A333" s="1" t="s">
        <v>830</v>
      </c>
      <c r="B333" s="16" t="s">
        <v>831</v>
      </c>
      <c r="C333" s="1" t="s">
        <v>1275</v>
      </c>
      <c r="E333" s="5">
        <v>-5.01</v>
      </c>
      <c r="G333" s="5">
        <v>6850.161</v>
      </c>
      <c r="I333" s="9">
        <f t="shared" si="104"/>
        <v>-6855.171</v>
      </c>
      <c r="K333" s="21">
        <f t="shared" si="105"/>
        <v>-1.0007313696714575</v>
      </c>
      <c r="M333" s="9">
        <v>775.03</v>
      </c>
      <c r="O333" s="9">
        <v>10525.968</v>
      </c>
      <c r="Q333" s="9">
        <f t="shared" si="106"/>
        <v>-9750.938</v>
      </c>
      <c r="S333" s="21">
        <f t="shared" si="107"/>
        <v>-0.926369717255458</v>
      </c>
      <c r="U333" s="9">
        <v>9537.831</v>
      </c>
      <c r="W333" s="9">
        <v>21357.37</v>
      </c>
      <c r="Y333" s="9">
        <f t="shared" si="108"/>
        <v>-11819.538999999999</v>
      </c>
      <c r="AA333" s="21">
        <f t="shared" si="109"/>
        <v>-0.5534173449258968</v>
      </c>
      <c r="AC333" s="9">
        <v>21366.15</v>
      </c>
      <c r="AE333" s="9">
        <v>21439.093</v>
      </c>
      <c r="AG333" s="9">
        <f t="shared" si="110"/>
        <v>-72.9429999999993</v>
      </c>
      <c r="AI333" s="21">
        <f t="shared" si="111"/>
        <v>-0.0034023360969607855</v>
      </c>
    </row>
    <row r="334" spans="1:35" ht="12.75" outlineLevel="1">
      <c r="A334" s="1" t="s">
        <v>832</v>
      </c>
      <c r="B334" s="16" t="s">
        <v>833</v>
      </c>
      <c r="C334" s="1" t="s">
        <v>1282</v>
      </c>
      <c r="E334" s="5">
        <v>-23291.22</v>
      </c>
      <c r="G334" s="5">
        <v>144111.19</v>
      </c>
      <c r="I334" s="9">
        <f t="shared" si="104"/>
        <v>-167402.41</v>
      </c>
      <c r="K334" s="21">
        <f t="shared" si="105"/>
        <v>-1.161619788164958</v>
      </c>
      <c r="M334" s="9">
        <v>18031.43</v>
      </c>
      <c r="O334" s="9">
        <v>262118.101</v>
      </c>
      <c r="Q334" s="9">
        <f t="shared" si="106"/>
        <v>-244086.671</v>
      </c>
      <c r="S334" s="21">
        <f t="shared" si="107"/>
        <v>-0.9312087569259477</v>
      </c>
      <c r="U334" s="9">
        <v>735864.593</v>
      </c>
      <c r="W334" s="9">
        <v>665066.454</v>
      </c>
      <c r="Y334" s="9">
        <f t="shared" si="108"/>
        <v>70798.13899999997</v>
      </c>
      <c r="AA334" s="21">
        <f t="shared" si="109"/>
        <v>0.1064527290080398</v>
      </c>
      <c r="AC334" s="9">
        <v>826311.86</v>
      </c>
      <c r="AE334" s="9">
        <v>743194.8740000001</v>
      </c>
      <c r="AG334" s="9">
        <f t="shared" si="110"/>
        <v>83116.98599999992</v>
      </c>
      <c r="AI334" s="21">
        <f t="shared" si="111"/>
        <v>0.11183740484194984</v>
      </c>
    </row>
    <row r="335" spans="1:35" ht="12.75" outlineLevel="1">
      <c r="A335" s="1" t="s">
        <v>834</v>
      </c>
      <c r="B335" s="16" t="s">
        <v>835</v>
      </c>
      <c r="C335" s="1" t="s">
        <v>1283</v>
      </c>
      <c r="E335" s="5">
        <v>1168686.43</v>
      </c>
      <c r="G335" s="5">
        <v>699573.307</v>
      </c>
      <c r="I335" s="9">
        <f t="shared" si="104"/>
        <v>469113.1229999999</v>
      </c>
      <c r="K335" s="21">
        <f t="shared" si="105"/>
        <v>0.6705703581111621</v>
      </c>
      <c r="M335" s="9">
        <v>3441227.307</v>
      </c>
      <c r="O335" s="9">
        <v>3147360.286</v>
      </c>
      <c r="Q335" s="9">
        <f t="shared" si="106"/>
        <v>293867.0210000002</v>
      </c>
      <c r="S335" s="21">
        <f t="shared" si="107"/>
        <v>0.09336936171787236</v>
      </c>
      <c r="U335" s="9">
        <v>14473198.415</v>
      </c>
      <c r="W335" s="9">
        <v>12672822.466</v>
      </c>
      <c r="Y335" s="9">
        <f t="shared" si="108"/>
        <v>1800375.948999999</v>
      </c>
      <c r="AA335" s="21">
        <f t="shared" si="109"/>
        <v>0.14206590156456778</v>
      </c>
      <c r="AC335" s="9">
        <v>16172458.858</v>
      </c>
      <c r="AE335" s="9">
        <v>13644213.295</v>
      </c>
      <c r="AG335" s="9">
        <f t="shared" si="110"/>
        <v>2528245.562999999</v>
      </c>
      <c r="AI335" s="21">
        <f t="shared" si="111"/>
        <v>0.18529800937123206</v>
      </c>
    </row>
    <row r="336" spans="1:35" ht="12.75" outlineLevel="1">
      <c r="A336" s="1" t="s">
        <v>836</v>
      </c>
      <c r="B336" s="16" t="s">
        <v>837</v>
      </c>
      <c r="C336" s="1" t="s">
        <v>1286</v>
      </c>
      <c r="E336" s="5">
        <v>10019.39</v>
      </c>
      <c r="G336" s="5">
        <v>3328.9</v>
      </c>
      <c r="I336" s="9">
        <f t="shared" si="104"/>
        <v>6690.49</v>
      </c>
      <c r="K336" s="21">
        <f t="shared" si="105"/>
        <v>2.0098200606807053</v>
      </c>
      <c r="M336" s="9">
        <v>29458.93</v>
      </c>
      <c r="O336" s="9">
        <v>9578.555</v>
      </c>
      <c r="Q336" s="9">
        <f t="shared" si="106"/>
        <v>19880.375</v>
      </c>
      <c r="S336" s="21">
        <f t="shared" si="107"/>
        <v>2.0755087797689735</v>
      </c>
      <c r="U336" s="9">
        <v>121733.12</v>
      </c>
      <c r="W336" s="9">
        <v>48950.805</v>
      </c>
      <c r="Y336" s="9">
        <f t="shared" si="108"/>
        <v>72782.315</v>
      </c>
      <c r="AA336" s="21">
        <f t="shared" si="109"/>
        <v>1.4868461305181804</v>
      </c>
      <c r="AC336" s="9">
        <v>140671.359</v>
      </c>
      <c r="AE336" s="9">
        <v>51221.312</v>
      </c>
      <c r="AG336" s="9">
        <f t="shared" si="110"/>
        <v>89450.04699999999</v>
      </c>
      <c r="AI336" s="21">
        <f t="shared" si="111"/>
        <v>1.7463443146477777</v>
      </c>
    </row>
    <row r="337" spans="1:35" ht="12.75" outlineLevel="1">
      <c r="A337" s="1" t="s">
        <v>838</v>
      </c>
      <c r="B337" s="16" t="s">
        <v>839</v>
      </c>
      <c r="C337" s="1" t="s">
        <v>1284</v>
      </c>
      <c r="E337" s="5">
        <v>8591.65</v>
      </c>
      <c r="G337" s="5">
        <v>34549.566</v>
      </c>
      <c r="I337" s="9">
        <f t="shared" si="104"/>
        <v>-25957.915999999997</v>
      </c>
      <c r="K337" s="21">
        <f t="shared" si="105"/>
        <v>-0.7513239384830478</v>
      </c>
      <c r="M337" s="9">
        <v>41912.21</v>
      </c>
      <c r="O337" s="9">
        <v>76019.73300000001</v>
      </c>
      <c r="Q337" s="9">
        <f t="shared" si="106"/>
        <v>-34107.52300000001</v>
      </c>
      <c r="S337" s="21">
        <f t="shared" si="107"/>
        <v>-0.44866670342028175</v>
      </c>
      <c r="U337" s="9">
        <v>221291.322</v>
      </c>
      <c r="W337" s="9">
        <v>253318.04</v>
      </c>
      <c r="Y337" s="9">
        <f t="shared" si="108"/>
        <v>-32026.718000000023</v>
      </c>
      <c r="AA337" s="21">
        <f t="shared" si="109"/>
        <v>-0.12642888757547635</v>
      </c>
      <c r="AC337" s="9">
        <v>271280.77599999995</v>
      </c>
      <c r="AE337" s="9">
        <v>279838.824</v>
      </c>
      <c r="AG337" s="9">
        <f t="shared" si="110"/>
        <v>-8558.048000000068</v>
      </c>
      <c r="AI337" s="21">
        <f t="shared" si="111"/>
        <v>-0.030582061050971495</v>
      </c>
    </row>
    <row r="338" spans="1:35" ht="12.75" outlineLevel="1">
      <c r="A338" s="1" t="s">
        <v>840</v>
      </c>
      <c r="B338" s="16" t="s">
        <v>841</v>
      </c>
      <c r="C338" s="1" t="s">
        <v>1287</v>
      </c>
      <c r="E338" s="5">
        <v>15845.300000000001</v>
      </c>
      <c r="G338" s="5">
        <v>46575.461</v>
      </c>
      <c r="I338" s="9">
        <f t="shared" si="104"/>
        <v>-30730.161</v>
      </c>
      <c r="K338" s="21">
        <f t="shared" si="105"/>
        <v>-0.6597929540622259</v>
      </c>
      <c r="M338" s="9">
        <v>42140.840000000004</v>
      </c>
      <c r="O338" s="9">
        <v>144972.161</v>
      </c>
      <c r="Q338" s="9">
        <f t="shared" si="106"/>
        <v>-102831.321</v>
      </c>
      <c r="S338" s="21">
        <f t="shared" si="107"/>
        <v>-0.709317708246068</v>
      </c>
      <c r="U338" s="9">
        <v>490263.633</v>
      </c>
      <c r="W338" s="9">
        <v>688542.983</v>
      </c>
      <c r="Y338" s="9">
        <f t="shared" si="108"/>
        <v>-198279.35000000003</v>
      </c>
      <c r="AA338" s="21">
        <f t="shared" si="109"/>
        <v>-0.28796945854577105</v>
      </c>
      <c r="AC338" s="9">
        <v>573846.5599999999</v>
      </c>
      <c r="AE338" s="9">
        <v>758989.557</v>
      </c>
      <c r="AG338" s="9">
        <f t="shared" si="110"/>
        <v>-185142.9970000001</v>
      </c>
      <c r="AI338" s="21">
        <f t="shared" si="111"/>
        <v>-0.24393352358074682</v>
      </c>
    </row>
    <row r="339" spans="1:35" ht="12.75" outlineLevel="1">
      <c r="A339" s="1" t="s">
        <v>842</v>
      </c>
      <c r="B339" s="16" t="s">
        <v>843</v>
      </c>
      <c r="C339" s="1" t="s">
        <v>1288</v>
      </c>
      <c r="E339" s="5">
        <v>6585.68</v>
      </c>
      <c r="G339" s="5">
        <v>6907.238</v>
      </c>
      <c r="I339" s="9">
        <f t="shared" si="104"/>
        <v>-321.558</v>
      </c>
      <c r="K339" s="21">
        <f t="shared" si="105"/>
        <v>-0.04655377446093503</v>
      </c>
      <c r="M339" s="9">
        <v>17880.78</v>
      </c>
      <c r="O339" s="9">
        <v>16578.924</v>
      </c>
      <c r="Q339" s="9">
        <f t="shared" si="106"/>
        <v>1301.8559999999998</v>
      </c>
      <c r="S339" s="21">
        <f t="shared" si="107"/>
        <v>0.07852475830156408</v>
      </c>
      <c r="U339" s="9">
        <v>47131.418</v>
      </c>
      <c r="W339" s="9">
        <v>55191.502</v>
      </c>
      <c r="Y339" s="9">
        <f t="shared" si="108"/>
        <v>-8060.084000000003</v>
      </c>
      <c r="AA339" s="21">
        <f t="shared" si="109"/>
        <v>-0.1460384970135439</v>
      </c>
      <c r="AC339" s="9">
        <v>56868.243</v>
      </c>
      <c r="AE339" s="9">
        <v>57405.668</v>
      </c>
      <c r="AG339" s="9">
        <f t="shared" si="110"/>
        <v>-537.4249999999956</v>
      </c>
      <c r="AI339" s="21">
        <f t="shared" si="111"/>
        <v>-0.009361880433130673</v>
      </c>
    </row>
    <row r="340" spans="1:35" ht="12.75" outlineLevel="1">
      <c r="A340" s="1" t="s">
        <v>844</v>
      </c>
      <c r="B340" s="16" t="s">
        <v>845</v>
      </c>
      <c r="C340" s="1" t="s">
        <v>1289</v>
      </c>
      <c r="E340" s="5">
        <v>3534.6800000000003</v>
      </c>
      <c r="G340" s="5">
        <v>15291.768</v>
      </c>
      <c r="I340" s="9">
        <f t="shared" si="104"/>
        <v>-11757.088</v>
      </c>
      <c r="K340" s="21">
        <f t="shared" si="105"/>
        <v>-0.7688507960622997</v>
      </c>
      <c r="M340" s="9">
        <v>26189.41</v>
      </c>
      <c r="O340" s="9">
        <v>46067.651</v>
      </c>
      <c r="Q340" s="9">
        <f t="shared" si="106"/>
        <v>-19878.240999999998</v>
      </c>
      <c r="S340" s="21">
        <f t="shared" si="107"/>
        <v>-0.4315010765363313</v>
      </c>
      <c r="U340" s="9">
        <v>152702.867</v>
      </c>
      <c r="W340" s="9">
        <v>111223.574</v>
      </c>
      <c r="Y340" s="9">
        <f t="shared" si="108"/>
        <v>41479.293000000005</v>
      </c>
      <c r="AA340" s="21">
        <f t="shared" si="109"/>
        <v>0.3729361636949376</v>
      </c>
      <c r="AC340" s="9">
        <v>173245.367</v>
      </c>
      <c r="AE340" s="9">
        <v>130149.69</v>
      </c>
      <c r="AG340" s="9">
        <f t="shared" si="110"/>
        <v>43095.676999999996</v>
      </c>
      <c r="AI340" s="21">
        <f t="shared" si="111"/>
        <v>0.33112393122104244</v>
      </c>
    </row>
    <row r="341" spans="1:35" ht="12.75" outlineLevel="1">
      <c r="A341" s="1" t="s">
        <v>846</v>
      </c>
      <c r="B341" s="16" t="s">
        <v>847</v>
      </c>
      <c r="C341" s="1" t="s">
        <v>1290</v>
      </c>
      <c r="E341" s="5">
        <v>18887.62</v>
      </c>
      <c r="G341" s="5">
        <v>53710.006</v>
      </c>
      <c r="I341" s="9">
        <f t="shared" si="104"/>
        <v>-34822.386</v>
      </c>
      <c r="K341" s="21">
        <f t="shared" si="105"/>
        <v>-0.6483407579585821</v>
      </c>
      <c r="M341" s="9">
        <v>81917.29000000001</v>
      </c>
      <c r="O341" s="9">
        <v>170785.104</v>
      </c>
      <c r="Q341" s="9">
        <f t="shared" si="106"/>
        <v>-88867.81399999998</v>
      </c>
      <c r="S341" s="21">
        <f t="shared" si="107"/>
        <v>-0.5203487418902762</v>
      </c>
      <c r="U341" s="9">
        <v>448308.955</v>
      </c>
      <c r="W341" s="9">
        <v>440366.512</v>
      </c>
      <c r="Y341" s="9">
        <f t="shared" si="108"/>
        <v>7942.443000000028</v>
      </c>
      <c r="AA341" s="21">
        <f t="shared" si="109"/>
        <v>0.018035983172126468</v>
      </c>
      <c r="AC341" s="9">
        <v>593303.512</v>
      </c>
      <c r="AE341" s="9">
        <v>553950.419</v>
      </c>
      <c r="AG341" s="9">
        <f t="shared" si="110"/>
        <v>39353.09299999999</v>
      </c>
      <c r="AI341" s="21">
        <f t="shared" si="111"/>
        <v>0.07104082179600264</v>
      </c>
    </row>
    <row r="342" spans="1:35" ht="12.75" outlineLevel="1">
      <c r="A342" s="1" t="s">
        <v>848</v>
      </c>
      <c r="B342" s="16" t="s">
        <v>849</v>
      </c>
      <c r="C342" s="1" t="s">
        <v>1291</v>
      </c>
      <c r="E342" s="5">
        <v>0</v>
      </c>
      <c r="G342" s="5">
        <v>0</v>
      </c>
      <c r="I342" s="9">
        <f t="shared" si="104"/>
        <v>0</v>
      </c>
      <c r="K342" s="21">
        <f t="shared" si="105"/>
        <v>0</v>
      </c>
      <c r="M342" s="9">
        <v>0</v>
      </c>
      <c r="O342" s="9">
        <v>0</v>
      </c>
      <c r="Q342" s="9">
        <f t="shared" si="106"/>
        <v>0</v>
      </c>
      <c r="S342" s="21">
        <f t="shared" si="107"/>
        <v>0</v>
      </c>
      <c r="U342" s="9">
        <v>343.07</v>
      </c>
      <c r="W342" s="9">
        <v>53.11</v>
      </c>
      <c r="Y342" s="9">
        <f t="shared" si="108"/>
        <v>289.96</v>
      </c>
      <c r="AA342" s="21">
        <f t="shared" si="109"/>
        <v>5.459612125776689</v>
      </c>
      <c r="AC342" s="9">
        <v>343.07</v>
      </c>
      <c r="AE342" s="9">
        <v>105.45</v>
      </c>
      <c r="AG342" s="9">
        <f t="shared" si="110"/>
        <v>237.62</v>
      </c>
      <c r="AI342" s="21">
        <f t="shared" si="111"/>
        <v>2.2533902323376007</v>
      </c>
    </row>
    <row r="343" spans="1:35" ht="12.75" outlineLevel="1">
      <c r="A343" s="1" t="s">
        <v>850</v>
      </c>
      <c r="B343" s="16" t="s">
        <v>851</v>
      </c>
      <c r="C343" s="1" t="s">
        <v>1292</v>
      </c>
      <c r="E343" s="5">
        <v>16647.260000000002</v>
      </c>
      <c r="G343" s="5">
        <v>20593.298</v>
      </c>
      <c r="I343" s="9">
        <f t="shared" si="104"/>
        <v>-3946.037999999997</v>
      </c>
      <c r="K343" s="21">
        <f t="shared" si="105"/>
        <v>-0.19161758354586997</v>
      </c>
      <c r="M343" s="9">
        <v>58524.73</v>
      </c>
      <c r="O343" s="9">
        <v>60620.022</v>
      </c>
      <c r="Q343" s="9">
        <f t="shared" si="106"/>
        <v>-2095.291999999994</v>
      </c>
      <c r="S343" s="21">
        <f t="shared" si="107"/>
        <v>-0.034564355651338995</v>
      </c>
      <c r="U343" s="9">
        <v>245906.617</v>
      </c>
      <c r="W343" s="9">
        <v>266254.062</v>
      </c>
      <c r="Y343" s="9">
        <f t="shared" si="108"/>
        <v>-20347.444999999978</v>
      </c>
      <c r="AA343" s="21">
        <f t="shared" si="109"/>
        <v>-0.07642116273140644</v>
      </c>
      <c r="AC343" s="9">
        <v>374000.48600000003</v>
      </c>
      <c r="AE343" s="9">
        <v>338332.174</v>
      </c>
      <c r="AG343" s="9">
        <f t="shared" si="110"/>
        <v>35668.312000000034</v>
      </c>
      <c r="AI343" s="21">
        <f t="shared" si="111"/>
        <v>0.10542394351179865</v>
      </c>
    </row>
    <row r="344" spans="1:35" ht="12.75" outlineLevel="1">
      <c r="A344" s="1" t="s">
        <v>852</v>
      </c>
      <c r="B344" s="16" t="s">
        <v>853</v>
      </c>
      <c r="C344" s="1" t="s">
        <v>1293</v>
      </c>
      <c r="E344" s="5">
        <v>2405.59</v>
      </c>
      <c r="G344" s="5">
        <v>1785.2240000000002</v>
      </c>
      <c r="I344" s="9">
        <f t="shared" si="104"/>
        <v>620.366</v>
      </c>
      <c r="K344" s="21">
        <f t="shared" si="105"/>
        <v>0.3475003697015052</v>
      </c>
      <c r="M344" s="9">
        <v>9921.23</v>
      </c>
      <c r="O344" s="9">
        <v>7486.594</v>
      </c>
      <c r="Q344" s="9">
        <f t="shared" si="106"/>
        <v>2434.6359999999995</v>
      </c>
      <c r="S344" s="21">
        <f t="shared" si="107"/>
        <v>0.3251994164502576</v>
      </c>
      <c r="U344" s="9">
        <v>55402.176</v>
      </c>
      <c r="W344" s="9">
        <v>38755.04</v>
      </c>
      <c r="Y344" s="9">
        <f t="shared" si="108"/>
        <v>16647.136</v>
      </c>
      <c r="AA344" s="21">
        <f t="shared" si="109"/>
        <v>0.42954764077136803</v>
      </c>
      <c r="AC344" s="9">
        <v>58117.394</v>
      </c>
      <c r="AE344" s="9">
        <v>44280.767</v>
      </c>
      <c r="AG344" s="9">
        <f t="shared" si="110"/>
        <v>13836.627</v>
      </c>
      <c r="AI344" s="21">
        <f t="shared" si="111"/>
        <v>0.3124748719912643</v>
      </c>
    </row>
    <row r="345" spans="1:35" ht="12.75" outlineLevel="1">
      <c r="A345" s="1" t="s">
        <v>854</v>
      </c>
      <c r="B345" s="16" t="s">
        <v>855</v>
      </c>
      <c r="C345" s="1" t="s">
        <v>1294</v>
      </c>
      <c r="E345" s="5">
        <v>0</v>
      </c>
      <c r="G345" s="5">
        <v>0</v>
      </c>
      <c r="I345" s="9">
        <f t="shared" si="104"/>
        <v>0</v>
      </c>
      <c r="K345" s="21">
        <f t="shared" si="105"/>
        <v>0</v>
      </c>
      <c r="M345" s="9">
        <v>0</v>
      </c>
      <c r="O345" s="9">
        <v>0</v>
      </c>
      <c r="Q345" s="9">
        <f t="shared" si="106"/>
        <v>0</v>
      </c>
      <c r="S345" s="21">
        <f t="shared" si="107"/>
        <v>0</v>
      </c>
      <c r="U345" s="9">
        <v>3572.5</v>
      </c>
      <c r="W345" s="9">
        <v>0</v>
      </c>
      <c r="Y345" s="9">
        <f t="shared" si="108"/>
        <v>3572.5</v>
      </c>
      <c r="AA345" s="21" t="str">
        <f t="shared" si="109"/>
        <v>N.M.</v>
      </c>
      <c r="AC345" s="9">
        <v>3572.5</v>
      </c>
      <c r="AE345" s="9">
        <v>0</v>
      </c>
      <c r="AG345" s="9">
        <f t="shared" si="110"/>
        <v>3572.5</v>
      </c>
      <c r="AI345" s="21" t="str">
        <f t="shared" si="111"/>
        <v>N.M.</v>
      </c>
    </row>
    <row r="346" spans="1:35" ht="12.75" outlineLevel="1">
      <c r="A346" s="1" t="s">
        <v>856</v>
      </c>
      <c r="B346" s="16" t="s">
        <v>857</v>
      </c>
      <c r="C346" s="1" t="s">
        <v>1295</v>
      </c>
      <c r="E346" s="5">
        <v>2.91</v>
      </c>
      <c r="G346" s="5">
        <v>182.28</v>
      </c>
      <c r="I346" s="9">
        <f t="shared" si="104"/>
        <v>-179.37</v>
      </c>
      <c r="K346" s="21">
        <f t="shared" si="105"/>
        <v>-0.9840355497037525</v>
      </c>
      <c r="M346" s="9">
        <v>24.19</v>
      </c>
      <c r="O346" s="9">
        <v>199.08</v>
      </c>
      <c r="Q346" s="9">
        <f t="shared" si="106"/>
        <v>-174.89000000000001</v>
      </c>
      <c r="S346" s="21">
        <f t="shared" si="107"/>
        <v>-0.8784910588708057</v>
      </c>
      <c r="U346" s="9">
        <v>141.59</v>
      </c>
      <c r="W346" s="9">
        <v>301.57</v>
      </c>
      <c r="Y346" s="9">
        <f t="shared" si="108"/>
        <v>-159.98</v>
      </c>
      <c r="AA346" s="21">
        <f t="shared" si="109"/>
        <v>-0.5304904333985476</v>
      </c>
      <c r="AC346" s="9">
        <v>144.58</v>
      </c>
      <c r="AE346" s="9">
        <v>310.43</v>
      </c>
      <c r="AG346" s="9">
        <f t="shared" si="110"/>
        <v>-165.85</v>
      </c>
      <c r="AI346" s="21">
        <f t="shared" si="111"/>
        <v>-0.5342589311600038</v>
      </c>
    </row>
    <row r="347" spans="1:35" ht="12.75" outlineLevel="1">
      <c r="A347" s="1" t="s">
        <v>858</v>
      </c>
      <c r="B347" s="16" t="s">
        <v>859</v>
      </c>
      <c r="C347" s="1" t="s">
        <v>1296</v>
      </c>
      <c r="E347" s="5">
        <v>62575.58</v>
      </c>
      <c r="G347" s="5">
        <v>75432.37</v>
      </c>
      <c r="I347" s="9">
        <f t="shared" si="104"/>
        <v>-12856.789999999994</v>
      </c>
      <c r="K347" s="21">
        <f t="shared" si="105"/>
        <v>-0.17044128402700318</v>
      </c>
      <c r="M347" s="9">
        <v>202801.55000000002</v>
      </c>
      <c r="O347" s="9">
        <v>283602.925</v>
      </c>
      <c r="Q347" s="9">
        <f t="shared" si="106"/>
        <v>-80801.37499999997</v>
      </c>
      <c r="S347" s="21">
        <f t="shared" si="107"/>
        <v>-0.28491023144419253</v>
      </c>
      <c r="U347" s="9">
        <v>936289.462</v>
      </c>
      <c r="W347" s="9">
        <v>1121745.218</v>
      </c>
      <c r="Y347" s="9">
        <f t="shared" si="108"/>
        <v>-185455.75600000005</v>
      </c>
      <c r="AA347" s="21">
        <f t="shared" si="109"/>
        <v>-0.1653278775109519</v>
      </c>
      <c r="AC347" s="9">
        <v>1073605.507</v>
      </c>
      <c r="AE347" s="9">
        <v>1197372.8280000002</v>
      </c>
      <c r="AG347" s="9">
        <f t="shared" si="110"/>
        <v>-123767.32100000023</v>
      </c>
      <c r="AI347" s="21">
        <f t="shared" si="111"/>
        <v>-0.10336573380133544</v>
      </c>
    </row>
    <row r="348" spans="1:35" ht="12.75" outlineLevel="1">
      <c r="A348" s="1" t="s">
        <v>860</v>
      </c>
      <c r="B348" s="16" t="s">
        <v>861</v>
      </c>
      <c r="C348" s="1" t="s">
        <v>1297</v>
      </c>
      <c r="E348" s="5">
        <v>1893.0900000000001</v>
      </c>
      <c r="G348" s="5">
        <v>0</v>
      </c>
      <c r="I348" s="9">
        <f t="shared" si="104"/>
        <v>1893.0900000000001</v>
      </c>
      <c r="K348" s="21" t="str">
        <f t="shared" si="105"/>
        <v>N.M.</v>
      </c>
      <c r="M348" s="9">
        <v>3782.14</v>
      </c>
      <c r="O348" s="9">
        <v>-167.578</v>
      </c>
      <c r="Q348" s="9">
        <f t="shared" si="106"/>
        <v>3949.718</v>
      </c>
      <c r="S348" s="21" t="str">
        <f t="shared" si="107"/>
        <v>N.M.</v>
      </c>
      <c r="U348" s="9">
        <v>3782.14</v>
      </c>
      <c r="W348" s="9">
        <v>22608.643</v>
      </c>
      <c r="Y348" s="9">
        <f t="shared" si="108"/>
        <v>-18826.503</v>
      </c>
      <c r="AA348" s="21">
        <f t="shared" si="109"/>
        <v>-0.8327126488750343</v>
      </c>
      <c r="AC348" s="9">
        <v>4714.82</v>
      </c>
      <c r="AE348" s="9">
        <v>22608.643</v>
      </c>
      <c r="AG348" s="9">
        <f t="shared" si="110"/>
        <v>-17893.823</v>
      </c>
      <c r="AI348" s="21">
        <f t="shared" si="111"/>
        <v>-0.7914593989564079</v>
      </c>
    </row>
    <row r="349" spans="1:68" s="90" customFormat="1" ht="12.75">
      <c r="A349" s="90" t="s">
        <v>34</v>
      </c>
      <c r="B349" s="91"/>
      <c r="C349" s="77" t="s">
        <v>1298</v>
      </c>
      <c r="D349" s="105"/>
      <c r="E349" s="105">
        <v>3425987.99</v>
      </c>
      <c r="F349" s="105"/>
      <c r="G349" s="105">
        <v>2070263.8449999997</v>
      </c>
      <c r="H349" s="105"/>
      <c r="I349" s="9">
        <f>+E349-G349</f>
        <v>1355724.1450000005</v>
      </c>
      <c r="J349" s="37" t="str">
        <f>IF((+E349-G349)=(I349),"  ",$AO$511)</f>
        <v>  </v>
      </c>
      <c r="K349" s="38">
        <f>IF(G349&lt;0,IF(I349=0,0,IF(OR(G349=0,E349=0),"N.M.",IF(ABS(I349/G349)&gt;=10,"N.M.",I349/(-G349)))),IF(I349=0,0,IF(OR(G349=0,E349=0),"N.M.",IF(ABS(I349/G349)&gt;=10,"N.M.",I349/G349))))</f>
        <v>0.6548557316857363</v>
      </c>
      <c r="L349" s="39"/>
      <c r="M349" s="5">
        <v>10086393.097</v>
      </c>
      <c r="N349" s="9"/>
      <c r="O349" s="5">
        <v>7930427.019999999</v>
      </c>
      <c r="P349" s="9"/>
      <c r="Q349" s="9">
        <f>(+M349-O349)</f>
        <v>2155966.0770000005</v>
      </c>
      <c r="R349" s="37" t="str">
        <f>IF((+M349-O349)=(Q349),"  ",$AO$511)</f>
        <v>  </v>
      </c>
      <c r="S349" s="38">
        <f>IF(O349&lt;0,IF(Q349=0,0,IF(OR(O349=0,M349=0),"N.M.",IF(ABS(Q349/O349)&gt;=10,"N.M.",Q349/(-O349)))),IF(Q349=0,0,IF(OR(O349=0,M349=0),"N.M.",IF(ABS(Q349/O349)&gt;=10,"N.M.",Q349/O349))))</f>
        <v>0.271860023623293</v>
      </c>
      <c r="T349" s="39"/>
      <c r="U349" s="9">
        <v>44205749.69999999</v>
      </c>
      <c r="V349" s="9"/>
      <c r="W349" s="9">
        <v>33323773.652999997</v>
      </c>
      <c r="X349" s="9"/>
      <c r="Y349" s="9">
        <f>(+U349-W349)</f>
        <v>10881976.046999991</v>
      </c>
      <c r="Z349" s="37" t="str">
        <f>IF((+U349-W349)=(Y349),"  ",$AO$511)</f>
        <v>  </v>
      </c>
      <c r="AA349" s="38">
        <f>IF(W349&lt;0,IF(Y349=0,0,IF(OR(W349=0,U349=0),"N.M.",IF(ABS(Y349/W349)&gt;=10,"N.M.",Y349/(-W349)))),IF(Y349=0,0,IF(OR(W349=0,U349=0),"N.M.",IF(ABS(Y349/W349)&gt;=10,"N.M.",Y349/W349))))</f>
        <v>0.32655293365973076</v>
      </c>
      <c r="AB349" s="39"/>
      <c r="AC349" s="9">
        <v>47762417.81299999</v>
      </c>
      <c r="AD349" s="9"/>
      <c r="AE349" s="9">
        <v>36538382.878</v>
      </c>
      <c r="AF349" s="9"/>
      <c r="AG349" s="9">
        <f>(+AC349-AE349)</f>
        <v>11224034.934999995</v>
      </c>
      <c r="AH349" s="37" t="str">
        <f>IF((+AC349-AE349)=(AG349),"  ",$AO$511)</f>
        <v>  </v>
      </c>
      <c r="AI349" s="38">
        <f>IF(AE349&lt;0,IF(AG349=0,0,IF(OR(AE349=0,AC349=0),"N.M.",IF(ABS(AG349/AE349)&gt;=10,"N.M.",AG349/(-AE349)))),IF(AG349=0,0,IF(OR(AE349=0,AC349=0),"N.M.",IF(ABS(AG349/AE349)&gt;=10,"N.M.",AG349/AE349))))</f>
        <v>0.3071847753217907</v>
      </c>
      <c r="AJ349" s="105"/>
      <c r="AK349" s="105"/>
      <c r="AL349" s="105"/>
      <c r="AM349" s="105"/>
      <c r="AN349" s="105"/>
      <c r="AO349" s="105"/>
      <c r="AP349" s="106"/>
      <c r="AQ349" s="107"/>
      <c r="AR349" s="108"/>
      <c r="AS349" s="105"/>
      <c r="AT349" s="105"/>
      <c r="AU349" s="105"/>
      <c r="AV349" s="105"/>
      <c r="AW349" s="105"/>
      <c r="AX349" s="106"/>
      <c r="AY349" s="107"/>
      <c r="AZ349" s="108"/>
      <c r="BA349" s="105"/>
      <c r="BB349" s="105"/>
      <c r="BC349" s="105"/>
      <c r="BD349" s="106"/>
      <c r="BE349" s="107"/>
      <c r="BF349" s="108"/>
      <c r="BG349" s="105"/>
      <c r="BH349" s="109"/>
      <c r="BI349" s="105"/>
      <c r="BJ349" s="109"/>
      <c r="BK349" s="105"/>
      <c r="BL349" s="109"/>
      <c r="BM349" s="105"/>
      <c r="BN349" s="97"/>
      <c r="BO349" s="97"/>
      <c r="BP349" s="97"/>
    </row>
    <row r="350" spans="1:68" s="17" customFormat="1" ht="12.75">
      <c r="A350" s="17" t="s">
        <v>35</v>
      </c>
      <c r="B350" s="98"/>
      <c r="C350" s="17" t="s">
        <v>36</v>
      </c>
      <c r="D350" s="18"/>
      <c r="E350" s="18">
        <v>47552944.09000002</v>
      </c>
      <c r="F350" s="18"/>
      <c r="G350" s="18">
        <v>37728974.39599999</v>
      </c>
      <c r="H350" s="18"/>
      <c r="I350" s="18">
        <f>+E350-G350</f>
        <v>9823969.694000028</v>
      </c>
      <c r="J350" s="37" t="str">
        <f>IF((+E350-G350)=(I350),"  ",$AO$511)</f>
        <v>  </v>
      </c>
      <c r="K350" s="40">
        <f>IF(G350&lt;0,IF(I350=0,0,IF(OR(G350=0,E350=0),"N.M.",IF(ABS(I350/G350)&gt;=10,"N.M.",I350/(-G350)))),IF(I350=0,0,IF(OR(G350=0,E350=0),"N.M.",IF(ABS(I350/G350)&gt;=10,"N.M.",I350/G350))))</f>
        <v>0.2603826330100709</v>
      </c>
      <c r="L350" s="39"/>
      <c r="M350" s="8">
        <v>145933034.237</v>
      </c>
      <c r="N350" s="18"/>
      <c r="O350" s="8">
        <v>115196838.26599993</v>
      </c>
      <c r="P350" s="18"/>
      <c r="Q350" s="18">
        <f>(+M350-O350)</f>
        <v>30736195.97100006</v>
      </c>
      <c r="R350" s="37" t="str">
        <f>IF((+M350-O350)=(Q350),"  ",$AO$511)</f>
        <v>  </v>
      </c>
      <c r="S350" s="40">
        <f>IF(O350&lt;0,IF(Q350=0,0,IF(OR(O350=0,M350=0),"N.M.",IF(ABS(Q350/O350)&gt;=10,"N.M.",Q350/(-O350)))),IF(Q350=0,0,IF(OR(O350=0,M350=0),"N.M.",IF(ABS(Q350/O350)&gt;=10,"N.M.",Q350/O350))))</f>
        <v>0.26681457958097254</v>
      </c>
      <c r="T350" s="39"/>
      <c r="U350" s="18">
        <v>515741195.5619996</v>
      </c>
      <c r="V350" s="18"/>
      <c r="W350" s="18">
        <v>421413605.4880002</v>
      </c>
      <c r="X350" s="18"/>
      <c r="Y350" s="18">
        <f>(+U350-W350)</f>
        <v>94327590.0739994</v>
      </c>
      <c r="Z350" s="37" t="str">
        <f>IF((+U350-W350)=(Y350),"  ",$AO$511)</f>
        <v>  </v>
      </c>
      <c r="AA350" s="40">
        <f>IF(W350&lt;0,IF(Y350=0,0,IF(OR(W350=0,U350=0),"N.M.",IF(ABS(Y350/W350)&gt;=10,"N.M.",Y350/(-W350)))),IF(Y350=0,0,IF(OR(W350=0,U350=0),"N.M.",IF(ABS(Y350/W350)&gt;=10,"N.M.",Y350/W350))))</f>
        <v>0.22383612879505238</v>
      </c>
      <c r="AB350" s="39"/>
      <c r="AC350" s="18">
        <v>567557477.7349999</v>
      </c>
      <c r="AD350" s="18"/>
      <c r="AE350" s="18">
        <v>459372914.3040002</v>
      </c>
      <c r="AF350" s="18"/>
      <c r="AG350" s="18">
        <f>(+AC350-AE350)</f>
        <v>108184563.4309997</v>
      </c>
      <c r="AH350" s="37" t="str">
        <f>IF((+AC350-AE350)=(AG350),"  ",$AO$511)</f>
        <v>  </v>
      </c>
      <c r="AI350" s="40">
        <f>IF(AE350&lt;0,IF(AG350=0,0,IF(OR(AE350=0,AC350=0),"N.M.",IF(ABS(AG350/AE350)&gt;=10,"N.M.",AG350/(-AE350)))),IF(AG350=0,0,IF(OR(AE350=0,AC350=0),"N.M.",IF(ABS(AG350/AE350)&gt;=10,"N.M.",AG350/AE350))))</f>
        <v>0.2355048808110749</v>
      </c>
      <c r="AJ350" s="18"/>
      <c r="AK350" s="18"/>
      <c r="AL350" s="18"/>
      <c r="AM350" s="18"/>
      <c r="AN350" s="18"/>
      <c r="AO350" s="18"/>
      <c r="AP350" s="85"/>
      <c r="AQ350" s="117"/>
      <c r="AR350" s="39"/>
      <c r="AS350" s="18"/>
      <c r="AT350" s="18"/>
      <c r="AU350" s="18"/>
      <c r="AV350" s="18"/>
      <c r="AW350" s="18"/>
      <c r="AX350" s="85"/>
      <c r="AY350" s="117"/>
      <c r="AZ350" s="39"/>
      <c r="BA350" s="18"/>
      <c r="BB350" s="18"/>
      <c r="BC350" s="18"/>
      <c r="BD350" s="85"/>
      <c r="BE350" s="117"/>
      <c r="BF350" s="39"/>
      <c r="BG350" s="18"/>
      <c r="BH350" s="104"/>
      <c r="BI350" s="18"/>
      <c r="BJ350" s="104"/>
      <c r="BK350" s="18"/>
      <c r="BL350" s="104"/>
      <c r="BM350" s="18"/>
      <c r="BN350" s="104"/>
      <c r="BO350" s="104"/>
      <c r="BP350" s="104"/>
    </row>
    <row r="351" spans="1:35" ht="12.75" outlineLevel="1">
      <c r="A351" s="1" t="s">
        <v>862</v>
      </c>
      <c r="B351" s="16" t="s">
        <v>863</v>
      </c>
      <c r="C351" s="1" t="s">
        <v>1299</v>
      </c>
      <c r="E351" s="5">
        <v>3692600.25</v>
      </c>
      <c r="G351" s="5">
        <v>3224071.69</v>
      </c>
      <c r="I351" s="9">
        <f aca="true" t="shared" si="112" ref="I351:I357">+E351-G351</f>
        <v>468528.56000000006</v>
      </c>
      <c r="K351" s="21">
        <f aca="true" t="shared" si="113" ref="K351:K357">IF(G351&lt;0,IF(I351=0,0,IF(OR(G351=0,E351=0),"N.M.",IF(ABS(I351/G351)&gt;=10,"N.M.",I351/(-G351)))),IF(I351=0,0,IF(OR(G351=0,E351=0),"N.M.",IF(ABS(I351/G351)&gt;=10,"N.M.",I351/G351))))</f>
        <v>0.14532200430071704</v>
      </c>
      <c r="M351" s="9">
        <v>11041624.19</v>
      </c>
      <c r="O351" s="9">
        <v>9405992.38</v>
      </c>
      <c r="Q351" s="9">
        <f aca="true" t="shared" si="114" ref="Q351:Q357">(+M351-O351)</f>
        <v>1635631.8099999987</v>
      </c>
      <c r="S351" s="21">
        <f aca="true" t="shared" si="115" ref="S351:S357">IF(O351&lt;0,IF(Q351=0,0,IF(OR(O351=0,M351=0),"N.M.",IF(ABS(Q351/O351)&gt;=10,"N.M.",Q351/(-O351)))),IF(Q351=0,0,IF(OR(O351=0,M351=0),"N.M.",IF(ABS(Q351/O351)&gt;=10,"N.M.",Q351/O351))))</f>
        <v>0.17389252977472627</v>
      </c>
      <c r="U351" s="9">
        <v>39847669.54</v>
      </c>
      <c r="W351" s="9">
        <v>33875308.69</v>
      </c>
      <c r="Y351" s="9">
        <f aca="true" t="shared" si="116" ref="Y351:Y357">(+U351-W351)</f>
        <v>5972360.8500000015</v>
      </c>
      <c r="AA351" s="21">
        <f aca="true" t="shared" si="117" ref="AA351:AA357">IF(W351&lt;0,IF(Y351=0,0,IF(OR(W351=0,U351=0),"N.M.",IF(ABS(Y351/W351)&gt;=10,"N.M.",Y351/(-W351)))),IF(Y351=0,0,IF(OR(W351=0,U351=0),"N.M.",IF(ABS(Y351/W351)&gt;=10,"N.M.",Y351/W351))))</f>
        <v>0.17630424875694325</v>
      </c>
      <c r="AC351" s="9">
        <v>42959436.87</v>
      </c>
      <c r="AE351" s="9">
        <v>36900846.169999994</v>
      </c>
      <c r="AG351" s="9">
        <f aca="true" t="shared" si="118" ref="AG351:AG357">(+AC351-AE351)</f>
        <v>6058590.700000003</v>
      </c>
      <c r="AI351" s="21">
        <f aca="true" t="shared" si="119" ref="AI351:AI357">IF(AE351&lt;0,IF(AG351=0,0,IF(OR(AE351=0,AC351=0),"N.M.",IF(ABS(AG351/AE351)&gt;=10,"N.M.",AG351/(-AE351)))),IF(AG351=0,0,IF(OR(AE351=0,AC351=0),"N.M.",IF(ABS(AG351/AE351)&gt;=10,"N.M.",AG351/AE351))))</f>
        <v>0.16418568485092286</v>
      </c>
    </row>
    <row r="352" spans="1:35" ht="12.75" outlineLevel="1">
      <c r="A352" s="1" t="s">
        <v>864</v>
      </c>
      <c r="B352" s="16" t="s">
        <v>865</v>
      </c>
      <c r="C352" s="1" t="s">
        <v>1300</v>
      </c>
      <c r="E352" s="5">
        <v>0</v>
      </c>
      <c r="G352" s="5">
        <v>0</v>
      </c>
      <c r="I352" s="9">
        <f t="shared" si="112"/>
        <v>0</v>
      </c>
      <c r="K352" s="21">
        <f t="shared" si="113"/>
        <v>0</v>
      </c>
      <c r="M352" s="9">
        <v>0</v>
      </c>
      <c r="O352" s="9">
        <v>0</v>
      </c>
      <c r="Q352" s="9">
        <f t="shared" si="114"/>
        <v>0</v>
      </c>
      <c r="S352" s="21">
        <f t="shared" si="115"/>
        <v>0</v>
      </c>
      <c r="U352" s="9">
        <v>0</v>
      </c>
      <c r="W352" s="9">
        <v>0</v>
      </c>
      <c r="Y352" s="9">
        <f t="shared" si="116"/>
        <v>0</v>
      </c>
      <c r="AA352" s="21">
        <f t="shared" si="117"/>
        <v>0</v>
      </c>
      <c r="AC352" s="9">
        <v>0</v>
      </c>
      <c r="AE352" s="9">
        <v>917.46</v>
      </c>
      <c r="AG352" s="9">
        <f t="shared" si="118"/>
        <v>-917.46</v>
      </c>
      <c r="AI352" s="21" t="str">
        <f t="shared" si="119"/>
        <v>N.M.</v>
      </c>
    </row>
    <row r="353" spans="1:35" ht="12.75" outlineLevel="1">
      <c r="A353" s="1" t="s">
        <v>866</v>
      </c>
      <c r="B353" s="16" t="s">
        <v>867</v>
      </c>
      <c r="C353" s="1" t="s">
        <v>1301</v>
      </c>
      <c r="E353" s="5">
        <v>0</v>
      </c>
      <c r="G353" s="5">
        <v>452797.37</v>
      </c>
      <c r="I353" s="9">
        <f t="shared" si="112"/>
        <v>-452797.37</v>
      </c>
      <c r="K353" s="21" t="str">
        <f t="shared" si="113"/>
        <v>N.M.</v>
      </c>
      <c r="M353" s="9">
        <v>0</v>
      </c>
      <c r="O353" s="9">
        <v>1351552.85</v>
      </c>
      <c r="Q353" s="9">
        <f t="shared" si="114"/>
        <v>-1351552.85</v>
      </c>
      <c r="S353" s="21" t="str">
        <f t="shared" si="115"/>
        <v>N.M.</v>
      </c>
      <c r="U353" s="9">
        <v>0</v>
      </c>
      <c r="W353" s="9">
        <v>4947875.75</v>
      </c>
      <c r="Y353" s="9">
        <f t="shared" si="116"/>
        <v>-4947875.75</v>
      </c>
      <c r="AA353" s="21" t="str">
        <f t="shared" si="117"/>
        <v>N.M.</v>
      </c>
      <c r="AC353" s="9">
        <v>449776.34</v>
      </c>
      <c r="AE353" s="9">
        <v>5393921.47</v>
      </c>
      <c r="AG353" s="9">
        <f t="shared" si="118"/>
        <v>-4944145.13</v>
      </c>
      <c r="AI353" s="21">
        <f t="shared" si="119"/>
        <v>-0.9166142216749774</v>
      </c>
    </row>
    <row r="354" spans="1:35" ht="12.75" outlineLevel="1">
      <c r="A354" s="1" t="s">
        <v>868</v>
      </c>
      <c r="B354" s="16" t="s">
        <v>869</v>
      </c>
      <c r="C354" s="1" t="s">
        <v>1302</v>
      </c>
      <c r="E354" s="5">
        <v>345170</v>
      </c>
      <c r="G354" s="5">
        <v>316104</v>
      </c>
      <c r="I354" s="9">
        <f t="shared" si="112"/>
        <v>29066</v>
      </c>
      <c r="K354" s="21">
        <f t="shared" si="113"/>
        <v>0.09195075038594892</v>
      </c>
      <c r="M354" s="9">
        <v>1010645.91</v>
      </c>
      <c r="O354" s="9">
        <v>938521.67</v>
      </c>
      <c r="Q354" s="9">
        <f t="shared" si="114"/>
        <v>72124.23999999999</v>
      </c>
      <c r="S354" s="21">
        <f t="shared" si="115"/>
        <v>0.0768487743069374</v>
      </c>
      <c r="U354" s="9">
        <v>3550724.5700000003</v>
      </c>
      <c r="W354" s="9">
        <v>3628008.24</v>
      </c>
      <c r="Y354" s="9">
        <f t="shared" si="116"/>
        <v>-77283.66999999993</v>
      </c>
      <c r="AA354" s="21">
        <f t="shared" si="117"/>
        <v>-0.02130195547736681</v>
      </c>
      <c r="AC354" s="9">
        <v>3870488.0400000005</v>
      </c>
      <c r="AE354" s="9">
        <v>4007496.35</v>
      </c>
      <c r="AG354" s="9">
        <f t="shared" si="118"/>
        <v>-137008.3099999996</v>
      </c>
      <c r="AI354" s="21">
        <f t="shared" si="119"/>
        <v>-0.03418800618495874</v>
      </c>
    </row>
    <row r="355" spans="1:35" ht="12.75" outlineLevel="1">
      <c r="A355" s="1" t="s">
        <v>870</v>
      </c>
      <c r="B355" s="16" t="s">
        <v>871</v>
      </c>
      <c r="C355" s="1" t="s">
        <v>1303</v>
      </c>
      <c r="E355" s="5">
        <v>3218</v>
      </c>
      <c r="G355" s="5">
        <v>3218</v>
      </c>
      <c r="I355" s="9">
        <f t="shared" si="112"/>
        <v>0</v>
      </c>
      <c r="K355" s="21">
        <f t="shared" si="113"/>
        <v>0</v>
      </c>
      <c r="M355" s="9">
        <v>9654</v>
      </c>
      <c r="O355" s="9">
        <v>9654</v>
      </c>
      <c r="Q355" s="9">
        <f t="shared" si="114"/>
        <v>0</v>
      </c>
      <c r="S355" s="21">
        <f t="shared" si="115"/>
        <v>0</v>
      </c>
      <c r="U355" s="9">
        <v>35398</v>
      </c>
      <c r="W355" s="9">
        <v>35398</v>
      </c>
      <c r="Y355" s="9">
        <f t="shared" si="116"/>
        <v>0</v>
      </c>
      <c r="AA355" s="21">
        <f t="shared" si="117"/>
        <v>0</v>
      </c>
      <c r="AC355" s="9">
        <v>38616</v>
      </c>
      <c r="AE355" s="9">
        <v>38616</v>
      </c>
      <c r="AG355" s="9">
        <f t="shared" si="118"/>
        <v>0</v>
      </c>
      <c r="AI355" s="21">
        <f t="shared" si="119"/>
        <v>0</v>
      </c>
    </row>
    <row r="356" spans="1:35" ht="12.75" outlineLevel="1">
      <c r="A356" s="1" t="s">
        <v>872</v>
      </c>
      <c r="B356" s="16" t="s">
        <v>873</v>
      </c>
      <c r="C356" s="1" t="s">
        <v>1304</v>
      </c>
      <c r="E356" s="5">
        <v>25959.56</v>
      </c>
      <c r="G356" s="5">
        <v>68532.47</v>
      </c>
      <c r="I356" s="9">
        <f t="shared" si="112"/>
        <v>-42572.91</v>
      </c>
      <c r="K356" s="21">
        <f t="shared" si="113"/>
        <v>-0.621207874165341</v>
      </c>
      <c r="M356" s="9">
        <v>77878.68000000001</v>
      </c>
      <c r="O356" s="9">
        <v>205597.41</v>
      </c>
      <c r="Q356" s="9">
        <f t="shared" si="114"/>
        <v>-127718.73</v>
      </c>
      <c r="S356" s="21">
        <f t="shared" si="115"/>
        <v>-0.6212078741653408</v>
      </c>
      <c r="U356" s="9">
        <v>583565.51</v>
      </c>
      <c r="W356" s="9">
        <v>753836.17</v>
      </c>
      <c r="Y356" s="9">
        <f t="shared" si="116"/>
        <v>-170270.66000000003</v>
      </c>
      <c r="AA356" s="21">
        <f t="shared" si="117"/>
        <v>-0.2258722342813559</v>
      </c>
      <c r="AC356" s="9">
        <v>652097.98</v>
      </c>
      <c r="AE356" s="9">
        <v>822365.65</v>
      </c>
      <c r="AG356" s="9">
        <f t="shared" si="118"/>
        <v>-170267.67000000004</v>
      </c>
      <c r="AI356" s="21">
        <f t="shared" si="119"/>
        <v>-0.20704618438282293</v>
      </c>
    </row>
    <row r="357" spans="1:35" ht="12.75" outlineLevel="1">
      <c r="A357" s="1" t="s">
        <v>874</v>
      </c>
      <c r="B357" s="16" t="s">
        <v>875</v>
      </c>
      <c r="C357" s="1" t="s">
        <v>1305</v>
      </c>
      <c r="E357" s="5">
        <v>0</v>
      </c>
      <c r="G357" s="5">
        <v>0</v>
      </c>
      <c r="I357" s="9">
        <f t="shared" si="112"/>
        <v>0</v>
      </c>
      <c r="K357" s="21">
        <f t="shared" si="113"/>
        <v>0</v>
      </c>
      <c r="M357" s="9">
        <v>0</v>
      </c>
      <c r="O357" s="9">
        <v>0</v>
      </c>
      <c r="Q357" s="9">
        <f t="shared" si="114"/>
        <v>0</v>
      </c>
      <c r="S357" s="21">
        <f t="shared" si="115"/>
        <v>0</v>
      </c>
      <c r="U357" s="9">
        <v>0</v>
      </c>
      <c r="W357" s="9">
        <v>0</v>
      </c>
      <c r="Y357" s="9">
        <f t="shared" si="116"/>
        <v>0</v>
      </c>
      <c r="AA357" s="21">
        <f t="shared" si="117"/>
        <v>0</v>
      </c>
      <c r="AC357" s="9">
        <v>0</v>
      </c>
      <c r="AE357" s="9">
        <v>-6968.52</v>
      </c>
      <c r="AG357" s="9">
        <f t="shared" si="118"/>
        <v>6968.52</v>
      </c>
      <c r="AI357" s="21" t="str">
        <f t="shared" si="119"/>
        <v>N.M.</v>
      </c>
    </row>
    <row r="358" spans="1:68" s="90" customFormat="1" ht="12.75">
      <c r="A358" s="90" t="s">
        <v>37</v>
      </c>
      <c r="B358" s="91"/>
      <c r="C358" s="77" t="s">
        <v>1306</v>
      </c>
      <c r="D358" s="105"/>
      <c r="E358" s="105">
        <v>4066947.81</v>
      </c>
      <c r="F358" s="105"/>
      <c r="G358" s="105">
        <v>4064723.5300000003</v>
      </c>
      <c r="H358" s="105"/>
      <c r="I358" s="9">
        <f>+E358-G358</f>
        <v>2224.279999999795</v>
      </c>
      <c r="J358" s="37" t="str">
        <f>IF((+E358-G358)=(I358),"  ",$AO$511)</f>
        <v>  </v>
      </c>
      <c r="K358" s="38">
        <f>IF(G358&lt;0,IF(I358=0,0,IF(OR(G358=0,E358=0),"N.M.",IF(ABS(I358/G358)&gt;=10,"N.M.",I358/(-G358)))),IF(I358=0,0,IF(OR(G358=0,E358=0),"N.M.",IF(ABS(I358/G358)&gt;=10,"N.M.",I358/G358))))</f>
        <v>0.00054721556917299</v>
      </c>
      <c r="L358" s="39"/>
      <c r="M358" s="5">
        <v>12139802.78</v>
      </c>
      <c r="N358" s="9"/>
      <c r="O358" s="5">
        <v>11911318.31</v>
      </c>
      <c r="P358" s="9"/>
      <c r="Q358" s="9">
        <f>(+M358-O358)</f>
        <v>228484.4699999988</v>
      </c>
      <c r="R358" s="37" t="str">
        <f>IF((+M358-O358)=(Q358),"  ",$AO$511)</f>
        <v>  </v>
      </c>
      <c r="S358" s="38">
        <f>IF(O358&lt;0,IF(Q358=0,0,IF(OR(O358=0,M358=0),"N.M.",IF(ABS(Q358/O358)&gt;=10,"N.M.",Q358/(-O358)))),IF(Q358=0,0,IF(OR(O358=0,M358=0),"N.M.",IF(ABS(Q358/O358)&gt;=10,"N.M.",Q358/O358))))</f>
        <v>0.019182131150686947</v>
      </c>
      <c r="T358" s="39"/>
      <c r="U358" s="9">
        <v>44017357.62</v>
      </c>
      <c r="V358" s="9"/>
      <c r="W358" s="9">
        <v>43240426.85</v>
      </c>
      <c r="X358" s="9"/>
      <c r="Y358" s="9">
        <f>(+U358-W358)</f>
        <v>776930.7699999958</v>
      </c>
      <c r="Z358" s="37" t="str">
        <f>IF((+U358-W358)=(Y358),"  ",$AO$511)</f>
        <v>  </v>
      </c>
      <c r="AA358" s="38">
        <f>IF(W358&lt;0,IF(Y358=0,0,IF(OR(W358=0,U358=0),"N.M.",IF(ABS(Y358/W358)&gt;=10,"N.M.",Y358/(-W358)))),IF(Y358=0,0,IF(OR(W358=0,U358=0),"N.M.",IF(ABS(Y358/W358)&gt;=10,"N.M.",Y358/W358))))</f>
        <v>0.01796769427589487</v>
      </c>
      <c r="AB358" s="39"/>
      <c r="AC358" s="9">
        <v>47970415.23</v>
      </c>
      <c r="AD358" s="9"/>
      <c r="AE358" s="9">
        <v>47157194.58</v>
      </c>
      <c r="AF358" s="9"/>
      <c r="AG358" s="9">
        <f>(+AC358-AE358)</f>
        <v>813220.6499999985</v>
      </c>
      <c r="AH358" s="37" t="str">
        <f>IF((+AC358-AE358)=(AG358),"  ",$AO$511)</f>
        <v>  </v>
      </c>
      <c r="AI358" s="38">
        <f>IF(AE358&lt;0,IF(AG358=0,0,IF(OR(AE358=0,AC358=0),"N.M.",IF(ABS(AG358/AE358)&gt;=10,"N.M.",AG358/(-AE358)))),IF(AG358=0,0,IF(OR(AE358=0,AC358=0),"N.M.",IF(ABS(AG358/AE358)&gt;=10,"N.M.",AG358/AE358))))</f>
        <v>0.017244890355392267</v>
      </c>
      <c r="AJ358" s="105"/>
      <c r="AK358" s="105"/>
      <c r="AL358" s="105"/>
      <c r="AM358" s="105"/>
      <c r="AN358" s="105"/>
      <c r="AO358" s="105"/>
      <c r="AP358" s="106"/>
      <c r="AQ358" s="107"/>
      <c r="AR358" s="108"/>
      <c r="AS358" s="105"/>
      <c r="AT358" s="105"/>
      <c r="AU358" s="105"/>
      <c r="AV358" s="105"/>
      <c r="AW358" s="105"/>
      <c r="AX358" s="106"/>
      <c r="AY358" s="107"/>
      <c r="AZ358" s="108"/>
      <c r="BA358" s="105"/>
      <c r="BB358" s="105"/>
      <c r="BC358" s="105"/>
      <c r="BD358" s="106"/>
      <c r="BE358" s="107"/>
      <c r="BF358" s="108"/>
      <c r="BG358" s="105"/>
      <c r="BH358" s="109"/>
      <c r="BI358" s="105"/>
      <c r="BJ358" s="109"/>
      <c r="BK358" s="105"/>
      <c r="BL358" s="109"/>
      <c r="BM358" s="105"/>
      <c r="BN358" s="97"/>
      <c r="BO358" s="97"/>
      <c r="BP358" s="97"/>
    </row>
    <row r="359" spans="1:35" ht="12.75" outlineLevel="1">
      <c r="A359" s="1" t="s">
        <v>876</v>
      </c>
      <c r="B359" s="16" t="s">
        <v>877</v>
      </c>
      <c r="C359" s="1" t="s">
        <v>1307</v>
      </c>
      <c r="E359" s="5">
        <v>190548.92</v>
      </c>
      <c r="G359" s="5">
        <v>218935.622</v>
      </c>
      <c r="I359" s="9">
        <f aca="true" t="shared" si="120" ref="I359:I394">+E359-G359</f>
        <v>-28386.70199999999</v>
      </c>
      <c r="K359" s="21">
        <f aca="true" t="shared" si="121" ref="K359:K394">IF(G359&lt;0,IF(I359=0,0,IF(OR(G359=0,E359=0),"N.M.",IF(ABS(I359/G359)&gt;=10,"N.M.",I359/(-G359)))),IF(I359=0,0,IF(OR(G359=0,E359=0),"N.M.",IF(ABS(I359/G359)&gt;=10,"N.M.",I359/G359))))</f>
        <v>-0.1296577584802531</v>
      </c>
      <c r="M359" s="9">
        <v>663997.46</v>
      </c>
      <c r="O359" s="9">
        <v>642351.726</v>
      </c>
      <c r="Q359" s="9">
        <f aca="true" t="shared" si="122" ref="Q359:Q394">(+M359-O359)</f>
        <v>21645.73399999994</v>
      </c>
      <c r="S359" s="21">
        <f aca="true" t="shared" si="123" ref="S359:S394">IF(O359&lt;0,IF(Q359=0,0,IF(OR(O359=0,M359=0),"N.M.",IF(ABS(Q359/O359)&gt;=10,"N.M.",Q359/(-O359)))),IF(Q359=0,0,IF(OR(O359=0,M359=0),"N.M.",IF(ABS(Q359/O359)&gt;=10,"N.M.",Q359/O359))))</f>
        <v>0.033697634993199874</v>
      </c>
      <c r="U359" s="9">
        <v>2643674.908</v>
      </c>
      <c r="W359" s="9">
        <v>2382566.892</v>
      </c>
      <c r="Y359" s="9">
        <f aca="true" t="shared" si="124" ref="Y359:Y394">(+U359-W359)</f>
        <v>261108.01599999983</v>
      </c>
      <c r="AA359" s="21">
        <f aca="true" t="shared" si="125" ref="AA359:AA394">IF(W359&lt;0,IF(Y359=0,0,IF(OR(W359=0,U359=0),"N.M.",IF(ABS(Y359/W359)&gt;=10,"N.M.",Y359/(-W359)))),IF(Y359=0,0,IF(OR(W359=0,U359=0),"N.M.",IF(ABS(Y359/W359)&gt;=10,"N.M.",Y359/W359))))</f>
        <v>0.10959105361395236</v>
      </c>
      <c r="AC359" s="9">
        <v>2984069.133</v>
      </c>
      <c r="AE359" s="9">
        <v>2525589.288</v>
      </c>
      <c r="AG359" s="9">
        <f aca="true" t="shared" si="126" ref="AG359:AG394">(+AC359-AE359)</f>
        <v>458479.84499999974</v>
      </c>
      <c r="AI359" s="21">
        <f aca="true" t="shared" si="127" ref="AI359:AI394">IF(AE359&lt;0,IF(AG359=0,0,IF(OR(AE359=0,AC359=0),"N.M.",IF(ABS(AG359/AE359)&gt;=10,"N.M.",AG359/(-AE359)))),IF(AG359=0,0,IF(OR(AE359=0,AC359=0),"N.M.",IF(ABS(AG359/AE359)&gt;=10,"N.M.",AG359/AE359))))</f>
        <v>0.18153380962550222</v>
      </c>
    </row>
    <row r="360" spans="1:35" ht="12.75" outlineLevel="1">
      <c r="A360" s="1" t="s">
        <v>878</v>
      </c>
      <c r="B360" s="16" t="s">
        <v>879</v>
      </c>
      <c r="C360" s="1" t="s">
        <v>1308</v>
      </c>
      <c r="E360" s="5">
        <v>-8.58</v>
      </c>
      <c r="G360" s="5">
        <v>57.26</v>
      </c>
      <c r="I360" s="9">
        <f t="shared" si="120"/>
        <v>-65.84</v>
      </c>
      <c r="K360" s="21">
        <f t="shared" si="121"/>
        <v>-1.1498428222144605</v>
      </c>
      <c r="M360" s="9">
        <v>201.29</v>
      </c>
      <c r="O360" s="9">
        <v>201.06</v>
      </c>
      <c r="Q360" s="9">
        <f t="shared" si="122"/>
        <v>0.22999999999998977</v>
      </c>
      <c r="S360" s="21">
        <f t="shared" si="123"/>
        <v>0.0011439371331940205</v>
      </c>
      <c r="U360" s="9">
        <v>16009.77</v>
      </c>
      <c r="W360" s="9">
        <v>17993.93</v>
      </c>
      <c r="Y360" s="9">
        <f t="shared" si="124"/>
        <v>-1984.1599999999999</v>
      </c>
      <c r="AA360" s="21">
        <f t="shared" si="125"/>
        <v>-0.11026829603093931</v>
      </c>
      <c r="AC360" s="9">
        <v>28713.41</v>
      </c>
      <c r="AE360" s="9">
        <v>27604.842</v>
      </c>
      <c r="AG360" s="9">
        <f t="shared" si="126"/>
        <v>1108.5679999999993</v>
      </c>
      <c r="AI360" s="21">
        <f t="shared" si="127"/>
        <v>0.04015846205531621</v>
      </c>
    </row>
    <row r="361" spans="1:35" ht="12.75" outlineLevel="1">
      <c r="A361" s="1" t="s">
        <v>880</v>
      </c>
      <c r="B361" s="16" t="s">
        <v>881</v>
      </c>
      <c r="C361" s="1" t="s">
        <v>1309</v>
      </c>
      <c r="E361" s="5">
        <v>0</v>
      </c>
      <c r="G361" s="5">
        <v>0</v>
      </c>
      <c r="I361" s="9">
        <f t="shared" si="120"/>
        <v>0</v>
      </c>
      <c r="K361" s="21">
        <f t="shared" si="121"/>
        <v>0</v>
      </c>
      <c r="M361" s="9">
        <v>0</v>
      </c>
      <c r="O361" s="9">
        <v>0</v>
      </c>
      <c r="Q361" s="9">
        <f t="shared" si="122"/>
        <v>0</v>
      </c>
      <c r="S361" s="21">
        <f t="shared" si="123"/>
        <v>0</v>
      </c>
      <c r="U361" s="9">
        <v>0</v>
      </c>
      <c r="W361" s="9">
        <v>607.79</v>
      </c>
      <c r="Y361" s="9">
        <f t="shared" si="124"/>
        <v>-607.79</v>
      </c>
      <c r="AA361" s="21" t="str">
        <f t="shared" si="125"/>
        <v>N.M.</v>
      </c>
      <c r="AC361" s="9">
        <v>0</v>
      </c>
      <c r="AE361" s="9">
        <v>607.79</v>
      </c>
      <c r="AG361" s="9">
        <f t="shared" si="126"/>
        <v>-607.79</v>
      </c>
      <c r="AI361" s="21" t="str">
        <f t="shared" si="127"/>
        <v>N.M.</v>
      </c>
    </row>
    <row r="362" spans="1:35" ht="12.75" outlineLevel="1">
      <c r="A362" s="1" t="s">
        <v>882</v>
      </c>
      <c r="B362" s="16" t="s">
        <v>883</v>
      </c>
      <c r="C362" s="1" t="s">
        <v>1309</v>
      </c>
      <c r="E362" s="5">
        <v>0</v>
      </c>
      <c r="G362" s="5">
        <v>0</v>
      </c>
      <c r="I362" s="9">
        <f t="shared" si="120"/>
        <v>0</v>
      </c>
      <c r="K362" s="21">
        <f t="shared" si="121"/>
        <v>0</v>
      </c>
      <c r="M362" s="9">
        <v>0</v>
      </c>
      <c r="O362" s="9">
        <v>0</v>
      </c>
      <c r="Q362" s="9">
        <f t="shared" si="122"/>
        <v>0</v>
      </c>
      <c r="S362" s="21">
        <f t="shared" si="123"/>
        <v>0</v>
      </c>
      <c r="U362" s="9">
        <v>119801.55</v>
      </c>
      <c r="W362" s="9">
        <v>0</v>
      </c>
      <c r="Y362" s="9">
        <f t="shared" si="124"/>
        <v>119801.55</v>
      </c>
      <c r="AA362" s="21" t="str">
        <f t="shared" si="125"/>
        <v>N.M.</v>
      </c>
      <c r="AC362" s="9">
        <v>190895.28</v>
      </c>
      <c r="AE362" s="9">
        <v>625654</v>
      </c>
      <c r="AG362" s="9">
        <f t="shared" si="126"/>
        <v>-434758.72</v>
      </c>
      <c r="AI362" s="21">
        <f t="shared" si="127"/>
        <v>-0.6948868224290102</v>
      </c>
    </row>
    <row r="363" spans="1:35" ht="12.75" outlineLevel="1">
      <c r="A363" s="1" t="s">
        <v>884</v>
      </c>
      <c r="B363" s="16" t="s">
        <v>885</v>
      </c>
      <c r="C363" s="1" t="s">
        <v>1309</v>
      </c>
      <c r="E363" s="5">
        <v>-141191.35</v>
      </c>
      <c r="G363" s="5">
        <v>743870</v>
      </c>
      <c r="I363" s="9">
        <f t="shared" si="120"/>
        <v>-885061.35</v>
      </c>
      <c r="K363" s="21">
        <f t="shared" si="121"/>
        <v>-1.1898064850041001</v>
      </c>
      <c r="M363" s="9">
        <v>-141191.35</v>
      </c>
      <c r="O363" s="9">
        <v>2233648.48</v>
      </c>
      <c r="Q363" s="9">
        <f t="shared" si="122"/>
        <v>-2374839.83</v>
      </c>
      <c r="S363" s="21">
        <f t="shared" si="123"/>
        <v>-1.0632110877177954</v>
      </c>
      <c r="U363" s="9">
        <v>-1641191.35</v>
      </c>
      <c r="W363" s="9">
        <v>8184808.39</v>
      </c>
      <c r="Y363" s="9">
        <f t="shared" si="124"/>
        <v>-9825999.74</v>
      </c>
      <c r="AA363" s="21">
        <f t="shared" si="125"/>
        <v>-1.200516771046854</v>
      </c>
      <c r="AC363" s="9">
        <v>-897401.3500000001</v>
      </c>
      <c r="AE363" s="9">
        <v>8184808.39</v>
      </c>
      <c r="AG363" s="9">
        <f t="shared" si="126"/>
        <v>-9082209.74</v>
      </c>
      <c r="AI363" s="21">
        <f t="shared" si="127"/>
        <v>-1.1096423162570823</v>
      </c>
    </row>
    <row r="364" spans="1:35" ht="12.75" outlineLevel="1">
      <c r="A364" s="1" t="s">
        <v>886</v>
      </c>
      <c r="B364" s="16" t="s">
        <v>887</v>
      </c>
      <c r="C364" s="1" t="s">
        <v>1309</v>
      </c>
      <c r="E364" s="5">
        <v>660166</v>
      </c>
      <c r="G364" s="5">
        <v>0</v>
      </c>
      <c r="I364" s="9">
        <f t="shared" si="120"/>
        <v>660166</v>
      </c>
      <c r="K364" s="21" t="str">
        <f t="shared" si="121"/>
        <v>N.M.</v>
      </c>
      <c r="M364" s="9">
        <v>1981523.1800000002</v>
      </c>
      <c r="O364" s="9">
        <v>0</v>
      </c>
      <c r="Q364" s="9">
        <f t="shared" si="122"/>
        <v>1981523.1800000002</v>
      </c>
      <c r="S364" s="21" t="str">
        <f t="shared" si="123"/>
        <v>N.M.</v>
      </c>
      <c r="U364" s="9">
        <v>7262851.18</v>
      </c>
      <c r="W364" s="9">
        <v>0</v>
      </c>
      <c r="Y364" s="9">
        <f t="shared" si="124"/>
        <v>7262851.18</v>
      </c>
      <c r="AA364" s="21" t="str">
        <f t="shared" si="125"/>
        <v>N.M.</v>
      </c>
      <c r="AC364" s="9">
        <v>7263051.09</v>
      </c>
      <c r="AE364" s="9">
        <v>0</v>
      </c>
      <c r="AG364" s="9">
        <f t="shared" si="126"/>
        <v>7263051.09</v>
      </c>
      <c r="AI364" s="21" t="str">
        <f t="shared" si="127"/>
        <v>N.M.</v>
      </c>
    </row>
    <row r="365" spans="1:35" ht="12.75" outlineLevel="1">
      <c r="A365" s="1" t="s">
        <v>888</v>
      </c>
      <c r="B365" s="16" t="s">
        <v>889</v>
      </c>
      <c r="C365" s="1" t="s">
        <v>1310</v>
      </c>
      <c r="E365" s="5">
        <v>0</v>
      </c>
      <c r="G365" s="5">
        <v>0</v>
      </c>
      <c r="I365" s="9">
        <f t="shared" si="120"/>
        <v>0</v>
      </c>
      <c r="K365" s="21">
        <f t="shared" si="121"/>
        <v>0</v>
      </c>
      <c r="M365" s="9">
        <v>0</v>
      </c>
      <c r="O365" s="9">
        <v>0</v>
      </c>
      <c r="Q365" s="9">
        <f t="shared" si="122"/>
        <v>0</v>
      </c>
      <c r="S365" s="21">
        <f t="shared" si="123"/>
        <v>0</v>
      </c>
      <c r="U365" s="9">
        <v>0</v>
      </c>
      <c r="W365" s="9">
        <v>-11685</v>
      </c>
      <c r="Y365" s="9">
        <f t="shared" si="124"/>
        <v>11685</v>
      </c>
      <c r="AA365" s="21" t="str">
        <f t="shared" si="125"/>
        <v>N.M.</v>
      </c>
      <c r="AC365" s="9">
        <v>0</v>
      </c>
      <c r="AE365" s="9">
        <v>-2685</v>
      </c>
      <c r="AG365" s="9">
        <f t="shared" si="126"/>
        <v>2685</v>
      </c>
      <c r="AI365" s="21" t="str">
        <f t="shared" si="127"/>
        <v>N.M.</v>
      </c>
    </row>
    <row r="366" spans="1:35" ht="12.75" outlineLevel="1">
      <c r="A366" s="1" t="s">
        <v>890</v>
      </c>
      <c r="B366" s="16" t="s">
        <v>891</v>
      </c>
      <c r="C366" s="1" t="s">
        <v>1310</v>
      </c>
      <c r="E366" s="5">
        <v>0</v>
      </c>
      <c r="G366" s="5">
        <v>-1657</v>
      </c>
      <c r="I366" s="9">
        <f t="shared" si="120"/>
        <v>1657</v>
      </c>
      <c r="K366" s="21" t="str">
        <f t="shared" si="121"/>
        <v>N.M.</v>
      </c>
      <c r="M366" s="9">
        <v>0</v>
      </c>
      <c r="O366" s="9">
        <v>26343</v>
      </c>
      <c r="Q366" s="9">
        <f t="shared" si="122"/>
        <v>-26343</v>
      </c>
      <c r="S366" s="21" t="str">
        <f t="shared" si="123"/>
        <v>N.M.</v>
      </c>
      <c r="U366" s="9">
        <v>-25603</v>
      </c>
      <c r="W366" s="9">
        <v>91231</v>
      </c>
      <c r="Y366" s="9">
        <f t="shared" si="124"/>
        <v>-116834</v>
      </c>
      <c r="AA366" s="21">
        <f t="shared" si="125"/>
        <v>-1.280639256393112</v>
      </c>
      <c r="AC366" s="9">
        <v>-11603</v>
      </c>
      <c r="AE366" s="9">
        <v>91231</v>
      </c>
      <c r="AG366" s="9">
        <f t="shared" si="126"/>
        <v>-102834</v>
      </c>
      <c r="AI366" s="21">
        <f t="shared" si="127"/>
        <v>-1.1271826462496302</v>
      </c>
    </row>
    <row r="367" spans="1:35" ht="12.75" outlineLevel="1">
      <c r="A367" s="1" t="s">
        <v>892</v>
      </c>
      <c r="B367" s="16" t="s">
        <v>893</v>
      </c>
      <c r="C367" s="1" t="s">
        <v>1310</v>
      </c>
      <c r="E367" s="5">
        <v>61602</v>
      </c>
      <c r="G367" s="5">
        <v>0</v>
      </c>
      <c r="I367" s="9">
        <f t="shared" si="120"/>
        <v>61602</v>
      </c>
      <c r="K367" s="21" t="str">
        <f t="shared" si="121"/>
        <v>N.M.</v>
      </c>
      <c r="M367" s="9">
        <v>81602</v>
      </c>
      <c r="O367" s="9">
        <v>0</v>
      </c>
      <c r="Q367" s="9">
        <f t="shared" si="122"/>
        <v>81602</v>
      </c>
      <c r="S367" s="21" t="str">
        <f t="shared" si="123"/>
        <v>N.M.</v>
      </c>
      <c r="U367" s="9">
        <v>167578</v>
      </c>
      <c r="W367" s="9">
        <v>0</v>
      </c>
      <c r="Y367" s="9">
        <f t="shared" si="124"/>
        <v>167578</v>
      </c>
      <c r="AA367" s="21" t="str">
        <f t="shared" si="125"/>
        <v>N.M.</v>
      </c>
      <c r="AC367" s="9">
        <v>167578</v>
      </c>
      <c r="AE367" s="9">
        <v>0</v>
      </c>
      <c r="AG367" s="9">
        <f t="shared" si="126"/>
        <v>167578</v>
      </c>
      <c r="AI367" s="21" t="str">
        <f t="shared" si="127"/>
        <v>N.M.</v>
      </c>
    </row>
    <row r="368" spans="1:35" ht="12.75" outlineLevel="1">
      <c r="A368" s="1" t="s">
        <v>894</v>
      </c>
      <c r="B368" s="16" t="s">
        <v>895</v>
      </c>
      <c r="C368" s="1" t="s">
        <v>1311</v>
      </c>
      <c r="E368" s="5">
        <v>1.82</v>
      </c>
      <c r="G368" s="5">
        <v>43.47</v>
      </c>
      <c r="I368" s="9">
        <f t="shared" si="120"/>
        <v>-41.65</v>
      </c>
      <c r="K368" s="21">
        <f t="shared" si="121"/>
        <v>-0.9581320450885669</v>
      </c>
      <c r="M368" s="9">
        <v>179.6</v>
      </c>
      <c r="O368" s="9">
        <v>143.525</v>
      </c>
      <c r="Q368" s="9">
        <f t="shared" si="122"/>
        <v>36.07499999999999</v>
      </c>
      <c r="S368" s="21">
        <f t="shared" si="123"/>
        <v>0.25134993903501124</v>
      </c>
      <c r="U368" s="9">
        <v>15005.57</v>
      </c>
      <c r="W368" s="9">
        <v>13651.1</v>
      </c>
      <c r="Y368" s="9">
        <f t="shared" si="124"/>
        <v>1354.4699999999993</v>
      </c>
      <c r="AA368" s="21">
        <f t="shared" si="125"/>
        <v>0.09922057563126777</v>
      </c>
      <c r="AC368" s="9">
        <v>25200.91</v>
      </c>
      <c r="AE368" s="9">
        <v>20558.746</v>
      </c>
      <c r="AG368" s="9">
        <f t="shared" si="126"/>
        <v>4642.164000000001</v>
      </c>
      <c r="AI368" s="21">
        <f t="shared" si="127"/>
        <v>0.22579995881071738</v>
      </c>
    </row>
    <row r="369" spans="1:35" ht="12.75" outlineLevel="1">
      <c r="A369" s="1" t="s">
        <v>896</v>
      </c>
      <c r="B369" s="16" t="s">
        <v>897</v>
      </c>
      <c r="C369" s="1" t="s">
        <v>1312</v>
      </c>
      <c r="E369" s="5">
        <v>0</v>
      </c>
      <c r="G369" s="5">
        <v>0</v>
      </c>
      <c r="I369" s="9">
        <f t="shared" si="120"/>
        <v>0</v>
      </c>
      <c r="K369" s="21">
        <f t="shared" si="121"/>
        <v>0</v>
      </c>
      <c r="M369" s="9">
        <v>0</v>
      </c>
      <c r="O369" s="9">
        <v>32455</v>
      </c>
      <c r="Q369" s="9">
        <f t="shared" si="122"/>
        <v>-32455</v>
      </c>
      <c r="S369" s="21" t="str">
        <f t="shared" si="123"/>
        <v>N.M.</v>
      </c>
      <c r="U369" s="9">
        <v>0</v>
      </c>
      <c r="W369" s="9">
        <v>32455</v>
      </c>
      <c r="Y369" s="9">
        <f t="shared" si="124"/>
        <v>-32455</v>
      </c>
      <c r="AA369" s="21" t="str">
        <f t="shared" si="125"/>
        <v>N.M.</v>
      </c>
      <c r="AC369" s="9">
        <v>0</v>
      </c>
      <c r="AE369" s="9">
        <v>126786</v>
      </c>
      <c r="AG369" s="9">
        <f t="shared" si="126"/>
        <v>-126786</v>
      </c>
      <c r="AI369" s="21" t="str">
        <f t="shared" si="127"/>
        <v>N.M.</v>
      </c>
    </row>
    <row r="370" spans="1:35" ht="12.75" outlineLevel="1">
      <c r="A370" s="1" t="s">
        <v>898</v>
      </c>
      <c r="B370" s="16" t="s">
        <v>899</v>
      </c>
      <c r="C370" s="1" t="s">
        <v>1312</v>
      </c>
      <c r="E370" s="5">
        <v>-57439</v>
      </c>
      <c r="G370" s="5">
        <v>14600</v>
      </c>
      <c r="I370" s="9">
        <f t="shared" si="120"/>
        <v>-72039</v>
      </c>
      <c r="K370" s="21">
        <f t="shared" si="121"/>
        <v>-4.934178082191781</v>
      </c>
      <c r="M370" s="9">
        <v>-57439</v>
      </c>
      <c r="O370" s="9">
        <v>44200</v>
      </c>
      <c r="Q370" s="9">
        <f t="shared" si="122"/>
        <v>-101639</v>
      </c>
      <c r="S370" s="21">
        <f t="shared" si="123"/>
        <v>-2.299524886877828</v>
      </c>
      <c r="U370" s="9">
        <v>-57439</v>
      </c>
      <c r="W370" s="9">
        <v>161900</v>
      </c>
      <c r="Y370" s="9">
        <f t="shared" si="124"/>
        <v>-219339</v>
      </c>
      <c r="AA370" s="21">
        <f t="shared" si="125"/>
        <v>-1.354780728844966</v>
      </c>
      <c r="AC370" s="9">
        <v>-42759</v>
      </c>
      <c r="AE370" s="9">
        <v>161900</v>
      </c>
      <c r="AG370" s="9">
        <f t="shared" si="126"/>
        <v>-204659</v>
      </c>
      <c r="AI370" s="21">
        <f t="shared" si="127"/>
        <v>-1.264107473749228</v>
      </c>
    </row>
    <row r="371" spans="1:35" ht="12.75" outlineLevel="1">
      <c r="A371" s="1" t="s">
        <v>900</v>
      </c>
      <c r="B371" s="16" t="s">
        <v>901</v>
      </c>
      <c r="C371" s="1" t="s">
        <v>1312</v>
      </c>
      <c r="E371" s="5">
        <v>8375</v>
      </c>
      <c r="G371" s="5">
        <v>0</v>
      </c>
      <c r="I371" s="9">
        <f t="shared" si="120"/>
        <v>8375</v>
      </c>
      <c r="K371" s="21" t="str">
        <f t="shared" si="121"/>
        <v>N.M.</v>
      </c>
      <c r="M371" s="9">
        <v>34575</v>
      </c>
      <c r="O371" s="9">
        <v>0</v>
      </c>
      <c r="Q371" s="9">
        <f t="shared" si="122"/>
        <v>34575</v>
      </c>
      <c r="S371" s="21" t="str">
        <f t="shared" si="123"/>
        <v>N.M.</v>
      </c>
      <c r="U371" s="9">
        <v>139375</v>
      </c>
      <c r="W371" s="9">
        <v>0</v>
      </c>
      <c r="Y371" s="9">
        <f t="shared" si="124"/>
        <v>139375</v>
      </c>
      <c r="AA371" s="21" t="str">
        <f t="shared" si="125"/>
        <v>N.M.</v>
      </c>
      <c r="AC371" s="9">
        <v>139375</v>
      </c>
      <c r="AE371" s="9">
        <v>0</v>
      </c>
      <c r="AG371" s="9">
        <f t="shared" si="126"/>
        <v>139375</v>
      </c>
      <c r="AI371" s="21" t="str">
        <f t="shared" si="127"/>
        <v>N.M.</v>
      </c>
    </row>
    <row r="372" spans="1:35" ht="12.75" outlineLevel="1">
      <c r="A372" s="1" t="s">
        <v>902</v>
      </c>
      <c r="B372" s="16" t="s">
        <v>903</v>
      </c>
      <c r="C372" s="1" t="s">
        <v>1313</v>
      </c>
      <c r="E372" s="5">
        <v>0</v>
      </c>
      <c r="G372" s="5">
        <v>0</v>
      </c>
      <c r="I372" s="9">
        <f t="shared" si="120"/>
        <v>0</v>
      </c>
      <c r="K372" s="21">
        <f t="shared" si="121"/>
        <v>0</v>
      </c>
      <c r="M372" s="9">
        <v>0</v>
      </c>
      <c r="O372" s="9">
        <v>0</v>
      </c>
      <c r="Q372" s="9">
        <f t="shared" si="122"/>
        <v>0</v>
      </c>
      <c r="S372" s="21">
        <f t="shared" si="123"/>
        <v>0</v>
      </c>
      <c r="U372" s="9">
        <v>0</v>
      </c>
      <c r="W372" s="9">
        <v>74.56</v>
      </c>
      <c r="Y372" s="9">
        <f t="shared" si="124"/>
        <v>-74.56</v>
      </c>
      <c r="AA372" s="21" t="str">
        <f t="shared" si="125"/>
        <v>N.M.</v>
      </c>
      <c r="AC372" s="9">
        <v>0</v>
      </c>
      <c r="AE372" s="9">
        <v>1490.56</v>
      </c>
      <c r="AG372" s="9">
        <f t="shared" si="126"/>
        <v>-1490.56</v>
      </c>
      <c r="AI372" s="21" t="str">
        <f t="shared" si="127"/>
        <v>N.M.</v>
      </c>
    </row>
    <row r="373" spans="1:35" ht="12.75" outlineLevel="1">
      <c r="A373" s="1" t="s">
        <v>904</v>
      </c>
      <c r="B373" s="16" t="s">
        <v>905</v>
      </c>
      <c r="C373" s="1" t="s">
        <v>1313</v>
      </c>
      <c r="E373" s="5">
        <v>0</v>
      </c>
      <c r="G373" s="5">
        <v>0</v>
      </c>
      <c r="I373" s="9">
        <f t="shared" si="120"/>
        <v>0</v>
      </c>
      <c r="K373" s="21">
        <f t="shared" si="121"/>
        <v>0</v>
      </c>
      <c r="M373" s="9">
        <v>7500.68</v>
      </c>
      <c r="O373" s="9">
        <v>1709.04</v>
      </c>
      <c r="Q373" s="9">
        <f t="shared" si="122"/>
        <v>5791.64</v>
      </c>
      <c r="S373" s="21">
        <f t="shared" si="123"/>
        <v>3.388826475682255</v>
      </c>
      <c r="U373" s="9">
        <v>7500.68</v>
      </c>
      <c r="W373" s="9">
        <v>6635.88</v>
      </c>
      <c r="Y373" s="9">
        <f t="shared" si="124"/>
        <v>864.8000000000002</v>
      </c>
      <c r="AA373" s="21">
        <f t="shared" si="125"/>
        <v>0.13032182619336097</v>
      </c>
      <c r="AC373" s="9">
        <v>7500.68</v>
      </c>
      <c r="AE373" s="9">
        <v>6635.88</v>
      </c>
      <c r="AG373" s="9">
        <f t="shared" si="126"/>
        <v>864.8000000000002</v>
      </c>
      <c r="AI373" s="21">
        <f t="shared" si="127"/>
        <v>0.13032182619336097</v>
      </c>
    </row>
    <row r="374" spans="1:35" ht="12.75" outlineLevel="1">
      <c r="A374" s="1" t="s">
        <v>906</v>
      </c>
      <c r="B374" s="16" t="s">
        <v>907</v>
      </c>
      <c r="C374" s="1" t="s">
        <v>1313</v>
      </c>
      <c r="E374" s="5">
        <v>0</v>
      </c>
      <c r="G374" s="5">
        <v>0</v>
      </c>
      <c r="I374" s="9">
        <f t="shared" si="120"/>
        <v>0</v>
      </c>
      <c r="K374" s="21">
        <f t="shared" si="121"/>
        <v>0</v>
      </c>
      <c r="M374" s="9">
        <v>1709.04</v>
      </c>
      <c r="O374" s="9">
        <v>0</v>
      </c>
      <c r="Q374" s="9">
        <f t="shared" si="122"/>
        <v>1709.04</v>
      </c>
      <c r="S374" s="21" t="str">
        <f t="shared" si="123"/>
        <v>N.M.</v>
      </c>
      <c r="U374" s="9">
        <v>2029.04</v>
      </c>
      <c r="W374" s="9">
        <v>0</v>
      </c>
      <c r="Y374" s="9">
        <f t="shared" si="124"/>
        <v>2029.04</v>
      </c>
      <c r="AA374" s="21" t="str">
        <f t="shared" si="125"/>
        <v>N.M.</v>
      </c>
      <c r="AC374" s="9">
        <v>2029.04</v>
      </c>
      <c r="AE374" s="9">
        <v>0</v>
      </c>
      <c r="AG374" s="9">
        <f t="shared" si="126"/>
        <v>2029.04</v>
      </c>
      <c r="AI374" s="21" t="str">
        <f t="shared" si="127"/>
        <v>N.M.</v>
      </c>
    </row>
    <row r="375" spans="1:35" ht="12.75" outlineLevel="1">
      <c r="A375" s="1" t="s">
        <v>908</v>
      </c>
      <c r="B375" s="16" t="s">
        <v>909</v>
      </c>
      <c r="C375" s="1" t="s">
        <v>1314</v>
      </c>
      <c r="E375" s="5">
        <v>0</v>
      </c>
      <c r="G375" s="5">
        <v>0</v>
      </c>
      <c r="I375" s="9">
        <f t="shared" si="120"/>
        <v>0</v>
      </c>
      <c r="K375" s="21">
        <f t="shared" si="121"/>
        <v>0</v>
      </c>
      <c r="M375" s="9">
        <v>0</v>
      </c>
      <c r="O375" s="9">
        <v>100</v>
      </c>
      <c r="Q375" s="9">
        <f t="shared" si="122"/>
        <v>-100</v>
      </c>
      <c r="S375" s="21" t="str">
        <f t="shared" si="123"/>
        <v>N.M.</v>
      </c>
      <c r="U375" s="9">
        <v>0</v>
      </c>
      <c r="W375" s="9">
        <v>545</v>
      </c>
      <c r="Y375" s="9">
        <f t="shared" si="124"/>
        <v>-545</v>
      </c>
      <c r="AA375" s="21" t="str">
        <f t="shared" si="125"/>
        <v>N.M.</v>
      </c>
      <c r="AC375" s="9">
        <v>0</v>
      </c>
      <c r="AE375" s="9">
        <v>545</v>
      </c>
      <c r="AG375" s="9">
        <f t="shared" si="126"/>
        <v>-545</v>
      </c>
      <c r="AI375" s="21" t="str">
        <f t="shared" si="127"/>
        <v>N.M.</v>
      </c>
    </row>
    <row r="376" spans="1:35" ht="12.75" outlineLevel="1">
      <c r="A376" s="1" t="s">
        <v>910</v>
      </c>
      <c r="B376" s="16" t="s">
        <v>911</v>
      </c>
      <c r="C376" s="1" t="s">
        <v>1314</v>
      </c>
      <c r="E376" s="5">
        <v>0</v>
      </c>
      <c r="G376" s="5">
        <v>0</v>
      </c>
      <c r="I376" s="9">
        <f t="shared" si="120"/>
        <v>0</v>
      </c>
      <c r="K376" s="21">
        <f t="shared" si="121"/>
        <v>0</v>
      </c>
      <c r="M376" s="9">
        <v>0</v>
      </c>
      <c r="O376" s="9">
        <v>0</v>
      </c>
      <c r="Q376" s="9">
        <f t="shared" si="122"/>
        <v>0</v>
      </c>
      <c r="S376" s="21">
        <f t="shared" si="123"/>
        <v>0</v>
      </c>
      <c r="U376" s="9">
        <v>40</v>
      </c>
      <c r="W376" s="9">
        <v>0</v>
      </c>
      <c r="Y376" s="9">
        <f t="shared" si="124"/>
        <v>40</v>
      </c>
      <c r="AA376" s="21" t="str">
        <f t="shared" si="125"/>
        <v>N.M.</v>
      </c>
      <c r="AC376" s="9">
        <v>40</v>
      </c>
      <c r="AE376" s="9">
        <v>0</v>
      </c>
      <c r="AG376" s="9">
        <f t="shared" si="126"/>
        <v>40</v>
      </c>
      <c r="AI376" s="21" t="str">
        <f t="shared" si="127"/>
        <v>N.M.</v>
      </c>
    </row>
    <row r="377" spans="1:35" ht="12.75" outlineLevel="1">
      <c r="A377" s="1" t="s">
        <v>912</v>
      </c>
      <c r="B377" s="16" t="s">
        <v>913</v>
      </c>
      <c r="C377" s="1" t="s">
        <v>1315</v>
      </c>
      <c r="E377" s="5">
        <v>0</v>
      </c>
      <c r="G377" s="5">
        <v>0</v>
      </c>
      <c r="I377" s="9">
        <f t="shared" si="120"/>
        <v>0</v>
      </c>
      <c r="K377" s="21">
        <f t="shared" si="121"/>
        <v>0</v>
      </c>
      <c r="M377" s="9">
        <v>0</v>
      </c>
      <c r="O377" s="9">
        <v>0</v>
      </c>
      <c r="Q377" s="9">
        <f t="shared" si="122"/>
        <v>0</v>
      </c>
      <c r="S377" s="21">
        <f t="shared" si="123"/>
        <v>0</v>
      </c>
      <c r="U377" s="9">
        <v>0</v>
      </c>
      <c r="W377" s="9">
        <v>294199.37</v>
      </c>
      <c r="Y377" s="9">
        <f t="shared" si="124"/>
        <v>-294199.37</v>
      </c>
      <c r="AA377" s="21" t="str">
        <f t="shared" si="125"/>
        <v>N.M.</v>
      </c>
      <c r="AC377" s="9">
        <v>0</v>
      </c>
      <c r="AE377" s="9">
        <v>343234.37</v>
      </c>
      <c r="AG377" s="9">
        <f t="shared" si="126"/>
        <v>-343234.37</v>
      </c>
      <c r="AI377" s="21" t="str">
        <f t="shared" si="127"/>
        <v>N.M.</v>
      </c>
    </row>
    <row r="378" spans="1:35" ht="12.75" outlineLevel="1">
      <c r="A378" s="1" t="s">
        <v>914</v>
      </c>
      <c r="B378" s="16" t="s">
        <v>915</v>
      </c>
      <c r="C378" s="1" t="s">
        <v>1315</v>
      </c>
      <c r="E378" s="5">
        <v>0</v>
      </c>
      <c r="G378" s="5">
        <v>56563.200000000004</v>
      </c>
      <c r="I378" s="9">
        <f t="shared" si="120"/>
        <v>-56563.200000000004</v>
      </c>
      <c r="K378" s="21" t="str">
        <f t="shared" si="121"/>
        <v>N.M.</v>
      </c>
      <c r="M378" s="9">
        <v>0</v>
      </c>
      <c r="O378" s="9">
        <v>169689.6</v>
      </c>
      <c r="Q378" s="9">
        <f t="shared" si="122"/>
        <v>-169689.6</v>
      </c>
      <c r="S378" s="21" t="str">
        <f t="shared" si="123"/>
        <v>N.M.</v>
      </c>
      <c r="U378" s="9">
        <v>339379.22000000003</v>
      </c>
      <c r="W378" s="9">
        <v>282816</v>
      </c>
      <c r="Y378" s="9">
        <f t="shared" si="124"/>
        <v>56563.22000000003</v>
      </c>
      <c r="AA378" s="21">
        <f t="shared" si="125"/>
        <v>0.20000007071735698</v>
      </c>
      <c r="AC378" s="9">
        <v>395942.42000000004</v>
      </c>
      <c r="AE378" s="9">
        <v>282816</v>
      </c>
      <c r="AG378" s="9">
        <f t="shared" si="126"/>
        <v>113126.42000000004</v>
      </c>
      <c r="AI378" s="21">
        <f t="shared" si="127"/>
        <v>0.400000070717357</v>
      </c>
    </row>
    <row r="379" spans="1:35" ht="12.75" outlineLevel="1">
      <c r="A379" s="1" t="s">
        <v>916</v>
      </c>
      <c r="B379" s="16" t="s">
        <v>917</v>
      </c>
      <c r="C379" s="1" t="s">
        <v>1315</v>
      </c>
      <c r="E379" s="5">
        <v>55863.8</v>
      </c>
      <c r="G379" s="5">
        <v>0</v>
      </c>
      <c r="I379" s="9">
        <f t="shared" si="120"/>
        <v>55863.8</v>
      </c>
      <c r="K379" s="21" t="str">
        <f t="shared" si="121"/>
        <v>N.M.</v>
      </c>
      <c r="M379" s="9">
        <v>167591.4</v>
      </c>
      <c r="O379" s="9">
        <v>0</v>
      </c>
      <c r="Q379" s="9">
        <f t="shared" si="122"/>
        <v>167591.4</v>
      </c>
      <c r="S379" s="21" t="str">
        <f t="shared" si="123"/>
        <v>N.M.</v>
      </c>
      <c r="U379" s="9">
        <v>279319</v>
      </c>
      <c r="W379" s="9">
        <v>0</v>
      </c>
      <c r="Y379" s="9">
        <f t="shared" si="124"/>
        <v>279319</v>
      </c>
      <c r="AA379" s="21" t="str">
        <f t="shared" si="125"/>
        <v>N.M.</v>
      </c>
      <c r="AC379" s="9">
        <v>279319</v>
      </c>
      <c r="AE379" s="9">
        <v>0</v>
      </c>
      <c r="AG379" s="9">
        <f t="shared" si="126"/>
        <v>279319</v>
      </c>
      <c r="AI379" s="21" t="str">
        <f t="shared" si="127"/>
        <v>N.M.</v>
      </c>
    </row>
    <row r="380" spans="1:35" ht="12.75" outlineLevel="1">
      <c r="A380" s="1" t="s">
        <v>918</v>
      </c>
      <c r="B380" s="16" t="s">
        <v>919</v>
      </c>
      <c r="C380" s="1" t="s">
        <v>1316</v>
      </c>
      <c r="E380" s="5">
        <v>-98000</v>
      </c>
      <c r="G380" s="5">
        <v>9500</v>
      </c>
      <c r="I380" s="9">
        <f t="shared" si="120"/>
        <v>-107500</v>
      </c>
      <c r="K380" s="21" t="str">
        <f t="shared" si="121"/>
        <v>N.M.</v>
      </c>
      <c r="M380" s="9">
        <v>-98000</v>
      </c>
      <c r="O380" s="9">
        <v>9500</v>
      </c>
      <c r="Q380" s="9">
        <f t="shared" si="122"/>
        <v>-107500</v>
      </c>
      <c r="S380" s="21" t="str">
        <f t="shared" si="123"/>
        <v>N.M.</v>
      </c>
      <c r="U380" s="9">
        <v>227000</v>
      </c>
      <c r="W380" s="9">
        <v>37000</v>
      </c>
      <c r="Y380" s="9">
        <f t="shared" si="124"/>
        <v>190000</v>
      </c>
      <c r="AA380" s="21">
        <f t="shared" si="125"/>
        <v>5.135135135135135</v>
      </c>
      <c r="AC380" s="9">
        <v>227000</v>
      </c>
      <c r="AE380" s="9">
        <v>-719600</v>
      </c>
      <c r="AG380" s="9">
        <f t="shared" si="126"/>
        <v>946600</v>
      </c>
      <c r="AI380" s="21">
        <f t="shared" si="127"/>
        <v>1.3154530294608116</v>
      </c>
    </row>
    <row r="381" spans="1:35" ht="12.75" outlineLevel="1">
      <c r="A381" s="1" t="s">
        <v>920</v>
      </c>
      <c r="B381" s="16" t="s">
        <v>921</v>
      </c>
      <c r="C381" s="1" t="s">
        <v>1316</v>
      </c>
      <c r="E381" s="5">
        <v>0</v>
      </c>
      <c r="G381" s="5">
        <v>0</v>
      </c>
      <c r="I381" s="9">
        <f t="shared" si="120"/>
        <v>0</v>
      </c>
      <c r="K381" s="21">
        <f t="shared" si="121"/>
        <v>0</v>
      </c>
      <c r="M381" s="9">
        <v>0</v>
      </c>
      <c r="O381" s="9">
        <v>0</v>
      </c>
      <c r="Q381" s="9">
        <f t="shared" si="122"/>
        <v>0</v>
      </c>
      <c r="S381" s="21">
        <f t="shared" si="123"/>
        <v>0</v>
      </c>
      <c r="U381" s="9">
        <v>0</v>
      </c>
      <c r="W381" s="9">
        <v>7355</v>
      </c>
      <c r="Y381" s="9">
        <f t="shared" si="124"/>
        <v>-7355</v>
      </c>
      <c r="AA381" s="21" t="str">
        <f t="shared" si="125"/>
        <v>N.M.</v>
      </c>
      <c r="AC381" s="9">
        <v>0</v>
      </c>
      <c r="AE381" s="9">
        <v>11813.59</v>
      </c>
      <c r="AG381" s="9">
        <f t="shared" si="126"/>
        <v>-11813.59</v>
      </c>
      <c r="AI381" s="21" t="str">
        <f t="shared" si="127"/>
        <v>N.M.</v>
      </c>
    </row>
    <row r="382" spans="1:35" ht="12.75" outlineLevel="1">
      <c r="A382" s="1" t="s">
        <v>922</v>
      </c>
      <c r="B382" s="16" t="s">
        <v>923</v>
      </c>
      <c r="C382" s="1" t="s">
        <v>1316</v>
      </c>
      <c r="E382" s="5">
        <v>0</v>
      </c>
      <c r="G382" s="5">
        <v>12091.06</v>
      </c>
      <c r="I382" s="9">
        <f t="shared" si="120"/>
        <v>-12091.06</v>
      </c>
      <c r="K382" s="21" t="str">
        <f t="shared" si="121"/>
        <v>N.M.</v>
      </c>
      <c r="M382" s="9">
        <v>0</v>
      </c>
      <c r="O382" s="9">
        <v>36052.98</v>
      </c>
      <c r="Q382" s="9">
        <f t="shared" si="122"/>
        <v>-36052.98</v>
      </c>
      <c r="S382" s="21" t="str">
        <f t="shared" si="123"/>
        <v>N.M.</v>
      </c>
      <c r="U382" s="9">
        <v>2404.51</v>
      </c>
      <c r="W382" s="9">
        <v>96833.47</v>
      </c>
      <c r="Y382" s="9">
        <f t="shared" si="124"/>
        <v>-94428.96</v>
      </c>
      <c r="AA382" s="21">
        <f t="shared" si="125"/>
        <v>-0.9751686064746002</v>
      </c>
      <c r="AC382" s="9">
        <v>13324.880000000001</v>
      </c>
      <c r="AE382" s="9">
        <v>96833.47</v>
      </c>
      <c r="AG382" s="9">
        <f t="shared" si="126"/>
        <v>-83508.59</v>
      </c>
      <c r="AI382" s="21">
        <f t="shared" si="127"/>
        <v>-0.8623938603047065</v>
      </c>
    </row>
    <row r="383" spans="1:35" ht="12.75" outlineLevel="1">
      <c r="A383" s="1" t="s">
        <v>924</v>
      </c>
      <c r="B383" s="16" t="s">
        <v>925</v>
      </c>
      <c r="C383" s="1" t="s">
        <v>1316</v>
      </c>
      <c r="E383" s="5">
        <v>110243.40000000001</v>
      </c>
      <c r="G383" s="5">
        <v>0</v>
      </c>
      <c r="I383" s="9">
        <f t="shared" si="120"/>
        <v>110243.40000000001</v>
      </c>
      <c r="K383" s="21" t="str">
        <f t="shared" si="121"/>
        <v>N.M.</v>
      </c>
      <c r="M383" s="9">
        <v>113551.18000000001</v>
      </c>
      <c r="O383" s="9">
        <v>0</v>
      </c>
      <c r="Q383" s="9">
        <f t="shared" si="122"/>
        <v>113551.18000000001</v>
      </c>
      <c r="S383" s="21" t="str">
        <f t="shared" si="123"/>
        <v>N.M.</v>
      </c>
      <c r="U383" s="9">
        <v>130844.73</v>
      </c>
      <c r="W383" s="9">
        <v>0</v>
      </c>
      <c r="Y383" s="9">
        <f t="shared" si="124"/>
        <v>130844.73</v>
      </c>
      <c r="AA383" s="21" t="str">
        <f t="shared" si="125"/>
        <v>N.M.</v>
      </c>
      <c r="AC383" s="9">
        <v>130844.73</v>
      </c>
      <c r="AE383" s="9">
        <v>0</v>
      </c>
      <c r="AG383" s="9">
        <f t="shared" si="126"/>
        <v>130844.73</v>
      </c>
      <c r="AI383" s="21" t="str">
        <f t="shared" si="127"/>
        <v>N.M.</v>
      </c>
    </row>
    <row r="384" spans="1:35" ht="12.75" outlineLevel="1">
      <c r="A384" s="1" t="s">
        <v>926</v>
      </c>
      <c r="B384" s="16" t="s">
        <v>927</v>
      </c>
      <c r="C384" s="1" t="s">
        <v>1317</v>
      </c>
      <c r="E384" s="5">
        <v>0</v>
      </c>
      <c r="G384" s="5">
        <v>0</v>
      </c>
      <c r="I384" s="9">
        <f t="shared" si="120"/>
        <v>0</v>
      </c>
      <c r="K384" s="21">
        <f t="shared" si="121"/>
        <v>0</v>
      </c>
      <c r="M384" s="9">
        <v>0</v>
      </c>
      <c r="O384" s="9">
        <v>0</v>
      </c>
      <c r="Q384" s="9">
        <f t="shared" si="122"/>
        <v>0</v>
      </c>
      <c r="S384" s="21">
        <f t="shared" si="123"/>
        <v>0</v>
      </c>
      <c r="U384" s="9">
        <v>0</v>
      </c>
      <c r="W384" s="9">
        <v>100</v>
      </c>
      <c r="Y384" s="9">
        <f t="shared" si="124"/>
        <v>-100</v>
      </c>
      <c r="AA384" s="21" t="str">
        <f t="shared" si="125"/>
        <v>N.M.</v>
      </c>
      <c r="AC384" s="9">
        <v>0</v>
      </c>
      <c r="AE384" s="9">
        <v>100</v>
      </c>
      <c r="AG384" s="9">
        <f t="shared" si="126"/>
        <v>-100</v>
      </c>
      <c r="AI384" s="21" t="str">
        <f t="shared" si="127"/>
        <v>N.M.</v>
      </c>
    </row>
    <row r="385" spans="1:35" ht="12.75" outlineLevel="1">
      <c r="A385" s="1" t="s">
        <v>928</v>
      </c>
      <c r="B385" s="16" t="s">
        <v>929</v>
      </c>
      <c r="C385" s="1" t="s">
        <v>1317</v>
      </c>
      <c r="E385" s="5">
        <v>0</v>
      </c>
      <c r="G385" s="5">
        <v>0</v>
      </c>
      <c r="I385" s="9">
        <f t="shared" si="120"/>
        <v>0</v>
      </c>
      <c r="K385" s="21">
        <f t="shared" si="121"/>
        <v>0</v>
      </c>
      <c r="M385" s="9">
        <v>0</v>
      </c>
      <c r="O385" s="9">
        <v>0</v>
      </c>
      <c r="Q385" s="9">
        <f t="shared" si="122"/>
        <v>0</v>
      </c>
      <c r="S385" s="21">
        <f t="shared" si="123"/>
        <v>0</v>
      </c>
      <c r="U385" s="9">
        <v>100</v>
      </c>
      <c r="W385" s="9">
        <v>0</v>
      </c>
      <c r="Y385" s="9">
        <f t="shared" si="124"/>
        <v>100</v>
      </c>
      <c r="AA385" s="21" t="str">
        <f t="shared" si="125"/>
        <v>N.M.</v>
      </c>
      <c r="AC385" s="9">
        <v>100</v>
      </c>
      <c r="AE385" s="9">
        <v>0</v>
      </c>
      <c r="AG385" s="9">
        <f t="shared" si="126"/>
        <v>100</v>
      </c>
      <c r="AI385" s="21" t="str">
        <f t="shared" si="127"/>
        <v>N.M.</v>
      </c>
    </row>
    <row r="386" spans="1:35" ht="12.75" outlineLevel="1">
      <c r="A386" s="1" t="s">
        <v>930</v>
      </c>
      <c r="B386" s="16" t="s">
        <v>931</v>
      </c>
      <c r="C386" s="1" t="s">
        <v>1318</v>
      </c>
      <c r="E386" s="5">
        <v>0</v>
      </c>
      <c r="G386" s="5">
        <v>0</v>
      </c>
      <c r="I386" s="9">
        <f t="shared" si="120"/>
        <v>0</v>
      </c>
      <c r="K386" s="21">
        <f t="shared" si="121"/>
        <v>0</v>
      </c>
      <c r="M386" s="9">
        <v>0</v>
      </c>
      <c r="O386" s="9">
        <v>0</v>
      </c>
      <c r="Q386" s="9">
        <f t="shared" si="122"/>
        <v>0</v>
      </c>
      <c r="S386" s="21">
        <f t="shared" si="123"/>
        <v>0</v>
      </c>
      <c r="U386" s="9">
        <v>-593.9</v>
      </c>
      <c r="W386" s="9">
        <v>0</v>
      </c>
      <c r="Y386" s="9">
        <f t="shared" si="124"/>
        <v>-593.9</v>
      </c>
      <c r="AA386" s="21" t="str">
        <f t="shared" si="125"/>
        <v>N.M.</v>
      </c>
      <c r="AC386" s="9">
        <v>4313.9800000000005</v>
      </c>
      <c r="AE386" s="9">
        <v>3458</v>
      </c>
      <c r="AG386" s="9">
        <f t="shared" si="126"/>
        <v>855.9800000000005</v>
      </c>
      <c r="AI386" s="21">
        <f t="shared" si="127"/>
        <v>0.247536148062464</v>
      </c>
    </row>
    <row r="387" spans="1:35" ht="12.75" outlineLevel="1">
      <c r="A387" s="1" t="s">
        <v>932</v>
      </c>
      <c r="B387" s="16" t="s">
        <v>933</v>
      </c>
      <c r="C387" s="1" t="s">
        <v>1318</v>
      </c>
      <c r="E387" s="5">
        <v>-14513.720000000001</v>
      </c>
      <c r="G387" s="5">
        <v>3462</v>
      </c>
      <c r="I387" s="9">
        <f t="shared" si="120"/>
        <v>-17975.72</v>
      </c>
      <c r="K387" s="21">
        <f t="shared" si="121"/>
        <v>-5.192293471981514</v>
      </c>
      <c r="M387" s="9">
        <v>-12983.51</v>
      </c>
      <c r="O387" s="9">
        <v>10386</v>
      </c>
      <c r="Q387" s="9">
        <f t="shared" si="122"/>
        <v>-23369.510000000002</v>
      </c>
      <c r="S387" s="21">
        <f t="shared" si="123"/>
        <v>-2.250097246293087</v>
      </c>
      <c r="U387" s="9">
        <v>-12983.51</v>
      </c>
      <c r="W387" s="9">
        <v>38082</v>
      </c>
      <c r="Y387" s="9">
        <f t="shared" si="124"/>
        <v>-51065.51</v>
      </c>
      <c r="AA387" s="21">
        <f t="shared" si="125"/>
        <v>-1.3409356126253873</v>
      </c>
      <c r="AC387" s="9">
        <v>-9525.51</v>
      </c>
      <c r="AE387" s="9">
        <v>38082</v>
      </c>
      <c r="AG387" s="9">
        <f t="shared" si="126"/>
        <v>-47607.51</v>
      </c>
      <c r="AI387" s="21">
        <f t="shared" si="127"/>
        <v>-1.2501315582164803</v>
      </c>
    </row>
    <row r="388" spans="1:35" ht="12.75" outlineLevel="1">
      <c r="A388" s="1" t="s">
        <v>934</v>
      </c>
      <c r="B388" s="16" t="s">
        <v>935</v>
      </c>
      <c r="C388" s="1" t="s">
        <v>1318</v>
      </c>
      <c r="E388" s="5">
        <v>2925</v>
      </c>
      <c r="G388" s="5">
        <v>0</v>
      </c>
      <c r="I388" s="9">
        <f t="shared" si="120"/>
        <v>2925</v>
      </c>
      <c r="K388" s="21" t="str">
        <f t="shared" si="121"/>
        <v>N.M.</v>
      </c>
      <c r="M388" s="9">
        <v>8775</v>
      </c>
      <c r="O388" s="9">
        <v>0</v>
      </c>
      <c r="Q388" s="9">
        <f t="shared" si="122"/>
        <v>8775</v>
      </c>
      <c r="S388" s="21" t="str">
        <f t="shared" si="123"/>
        <v>N.M.</v>
      </c>
      <c r="U388" s="9">
        <v>32175</v>
      </c>
      <c r="W388" s="9">
        <v>0</v>
      </c>
      <c r="Y388" s="9">
        <f t="shared" si="124"/>
        <v>32175</v>
      </c>
      <c r="AA388" s="21" t="str">
        <f t="shared" si="125"/>
        <v>N.M.</v>
      </c>
      <c r="AC388" s="9">
        <v>32175</v>
      </c>
      <c r="AE388" s="9">
        <v>0</v>
      </c>
      <c r="AG388" s="9">
        <f t="shared" si="126"/>
        <v>32175</v>
      </c>
      <c r="AI388" s="21" t="str">
        <f t="shared" si="127"/>
        <v>N.M.</v>
      </c>
    </row>
    <row r="389" spans="1:35" ht="12.75" outlineLevel="1">
      <c r="A389" s="1" t="s">
        <v>936</v>
      </c>
      <c r="B389" s="16" t="s">
        <v>937</v>
      </c>
      <c r="C389" s="1" t="s">
        <v>1319</v>
      </c>
      <c r="E389" s="5">
        <v>-112128.65000000001</v>
      </c>
      <c r="G389" s="5">
        <v>-78372.237</v>
      </c>
      <c r="I389" s="9">
        <f t="shared" si="120"/>
        <v>-33756.413000000015</v>
      </c>
      <c r="K389" s="21">
        <f t="shared" si="121"/>
        <v>-0.43071901852182704</v>
      </c>
      <c r="M389" s="9">
        <v>-327606.54</v>
      </c>
      <c r="O389" s="9">
        <v>-231834.7</v>
      </c>
      <c r="Q389" s="9">
        <f t="shared" si="122"/>
        <v>-95771.83999999997</v>
      </c>
      <c r="S389" s="21">
        <f t="shared" si="123"/>
        <v>-0.4131039917665473</v>
      </c>
      <c r="U389" s="9">
        <v>-1085220.719</v>
      </c>
      <c r="W389" s="9">
        <v>-928368.777</v>
      </c>
      <c r="Y389" s="9">
        <f t="shared" si="124"/>
        <v>-156851.94200000004</v>
      </c>
      <c r="AA389" s="21">
        <f t="shared" si="125"/>
        <v>-0.16895434862303652</v>
      </c>
      <c r="AC389" s="9">
        <v>-1197156.205</v>
      </c>
      <c r="AE389" s="9">
        <v>-981478.833</v>
      </c>
      <c r="AG389" s="9">
        <f t="shared" si="126"/>
        <v>-215677.3720000001</v>
      </c>
      <c r="AI389" s="21">
        <f t="shared" si="127"/>
        <v>-0.2197473493552154</v>
      </c>
    </row>
    <row r="390" spans="1:35" ht="12.75" outlineLevel="1">
      <c r="A390" s="1" t="s">
        <v>938</v>
      </c>
      <c r="B390" s="16" t="s">
        <v>939</v>
      </c>
      <c r="C390" s="1" t="s">
        <v>1320</v>
      </c>
      <c r="E390" s="5">
        <v>-1153.1200000000001</v>
      </c>
      <c r="G390" s="5">
        <v>-1041.028</v>
      </c>
      <c r="I390" s="9">
        <f t="shared" si="120"/>
        <v>-112.0920000000001</v>
      </c>
      <c r="K390" s="21">
        <f t="shared" si="121"/>
        <v>-0.10767433728967914</v>
      </c>
      <c r="M390" s="9">
        <v>-3293.59</v>
      </c>
      <c r="O390" s="9">
        <v>-3504.873</v>
      </c>
      <c r="Q390" s="9">
        <f t="shared" si="122"/>
        <v>211.2829999999999</v>
      </c>
      <c r="S390" s="21">
        <f t="shared" si="123"/>
        <v>0.06028264076900929</v>
      </c>
      <c r="U390" s="9">
        <v>-11083.44</v>
      </c>
      <c r="W390" s="9">
        <v>-13001.636</v>
      </c>
      <c r="Y390" s="9">
        <f t="shared" si="124"/>
        <v>1918.196</v>
      </c>
      <c r="AA390" s="21">
        <f t="shared" si="125"/>
        <v>0.14753497175278557</v>
      </c>
      <c r="AC390" s="9">
        <v>-11949.222</v>
      </c>
      <c r="AE390" s="9">
        <v>-13750.104000000001</v>
      </c>
      <c r="AG390" s="9">
        <f t="shared" si="126"/>
        <v>1800.8820000000014</v>
      </c>
      <c r="AI390" s="21">
        <f t="shared" si="127"/>
        <v>0.13097224573719596</v>
      </c>
    </row>
    <row r="391" spans="1:35" ht="12.75" outlineLevel="1">
      <c r="A391" s="1" t="s">
        <v>940</v>
      </c>
      <c r="B391" s="16" t="s">
        <v>941</v>
      </c>
      <c r="C391" s="1" t="s">
        <v>1321</v>
      </c>
      <c r="E391" s="5">
        <v>-1153.13</v>
      </c>
      <c r="G391" s="5">
        <v>-766.418</v>
      </c>
      <c r="I391" s="9">
        <f t="shared" si="120"/>
        <v>-386.7120000000001</v>
      </c>
      <c r="K391" s="21">
        <f t="shared" si="121"/>
        <v>-0.5045706129031418</v>
      </c>
      <c r="M391" s="9">
        <v>-3293.59</v>
      </c>
      <c r="O391" s="9">
        <v>-2654.167</v>
      </c>
      <c r="Q391" s="9">
        <f t="shared" si="122"/>
        <v>-639.4230000000002</v>
      </c>
      <c r="S391" s="21">
        <f t="shared" si="123"/>
        <v>-0.24091287398268468</v>
      </c>
      <c r="U391" s="9">
        <v>-10453.203</v>
      </c>
      <c r="W391" s="9">
        <v>-9850.939</v>
      </c>
      <c r="Y391" s="9">
        <f t="shared" si="124"/>
        <v>-602.2639999999992</v>
      </c>
      <c r="AA391" s="21">
        <f t="shared" si="125"/>
        <v>-0.061137725043267366</v>
      </c>
      <c r="AC391" s="9">
        <v>-11089.207999999999</v>
      </c>
      <c r="AE391" s="9">
        <v>-10426.782000000001</v>
      </c>
      <c r="AG391" s="9">
        <f t="shared" si="126"/>
        <v>-662.4259999999977</v>
      </c>
      <c r="AI391" s="21">
        <f t="shared" si="127"/>
        <v>-0.0635312026280014</v>
      </c>
    </row>
    <row r="392" spans="1:35" ht="12.75" outlineLevel="1">
      <c r="A392" s="1" t="s">
        <v>942</v>
      </c>
      <c r="B392" s="16" t="s">
        <v>943</v>
      </c>
      <c r="C392" s="1" t="s">
        <v>1322</v>
      </c>
      <c r="E392" s="5">
        <v>0</v>
      </c>
      <c r="G392" s="5">
        <v>0</v>
      </c>
      <c r="I392" s="9">
        <f t="shared" si="120"/>
        <v>0</v>
      </c>
      <c r="K392" s="21">
        <f t="shared" si="121"/>
        <v>0</v>
      </c>
      <c r="M392" s="9">
        <v>0</v>
      </c>
      <c r="O392" s="9">
        <v>0</v>
      </c>
      <c r="Q392" s="9">
        <f t="shared" si="122"/>
        <v>0</v>
      </c>
      <c r="S392" s="21">
        <f t="shared" si="123"/>
        <v>0</v>
      </c>
      <c r="U392" s="9">
        <v>0</v>
      </c>
      <c r="W392" s="9">
        <v>0</v>
      </c>
      <c r="Y392" s="9">
        <f t="shared" si="124"/>
        <v>0</v>
      </c>
      <c r="AA392" s="21">
        <f t="shared" si="125"/>
        <v>0</v>
      </c>
      <c r="AC392" s="9">
        <v>1748.07</v>
      </c>
      <c r="AE392" s="9">
        <v>1250</v>
      </c>
      <c r="AG392" s="9">
        <f t="shared" si="126"/>
        <v>498.06999999999994</v>
      </c>
      <c r="AI392" s="21">
        <f t="shared" si="127"/>
        <v>0.3984559999999999</v>
      </c>
    </row>
    <row r="393" spans="1:35" ht="12.75" outlineLevel="1">
      <c r="A393" s="1" t="s">
        <v>944</v>
      </c>
      <c r="B393" s="16" t="s">
        <v>945</v>
      </c>
      <c r="C393" s="1" t="s">
        <v>1322</v>
      </c>
      <c r="E393" s="5">
        <v>1018.9300000000001</v>
      </c>
      <c r="G393" s="5">
        <v>1250</v>
      </c>
      <c r="I393" s="9">
        <f t="shared" si="120"/>
        <v>-231.06999999999994</v>
      </c>
      <c r="K393" s="21">
        <f t="shared" si="121"/>
        <v>-0.18485599999999994</v>
      </c>
      <c r="M393" s="9">
        <v>1018.9300000000001</v>
      </c>
      <c r="O393" s="9">
        <v>3750</v>
      </c>
      <c r="Q393" s="9">
        <f t="shared" si="122"/>
        <v>-2731.0699999999997</v>
      </c>
      <c r="S393" s="21">
        <f t="shared" si="123"/>
        <v>-0.7282853333333332</v>
      </c>
      <c r="U393" s="9">
        <v>1018.9300000000001</v>
      </c>
      <c r="W393" s="9">
        <v>13750</v>
      </c>
      <c r="Y393" s="9">
        <f t="shared" si="124"/>
        <v>-12731.07</v>
      </c>
      <c r="AA393" s="21">
        <f t="shared" si="125"/>
        <v>-0.9258959999999999</v>
      </c>
      <c r="AC393" s="9">
        <v>2268.9300000000003</v>
      </c>
      <c r="AE393" s="9">
        <v>13750</v>
      </c>
      <c r="AG393" s="9">
        <f t="shared" si="126"/>
        <v>-11481.07</v>
      </c>
      <c r="AI393" s="21">
        <f t="shared" si="127"/>
        <v>-0.8349869090909091</v>
      </c>
    </row>
    <row r="394" spans="1:35" ht="12.75" outlineLevel="1">
      <c r="A394" s="1" t="s">
        <v>946</v>
      </c>
      <c r="B394" s="16" t="s">
        <v>947</v>
      </c>
      <c r="C394" s="1" t="s">
        <v>1322</v>
      </c>
      <c r="E394" s="5">
        <v>1002</v>
      </c>
      <c r="G394" s="5">
        <v>0</v>
      </c>
      <c r="I394" s="9">
        <f t="shared" si="120"/>
        <v>1002</v>
      </c>
      <c r="K394" s="21" t="str">
        <f t="shared" si="121"/>
        <v>N.M.</v>
      </c>
      <c r="M394" s="9">
        <v>3006</v>
      </c>
      <c r="O394" s="9">
        <v>0</v>
      </c>
      <c r="Q394" s="9">
        <f t="shared" si="122"/>
        <v>3006</v>
      </c>
      <c r="S394" s="21" t="str">
        <f t="shared" si="123"/>
        <v>N.M.</v>
      </c>
      <c r="U394" s="9">
        <v>11022</v>
      </c>
      <c r="W394" s="9">
        <v>0</v>
      </c>
      <c r="Y394" s="9">
        <f t="shared" si="124"/>
        <v>11022</v>
      </c>
      <c r="AA394" s="21" t="str">
        <f t="shared" si="125"/>
        <v>N.M.</v>
      </c>
      <c r="AC394" s="9">
        <v>11022</v>
      </c>
      <c r="AE394" s="9">
        <v>0</v>
      </c>
      <c r="AG394" s="9">
        <f t="shared" si="126"/>
        <v>11022</v>
      </c>
      <c r="AI394" s="21" t="str">
        <f t="shared" si="127"/>
        <v>N.M.</v>
      </c>
    </row>
    <row r="395" spans="1:68" s="16" customFormat="1" ht="12.75">
      <c r="A395" s="16" t="s">
        <v>38</v>
      </c>
      <c r="B395" s="114"/>
      <c r="C395" s="16" t="s">
        <v>39</v>
      </c>
      <c r="D395" s="9"/>
      <c r="E395" s="9">
        <v>666159.3200000001</v>
      </c>
      <c r="F395" s="9"/>
      <c r="G395" s="9">
        <v>978535.929</v>
      </c>
      <c r="H395" s="9"/>
      <c r="I395" s="9">
        <f aca="true" t="shared" si="128" ref="I395:I407">+E395-G395</f>
        <v>-312376.60899999994</v>
      </c>
      <c r="J395" s="44" t="str">
        <f>IF((+E395-G395)=(I395),"  ",$AO$511)</f>
        <v>  </v>
      </c>
      <c r="K395" s="38">
        <f aca="true" t="shared" si="129" ref="K395:K407">IF(G395&lt;0,IF(I395=0,0,IF(OR(G395=0,E395=0),"N.M.",IF(ABS(I395/G395)&gt;=10,"N.M.",I395/(-G395)))),IF(I395=0,0,IF(OR(G395=0,E395=0),"N.M.",IF(ABS(I395/G395)&gt;=10,"N.M.",I395/G395))))</f>
        <v>-0.3192285533339879</v>
      </c>
      <c r="L395" s="45"/>
      <c r="M395" s="5">
        <v>2421423.180000001</v>
      </c>
      <c r="N395" s="9"/>
      <c r="O395" s="5">
        <v>2972536.6709999996</v>
      </c>
      <c r="P395" s="9"/>
      <c r="Q395" s="9">
        <f aca="true" t="shared" si="130" ref="Q395:Q407">(+M395-O395)</f>
        <v>-551113.4909999985</v>
      </c>
      <c r="R395" s="44" t="str">
        <f>IF((+M395-O395)=(Q395),"  ",$AO$511)</f>
        <v>  </v>
      </c>
      <c r="S395" s="38">
        <f aca="true" t="shared" si="131" ref="S395:S407">IF(O395&lt;0,IF(Q395=0,0,IF(OR(O395=0,M395=0),"N.M.",IF(ABS(Q395/O395)&gt;=10,"N.M.",Q395/(-O395)))),IF(Q395=0,0,IF(OR(O395=0,M395=0),"N.M.",IF(ABS(Q395/O395)&gt;=10,"N.M.",Q395/O395))))</f>
        <v>-0.18540174672247084</v>
      </c>
      <c r="T395" s="45"/>
      <c r="U395" s="9">
        <v>8552560.965999998</v>
      </c>
      <c r="V395" s="9"/>
      <c r="W395" s="9">
        <v>10699699.030000001</v>
      </c>
      <c r="X395" s="9"/>
      <c r="Y395" s="9">
        <f aca="true" t="shared" si="132" ref="Y395:Y407">(+U395-W395)</f>
        <v>-2147138.064000003</v>
      </c>
      <c r="Z395" s="44" t="str">
        <f>IF((+U395-W395)=(Y395),"  ",$AO$511)</f>
        <v>  </v>
      </c>
      <c r="AA395" s="38">
        <f aca="true" t="shared" si="133" ref="AA395:AA407">IF(W395&lt;0,IF(Y395=0,0,IF(OR(W395=0,U395=0),"N.M.",IF(ABS(Y395/W395)&gt;=10,"N.M.",Y395/(-W395)))),IF(Y395=0,0,IF(OR(W395=0,U395=0),"N.M.",IF(ABS(Y395/W395)&gt;=10,"N.M.",Y395/W395))))</f>
        <v>-0.20067275331575404</v>
      </c>
      <c r="AB395" s="45"/>
      <c r="AC395" s="9">
        <v>9725028.057999998</v>
      </c>
      <c r="AD395" s="9"/>
      <c r="AE395" s="9">
        <v>10836808.207</v>
      </c>
      <c r="AF395" s="9"/>
      <c r="AG395" s="9">
        <f aca="true" t="shared" si="134" ref="AG395:AG407">(+AC395-AE395)</f>
        <v>-1111780.149000002</v>
      </c>
      <c r="AH395" s="44" t="str">
        <f>IF((+AC395-AE395)=(AG395),"  ",$AO$511)</f>
        <v>  </v>
      </c>
      <c r="AI395" s="38">
        <f aca="true" t="shared" si="135" ref="AI395:AI407">IF(AE395&lt;0,IF(AG395=0,0,IF(OR(AE395=0,AC395=0),"N.M.",IF(ABS(AG395/AE395)&gt;=10,"N.M.",AG395/(-AE395)))),IF(AG395=0,0,IF(OR(AE395=0,AC395=0),"N.M.",IF(ABS(AG395/AE395)&gt;=10,"N.M.",AG395/AE395))))</f>
        <v>-0.10259295244164711</v>
      </c>
      <c r="AJ395" s="9"/>
      <c r="AK395" s="9"/>
      <c r="AL395" s="9"/>
      <c r="AM395" s="9"/>
      <c r="AN395" s="9"/>
      <c r="AO395" s="9"/>
      <c r="AP395" s="115"/>
      <c r="AQ395" s="116"/>
      <c r="AR395" s="45"/>
      <c r="AS395" s="9"/>
      <c r="AT395" s="9"/>
      <c r="AU395" s="9"/>
      <c r="AV395" s="9"/>
      <c r="AW395" s="9"/>
      <c r="AX395" s="115"/>
      <c r="AY395" s="116"/>
      <c r="AZ395" s="45"/>
      <c r="BA395" s="9"/>
      <c r="BB395" s="9"/>
      <c r="BC395" s="9"/>
      <c r="BD395" s="115"/>
      <c r="BE395" s="116"/>
      <c r="BF395" s="45"/>
      <c r="BG395" s="9"/>
      <c r="BH395" s="86"/>
      <c r="BI395" s="9"/>
      <c r="BJ395" s="86"/>
      <c r="BK395" s="9"/>
      <c r="BL395" s="86"/>
      <c r="BM395" s="9"/>
      <c r="BN395" s="86"/>
      <c r="BO395" s="86"/>
      <c r="BP395" s="86"/>
    </row>
    <row r="396" spans="1:35" ht="12.75" outlineLevel="1">
      <c r="A396" s="1" t="s">
        <v>948</v>
      </c>
      <c r="B396" s="16" t="s">
        <v>949</v>
      </c>
      <c r="C396" s="1" t="s">
        <v>1323</v>
      </c>
      <c r="E396" s="5">
        <v>0</v>
      </c>
      <c r="G396" s="5">
        <v>0</v>
      </c>
      <c r="I396" s="9">
        <f t="shared" si="128"/>
        <v>0</v>
      </c>
      <c r="K396" s="21">
        <f t="shared" si="129"/>
        <v>0</v>
      </c>
      <c r="M396" s="9">
        <v>5008</v>
      </c>
      <c r="O396" s="9">
        <v>0</v>
      </c>
      <c r="Q396" s="9">
        <f t="shared" si="130"/>
        <v>5008</v>
      </c>
      <c r="S396" s="21" t="str">
        <f t="shared" si="131"/>
        <v>N.M.</v>
      </c>
      <c r="U396" s="9">
        <v>-588</v>
      </c>
      <c r="W396" s="9">
        <v>0</v>
      </c>
      <c r="Y396" s="9">
        <f t="shared" si="132"/>
        <v>-588</v>
      </c>
      <c r="AA396" s="21" t="str">
        <f t="shared" si="133"/>
        <v>N.M.</v>
      </c>
      <c r="AC396" s="9">
        <v>-588</v>
      </c>
      <c r="AE396" s="9">
        <v>191322</v>
      </c>
      <c r="AG396" s="9">
        <f t="shared" si="134"/>
        <v>-191910</v>
      </c>
      <c r="AI396" s="21">
        <f t="shared" si="135"/>
        <v>-1.0030733527769937</v>
      </c>
    </row>
    <row r="397" spans="1:35" ht="12.75" outlineLevel="1">
      <c r="A397" s="1" t="s">
        <v>950</v>
      </c>
      <c r="B397" s="16" t="s">
        <v>951</v>
      </c>
      <c r="C397" s="1" t="s">
        <v>1323</v>
      </c>
      <c r="E397" s="5">
        <v>0</v>
      </c>
      <c r="G397" s="5">
        <v>29977</v>
      </c>
      <c r="I397" s="9">
        <f t="shared" si="128"/>
        <v>-29977</v>
      </c>
      <c r="K397" s="21" t="str">
        <f t="shared" si="129"/>
        <v>N.M.</v>
      </c>
      <c r="M397" s="9">
        <v>0</v>
      </c>
      <c r="O397" s="9">
        <v>29977</v>
      </c>
      <c r="Q397" s="9">
        <f t="shared" si="130"/>
        <v>-29977</v>
      </c>
      <c r="S397" s="21" t="str">
        <f t="shared" si="131"/>
        <v>N.M.</v>
      </c>
      <c r="U397" s="9">
        <v>0</v>
      </c>
      <c r="W397" s="9">
        <v>29977</v>
      </c>
      <c r="Y397" s="9">
        <f t="shared" si="132"/>
        <v>-29977</v>
      </c>
      <c r="AA397" s="21" t="str">
        <f t="shared" si="133"/>
        <v>N.M.</v>
      </c>
      <c r="AC397" s="9">
        <v>0</v>
      </c>
      <c r="AE397" s="9">
        <v>29977</v>
      </c>
      <c r="AG397" s="9">
        <f t="shared" si="134"/>
        <v>-29977</v>
      </c>
      <c r="AI397" s="21" t="str">
        <f t="shared" si="135"/>
        <v>N.M.</v>
      </c>
    </row>
    <row r="398" spans="1:35" ht="12.75" outlineLevel="1">
      <c r="A398" s="1" t="s">
        <v>952</v>
      </c>
      <c r="B398" s="16" t="s">
        <v>953</v>
      </c>
      <c r="C398" s="1" t="s">
        <v>1323</v>
      </c>
      <c r="E398" s="5">
        <v>0</v>
      </c>
      <c r="G398" s="5">
        <v>0</v>
      </c>
      <c r="I398" s="9">
        <f t="shared" si="128"/>
        <v>0</v>
      </c>
      <c r="K398" s="21">
        <f t="shared" si="129"/>
        <v>0</v>
      </c>
      <c r="M398" s="9">
        <v>0</v>
      </c>
      <c r="O398" s="9">
        <v>-267892</v>
      </c>
      <c r="Q398" s="9">
        <f t="shared" si="130"/>
        <v>267892</v>
      </c>
      <c r="S398" s="21" t="str">
        <f t="shared" si="131"/>
        <v>N.M.</v>
      </c>
      <c r="U398" s="9">
        <v>0</v>
      </c>
      <c r="W398" s="9">
        <v>-267892</v>
      </c>
      <c r="Y398" s="9">
        <f t="shared" si="132"/>
        <v>267892</v>
      </c>
      <c r="AA398" s="21" t="str">
        <f t="shared" si="133"/>
        <v>N.M.</v>
      </c>
      <c r="AC398" s="9">
        <v>0</v>
      </c>
      <c r="AE398" s="9">
        <v>89608</v>
      </c>
      <c r="AG398" s="9">
        <f t="shared" si="134"/>
        <v>-89608</v>
      </c>
      <c r="AI398" s="21" t="str">
        <f t="shared" si="135"/>
        <v>N.M.</v>
      </c>
    </row>
    <row r="399" spans="1:35" ht="12.75" outlineLevel="1">
      <c r="A399" s="1" t="s">
        <v>954</v>
      </c>
      <c r="B399" s="16" t="s">
        <v>955</v>
      </c>
      <c r="C399" s="1" t="s">
        <v>1323</v>
      </c>
      <c r="E399" s="5">
        <v>-525794.1</v>
      </c>
      <c r="G399" s="5">
        <v>65200</v>
      </c>
      <c r="I399" s="9">
        <f t="shared" si="128"/>
        <v>-590994.1</v>
      </c>
      <c r="K399" s="21">
        <f t="shared" si="129"/>
        <v>-9.064326687116564</v>
      </c>
      <c r="M399" s="9">
        <v>-525794.1</v>
      </c>
      <c r="O399" s="9">
        <v>-386800</v>
      </c>
      <c r="Q399" s="9">
        <f t="shared" si="130"/>
        <v>-138994.09999999998</v>
      </c>
      <c r="S399" s="21">
        <f t="shared" si="131"/>
        <v>-0.3593435884177869</v>
      </c>
      <c r="U399" s="9">
        <v>-525794.1</v>
      </c>
      <c r="W399" s="9">
        <v>1155091</v>
      </c>
      <c r="Y399" s="9">
        <f t="shared" si="132"/>
        <v>-1680885.1</v>
      </c>
      <c r="AA399" s="21">
        <f t="shared" si="133"/>
        <v>-1.4551971229972358</v>
      </c>
      <c r="AC399" s="9">
        <v>-310775.1</v>
      </c>
      <c r="AE399" s="9">
        <v>1155091</v>
      </c>
      <c r="AG399" s="9">
        <f t="shared" si="134"/>
        <v>-1465866.1</v>
      </c>
      <c r="AI399" s="21">
        <f t="shared" si="135"/>
        <v>-1.2690481529160906</v>
      </c>
    </row>
    <row r="400" spans="1:35" ht="12.75" outlineLevel="1">
      <c r="A400" s="1" t="s">
        <v>956</v>
      </c>
      <c r="B400" s="16" t="s">
        <v>957</v>
      </c>
      <c r="C400" s="1" t="s">
        <v>1323</v>
      </c>
      <c r="E400" s="5">
        <v>152313.83000000002</v>
      </c>
      <c r="G400" s="5">
        <v>0</v>
      </c>
      <c r="I400" s="9">
        <f t="shared" si="128"/>
        <v>152313.83000000002</v>
      </c>
      <c r="K400" s="21" t="str">
        <f t="shared" si="129"/>
        <v>N.M.</v>
      </c>
      <c r="M400" s="9">
        <v>279211.37</v>
      </c>
      <c r="O400" s="9">
        <v>0</v>
      </c>
      <c r="Q400" s="9">
        <f t="shared" si="130"/>
        <v>279211.37</v>
      </c>
      <c r="S400" s="21" t="str">
        <f t="shared" si="131"/>
        <v>N.M.</v>
      </c>
      <c r="U400" s="9">
        <v>1654137.51</v>
      </c>
      <c r="W400" s="9">
        <v>0</v>
      </c>
      <c r="Y400" s="9">
        <f t="shared" si="132"/>
        <v>1654137.51</v>
      </c>
      <c r="AA400" s="21" t="str">
        <f t="shared" si="133"/>
        <v>N.M.</v>
      </c>
      <c r="AC400" s="9">
        <v>1654137.51</v>
      </c>
      <c r="AE400" s="9">
        <v>0</v>
      </c>
      <c r="AG400" s="9">
        <f t="shared" si="134"/>
        <v>1654137.51</v>
      </c>
      <c r="AI400" s="21" t="str">
        <f t="shared" si="135"/>
        <v>N.M.</v>
      </c>
    </row>
    <row r="401" spans="1:68" s="16" customFormat="1" ht="12.75">
      <c r="A401" s="16" t="s">
        <v>40</v>
      </c>
      <c r="B401" s="114"/>
      <c r="C401" s="16" t="s">
        <v>94</v>
      </c>
      <c r="D401" s="9"/>
      <c r="E401" s="9">
        <v>-373480.26999999996</v>
      </c>
      <c r="F401" s="9"/>
      <c r="G401" s="9">
        <v>95177</v>
      </c>
      <c r="H401" s="9"/>
      <c r="I401" s="9">
        <f t="shared" si="128"/>
        <v>-468657.26999999996</v>
      </c>
      <c r="J401" s="44" t="str">
        <f>IF((+E401-G401)=(I401),"  ",$AO$511)</f>
        <v>  </v>
      </c>
      <c r="K401" s="38">
        <f t="shared" si="129"/>
        <v>-4.924060119566701</v>
      </c>
      <c r="L401" s="45"/>
      <c r="M401" s="5">
        <v>-241574.72999999998</v>
      </c>
      <c r="N401" s="9"/>
      <c r="O401" s="5">
        <v>-624715</v>
      </c>
      <c r="P401" s="9"/>
      <c r="Q401" s="9">
        <f t="shared" si="130"/>
        <v>383140.27</v>
      </c>
      <c r="R401" s="44" t="str">
        <f>IF((+M401-O401)=(Q401),"  ",$AO$511)</f>
        <v>  </v>
      </c>
      <c r="S401" s="38">
        <f t="shared" si="131"/>
        <v>0.613304098668993</v>
      </c>
      <c r="T401" s="45"/>
      <c r="U401" s="9">
        <v>1127755.4100000001</v>
      </c>
      <c r="V401" s="9"/>
      <c r="W401" s="9">
        <v>917176</v>
      </c>
      <c r="X401" s="9"/>
      <c r="Y401" s="9">
        <f t="shared" si="132"/>
        <v>210579.41000000015</v>
      </c>
      <c r="Z401" s="44" t="str">
        <f>IF((+U401-W401)=(Y401),"  ",$AO$511)</f>
        <v>  </v>
      </c>
      <c r="AA401" s="38">
        <f t="shared" si="133"/>
        <v>0.22959542116235068</v>
      </c>
      <c r="AB401" s="45"/>
      <c r="AC401" s="9">
        <v>1342774.4100000001</v>
      </c>
      <c r="AD401" s="9"/>
      <c r="AE401" s="9">
        <v>1465998</v>
      </c>
      <c r="AF401" s="9"/>
      <c r="AG401" s="9">
        <f t="shared" si="134"/>
        <v>-123223.58999999985</v>
      </c>
      <c r="AH401" s="44" t="str">
        <f>IF((+AC401-AE401)=(AG401),"  ",$AO$511)</f>
        <v>  </v>
      </c>
      <c r="AI401" s="38">
        <f t="shared" si="135"/>
        <v>-0.08405440525839725</v>
      </c>
      <c r="AJ401" s="9"/>
      <c r="AK401" s="9"/>
      <c r="AL401" s="9"/>
      <c r="AM401" s="9"/>
      <c r="AN401" s="9"/>
      <c r="AO401" s="9"/>
      <c r="AP401" s="115"/>
      <c r="AQ401" s="116"/>
      <c r="AR401" s="45"/>
      <c r="AS401" s="9"/>
      <c r="AT401" s="9"/>
      <c r="AU401" s="9"/>
      <c r="AV401" s="9"/>
      <c r="AW401" s="9"/>
      <c r="AX401" s="115"/>
      <c r="AY401" s="116"/>
      <c r="AZ401" s="45"/>
      <c r="BA401" s="9"/>
      <c r="BB401" s="9"/>
      <c r="BC401" s="9"/>
      <c r="BD401" s="115"/>
      <c r="BE401" s="116"/>
      <c r="BF401" s="45"/>
      <c r="BG401" s="9"/>
      <c r="BH401" s="86"/>
      <c r="BI401" s="9"/>
      <c r="BJ401" s="86"/>
      <c r="BK401" s="9"/>
      <c r="BL401" s="86"/>
      <c r="BM401" s="9"/>
      <c r="BN401" s="86"/>
      <c r="BO401" s="86"/>
      <c r="BP401" s="86"/>
    </row>
    <row r="402" spans="1:35" ht="12.75" outlineLevel="1">
      <c r="A402" s="1" t="s">
        <v>958</v>
      </c>
      <c r="B402" s="16" t="s">
        <v>959</v>
      </c>
      <c r="C402" s="1" t="s">
        <v>1324</v>
      </c>
      <c r="E402" s="5">
        <v>-3178242.01</v>
      </c>
      <c r="G402" s="5">
        <v>363870.57</v>
      </c>
      <c r="I402" s="9">
        <f t="shared" si="128"/>
        <v>-3542112.5799999996</v>
      </c>
      <c r="K402" s="21">
        <f t="shared" si="129"/>
        <v>-9.734539894226675</v>
      </c>
      <c r="M402" s="9">
        <v>-3463462.5</v>
      </c>
      <c r="O402" s="9">
        <v>-2796661.34</v>
      </c>
      <c r="Q402" s="9">
        <f t="shared" si="130"/>
        <v>-666801.1600000001</v>
      </c>
      <c r="S402" s="21">
        <f t="shared" si="131"/>
        <v>-0.23842756735071832</v>
      </c>
      <c r="U402" s="9">
        <v>375954.79</v>
      </c>
      <c r="W402" s="9">
        <v>9149108.96</v>
      </c>
      <c r="Y402" s="9">
        <f t="shared" si="132"/>
        <v>-8773154.170000002</v>
      </c>
      <c r="AA402" s="21">
        <f t="shared" si="133"/>
        <v>-0.9589080432156096</v>
      </c>
      <c r="AC402" s="9">
        <v>1649203.82</v>
      </c>
      <c r="AE402" s="9">
        <v>9886927.340000002</v>
      </c>
      <c r="AG402" s="9">
        <f t="shared" si="134"/>
        <v>-8237723.520000001</v>
      </c>
      <c r="AI402" s="21">
        <f t="shared" si="135"/>
        <v>-0.8331934924485851</v>
      </c>
    </row>
    <row r="403" spans="1:35" ht="12.75" outlineLevel="1">
      <c r="A403" s="1" t="s">
        <v>960</v>
      </c>
      <c r="B403" s="16" t="s">
        <v>961</v>
      </c>
      <c r="C403" s="1" t="s">
        <v>1325</v>
      </c>
      <c r="E403" s="5">
        <v>10403557.9</v>
      </c>
      <c r="G403" s="5">
        <v>3267128.6</v>
      </c>
      <c r="I403" s="9">
        <f t="shared" si="128"/>
        <v>7136429.300000001</v>
      </c>
      <c r="K403" s="21">
        <f t="shared" si="129"/>
        <v>2.184312334690468</v>
      </c>
      <c r="M403" s="9">
        <v>19416709.79</v>
      </c>
      <c r="O403" s="9">
        <v>22036816.1</v>
      </c>
      <c r="Q403" s="9">
        <f t="shared" si="130"/>
        <v>-2620106.3100000024</v>
      </c>
      <c r="S403" s="21">
        <f t="shared" si="131"/>
        <v>-0.11889677247885198</v>
      </c>
      <c r="U403" s="9">
        <v>53759992.38</v>
      </c>
      <c r="W403" s="9">
        <v>43255740.2</v>
      </c>
      <c r="Y403" s="9">
        <f t="shared" si="132"/>
        <v>10504252.18</v>
      </c>
      <c r="AA403" s="21">
        <f t="shared" si="133"/>
        <v>0.24284065262626112</v>
      </c>
      <c r="AC403" s="9">
        <v>62180396.190000005</v>
      </c>
      <c r="AE403" s="9">
        <v>46629976.84</v>
      </c>
      <c r="AG403" s="9">
        <f t="shared" si="134"/>
        <v>15550419.350000001</v>
      </c>
      <c r="AI403" s="21">
        <f t="shared" si="135"/>
        <v>0.33348546158102704</v>
      </c>
    </row>
    <row r="404" spans="1:35" ht="12.75" outlineLevel="1">
      <c r="A404" s="1" t="s">
        <v>962</v>
      </c>
      <c r="B404" s="16" t="s">
        <v>963</v>
      </c>
      <c r="C404" s="1" t="s">
        <v>1326</v>
      </c>
      <c r="E404" s="5">
        <v>-5882559.8100000005</v>
      </c>
      <c r="G404" s="5">
        <v>-1516753.33</v>
      </c>
      <c r="I404" s="9">
        <f t="shared" si="128"/>
        <v>-4365806.48</v>
      </c>
      <c r="K404" s="21">
        <f t="shared" si="129"/>
        <v>-2.8783892500173383</v>
      </c>
      <c r="M404" s="9">
        <v>-15090295.7</v>
      </c>
      <c r="O404" s="9">
        <v>-18731157.9</v>
      </c>
      <c r="Q404" s="9">
        <f t="shared" si="130"/>
        <v>3640862.1999999993</v>
      </c>
      <c r="S404" s="21">
        <f t="shared" si="131"/>
        <v>0.19437464674834648</v>
      </c>
      <c r="U404" s="9">
        <v>-41337367.95</v>
      </c>
      <c r="W404" s="9">
        <v>-40189445.63</v>
      </c>
      <c r="Y404" s="9">
        <f t="shared" si="132"/>
        <v>-1147922.3200000003</v>
      </c>
      <c r="AA404" s="21">
        <f t="shared" si="133"/>
        <v>-0.02856278065062726</v>
      </c>
      <c r="AC404" s="9">
        <v>-47390580.25</v>
      </c>
      <c r="AE404" s="9">
        <v>-42269933.160000004</v>
      </c>
      <c r="AG404" s="9">
        <f t="shared" si="134"/>
        <v>-5120647.089999996</v>
      </c>
      <c r="AI404" s="21">
        <f t="shared" si="135"/>
        <v>-0.12114159420639112</v>
      </c>
    </row>
    <row r="405" spans="1:35" ht="12.75" outlineLevel="1">
      <c r="A405" s="1" t="s">
        <v>964</v>
      </c>
      <c r="B405" s="16" t="s">
        <v>965</v>
      </c>
      <c r="C405" s="1" t="s">
        <v>1327</v>
      </c>
      <c r="E405" s="5">
        <v>-73914</v>
      </c>
      <c r="G405" s="5">
        <v>-74202</v>
      </c>
      <c r="I405" s="9">
        <f t="shared" si="128"/>
        <v>288</v>
      </c>
      <c r="K405" s="21">
        <f t="shared" si="129"/>
        <v>0.0038812970000808604</v>
      </c>
      <c r="M405" s="9">
        <v>-221742</v>
      </c>
      <c r="O405" s="9">
        <v>-222606</v>
      </c>
      <c r="Q405" s="9">
        <f t="shared" si="130"/>
        <v>864</v>
      </c>
      <c r="S405" s="21">
        <f t="shared" si="131"/>
        <v>0.0038812970000808604</v>
      </c>
      <c r="U405" s="9">
        <v>-813054</v>
      </c>
      <c r="W405" s="9">
        <v>-932338</v>
      </c>
      <c r="Y405" s="9">
        <f t="shared" si="132"/>
        <v>119284</v>
      </c>
      <c r="AA405" s="21">
        <f t="shared" si="133"/>
        <v>0.12794072535925813</v>
      </c>
      <c r="AC405" s="9">
        <v>-887256</v>
      </c>
      <c r="AE405" s="9">
        <v>-1022412.76</v>
      </c>
      <c r="AG405" s="9">
        <f t="shared" si="134"/>
        <v>135156.76</v>
      </c>
      <c r="AI405" s="21">
        <f t="shared" si="135"/>
        <v>0.1321939291915723</v>
      </c>
    </row>
    <row r="406" spans="1:68" s="90" customFormat="1" ht="12.75">
      <c r="A406" s="90" t="s">
        <v>41</v>
      </c>
      <c r="B406" s="91"/>
      <c r="C406" s="77" t="s">
        <v>1328</v>
      </c>
      <c r="D406" s="105"/>
      <c r="E406" s="105">
        <v>1268842.08</v>
      </c>
      <c r="F406" s="105"/>
      <c r="G406" s="105">
        <v>2040043.8399999999</v>
      </c>
      <c r="H406" s="105"/>
      <c r="I406" s="9">
        <f t="shared" si="128"/>
        <v>-771201.7599999998</v>
      </c>
      <c r="J406" s="37" t="str">
        <f>IF((+E406-G406)=(I406),"  ",$AO$511)</f>
        <v>  </v>
      </c>
      <c r="K406" s="38">
        <f t="shared" si="129"/>
        <v>-0.37803195445054744</v>
      </c>
      <c r="L406" s="39"/>
      <c r="M406" s="5">
        <v>641209.5899999999</v>
      </c>
      <c r="N406" s="9"/>
      <c r="O406" s="5">
        <v>286390.86000000313</v>
      </c>
      <c r="P406" s="9"/>
      <c r="Q406" s="9">
        <f t="shared" si="130"/>
        <v>354818.7299999967</v>
      </c>
      <c r="R406" s="37" t="str">
        <f>IF((+M406-O406)=(Q406),"  ",$AO$511)</f>
        <v>  </v>
      </c>
      <c r="S406" s="38">
        <f t="shared" si="131"/>
        <v>1.2389317522213972</v>
      </c>
      <c r="T406" s="39"/>
      <c r="U406" s="9">
        <v>11985525.219999999</v>
      </c>
      <c r="V406" s="9"/>
      <c r="W406" s="9">
        <v>11283065.530000001</v>
      </c>
      <c r="X406" s="9"/>
      <c r="Y406" s="9">
        <f t="shared" si="132"/>
        <v>702459.6899999976</v>
      </c>
      <c r="Z406" s="37" t="str">
        <f>IF((+U406-W406)=(Y406),"  ",$AO$511)</f>
        <v>  </v>
      </c>
      <c r="AA406" s="38">
        <f t="shared" si="133"/>
        <v>0.06225787558640524</v>
      </c>
      <c r="AB406" s="39"/>
      <c r="AC406" s="9">
        <v>15551763.759999998</v>
      </c>
      <c r="AD406" s="9"/>
      <c r="AE406" s="9">
        <v>13224558.259999998</v>
      </c>
      <c r="AF406" s="9"/>
      <c r="AG406" s="9">
        <f t="shared" si="134"/>
        <v>2327205.5</v>
      </c>
      <c r="AH406" s="37" t="str">
        <f>IF((+AC406-AE406)=(AG406),"  ",$AO$511)</f>
        <v>  </v>
      </c>
      <c r="AI406" s="38">
        <f t="shared" si="135"/>
        <v>0.17597604806498848</v>
      </c>
      <c r="AJ406" s="105"/>
      <c r="AK406" s="105"/>
      <c r="AL406" s="105"/>
      <c r="AM406" s="105"/>
      <c r="AN406" s="105"/>
      <c r="AO406" s="105"/>
      <c r="AP406" s="106"/>
      <c r="AQ406" s="107"/>
      <c r="AR406" s="108"/>
      <c r="AS406" s="105"/>
      <c r="AT406" s="105"/>
      <c r="AU406" s="105"/>
      <c r="AV406" s="105"/>
      <c r="AW406" s="105"/>
      <c r="AX406" s="106"/>
      <c r="AY406" s="107"/>
      <c r="AZ406" s="108"/>
      <c r="BA406" s="105"/>
      <c r="BB406" s="105"/>
      <c r="BC406" s="105"/>
      <c r="BD406" s="106"/>
      <c r="BE406" s="107"/>
      <c r="BF406" s="108"/>
      <c r="BG406" s="105"/>
      <c r="BH406" s="109"/>
      <c r="BI406" s="105"/>
      <c r="BJ406" s="109"/>
      <c r="BK406" s="105"/>
      <c r="BL406" s="109"/>
      <c r="BM406" s="105"/>
      <c r="BN406" s="97"/>
      <c r="BO406" s="97"/>
      <c r="BP406" s="97"/>
    </row>
    <row r="407" spans="1:68" s="17" customFormat="1" ht="12.75">
      <c r="A407" s="17" t="s">
        <v>42</v>
      </c>
      <c r="B407" s="98"/>
      <c r="C407" s="17" t="s">
        <v>43</v>
      </c>
      <c r="D407" s="18"/>
      <c r="E407" s="18">
        <v>53181413.030000016</v>
      </c>
      <c r="F407" s="18"/>
      <c r="G407" s="18">
        <v>44907454.69499999</v>
      </c>
      <c r="H407" s="18"/>
      <c r="I407" s="18">
        <f t="shared" si="128"/>
        <v>8273958.335000023</v>
      </c>
      <c r="J407" s="37" t="str">
        <f>IF((+E407-G407)=(I407),"  ",$AO$511)</f>
        <v>  </v>
      </c>
      <c r="K407" s="40">
        <f t="shared" si="129"/>
        <v>0.18424465138794088</v>
      </c>
      <c r="L407" s="39"/>
      <c r="M407" s="8">
        <v>160893895.057</v>
      </c>
      <c r="N407" s="18"/>
      <c r="O407" s="8">
        <v>129742369.10699995</v>
      </c>
      <c r="P407" s="18"/>
      <c r="Q407" s="18">
        <f t="shared" si="130"/>
        <v>31151525.950000063</v>
      </c>
      <c r="R407" s="37" t="str">
        <f>IF((+M407-O407)=(Q407),"  ",$AO$511)</f>
        <v>  </v>
      </c>
      <c r="S407" s="40">
        <f t="shared" si="131"/>
        <v>0.2401029529860755</v>
      </c>
      <c r="T407" s="39"/>
      <c r="U407" s="18">
        <v>581424394.7779998</v>
      </c>
      <c r="V407" s="18"/>
      <c r="W407" s="18">
        <v>487553972.89800024</v>
      </c>
      <c r="X407" s="18"/>
      <c r="Y407" s="18">
        <f t="shared" si="132"/>
        <v>93870421.87999952</v>
      </c>
      <c r="Z407" s="37" t="str">
        <f>IF((+U407-W407)=(Y407),"  ",$AO$511)</f>
        <v>  </v>
      </c>
      <c r="AA407" s="40">
        <f t="shared" si="133"/>
        <v>0.19253339547627454</v>
      </c>
      <c r="AB407" s="39"/>
      <c r="AC407" s="18">
        <v>642147459.193</v>
      </c>
      <c r="AD407" s="18"/>
      <c r="AE407" s="18">
        <v>532057473.35100025</v>
      </c>
      <c r="AF407" s="18"/>
      <c r="AG407" s="18">
        <f t="shared" si="134"/>
        <v>110089985.84199971</v>
      </c>
      <c r="AH407" s="37" t="str">
        <f>IF((+AC407-AE407)=(AG407),"  ",$AO$511)</f>
        <v>  </v>
      </c>
      <c r="AI407" s="40">
        <f t="shared" si="135"/>
        <v>0.20691371018366084</v>
      </c>
      <c r="AJ407" s="18"/>
      <c r="AK407" s="18"/>
      <c r="AL407" s="18"/>
      <c r="AM407" s="18"/>
      <c r="AN407" s="18"/>
      <c r="AO407" s="18"/>
      <c r="AP407" s="85"/>
      <c r="AQ407" s="117"/>
      <c r="AR407" s="39"/>
      <c r="AS407" s="18"/>
      <c r="AT407" s="18"/>
      <c r="AU407" s="18"/>
      <c r="AV407" s="18"/>
      <c r="AW407" s="18"/>
      <c r="AX407" s="85"/>
      <c r="AY407" s="117"/>
      <c r="AZ407" s="39"/>
      <c r="BA407" s="18"/>
      <c r="BB407" s="18"/>
      <c r="BC407" s="18"/>
      <c r="BD407" s="85"/>
      <c r="BE407" s="117"/>
      <c r="BF407" s="39"/>
      <c r="BG407" s="18"/>
      <c r="BH407" s="104"/>
      <c r="BI407" s="18"/>
      <c r="BJ407" s="104"/>
      <c r="BK407" s="18"/>
      <c r="BL407" s="104"/>
      <c r="BM407" s="18"/>
      <c r="BN407" s="104"/>
      <c r="BO407" s="104"/>
      <c r="BP407" s="104"/>
    </row>
    <row r="408" spans="5:53" ht="12.75">
      <c r="E408" s="41" t="str">
        <f>IF(ABS(E140+E160+E166+E317+E349+E358+E395+E401+E406-E407)&gt;$AO$507,$AO$510," ")</f>
        <v> </v>
      </c>
      <c r="F408" s="27"/>
      <c r="G408" s="41" t="str">
        <f>IF(ABS(G140+G160+G166+G317+G349+G358+G395+G401+G406-G407)&gt;$AO$507,$AO$510," ")</f>
        <v> </v>
      </c>
      <c r="H408" s="42"/>
      <c r="I408" s="41" t="str">
        <f>IF(ABS(I140+I160+I166+I317+I349+I358+I395+I401+I406-I407)&gt;$AO$507,$AO$510," ")</f>
        <v> </v>
      </c>
      <c r="M408" s="41" t="str">
        <f>IF(ABS(M140+M160+M166+M317+M349+M358+M395+M401+M406-M407)&gt;$AO$507,$AO$510," ")</f>
        <v> </v>
      </c>
      <c r="N408" s="42"/>
      <c r="O408" s="41" t="str">
        <f>IF(ABS(O140+O160+O166+O317+O349+O358+O395+O401+O406-O407)&gt;$AO$507,$AO$510," ")</f>
        <v> </v>
      </c>
      <c r="P408" s="28"/>
      <c r="Q408" s="41" t="str">
        <f>IF(ABS(Q140+Q160+Q166+Q317+Q349+Q358+Q395+Q401+Q406-Q407)&gt;$AO$507,$AO$510," ")</f>
        <v> </v>
      </c>
      <c r="U408" s="41" t="str">
        <f>IF(ABS(U140+U160+U166+U317+U349+U358+U395+U401+U406-U407)&gt;$AO$507,$AO$510," ")</f>
        <v> </v>
      </c>
      <c r="V408" s="28"/>
      <c r="W408" s="41" t="str">
        <f>IF(ABS(W140+W160+W166+W317+W349+W358+W395+W401+W406-W407)&gt;$AO$507,$AO$510," ")</f>
        <v> </v>
      </c>
      <c r="X408" s="28"/>
      <c r="Y408" s="41" t="str">
        <f>IF(ABS(Y140+Y160+Y166+Y317+Y349+Y358+Y395+Y401+Y406-Y407)&gt;$AO$507,$AO$510," ")</f>
        <v> </v>
      </c>
      <c r="AC408" s="41" t="str">
        <f>IF(ABS(AC140+AC160+AC166+AC317+AC349+AC358+AC395+AC401+AC406-AC407)&gt;$AO$507,$AO$510," ")</f>
        <v> </v>
      </c>
      <c r="AD408" s="28"/>
      <c r="AE408" s="41" t="str">
        <f>IF(ABS(AE140+AE160+AE166+AE317+AE349+AE358+AE395+AE401+AE406-AE407)&gt;$AO$507,$AO$510," ")</f>
        <v> </v>
      </c>
      <c r="AF408" s="42"/>
      <c r="AG408" s="41" t="str">
        <f>IF(ABS(AG140+AG160+AG166+AG317+AG349+AG358+AG395+AG401+AG406-AG407)&gt;$AO$507,$AO$510," ")</f>
        <v> </v>
      </c>
      <c r="AK408" s="31"/>
      <c r="AL408" s="31"/>
      <c r="AM408" s="31"/>
      <c r="AN408" s="31"/>
      <c r="AO408" s="31"/>
      <c r="AP408" s="31"/>
      <c r="AQ408" s="31"/>
      <c r="AR408" s="31"/>
      <c r="AS408" s="31"/>
      <c r="AT408" s="31"/>
      <c r="AU408" s="31"/>
      <c r="AV408" s="31"/>
      <c r="AW408" s="31"/>
      <c r="AX408" s="31"/>
      <c r="AY408" s="31"/>
      <c r="AZ408" s="31"/>
      <c r="BA408" s="31"/>
    </row>
    <row r="409" spans="1:53" ht="12.75">
      <c r="A409" s="76" t="s">
        <v>44</v>
      </c>
      <c r="C409" s="2" t="s">
        <v>45</v>
      </c>
      <c r="D409" s="8"/>
      <c r="E409" s="8">
        <v>4063027.3329999894</v>
      </c>
      <c r="F409" s="8"/>
      <c r="G409" s="8">
        <v>5766589.535000005</v>
      </c>
      <c r="H409" s="18"/>
      <c r="I409" s="18">
        <f>(+E409-G409)</f>
        <v>-1703562.2020000154</v>
      </c>
      <c r="J409" s="37" t="str">
        <f>IF((+E409-G409)=(I409),"  ",$AO$511)</f>
        <v>  </v>
      </c>
      <c r="K409" s="40">
        <f>IF(G409&lt;0,IF(I409=0,0,IF(OR(G409=0,E409=0),"N.M.",IF(ABS(I409/G409)&gt;=10,"N.M.",I409/(-G409)))),IF(I409=0,0,IF(OR(G409=0,E409=0),"N.M.",IF(ABS(I409/G409)&gt;=10,"N.M.",I409/G409))))</f>
        <v>-0.29541936211348774</v>
      </c>
      <c r="L409" s="39"/>
      <c r="M409" s="8">
        <v>12663066.686000051</v>
      </c>
      <c r="N409" s="18"/>
      <c r="O409" s="8">
        <v>9649080.38900001</v>
      </c>
      <c r="P409" s="18"/>
      <c r="Q409" s="18">
        <f>(+M409-O409)</f>
        <v>3013986.297000041</v>
      </c>
      <c r="R409" s="37" t="str">
        <f>IF((+M409-O409)=(Q409),"  ",$AO$511)</f>
        <v>  </v>
      </c>
      <c r="S409" s="40">
        <f>IF(O409&lt;0,IF(Q409=0,0,IF(OR(O409=0,M409=0),"N.M.",IF(ABS(Q409/O409)&gt;=10,"N.M.",Q409/(-O409)))),IF(Q409=0,0,IF(OR(O409=0,M409=0),"N.M.",IF(ABS(Q409/O409)&gt;=10,"N.M.",Q409/O409))))</f>
        <v>0.31235995302060054</v>
      </c>
      <c r="T409" s="39"/>
      <c r="U409" s="18">
        <v>60110709.82899986</v>
      </c>
      <c r="V409" s="18"/>
      <c r="W409" s="18">
        <v>53549124.27899999</v>
      </c>
      <c r="X409" s="18"/>
      <c r="Y409" s="18">
        <f>(+U409-W409)</f>
        <v>6561585.54999987</v>
      </c>
      <c r="Z409" s="37" t="str">
        <f>IF((+U409-W409)=(Y409),"  ",$AO$511)</f>
        <v>  </v>
      </c>
      <c r="AA409" s="40">
        <f>IF(W409&lt;0,IF(Y409=0,0,IF(OR(W409=0,U409=0),"N.M.",IF(ABS(Y409/W409)&gt;=10,"N.M.",Y409/(-W409)))),IF(Y409=0,0,IF(OR(W409=0,U409=0),"N.M.",IF(ABS(Y409/W409)&gt;=10,"N.M.",Y409/W409))))</f>
        <v>0.12253394688235983</v>
      </c>
      <c r="AB409" s="39"/>
      <c r="AC409" s="18">
        <v>68396337.17599984</v>
      </c>
      <c r="AD409" s="18"/>
      <c r="AE409" s="18">
        <v>61462413.24100003</v>
      </c>
      <c r="AF409" s="18"/>
      <c r="AG409" s="18">
        <f>(+AC409-AE409)</f>
        <v>6933923.934999809</v>
      </c>
      <c r="AH409" s="37" t="str">
        <f>IF((+AC409-AE409)=(AG409),"  ",$AO$511)</f>
        <v>  </v>
      </c>
      <c r="AI409" s="40">
        <f>IF(AE409&lt;0,IF(AG409=0,0,IF(OR(AE409=0,AC409=0),"N.M.",IF(ABS(AG409/AE409)&gt;=10,"N.M.",AG409/(-AE409)))),IF(AG409=0,0,IF(OR(AE409=0,AC409=0),"N.M.",IF(ABS(AG409/AE409)&gt;=10,"N.M.",AG409/AE409))))</f>
        <v>0.11281567984991456</v>
      </c>
      <c r="AJ409" s="39"/>
      <c r="AK409" s="31"/>
      <c r="AL409" s="31"/>
      <c r="AM409" s="31"/>
      <c r="AN409" s="31"/>
      <c r="AO409" s="31"/>
      <c r="AP409" s="31"/>
      <c r="AQ409" s="31"/>
      <c r="AR409" s="31"/>
      <c r="AS409" s="31"/>
      <c r="AT409" s="31"/>
      <c r="AU409" s="31"/>
      <c r="AV409" s="31"/>
      <c r="AW409" s="31"/>
      <c r="AX409" s="31"/>
      <c r="AY409" s="31"/>
      <c r="AZ409" s="31"/>
      <c r="BA409" s="31"/>
    </row>
    <row r="410" spans="3:53" ht="12.75">
      <c r="C410" s="2"/>
      <c r="D410" s="8"/>
      <c r="E410" s="41" t="str">
        <f>IF(ABS(E128-E407-E409)&gt;$AO$507,$AO$510," ")</f>
        <v> </v>
      </c>
      <c r="F410" s="27"/>
      <c r="G410" s="41" t="str">
        <f>IF(ABS(G128-G407-G409)&gt;$AO$507,$AO$510," ")</f>
        <v> </v>
      </c>
      <c r="H410" s="42"/>
      <c r="I410" s="41" t="str">
        <f>IF(ABS(I128-I407-I409)&gt;$AO$507,$AO$510," ")</f>
        <v> </v>
      </c>
      <c r="M410" s="41" t="str">
        <f>IF(ABS(M128-M407-M409)&gt;$AO$507,$AO$510," ")</f>
        <v> </v>
      </c>
      <c r="N410" s="42"/>
      <c r="O410" s="41" t="str">
        <f>IF(ABS(O128-O407-O409)&gt;$AO$507,$AO$510," ")</f>
        <v> </v>
      </c>
      <c r="P410" s="42"/>
      <c r="Q410" s="41" t="str">
        <f>IF(ABS(Q128-Q407-Q409)&gt;$AO$507,$AO$510," ")</f>
        <v> </v>
      </c>
      <c r="U410" s="41" t="str">
        <f>IF(ABS(U128-U407-U409)&gt;$AO$507,$AO$510," ")</f>
        <v> </v>
      </c>
      <c r="V410" s="28"/>
      <c r="W410" s="41" t="str">
        <f>IF(ABS(W128-W407-W409)&gt;$AO$507,$AO$510," ")</f>
        <v> </v>
      </c>
      <c r="X410" s="42"/>
      <c r="Y410" s="41" t="str">
        <f>IF(ABS(Y128-Y407-Y409)&gt;$AO$507,$AO$510," ")</f>
        <v> </v>
      </c>
      <c r="AC410" s="41" t="str">
        <f>IF(ABS(AC128-AC407-AC409)&gt;$AO$507,$AO$510," ")</f>
        <v> </v>
      </c>
      <c r="AD410" s="28"/>
      <c r="AE410" s="41" t="str">
        <f>IF(ABS(AE128-AE407-AE409)&gt;$AO$507,$AO$510," ")</f>
        <v> </v>
      </c>
      <c r="AF410" s="42"/>
      <c r="AG410" s="41" t="str">
        <f>IF(ABS(AG128-AG407-AG409)&gt;$AO$507,$AO$510," ")</f>
        <v> </v>
      </c>
      <c r="AK410" s="31"/>
      <c r="AL410" s="31"/>
      <c r="AM410" s="31"/>
      <c r="AN410" s="31"/>
      <c r="AO410" s="31"/>
      <c r="AP410" s="31"/>
      <c r="AQ410" s="31"/>
      <c r="AR410" s="31"/>
      <c r="AS410" s="31"/>
      <c r="AT410" s="31"/>
      <c r="AU410" s="31"/>
      <c r="AV410" s="31"/>
      <c r="AW410" s="31"/>
      <c r="AX410" s="31"/>
      <c r="AY410" s="31"/>
      <c r="AZ410" s="31"/>
      <c r="BA410" s="31"/>
    </row>
    <row r="411" spans="3:53" ht="13.5" customHeight="1">
      <c r="C411" s="2" t="s">
        <v>46</v>
      </c>
      <c r="D411" s="8"/>
      <c r="E411" s="31"/>
      <c r="F411" s="31"/>
      <c r="G411" s="31"/>
      <c r="H411" s="18"/>
      <c r="M411" s="5"/>
      <c r="N411" s="18"/>
      <c r="O411" s="5"/>
      <c r="P411" s="9"/>
      <c r="U411" s="31"/>
      <c r="V411" s="31"/>
      <c r="W411" s="31"/>
      <c r="AC411" s="31"/>
      <c r="AD411" s="31"/>
      <c r="AE411" s="31"/>
      <c r="AF411" s="18"/>
      <c r="AK411" s="31"/>
      <c r="AL411" s="31"/>
      <c r="AM411" s="31"/>
      <c r="AN411" s="31"/>
      <c r="AO411" s="31"/>
      <c r="AP411" s="31"/>
      <c r="AQ411" s="31"/>
      <c r="AR411" s="31"/>
      <c r="AS411" s="31"/>
      <c r="AT411" s="31"/>
      <c r="AU411" s="31"/>
      <c r="AV411" s="31"/>
      <c r="AW411" s="31"/>
      <c r="AX411" s="31"/>
      <c r="AY411" s="31"/>
      <c r="AZ411" s="31"/>
      <c r="BA411" s="31"/>
    </row>
    <row r="412" spans="1:35" ht="12.75" outlineLevel="1">
      <c r="A412" s="1" t="s">
        <v>966</v>
      </c>
      <c r="B412" s="16" t="s">
        <v>967</v>
      </c>
      <c r="C412" s="1" t="s">
        <v>1329</v>
      </c>
      <c r="E412" s="5">
        <v>4225</v>
      </c>
      <c r="G412" s="5">
        <v>4225</v>
      </c>
      <c r="I412" s="9">
        <f aca="true" t="shared" si="136" ref="I412:I445">+E412-G412</f>
        <v>0</v>
      </c>
      <c r="K412" s="21">
        <f aca="true" t="shared" si="137" ref="K412:K445">IF(G412&lt;0,IF(I412=0,0,IF(OR(G412=0,E412=0),"N.M.",IF(ABS(I412/G412)&gt;=10,"N.M.",I412/(-G412)))),IF(I412=0,0,IF(OR(G412=0,E412=0),"N.M.",IF(ABS(I412/G412)&gt;=10,"N.M.",I412/G412))))</f>
        <v>0</v>
      </c>
      <c r="M412" s="9">
        <v>12675</v>
      </c>
      <c r="O412" s="9">
        <v>12675</v>
      </c>
      <c r="Q412" s="9">
        <f aca="true" t="shared" si="138" ref="Q412:Q445">+M412-O412</f>
        <v>0</v>
      </c>
      <c r="S412" s="21">
        <f aca="true" t="shared" si="139" ref="S412:S445">IF(O412&lt;0,IF(Q412=0,0,IF(OR(O412=0,M412=0),"N.M.",IF(ABS(Q412/O412)&gt;=10,"N.M.",Q412/(-O412)))),IF(Q412=0,0,IF(OR(O412=0,M412=0),"N.M.",IF(ABS(Q412/O412)&gt;=10,"N.M.",Q412/O412))))</f>
        <v>0</v>
      </c>
      <c r="U412" s="9">
        <v>47450</v>
      </c>
      <c r="W412" s="9">
        <v>47700</v>
      </c>
      <c r="Y412" s="9">
        <f aca="true" t="shared" si="140" ref="Y412:Y445">+U412-W412</f>
        <v>-250</v>
      </c>
      <c r="AA412" s="21">
        <f aca="true" t="shared" si="141" ref="AA412:AA445">IF(W412&lt;0,IF(Y412=0,0,IF(OR(W412=0,U412=0),"N.M.",IF(ABS(Y412/W412)&gt;=10,"N.M.",Y412/(-W412)))),IF(Y412=0,0,IF(OR(W412=0,U412=0),"N.M.",IF(ABS(Y412/W412)&gt;=10,"N.M.",Y412/W412))))</f>
        <v>-0.005241090146750524</v>
      </c>
      <c r="AC412" s="9">
        <v>51675</v>
      </c>
      <c r="AE412" s="9">
        <v>51925</v>
      </c>
      <c r="AG412" s="9">
        <f aca="true" t="shared" si="142" ref="AG412:AG445">+AC412-AE412</f>
        <v>-250</v>
      </c>
      <c r="AI412" s="21">
        <f aca="true" t="shared" si="143" ref="AI412:AI445">IF(AE412&lt;0,IF(AG412=0,0,IF(OR(AE412=0,AC412=0),"N.M.",IF(ABS(AG412/AE412)&gt;=10,"N.M.",AG412/(-AE412)))),IF(AG412=0,0,IF(OR(AE412=0,AC412=0),"N.M.",IF(ABS(AG412/AE412)&gt;=10,"N.M.",AG412/AE412))))</f>
        <v>-0.004814636494944632</v>
      </c>
    </row>
    <row r="413" spans="1:35" ht="12.75" outlineLevel="1">
      <c r="A413" s="1" t="s">
        <v>968</v>
      </c>
      <c r="B413" s="16" t="s">
        <v>969</v>
      </c>
      <c r="C413" s="1" t="s">
        <v>1330</v>
      </c>
      <c r="E413" s="5">
        <v>-555.8100000000001</v>
      </c>
      <c r="G413" s="5">
        <v>-555.8100000000001</v>
      </c>
      <c r="I413" s="9">
        <f t="shared" si="136"/>
        <v>0</v>
      </c>
      <c r="K413" s="21">
        <f t="shared" si="137"/>
        <v>0</v>
      </c>
      <c r="M413" s="9">
        <v>-1667.43</v>
      </c>
      <c r="O413" s="9">
        <v>-1667.43</v>
      </c>
      <c r="Q413" s="9">
        <f t="shared" si="138"/>
        <v>0</v>
      </c>
      <c r="S413" s="21">
        <f t="shared" si="139"/>
        <v>0</v>
      </c>
      <c r="U413" s="9">
        <v>-6113.91</v>
      </c>
      <c r="W413" s="9">
        <v>-6113.91</v>
      </c>
      <c r="Y413" s="9">
        <f t="shared" si="140"/>
        <v>0</v>
      </c>
      <c r="AA413" s="21">
        <f t="shared" si="141"/>
        <v>0</v>
      </c>
      <c r="AC413" s="9">
        <v>-6669.72</v>
      </c>
      <c r="AE413" s="9">
        <v>-6669.72</v>
      </c>
      <c r="AG413" s="9">
        <f t="shared" si="142"/>
        <v>0</v>
      </c>
      <c r="AI413" s="21">
        <f t="shared" si="143"/>
        <v>0</v>
      </c>
    </row>
    <row r="414" spans="1:35" ht="12.75" outlineLevel="1">
      <c r="A414" s="1" t="s">
        <v>970</v>
      </c>
      <c r="B414" s="16" t="s">
        <v>971</v>
      </c>
      <c r="C414" s="1" t="s">
        <v>1331</v>
      </c>
      <c r="E414" s="5">
        <v>2912.73</v>
      </c>
      <c r="G414" s="5">
        <v>41581.020000000004</v>
      </c>
      <c r="I414" s="9">
        <f t="shared" si="136"/>
        <v>-38668.29</v>
      </c>
      <c r="K414" s="21">
        <f t="shared" si="137"/>
        <v>-0.9299504918349766</v>
      </c>
      <c r="M414" s="9">
        <v>15121</v>
      </c>
      <c r="O414" s="9">
        <v>69054.76</v>
      </c>
      <c r="Q414" s="9">
        <f t="shared" si="138"/>
        <v>-53933.759999999995</v>
      </c>
      <c r="S414" s="21">
        <f t="shared" si="139"/>
        <v>-0.7810288530435845</v>
      </c>
      <c r="U414" s="9">
        <v>1927965.33</v>
      </c>
      <c r="W414" s="9">
        <v>179343.55000000002</v>
      </c>
      <c r="Y414" s="9">
        <f t="shared" si="140"/>
        <v>1748621.78</v>
      </c>
      <c r="AA414" s="21">
        <f t="shared" si="141"/>
        <v>9.750123603553067</v>
      </c>
      <c r="AC414" s="9">
        <v>1937259.6300000001</v>
      </c>
      <c r="AE414" s="9">
        <v>211170.68000000002</v>
      </c>
      <c r="AG414" s="9">
        <f t="shared" si="142"/>
        <v>1726088.9500000002</v>
      </c>
      <c r="AI414" s="21">
        <f t="shared" si="143"/>
        <v>8.17390439809163</v>
      </c>
    </row>
    <row r="415" spans="1:35" ht="12.75" outlineLevel="1">
      <c r="A415" s="1" t="s">
        <v>972</v>
      </c>
      <c r="B415" s="16" t="s">
        <v>973</v>
      </c>
      <c r="C415" s="1" t="s">
        <v>1332</v>
      </c>
      <c r="E415" s="5">
        <v>2132.65</v>
      </c>
      <c r="G415" s="5">
        <v>342131.28</v>
      </c>
      <c r="I415" s="9">
        <f t="shared" si="136"/>
        <v>-339998.63</v>
      </c>
      <c r="K415" s="21">
        <f t="shared" si="137"/>
        <v>-0.9937665740472487</v>
      </c>
      <c r="M415" s="9">
        <v>2132.65</v>
      </c>
      <c r="O415" s="9">
        <v>1533036.62</v>
      </c>
      <c r="Q415" s="9">
        <f t="shared" si="138"/>
        <v>-1530903.9700000002</v>
      </c>
      <c r="S415" s="21">
        <f t="shared" si="139"/>
        <v>-0.9986088721090042</v>
      </c>
      <c r="U415" s="9">
        <v>2140.33</v>
      </c>
      <c r="W415" s="9">
        <v>1537810.58</v>
      </c>
      <c r="Y415" s="9">
        <f t="shared" si="140"/>
        <v>-1535670.25</v>
      </c>
      <c r="AA415" s="21">
        <f t="shared" si="141"/>
        <v>-0.9986081965959682</v>
      </c>
      <c r="AC415" s="9">
        <v>83687.67</v>
      </c>
      <c r="AE415" s="9">
        <v>1537810.58</v>
      </c>
      <c r="AG415" s="9">
        <f t="shared" si="142"/>
        <v>-1454122.9100000001</v>
      </c>
      <c r="AI415" s="21">
        <f t="shared" si="143"/>
        <v>-0.9455799881413224</v>
      </c>
    </row>
    <row r="416" spans="1:35" ht="12.75" outlineLevel="1">
      <c r="A416" s="1" t="s">
        <v>974</v>
      </c>
      <c r="B416" s="16" t="s">
        <v>975</v>
      </c>
      <c r="C416" s="1" t="s">
        <v>1333</v>
      </c>
      <c r="E416" s="5">
        <v>43230.88</v>
      </c>
      <c r="G416" s="5">
        <v>68977.66</v>
      </c>
      <c r="I416" s="9">
        <f t="shared" si="136"/>
        <v>-25746.780000000006</v>
      </c>
      <c r="K416" s="21">
        <f t="shared" si="137"/>
        <v>-0.37326258965583936</v>
      </c>
      <c r="M416" s="9">
        <v>171186.05000000002</v>
      </c>
      <c r="O416" s="9">
        <v>126649.37000000001</v>
      </c>
      <c r="Q416" s="9">
        <f t="shared" si="138"/>
        <v>44536.68000000001</v>
      </c>
      <c r="S416" s="21">
        <f t="shared" si="139"/>
        <v>0.35165338761653536</v>
      </c>
      <c r="U416" s="9">
        <v>1013798.94</v>
      </c>
      <c r="W416" s="9">
        <v>166905.44</v>
      </c>
      <c r="Y416" s="9">
        <f t="shared" si="140"/>
        <v>846893.5</v>
      </c>
      <c r="AA416" s="21">
        <f t="shared" si="141"/>
        <v>5.074091653333768</v>
      </c>
      <c r="AC416" s="9">
        <v>1106452.68</v>
      </c>
      <c r="AE416" s="9">
        <v>166591.78</v>
      </c>
      <c r="AG416" s="9">
        <f t="shared" si="142"/>
        <v>939860.8999999999</v>
      </c>
      <c r="AI416" s="21">
        <f t="shared" si="143"/>
        <v>5.641700328791732</v>
      </c>
    </row>
    <row r="417" spans="1:35" ht="12.75" outlineLevel="1">
      <c r="A417" s="1" t="s">
        <v>976</v>
      </c>
      <c r="B417" s="16" t="s">
        <v>977</v>
      </c>
      <c r="C417" s="1" t="s">
        <v>1334</v>
      </c>
      <c r="E417" s="5">
        <v>28133.45</v>
      </c>
      <c r="G417" s="5">
        <v>28133.45</v>
      </c>
      <c r="I417" s="9">
        <f t="shared" si="136"/>
        <v>0</v>
      </c>
      <c r="K417" s="21">
        <f t="shared" si="137"/>
        <v>0</v>
      </c>
      <c r="M417" s="9">
        <v>32273.45</v>
      </c>
      <c r="O417" s="9">
        <v>32015.45</v>
      </c>
      <c r="Q417" s="9">
        <f t="shared" si="138"/>
        <v>258</v>
      </c>
      <c r="S417" s="21">
        <f t="shared" si="139"/>
        <v>0.0080586092027443</v>
      </c>
      <c r="U417" s="9">
        <v>64616.9</v>
      </c>
      <c r="W417" s="9">
        <v>65194.9</v>
      </c>
      <c r="Y417" s="9">
        <f t="shared" si="140"/>
        <v>-578</v>
      </c>
      <c r="AA417" s="21">
        <f t="shared" si="141"/>
        <v>-0.008865724159405107</v>
      </c>
      <c r="AC417" s="9">
        <v>65011.9</v>
      </c>
      <c r="AE417" s="9">
        <v>65681.9</v>
      </c>
      <c r="AG417" s="9">
        <f t="shared" si="142"/>
        <v>-669.9999999999927</v>
      </c>
      <c r="AI417" s="21">
        <f t="shared" si="143"/>
        <v>-0.010200679334793798</v>
      </c>
    </row>
    <row r="418" spans="1:35" ht="12.75" outlineLevel="1">
      <c r="A418" s="1" t="s">
        <v>978</v>
      </c>
      <c r="B418" s="16" t="s">
        <v>979</v>
      </c>
      <c r="C418" s="1" t="s">
        <v>1335</v>
      </c>
      <c r="E418" s="5">
        <v>2694.68</v>
      </c>
      <c r="G418" s="5">
        <v>0</v>
      </c>
      <c r="I418" s="9">
        <f t="shared" si="136"/>
        <v>2694.68</v>
      </c>
      <c r="K418" s="21" t="str">
        <f t="shared" si="137"/>
        <v>N.M.</v>
      </c>
      <c r="M418" s="9">
        <v>65282.89</v>
      </c>
      <c r="O418" s="9">
        <v>33000</v>
      </c>
      <c r="Q418" s="9">
        <f t="shared" si="138"/>
        <v>32282.89</v>
      </c>
      <c r="S418" s="21">
        <f t="shared" si="139"/>
        <v>0.9782693939393939</v>
      </c>
      <c r="U418" s="9">
        <v>117765.63</v>
      </c>
      <c r="W418" s="9">
        <v>33000</v>
      </c>
      <c r="Y418" s="9">
        <f t="shared" si="140"/>
        <v>84765.63</v>
      </c>
      <c r="AA418" s="21">
        <f t="shared" si="141"/>
        <v>2.5686554545454547</v>
      </c>
      <c r="AC418" s="9">
        <v>117765.63</v>
      </c>
      <c r="AE418" s="9">
        <v>33000</v>
      </c>
      <c r="AG418" s="9">
        <f t="shared" si="142"/>
        <v>84765.63</v>
      </c>
      <c r="AI418" s="21">
        <f t="shared" si="143"/>
        <v>2.5686554545454547</v>
      </c>
    </row>
    <row r="419" spans="1:35" ht="12.75" outlineLevel="1">
      <c r="A419" s="1" t="s">
        <v>980</v>
      </c>
      <c r="B419" s="16" t="s">
        <v>981</v>
      </c>
      <c r="C419" s="1" t="s">
        <v>1336</v>
      </c>
      <c r="E419" s="5">
        <v>0</v>
      </c>
      <c r="G419" s="5">
        <v>5068.900000000001</v>
      </c>
      <c r="I419" s="9">
        <f t="shared" si="136"/>
        <v>-5068.900000000001</v>
      </c>
      <c r="K419" s="21" t="str">
        <f t="shared" si="137"/>
        <v>N.M.</v>
      </c>
      <c r="M419" s="9">
        <v>0</v>
      </c>
      <c r="O419" s="9">
        <v>8639.91</v>
      </c>
      <c r="Q419" s="9">
        <f t="shared" si="138"/>
        <v>-8639.91</v>
      </c>
      <c r="S419" s="21" t="str">
        <f t="shared" si="139"/>
        <v>N.M.</v>
      </c>
      <c r="U419" s="9">
        <v>0</v>
      </c>
      <c r="W419" s="9">
        <v>52409.11</v>
      </c>
      <c r="Y419" s="9">
        <f t="shared" si="140"/>
        <v>-52409.11</v>
      </c>
      <c r="AA419" s="21" t="str">
        <f t="shared" si="141"/>
        <v>N.M.</v>
      </c>
      <c r="AC419" s="9">
        <v>3097.28</v>
      </c>
      <c r="AE419" s="9">
        <v>54735.86</v>
      </c>
      <c r="AG419" s="9">
        <f t="shared" si="142"/>
        <v>-51638.58</v>
      </c>
      <c r="AI419" s="21">
        <f t="shared" si="143"/>
        <v>-0.9434140616407598</v>
      </c>
    </row>
    <row r="420" spans="1:35" ht="12.75" outlineLevel="1">
      <c r="A420" s="1" t="s">
        <v>982</v>
      </c>
      <c r="B420" s="16" t="s">
        <v>983</v>
      </c>
      <c r="C420" s="1" t="s">
        <v>1337</v>
      </c>
      <c r="E420" s="5">
        <v>2143.39</v>
      </c>
      <c r="G420" s="5">
        <v>2147.82</v>
      </c>
      <c r="I420" s="9">
        <f t="shared" si="136"/>
        <v>-4.430000000000291</v>
      </c>
      <c r="K420" s="21">
        <f t="shared" si="137"/>
        <v>-0.002062556452589272</v>
      </c>
      <c r="M420" s="9">
        <v>6383.2</v>
      </c>
      <c r="O420" s="9">
        <v>6470.4800000000005</v>
      </c>
      <c r="Q420" s="9">
        <f t="shared" si="138"/>
        <v>-87.28000000000065</v>
      </c>
      <c r="S420" s="21">
        <f t="shared" si="139"/>
        <v>-0.013488952906121439</v>
      </c>
      <c r="U420" s="9">
        <v>23359.03</v>
      </c>
      <c r="W420" s="9">
        <v>23875.88</v>
      </c>
      <c r="Y420" s="9">
        <f t="shared" si="140"/>
        <v>-516.8500000000022</v>
      </c>
      <c r="AA420" s="21">
        <f t="shared" si="141"/>
        <v>-0.021647369646689552</v>
      </c>
      <c r="AC420" s="9">
        <v>25476.39</v>
      </c>
      <c r="AE420" s="9">
        <v>26024.04</v>
      </c>
      <c r="AG420" s="9">
        <f t="shared" si="142"/>
        <v>-547.6500000000015</v>
      </c>
      <c r="AI420" s="21">
        <f t="shared" si="143"/>
        <v>-0.021044003928675233</v>
      </c>
    </row>
    <row r="421" spans="1:35" ht="12.75" outlineLevel="1">
      <c r="A421" s="1" t="s">
        <v>984</v>
      </c>
      <c r="B421" s="16" t="s">
        <v>985</v>
      </c>
      <c r="C421" s="1" t="s">
        <v>1338</v>
      </c>
      <c r="E421" s="5">
        <v>0</v>
      </c>
      <c r="G421" s="5">
        <v>0</v>
      </c>
      <c r="I421" s="9">
        <f t="shared" si="136"/>
        <v>0</v>
      </c>
      <c r="K421" s="21">
        <f t="shared" si="137"/>
        <v>0</v>
      </c>
      <c r="M421" s="9">
        <v>0</v>
      </c>
      <c r="O421" s="9">
        <v>-2576.5</v>
      </c>
      <c r="Q421" s="9">
        <f t="shared" si="138"/>
        <v>2576.5</v>
      </c>
      <c r="S421" s="21" t="str">
        <f t="shared" si="139"/>
        <v>N.M.</v>
      </c>
      <c r="U421" s="9">
        <v>-46.34</v>
      </c>
      <c r="W421" s="9">
        <v>-50244.06</v>
      </c>
      <c r="Y421" s="9">
        <f t="shared" si="140"/>
        <v>50197.72</v>
      </c>
      <c r="AA421" s="21">
        <f t="shared" si="141"/>
        <v>0.9990777019213815</v>
      </c>
      <c r="AC421" s="9">
        <v>-36056.34</v>
      </c>
      <c r="AE421" s="9">
        <v>-50244.06</v>
      </c>
      <c r="AG421" s="9">
        <f t="shared" si="142"/>
        <v>14187.720000000001</v>
      </c>
      <c r="AI421" s="21">
        <f t="shared" si="143"/>
        <v>0.2823760659469</v>
      </c>
    </row>
    <row r="422" spans="1:35" ht="12.75" outlineLevel="1">
      <c r="A422" s="1" t="s">
        <v>986</v>
      </c>
      <c r="B422" s="16" t="s">
        <v>987</v>
      </c>
      <c r="C422" s="1" t="s">
        <v>1339</v>
      </c>
      <c r="E422" s="5">
        <v>0</v>
      </c>
      <c r="G422" s="5">
        <v>0</v>
      </c>
      <c r="I422" s="9">
        <f t="shared" si="136"/>
        <v>0</v>
      </c>
      <c r="K422" s="21">
        <f t="shared" si="137"/>
        <v>0</v>
      </c>
      <c r="M422" s="9">
        <v>0</v>
      </c>
      <c r="O422" s="9">
        <v>-536771.7</v>
      </c>
      <c r="Q422" s="9">
        <f t="shared" si="138"/>
        <v>536771.7</v>
      </c>
      <c r="S422" s="21" t="str">
        <f t="shared" si="139"/>
        <v>N.M.</v>
      </c>
      <c r="U422" s="9">
        <v>0</v>
      </c>
      <c r="W422" s="9">
        <v>-1037903.14</v>
      </c>
      <c r="Y422" s="9">
        <f t="shared" si="140"/>
        <v>1037903.14</v>
      </c>
      <c r="AA422" s="21" t="str">
        <f t="shared" si="141"/>
        <v>N.M.</v>
      </c>
      <c r="AC422" s="9">
        <v>0</v>
      </c>
      <c r="AE422" s="9">
        <v>-998586.56</v>
      </c>
      <c r="AG422" s="9">
        <f t="shared" si="142"/>
        <v>998586.56</v>
      </c>
      <c r="AI422" s="21" t="str">
        <f t="shared" si="143"/>
        <v>N.M.</v>
      </c>
    </row>
    <row r="423" spans="1:35" ht="12.75" outlineLevel="1">
      <c r="A423" s="1" t="s">
        <v>988</v>
      </c>
      <c r="B423" s="16" t="s">
        <v>989</v>
      </c>
      <c r="C423" s="1" t="s">
        <v>1340</v>
      </c>
      <c r="E423" s="5">
        <v>0</v>
      </c>
      <c r="G423" s="5">
        <v>-55992.04</v>
      </c>
      <c r="I423" s="9">
        <f t="shared" si="136"/>
        <v>55992.04</v>
      </c>
      <c r="K423" s="21" t="str">
        <f t="shared" si="137"/>
        <v>N.M.</v>
      </c>
      <c r="M423" s="9">
        <v>0</v>
      </c>
      <c r="O423" s="9">
        <v>-171239.04</v>
      </c>
      <c r="Q423" s="9">
        <f t="shared" si="138"/>
        <v>171239.04</v>
      </c>
      <c r="S423" s="21" t="str">
        <f t="shared" si="139"/>
        <v>N.M.</v>
      </c>
      <c r="U423" s="9">
        <v>0</v>
      </c>
      <c r="W423" s="9">
        <v>-447345.23</v>
      </c>
      <c r="Y423" s="9">
        <f t="shared" si="140"/>
        <v>447345.23</v>
      </c>
      <c r="AA423" s="21" t="str">
        <f t="shared" si="141"/>
        <v>N.M.</v>
      </c>
      <c r="AC423" s="9">
        <v>-54746.41</v>
      </c>
      <c r="AE423" s="9">
        <v>-500237.44999999995</v>
      </c>
      <c r="AG423" s="9">
        <f t="shared" si="142"/>
        <v>445491.0399999999</v>
      </c>
      <c r="AI423" s="21">
        <f t="shared" si="143"/>
        <v>0.8905591534580227</v>
      </c>
    </row>
    <row r="424" spans="1:35" ht="12.75" outlineLevel="1">
      <c r="A424" s="1" t="s">
        <v>990</v>
      </c>
      <c r="B424" s="16" t="s">
        <v>991</v>
      </c>
      <c r="C424" s="1" t="s">
        <v>1341</v>
      </c>
      <c r="E424" s="5">
        <v>0</v>
      </c>
      <c r="G424" s="5">
        <v>0</v>
      </c>
      <c r="I424" s="9">
        <f t="shared" si="136"/>
        <v>0</v>
      </c>
      <c r="K424" s="21">
        <f t="shared" si="137"/>
        <v>0</v>
      </c>
      <c r="M424" s="9">
        <v>0</v>
      </c>
      <c r="O424" s="9">
        <v>0</v>
      </c>
      <c r="Q424" s="9">
        <f t="shared" si="138"/>
        <v>0</v>
      </c>
      <c r="S424" s="21">
        <f t="shared" si="139"/>
        <v>0</v>
      </c>
      <c r="U424" s="9">
        <v>0</v>
      </c>
      <c r="W424" s="9">
        <v>0</v>
      </c>
      <c r="Y424" s="9">
        <f t="shared" si="140"/>
        <v>0</v>
      </c>
      <c r="AA424" s="21">
        <f t="shared" si="141"/>
        <v>0</v>
      </c>
      <c r="AC424" s="9">
        <v>0</v>
      </c>
      <c r="AE424" s="9">
        <v>17158.260000000002</v>
      </c>
      <c r="AG424" s="9">
        <f t="shared" si="142"/>
        <v>-17158.260000000002</v>
      </c>
      <c r="AI424" s="21" t="str">
        <f t="shared" si="143"/>
        <v>N.M.</v>
      </c>
    </row>
    <row r="425" spans="1:35" ht="12.75" outlineLevel="1">
      <c r="A425" s="1" t="s">
        <v>992</v>
      </c>
      <c r="B425" s="16" t="s">
        <v>993</v>
      </c>
      <c r="C425" s="1" t="s">
        <v>1342</v>
      </c>
      <c r="E425" s="5">
        <v>0</v>
      </c>
      <c r="G425" s="5">
        <v>1200.65</v>
      </c>
      <c r="I425" s="9">
        <f t="shared" si="136"/>
        <v>-1200.65</v>
      </c>
      <c r="K425" s="21" t="str">
        <f t="shared" si="137"/>
        <v>N.M.</v>
      </c>
      <c r="M425" s="9">
        <v>0</v>
      </c>
      <c r="O425" s="9">
        <v>963.97</v>
      </c>
      <c r="Q425" s="9">
        <f t="shared" si="138"/>
        <v>-963.97</v>
      </c>
      <c r="S425" s="21" t="str">
        <f t="shared" si="139"/>
        <v>N.M.</v>
      </c>
      <c r="U425" s="9">
        <v>37.1</v>
      </c>
      <c r="W425" s="9">
        <v>4961.16</v>
      </c>
      <c r="Y425" s="9">
        <f t="shared" si="140"/>
        <v>-4924.0599999999995</v>
      </c>
      <c r="AA425" s="21">
        <f t="shared" si="141"/>
        <v>-0.9925219101984213</v>
      </c>
      <c r="AC425" s="9">
        <v>400.94000000000005</v>
      </c>
      <c r="AE425" s="9">
        <v>3432.85</v>
      </c>
      <c r="AG425" s="9">
        <f t="shared" si="142"/>
        <v>-3031.91</v>
      </c>
      <c r="AI425" s="21">
        <f t="shared" si="143"/>
        <v>-0.8832049171970812</v>
      </c>
    </row>
    <row r="426" spans="1:35" ht="12.75" outlineLevel="1">
      <c r="A426" s="1" t="s">
        <v>994</v>
      </c>
      <c r="B426" s="16" t="s">
        <v>995</v>
      </c>
      <c r="C426" s="1" t="s">
        <v>1343</v>
      </c>
      <c r="E426" s="5">
        <v>0</v>
      </c>
      <c r="G426" s="5">
        <v>0</v>
      </c>
      <c r="I426" s="9">
        <f t="shared" si="136"/>
        <v>0</v>
      </c>
      <c r="K426" s="21">
        <f t="shared" si="137"/>
        <v>0</v>
      </c>
      <c r="M426" s="9">
        <v>0</v>
      </c>
      <c r="O426" s="9">
        <v>0</v>
      </c>
      <c r="Q426" s="9">
        <f t="shared" si="138"/>
        <v>0</v>
      </c>
      <c r="S426" s="21">
        <f t="shared" si="139"/>
        <v>0</v>
      </c>
      <c r="U426" s="9">
        <v>0</v>
      </c>
      <c r="W426" s="9">
        <v>0</v>
      </c>
      <c r="Y426" s="9">
        <f t="shared" si="140"/>
        <v>0</v>
      </c>
      <c r="AA426" s="21">
        <f t="shared" si="141"/>
        <v>0</v>
      </c>
      <c r="AC426" s="9">
        <v>0</v>
      </c>
      <c r="AE426" s="9">
        <v>311.65000000000003</v>
      </c>
      <c r="AG426" s="9">
        <f t="shared" si="142"/>
        <v>-311.65000000000003</v>
      </c>
      <c r="AI426" s="21" t="str">
        <f t="shared" si="143"/>
        <v>N.M.</v>
      </c>
    </row>
    <row r="427" spans="1:35" ht="12.75" outlineLevel="1">
      <c r="A427" s="1" t="s">
        <v>996</v>
      </c>
      <c r="B427" s="16" t="s">
        <v>997</v>
      </c>
      <c r="C427" s="1" t="s">
        <v>1344</v>
      </c>
      <c r="E427" s="5">
        <v>0</v>
      </c>
      <c r="G427" s="5">
        <v>0</v>
      </c>
      <c r="I427" s="9">
        <f t="shared" si="136"/>
        <v>0</v>
      </c>
      <c r="K427" s="21">
        <f t="shared" si="137"/>
        <v>0</v>
      </c>
      <c r="M427" s="9">
        <v>0</v>
      </c>
      <c r="O427" s="9">
        <v>0</v>
      </c>
      <c r="Q427" s="9">
        <f t="shared" si="138"/>
        <v>0</v>
      </c>
      <c r="S427" s="21">
        <f t="shared" si="139"/>
        <v>0</v>
      </c>
      <c r="U427" s="9">
        <v>0</v>
      </c>
      <c r="W427" s="9">
        <v>0</v>
      </c>
      <c r="Y427" s="9">
        <f t="shared" si="140"/>
        <v>0</v>
      </c>
      <c r="AA427" s="21">
        <f t="shared" si="141"/>
        <v>0</v>
      </c>
      <c r="AC427" s="9">
        <v>0</v>
      </c>
      <c r="AE427" s="9">
        <v>-25146.100000000002</v>
      </c>
      <c r="AG427" s="9">
        <f t="shared" si="142"/>
        <v>25146.100000000002</v>
      </c>
      <c r="AI427" s="21" t="str">
        <f t="shared" si="143"/>
        <v>N.M.</v>
      </c>
    </row>
    <row r="428" spans="1:35" ht="12.75" outlineLevel="1">
      <c r="A428" s="1" t="s">
        <v>998</v>
      </c>
      <c r="B428" s="16" t="s">
        <v>999</v>
      </c>
      <c r="C428" s="1" t="s">
        <v>1345</v>
      </c>
      <c r="E428" s="5">
        <v>372761</v>
      </c>
      <c r="G428" s="5">
        <v>1364290</v>
      </c>
      <c r="I428" s="9">
        <f t="shared" si="136"/>
        <v>-991529</v>
      </c>
      <c r="K428" s="21">
        <f t="shared" si="137"/>
        <v>-0.7267729001898423</v>
      </c>
      <c r="M428" s="9">
        <v>2744460</v>
      </c>
      <c r="O428" s="9">
        <v>-162123</v>
      </c>
      <c r="Q428" s="9">
        <f t="shared" si="138"/>
        <v>2906583</v>
      </c>
      <c r="S428" s="21" t="str">
        <f t="shared" si="139"/>
        <v>N.M.</v>
      </c>
      <c r="U428" s="9">
        <v>4196448</v>
      </c>
      <c r="W428" s="9">
        <v>-764178</v>
      </c>
      <c r="Y428" s="9">
        <f t="shared" si="140"/>
        <v>4960626</v>
      </c>
      <c r="AA428" s="21">
        <f t="shared" si="141"/>
        <v>6.491453561866476</v>
      </c>
      <c r="AC428" s="9">
        <v>3748713</v>
      </c>
      <c r="AE428" s="9">
        <v>631996</v>
      </c>
      <c r="AG428" s="9">
        <f t="shared" si="142"/>
        <v>3116717</v>
      </c>
      <c r="AI428" s="21">
        <f t="shared" si="143"/>
        <v>4.931545452819321</v>
      </c>
    </row>
    <row r="429" spans="1:35" ht="12.75" outlineLevel="1">
      <c r="A429" s="1" t="s">
        <v>1000</v>
      </c>
      <c r="B429" s="16" t="s">
        <v>1001</v>
      </c>
      <c r="C429" s="1" t="s">
        <v>1346</v>
      </c>
      <c r="E429" s="5">
        <v>-293315</v>
      </c>
      <c r="G429" s="5">
        <v>-1303251</v>
      </c>
      <c r="I429" s="9">
        <f t="shared" si="136"/>
        <v>1009936</v>
      </c>
      <c r="K429" s="21">
        <f t="shared" si="137"/>
        <v>0.7749359102736157</v>
      </c>
      <c r="M429" s="9">
        <v>-2563204</v>
      </c>
      <c r="O429" s="9">
        <v>293430</v>
      </c>
      <c r="Q429" s="9">
        <f t="shared" si="138"/>
        <v>-2856634</v>
      </c>
      <c r="S429" s="21">
        <f t="shared" si="139"/>
        <v>-9.735316770609685</v>
      </c>
      <c r="U429" s="9">
        <v>-3469416</v>
      </c>
      <c r="W429" s="9">
        <v>1438019</v>
      </c>
      <c r="Y429" s="9">
        <f t="shared" si="140"/>
        <v>-4907435</v>
      </c>
      <c r="AA429" s="21">
        <f t="shared" si="141"/>
        <v>-3.412635716217936</v>
      </c>
      <c r="AC429" s="9">
        <v>-2936324</v>
      </c>
      <c r="AE429" s="9">
        <v>58636</v>
      </c>
      <c r="AG429" s="9">
        <f t="shared" si="142"/>
        <v>-2994960</v>
      </c>
      <c r="AI429" s="21" t="str">
        <f t="shared" si="143"/>
        <v>N.M.</v>
      </c>
    </row>
    <row r="430" spans="1:35" ht="12.75" outlineLevel="1">
      <c r="A430" s="1" t="s">
        <v>1002</v>
      </c>
      <c r="B430" s="16" t="s">
        <v>1003</v>
      </c>
      <c r="C430" s="1" t="s">
        <v>1347</v>
      </c>
      <c r="E430" s="5">
        <v>-215228.24</v>
      </c>
      <c r="G430" s="5">
        <v>-27522.350000000002</v>
      </c>
      <c r="I430" s="9">
        <f t="shared" si="136"/>
        <v>-187705.88999999998</v>
      </c>
      <c r="K430" s="21">
        <f t="shared" si="137"/>
        <v>-6.820125825011308</v>
      </c>
      <c r="M430" s="9">
        <v>-885389.02</v>
      </c>
      <c r="O430" s="9">
        <v>34160.37</v>
      </c>
      <c r="Q430" s="9">
        <f t="shared" si="138"/>
        <v>-919549.39</v>
      </c>
      <c r="S430" s="21" t="str">
        <f t="shared" si="139"/>
        <v>N.M.</v>
      </c>
      <c r="U430" s="9">
        <v>-4740177.2</v>
      </c>
      <c r="W430" s="9">
        <v>-498977.18</v>
      </c>
      <c r="Y430" s="9">
        <f t="shared" si="140"/>
        <v>-4241200.0200000005</v>
      </c>
      <c r="AA430" s="21">
        <f t="shared" si="141"/>
        <v>-8.499787545394362</v>
      </c>
      <c r="AC430" s="9">
        <v>-4857233.7700000005</v>
      </c>
      <c r="AE430" s="9">
        <v>-466565.98</v>
      </c>
      <c r="AG430" s="9">
        <f t="shared" si="142"/>
        <v>-4390667.790000001</v>
      </c>
      <c r="AI430" s="21">
        <f t="shared" si="143"/>
        <v>-9.410604240797841</v>
      </c>
    </row>
    <row r="431" spans="1:35" ht="12.75" outlineLevel="1">
      <c r="A431" s="1" t="s">
        <v>1004</v>
      </c>
      <c r="B431" s="16" t="s">
        <v>1005</v>
      </c>
      <c r="C431" s="1" t="s">
        <v>1348</v>
      </c>
      <c r="E431" s="5">
        <v>135782.24</v>
      </c>
      <c r="G431" s="5">
        <v>-33516.65</v>
      </c>
      <c r="I431" s="9">
        <f t="shared" si="136"/>
        <v>169298.88999999998</v>
      </c>
      <c r="K431" s="21">
        <f t="shared" si="137"/>
        <v>5.051187693280801</v>
      </c>
      <c r="M431" s="9">
        <v>704133.02</v>
      </c>
      <c r="O431" s="9">
        <v>-165467.37</v>
      </c>
      <c r="Q431" s="9">
        <f t="shared" si="138"/>
        <v>869600.39</v>
      </c>
      <c r="S431" s="21">
        <f t="shared" si="139"/>
        <v>5.2554191802287065</v>
      </c>
      <c r="U431" s="9">
        <v>4013145.2</v>
      </c>
      <c r="W431" s="9">
        <v>-174863.82</v>
      </c>
      <c r="Y431" s="9">
        <f t="shared" si="140"/>
        <v>4188009.02</v>
      </c>
      <c r="AA431" s="21" t="str">
        <f t="shared" si="141"/>
        <v>N.M.</v>
      </c>
      <c r="AC431" s="9">
        <v>4044844.77</v>
      </c>
      <c r="AE431" s="9">
        <v>-224066.02000000002</v>
      </c>
      <c r="AG431" s="9">
        <f t="shared" si="142"/>
        <v>4268910.79</v>
      </c>
      <c r="AI431" s="21" t="str">
        <f t="shared" si="143"/>
        <v>N.M.</v>
      </c>
    </row>
    <row r="432" spans="1:35" ht="12.75" outlineLevel="1">
      <c r="A432" s="1" t="s">
        <v>1006</v>
      </c>
      <c r="B432" s="16" t="s">
        <v>1007</v>
      </c>
      <c r="C432" s="1" t="s">
        <v>1349</v>
      </c>
      <c r="E432" s="5">
        <v>358664.33</v>
      </c>
      <c r="G432" s="5">
        <v>586729.43</v>
      </c>
      <c r="I432" s="9">
        <f t="shared" si="136"/>
        <v>-228065.10000000003</v>
      </c>
      <c r="K432" s="21">
        <f t="shared" si="137"/>
        <v>-0.3887057446564424</v>
      </c>
      <c r="M432" s="9">
        <v>1351933.52</v>
      </c>
      <c r="O432" s="9">
        <v>2026602.84</v>
      </c>
      <c r="Q432" s="9">
        <f t="shared" si="138"/>
        <v>-674669.3200000001</v>
      </c>
      <c r="S432" s="21">
        <f t="shared" si="139"/>
        <v>-0.3329065304181652</v>
      </c>
      <c r="U432" s="9">
        <v>5137471.7</v>
      </c>
      <c r="W432" s="9">
        <v>9544503.56</v>
      </c>
      <c r="Y432" s="9">
        <f t="shared" si="140"/>
        <v>-4407031.86</v>
      </c>
      <c r="AA432" s="21">
        <f t="shared" si="141"/>
        <v>-0.46173505330014253</v>
      </c>
      <c r="AC432" s="9">
        <v>5739331</v>
      </c>
      <c r="AE432" s="9">
        <v>15748004.56</v>
      </c>
      <c r="AG432" s="9">
        <f t="shared" si="142"/>
        <v>-10008673.56</v>
      </c>
      <c r="AI432" s="21">
        <f t="shared" si="143"/>
        <v>-0.6355518581333203</v>
      </c>
    </row>
    <row r="433" spans="1:35" ht="12.75" outlineLevel="1">
      <c r="A433" s="1" t="s">
        <v>1008</v>
      </c>
      <c r="B433" s="16" t="s">
        <v>1009</v>
      </c>
      <c r="C433" s="1" t="s">
        <v>1350</v>
      </c>
      <c r="E433" s="5">
        <v>-336410.26</v>
      </c>
      <c r="G433" s="5">
        <v>-501939.34</v>
      </c>
      <c r="I433" s="9">
        <f t="shared" si="136"/>
        <v>165529.08000000002</v>
      </c>
      <c r="K433" s="21">
        <f t="shared" si="137"/>
        <v>0.3297790525843223</v>
      </c>
      <c r="M433" s="9">
        <v>-1231653.58</v>
      </c>
      <c r="O433" s="9">
        <v>-1827343.88</v>
      </c>
      <c r="Q433" s="9">
        <f t="shared" si="138"/>
        <v>595690.2999999998</v>
      </c>
      <c r="S433" s="21">
        <f t="shared" si="139"/>
        <v>0.3259869729609951</v>
      </c>
      <c r="U433" s="9">
        <v>-4334936.2</v>
      </c>
      <c r="W433" s="9">
        <v>-8523812.73</v>
      </c>
      <c r="Y433" s="9">
        <f t="shared" si="140"/>
        <v>4188876.5300000003</v>
      </c>
      <c r="AA433" s="21">
        <f t="shared" si="141"/>
        <v>0.4914322572171292</v>
      </c>
      <c r="AC433" s="9">
        <v>-4846577.8</v>
      </c>
      <c r="AE433" s="9">
        <v>-14707865.23</v>
      </c>
      <c r="AG433" s="9">
        <f t="shared" si="142"/>
        <v>9861287.43</v>
      </c>
      <c r="AI433" s="21">
        <f t="shared" si="143"/>
        <v>0.6704771410255844</v>
      </c>
    </row>
    <row r="434" spans="1:35" ht="12.75" outlineLevel="1">
      <c r="A434" s="1" t="s">
        <v>1010</v>
      </c>
      <c r="B434" s="16" t="s">
        <v>1011</v>
      </c>
      <c r="C434" s="1" t="s">
        <v>1351</v>
      </c>
      <c r="E434" s="5">
        <v>-18691.16</v>
      </c>
      <c r="G434" s="5">
        <v>-283166.14</v>
      </c>
      <c r="I434" s="9">
        <f t="shared" si="136"/>
        <v>264474.98000000004</v>
      </c>
      <c r="K434" s="21">
        <f t="shared" si="137"/>
        <v>0.9339922492145425</v>
      </c>
      <c r="M434" s="9">
        <v>-447667.32</v>
      </c>
      <c r="O434" s="9">
        <v>-69350.68000000001</v>
      </c>
      <c r="Q434" s="9">
        <f t="shared" si="138"/>
        <v>-378316.64</v>
      </c>
      <c r="S434" s="21">
        <f t="shared" si="139"/>
        <v>-5.455125169645056</v>
      </c>
      <c r="U434" s="9">
        <v>-671952.91</v>
      </c>
      <c r="W434" s="9">
        <v>868596.65</v>
      </c>
      <c r="Y434" s="9">
        <f t="shared" si="140"/>
        <v>-1540549.56</v>
      </c>
      <c r="AA434" s="21">
        <f t="shared" si="141"/>
        <v>-1.7736075311826267</v>
      </c>
      <c r="AC434" s="9">
        <v>-630791.37</v>
      </c>
      <c r="AE434" s="9">
        <v>822733</v>
      </c>
      <c r="AG434" s="9">
        <f t="shared" si="142"/>
        <v>-1453524.37</v>
      </c>
      <c r="AI434" s="21">
        <f t="shared" si="143"/>
        <v>-1.7667024052760738</v>
      </c>
    </row>
    <row r="435" spans="1:35" ht="12.75" outlineLevel="1">
      <c r="A435" s="1" t="s">
        <v>1012</v>
      </c>
      <c r="B435" s="16" t="s">
        <v>1013</v>
      </c>
      <c r="C435" s="1" t="s">
        <v>1352</v>
      </c>
      <c r="E435" s="5">
        <v>1116.68</v>
      </c>
      <c r="G435" s="5">
        <v>-168.98</v>
      </c>
      <c r="I435" s="9">
        <f t="shared" si="136"/>
        <v>1285.66</v>
      </c>
      <c r="K435" s="21">
        <f t="shared" si="137"/>
        <v>7.6083560184637244</v>
      </c>
      <c r="M435" s="9">
        <v>-628.35</v>
      </c>
      <c r="O435" s="9">
        <v>-39469.14</v>
      </c>
      <c r="Q435" s="9">
        <f t="shared" si="138"/>
        <v>38840.79</v>
      </c>
      <c r="S435" s="21">
        <f t="shared" si="139"/>
        <v>0.984079967285834</v>
      </c>
      <c r="U435" s="9">
        <v>-1108.96</v>
      </c>
      <c r="W435" s="9">
        <v>62834.56</v>
      </c>
      <c r="Y435" s="9">
        <f t="shared" si="140"/>
        <v>-63943.52</v>
      </c>
      <c r="AA435" s="21">
        <f t="shared" si="141"/>
        <v>-1.0176488862180304</v>
      </c>
      <c r="AC435" s="9">
        <v>3538.75</v>
      </c>
      <c r="AE435" s="9">
        <v>112620.34</v>
      </c>
      <c r="AG435" s="9">
        <f t="shared" si="142"/>
        <v>-109081.59</v>
      </c>
      <c r="AI435" s="21">
        <f t="shared" si="143"/>
        <v>-0.9685780561486496</v>
      </c>
    </row>
    <row r="436" spans="1:35" ht="12.75" outlineLevel="1">
      <c r="A436" s="1" t="s">
        <v>1014</v>
      </c>
      <c r="B436" s="16" t="s">
        <v>1015</v>
      </c>
      <c r="C436" s="1" t="s">
        <v>1353</v>
      </c>
      <c r="E436" s="5">
        <v>0</v>
      </c>
      <c r="G436" s="5">
        <v>0</v>
      </c>
      <c r="I436" s="9">
        <f t="shared" si="136"/>
        <v>0</v>
      </c>
      <c r="K436" s="21">
        <f t="shared" si="137"/>
        <v>0</v>
      </c>
      <c r="M436" s="9">
        <v>0</v>
      </c>
      <c r="O436" s="9">
        <v>0</v>
      </c>
      <c r="Q436" s="9">
        <f t="shared" si="138"/>
        <v>0</v>
      </c>
      <c r="S436" s="21">
        <f t="shared" si="139"/>
        <v>0</v>
      </c>
      <c r="U436" s="9">
        <v>0</v>
      </c>
      <c r="W436" s="9">
        <v>-111268.96</v>
      </c>
      <c r="Y436" s="9">
        <f t="shared" si="140"/>
        <v>111268.96</v>
      </c>
      <c r="AA436" s="21" t="str">
        <f t="shared" si="141"/>
        <v>N.M.</v>
      </c>
      <c r="AC436" s="9">
        <v>0</v>
      </c>
      <c r="AE436" s="9">
        <v>-111268.96</v>
      </c>
      <c r="AG436" s="9">
        <f t="shared" si="142"/>
        <v>111268.96</v>
      </c>
      <c r="AI436" s="21" t="str">
        <f t="shared" si="143"/>
        <v>N.M.</v>
      </c>
    </row>
    <row r="437" spans="1:35" ht="12.75" outlineLevel="1">
      <c r="A437" s="1" t="s">
        <v>1016</v>
      </c>
      <c r="B437" s="16" t="s">
        <v>1017</v>
      </c>
      <c r="C437" s="1" t="s">
        <v>1354</v>
      </c>
      <c r="E437" s="5">
        <v>0</v>
      </c>
      <c r="G437" s="5">
        <v>0</v>
      </c>
      <c r="I437" s="9">
        <f t="shared" si="136"/>
        <v>0</v>
      </c>
      <c r="K437" s="21">
        <f t="shared" si="137"/>
        <v>0</v>
      </c>
      <c r="M437" s="9">
        <v>0</v>
      </c>
      <c r="O437" s="9">
        <v>-4329.95</v>
      </c>
      <c r="Q437" s="9">
        <f t="shared" si="138"/>
        <v>4329.95</v>
      </c>
      <c r="S437" s="21" t="str">
        <f t="shared" si="139"/>
        <v>N.M.</v>
      </c>
      <c r="U437" s="9">
        <v>2660.71</v>
      </c>
      <c r="W437" s="9">
        <v>-305.03000000000003</v>
      </c>
      <c r="Y437" s="9">
        <f t="shared" si="140"/>
        <v>2965.7400000000002</v>
      </c>
      <c r="AA437" s="21">
        <f t="shared" si="141"/>
        <v>9.722781365767302</v>
      </c>
      <c r="AC437" s="9">
        <v>2660.71</v>
      </c>
      <c r="AE437" s="9">
        <v>-45860.58</v>
      </c>
      <c r="AG437" s="9">
        <f t="shared" si="142"/>
        <v>48521.29</v>
      </c>
      <c r="AI437" s="21">
        <f t="shared" si="143"/>
        <v>1.05801736480437</v>
      </c>
    </row>
    <row r="438" spans="1:35" ht="12.75" outlineLevel="1">
      <c r="A438" s="1" t="s">
        <v>1018</v>
      </c>
      <c r="B438" s="16" t="s">
        <v>1019</v>
      </c>
      <c r="C438" s="1" t="s">
        <v>1355</v>
      </c>
      <c r="E438" s="5">
        <v>14005.49</v>
      </c>
      <c r="G438" s="5">
        <v>15002.41</v>
      </c>
      <c r="I438" s="9">
        <f t="shared" si="136"/>
        <v>-996.9200000000001</v>
      </c>
      <c r="K438" s="21">
        <f t="shared" si="137"/>
        <v>-0.06645065692778694</v>
      </c>
      <c r="M438" s="9">
        <v>42273.82</v>
      </c>
      <c r="O438" s="9">
        <v>45245.99</v>
      </c>
      <c r="Q438" s="9">
        <f t="shared" si="138"/>
        <v>-2972.1699999999983</v>
      </c>
      <c r="S438" s="21">
        <f t="shared" si="139"/>
        <v>-0.06568913620853468</v>
      </c>
      <c r="U438" s="9">
        <v>158700.98</v>
      </c>
      <c r="W438" s="9">
        <v>169332.06</v>
      </c>
      <c r="Y438" s="9">
        <f t="shared" si="140"/>
        <v>-10631.079999999987</v>
      </c>
      <c r="AA438" s="21">
        <f t="shared" si="141"/>
        <v>-0.0627824406081163</v>
      </c>
      <c r="AC438" s="9">
        <v>173623.14</v>
      </c>
      <c r="AE438" s="9">
        <v>185184.96</v>
      </c>
      <c r="AG438" s="9">
        <f t="shared" si="142"/>
        <v>-11561.819999999978</v>
      </c>
      <c r="AI438" s="21">
        <f t="shared" si="143"/>
        <v>-0.06243390391962705</v>
      </c>
    </row>
    <row r="439" spans="1:35" ht="12.75" outlineLevel="1">
      <c r="A439" s="1" t="s">
        <v>1020</v>
      </c>
      <c r="B439" s="16" t="s">
        <v>1021</v>
      </c>
      <c r="C439" s="1" t="s">
        <v>1356</v>
      </c>
      <c r="E439" s="5">
        <v>1742</v>
      </c>
      <c r="G439" s="5">
        <v>-1075</v>
      </c>
      <c r="I439" s="9">
        <f t="shared" si="136"/>
        <v>2817</v>
      </c>
      <c r="K439" s="21">
        <f t="shared" si="137"/>
        <v>2.6204651162790698</v>
      </c>
      <c r="M439" s="9">
        <v>-5151</v>
      </c>
      <c r="O439" s="9">
        <v>-1860</v>
      </c>
      <c r="Q439" s="9">
        <f t="shared" si="138"/>
        <v>-3291</v>
      </c>
      <c r="S439" s="21">
        <f t="shared" si="139"/>
        <v>-1.7693548387096774</v>
      </c>
      <c r="U439" s="9">
        <v>-17429</v>
      </c>
      <c r="W439" s="9">
        <v>-3712</v>
      </c>
      <c r="Y439" s="9">
        <f t="shared" si="140"/>
        <v>-13717</v>
      </c>
      <c r="AA439" s="21">
        <f t="shared" si="141"/>
        <v>-3.6953125</v>
      </c>
      <c r="AC439" s="9">
        <v>-19675</v>
      </c>
      <c r="AE439" s="9">
        <v>-3712</v>
      </c>
      <c r="AG439" s="9">
        <f t="shared" si="142"/>
        <v>-15963</v>
      </c>
      <c r="AI439" s="21">
        <f t="shared" si="143"/>
        <v>-4.300377155172414</v>
      </c>
    </row>
    <row r="440" spans="1:35" ht="12.75" outlineLevel="1">
      <c r="A440" s="1" t="s">
        <v>1022</v>
      </c>
      <c r="B440" s="16" t="s">
        <v>1023</v>
      </c>
      <c r="C440" s="1" t="s">
        <v>1357</v>
      </c>
      <c r="E440" s="5">
        <v>-30089</v>
      </c>
      <c r="G440" s="5">
        <v>223842</v>
      </c>
      <c r="I440" s="9">
        <f t="shared" si="136"/>
        <v>-253931</v>
      </c>
      <c r="K440" s="21">
        <f t="shared" si="137"/>
        <v>-1.1344207074633</v>
      </c>
      <c r="M440" s="9">
        <v>436177</v>
      </c>
      <c r="O440" s="9">
        <v>-57394</v>
      </c>
      <c r="Q440" s="9">
        <f t="shared" si="138"/>
        <v>493571</v>
      </c>
      <c r="S440" s="21">
        <f t="shared" si="139"/>
        <v>8.599696832421508</v>
      </c>
      <c r="U440" s="9">
        <v>585107</v>
      </c>
      <c r="W440" s="9">
        <v>-1596103</v>
      </c>
      <c r="Y440" s="9">
        <f t="shared" si="140"/>
        <v>2181210</v>
      </c>
      <c r="AA440" s="21">
        <f t="shared" si="141"/>
        <v>1.3665847379523752</v>
      </c>
      <c r="AC440" s="9">
        <v>455856</v>
      </c>
      <c r="AE440" s="9">
        <v>-1596103</v>
      </c>
      <c r="AG440" s="9">
        <f t="shared" si="142"/>
        <v>2051959</v>
      </c>
      <c r="AI440" s="21">
        <f t="shared" si="143"/>
        <v>1.2856056282082047</v>
      </c>
    </row>
    <row r="441" spans="1:35" ht="12.75" outlineLevel="1">
      <c r="A441" s="1" t="s">
        <v>1024</v>
      </c>
      <c r="B441" s="16" t="s">
        <v>1025</v>
      </c>
      <c r="C441" s="1" t="s">
        <v>1358</v>
      </c>
      <c r="E441" s="5">
        <v>-186.3</v>
      </c>
      <c r="G441" s="5">
        <v>-24428.04</v>
      </c>
      <c r="I441" s="9">
        <f t="shared" si="136"/>
        <v>24241.74</v>
      </c>
      <c r="K441" s="21">
        <f t="shared" si="137"/>
        <v>0.9923735183010999</v>
      </c>
      <c r="M441" s="9">
        <v>-51213.05</v>
      </c>
      <c r="O441" s="9">
        <v>-54149.54</v>
      </c>
      <c r="Q441" s="9">
        <f t="shared" si="138"/>
        <v>2936.489999999998</v>
      </c>
      <c r="S441" s="21">
        <f t="shared" si="139"/>
        <v>0.05422926953765439</v>
      </c>
      <c r="U441" s="9">
        <v>-455154.17</v>
      </c>
      <c r="W441" s="9">
        <v>-277171.1</v>
      </c>
      <c r="Y441" s="9">
        <f t="shared" si="140"/>
        <v>-177983.07</v>
      </c>
      <c r="AA441" s="21">
        <f t="shared" si="141"/>
        <v>-0.6421415147538831</v>
      </c>
      <c r="AC441" s="9">
        <v>-477681.74</v>
      </c>
      <c r="AE441" s="9">
        <v>-277171.1</v>
      </c>
      <c r="AG441" s="9">
        <f t="shared" si="142"/>
        <v>-200510.64</v>
      </c>
      <c r="AI441" s="21">
        <f t="shared" si="143"/>
        <v>-0.7234182784568811</v>
      </c>
    </row>
    <row r="442" spans="1:35" ht="12.75" outlineLevel="1">
      <c r="A442" s="1" t="s">
        <v>1026</v>
      </c>
      <c r="B442" s="16" t="s">
        <v>1027</v>
      </c>
      <c r="C442" s="1" t="s">
        <v>1359</v>
      </c>
      <c r="E442" s="5">
        <v>-327.26</v>
      </c>
      <c r="G442" s="5">
        <v>0</v>
      </c>
      <c r="I442" s="9">
        <f t="shared" si="136"/>
        <v>-327.26</v>
      </c>
      <c r="K442" s="21" t="str">
        <f t="shared" si="137"/>
        <v>N.M.</v>
      </c>
      <c r="M442" s="9">
        <v>2008.46</v>
      </c>
      <c r="O442" s="9">
        <v>0</v>
      </c>
      <c r="Q442" s="9">
        <f t="shared" si="138"/>
        <v>2008.46</v>
      </c>
      <c r="S442" s="21" t="str">
        <f t="shared" si="139"/>
        <v>N.M.</v>
      </c>
      <c r="U442" s="9">
        <v>1986.74</v>
      </c>
      <c r="W442" s="9">
        <v>0</v>
      </c>
      <c r="Y442" s="9">
        <f t="shared" si="140"/>
        <v>1986.74</v>
      </c>
      <c r="AA442" s="21" t="str">
        <f t="shared" si="141"/>
        <v>N.M.</v>
      </c>
      <c r="AC442" s="9">
        <v>1986.74</v>
      </c>
      <c r="AE442" s="9">
        <v>0</v>
      </c>
      <c r="AG442" s="9">
        <f t="shared" si="142"/>
        <v>1986.74</v>
      </c>
      <c r="AI442" s="21" t="str">
        <f t="shared" si="143"/>
        <v>N.M.</v>
      </c>
    </row>
    <row r="443" spans="1:35" ht="12.75" outlineLevel="1">
      <c r="A443" s="1" t="s">
        <v>1028</v>
      </c>
      <c r="B443" s="16" t="s">
        <v>1029</v>
      </c>
      <c r="C443" s="1" t="s">
        <v>1360</v>
      </c>
      <c r="E443" s="5">
        <v>753.07</v>
      </c>
      <c r="G443" s="5">
        <v>0</v>
      </c>
      <c r="I443" s="9">
        <f t="shared" si="136"/>
        <v>753.07</v>
      </c>
      <c r="K443" s="21" t="str">
        <f t="shared" si="137"/>
        <v>N.M.</v>
      </c>
      <c r="M443" s="9">
        <v>848.6800000000001</v>
      </c>
      <c r="O443" s="9">
        <v>0</v>
      </c>
      <c r="Q443" s="9">
        <f t="shared" si="138"/>
        <v>848.6800000000001</v>
      </c>
      <c r="S443" s="21" t="str">
        <f t="shared" si="139"/>
        <v>N.M.</v>
      </c>
      <c r="U443" s="9">
        <v>4750.31</v>
      </c>
      <c r="W443" s="9">
        <v>0</v>
      </c>
      <c r="Y443" s="9">
        <f t="shared" si="140"/>
        <v>4750.31</v>
      </c>
      <c r="AA443" s="21" t="str">
        <f t="shared" si="141"/>
        <v>N.M.</v>
      </c>
      <c r="AC443" s="9">
        <v>4750.31</v>
      </c>
      <c r="AE443" s="9">
        <v>0</v>
      </c>
      <c r="AG443" s="9">
        <f t="shared" si="142"/>
        <v>4750.31</v>
      </c>
      <c r="AI443" s="21" t="str">
        <f t="shared" si="143"/>
        <v>N.M.</v>
      </c>
    </row>
    <row r="444" spans="1:35" ht="12.75" outlineLevel="1">
      <c r="A444" s="1" t="s">
        <v>1030</v>
      </c>
      <c r="B444" s="16" t="s">
        <v>1031</v>
      </c>
      <c r="C444" s="1" t="s">
        <v>1361</v>
      </c>
      <c r="E444" s="5">
        <v>0</v>
      </c>
      <c r="G444" s="5">
        <v>0</v>
      </c>
      <c r="I444" s="9">
        <f t="shared" si="136"/>
        <v>0</v>
      </c>
      <c r="K444" s="21">
        <f t="shared" si="137"/>
        <v>0</v>
      </c>
      <c r="M444" s="9">
        <v>85.22</v>
      </c>
      <c r="O444" s="9">
        <v>0</v>
      </c>
      <c r="Q444" s="9">
        <f t="shared" si="138"/>
        <v>85.22</v>
      </c>
      <c r="S444" s="21" t="str">
        <f t="shared" si="139"/>
        <v>N.M.</v>
      </c>
      <c r="U444" s="9">
        <v>8591.77</v>
      </c>
      <c r="W444" s="9">
        <v>0</v>
      </c>
      <c r="Y444" s="9">
        <f t="shared" si="140"/>
        <v>8591.77</v>
      </c>
      <c r="AA444" s="21" t="str">
        <f t="shared" si="141"/>
        <v>N.M.</v>
      </c>
      <c r="AC444" s="9">
        <v>8591.77</v>
      </c>
      <c r="AE444" s="9">
        <v>0</v>
      </c>
      <c r="AG444" s="9">
        <f t="shared" si="142"/>
        <v>8591.77</v>
      </c>
      <c r="AI444" s="21" t="str">
        <f t="shared" si="143"/>
        <v>N.M.</v>
      </c>
    </row>
    <row r="445" spans="1:35" ht="12.75" outlineLevel="1">
      <c r="A445" s="1" t="s">
        <v>1032</v>
      </c>
      <c r="B445" s="16" t="s">
        <v>1033</v>
      </c>
      <c r="C445" s="1" t="s">
        <v>1362</v>
      </c>
      <c r="E445" s="5">
        <v>0</v>
      </c>
      <c r="G445" s="5">
        <v>0</v>
      </c>
      <c r="I445" s="9">
        <f t="shared" si="136"/>
        <v>0</v>
      </c>
      <c r="K445" s="21">
        <f t="shared" si="137"/>
        <v>0</v>
      </c>
      <c r="M445" s="9">
        <v>0</v>
      </c>
      <c r="O445" s="9">
        <v>0</v>
      </c>
      <c r="Q445" s="9">
        <f t="shared" si="138"/>
        <v>0</v>
      </c>
      <c r="S445" s="21">
        <f t="shared" si="139"/>
        <v>0</v>
      </c>
      <c r="U445" s="9">
        <v>0</v>
      </c>
      <c r="W445" s="9">
        <v>0</v>
      </c>
      <c r="Y445" s="9">
        <f t="shared" si="140"/>
        <v>0</v>
      </c>
      <c r="AA445" s="21">
        <f t="shared" si="141"/>
        <v>0</v>
      </c>
      <c r="AC445" s="9">
        <v>0</v>
      </c>
      <c r="AE445" s="9">
        <v>89362.57</v>
      </c>
      <c r="AG445" s="9">
        <f t="shared" si="142"/>
        <v>-89362.57</v>
      </c>
      <c r="AI445" s="21" t="str">
        <f t="shared" si="143"/>
        <v>N.M.</v>
      </c>
    </row>
    <row r="446" spans="1:53" s="16" customFormat="1" ht="12.75">
      <c r="A446" s="16" t="s">
        <v>47</v>
      </c>
      <c r="C446" s="16" t="s">
        <v>1363</v>
      </c>
      <c r="D446" s="71"/>
      <c r="E446" s="71">
        <v>75494.55999999998</v>
      </c>
      <c r="F446" s="71"/>
      <c r="G446" s="71">
        <v>451714.2700000002</v>
      </c>
      <c r="H446" s="71"/>
      <c r="I446" s="71">
        <f>+E446-G446</f>
        <v>-376219.7100000002</v>
      </c>
      <c r="J446" s="75" t="str">
        <f>IF((+E446-G446)=(I446),"  ",$AO$511)</f>
        <v>  </v>
      </c>
      <c r="K446" s="72">
        <f>IF(G446&lt;0,IF(I446=0,0,IF(OR(G446=0,E446=0),"N.M.",IF(ABS(I446/G446)&gt;=10,"N.M.",I446/(-G446)))),IF(I446=0,0,IF(OR(G446=0,E446=0),"N.M.",IF(ABS(I446/G446)&gt;=10,"N.M.",I446/G446))))</f>
        <v>-0.832870987228276</v>
      </c>
      <c r="L446" s="73"/>
      <c r="M446" s="71">
        <v>400400.21</v>
      </c>
      <c r="N446" s="71"/>
      <c r="O446" s="71">
        <v>1128202.5300000007</v>
      </c>
      <c r="P446" s="71"/>
      <c r="Q446" s="71">
        <f>+M446-O446</f>
        <v>-727802.3200000008</v>
      </c>
      <c r="R446" s="75" t="str">
        <f>IF((+M446-O446)=(Q446),"  ",$AO$511)</f>
        <v>  </v>
      </c>
      <c r="S446" s="72">
        <f>IF(O446&lt;0,IF(Q446=0,0,IF(OR(O446=0,M446=0),"N.M.",IF(ABS(Q446/O446)&gt;=10,"N.M.",Q446/(-O446)))),IF(Q446=0,0,IF(OR(O446=0,M446=0),"N.M.",IF(ABS(Q446/O446)&gt;=10,"N.M.",Q446/O446))))</f>
        <v>-0.6450989965427575</v>
      </c>
      <c r="T446" s="73"/>
      <c r="U446" s="71">
        <v>3609660.98</v>
      </c>
      <c r="V446" s="71"/>
      <c r="W446" s="71">
        <v>702488.2899999997</v>
      </c>
      <c r="X446" s="71"/>
      <c r="Y446" s="71">
        <f>+U446-W446</f>
        <v>2907172.6900000004</v>
      </c>
      <c r="Z446" s="75" t="str">
        <f>IF((+U446-W446)=(Y446),"  ",$AO$511)</f>
        <v>  </v>
      </c>
      <c r="AA446" s="72">
        <f>IF(W446&lt;0,IF(Y446=0,0,IF(OR(W446=0,U446=0),"N.M.",IF(ABS(Y446/W446)&gt;=10,"N.M.",Y446/(-W446)))),IF(Y446=0,0,IF(OR(W446=0,U446=0),"N.M.",IF(ABS(Y446/W446)&gt;=10,"N.M.",Y446/W446))))</f>
        <v>4.138393096915539</v>
      </c>
      <c r="AB446" s="73"/>
      <c r="AC446" s="71">
        <v>3708967.1600000006</v>
      </c>
      <c r="AD446" s="71"/>
      <c r="AE446" s="71">
        <v>802883.2700000001</v>
      </c>
      <c r="AF446" s="71"/>
      <c r="AG446" s="71">
        <f>+AC446-AE446</f>
        <v>2906083.8900000006</v>
      </c>
      <c r="AH446" s="75" t="str">
        <f>IF((+AC446-AE446)=(AG446),"  ",$AO$511)</f>
        <v>  </v>
      </c>
      <c r="AI446" s="72">
        <f>IF(AE446&lt;0,IF(AG446=0,0,IF(OR(AE446=0,AC446=0),"N.M.",IF(ABS(AG446/AE446)&gt;=10,"N.M.",AG446/(-AE446)))),IF(AG446=0,0,IF(OR(AE446=0,AC446=0),"N.M.",IF(ABS(AG446/AE446)&gt;=10,"N.M.",AG446/AE446))))</f>
        <v>3.6195596527998397</v>
      </c>
      <c r="AJ446" s="73"/>
      <c r="AK446" s="74"/>
      <c r="AL446" s="31"/>
      <c r="AM446" s="31"/>
      <c r="AN446" s="31"/>
      <c r="AO446" s="31"/>
      <c r="AP446" s="31"/>
      <c r="AQ446" s="31"/>
      <c r="AR446" s="31"/>
      <c r="AS446" s="31"/>
      <c r="AT446" s="31"/>
      <c r="AU446" s="31"/>
      <c r="AV446" s="31"/>
      <c r="AW446" s="31"/>
      <c r="AX446" s="31"/>
      <c r="AY446" s="31"/>
      <c r="AZ446" s="31"/>
      <c r="BA446" s="31"/>
    </row>
    <row r="447" spans="1:35" ht="12.75" outlineLevel="1">
      <c r="A447" s="1" t="s">
        <v>1034</v>
      </c>
      <c r="B447" s="16" t="s">
        <v>1035</v>
      </c>
      <c r="C447" s="1" t="s">
        <v>1364</v>
      </c>
      <c r="E447" s="5">
        <v>0</v>
      </c>
      <c r="G447" s="5">
        <v>0</v>
      </c>
      <c r="I447" s="9">
        <f aca="true" t="shared" si="144" ref="I447:I458">+E447-G447</f>
        <v>0</v>
      </c>
      <c r="K447" s="21">
        <f aca="true" t="shared" si="145" ref="K447:K458">IF(G447&lt;0,IF(I447=0,0,IF(OR(G447=0,E447=0),"N.M.",IF(ABS(I447/G447)&gt;=10,"N.M.",I447/(-G447)))),IF(I447=0,0,IF(OR(G447=0,E447=0),"N.M.",IF(ABS(I447/G447)&gt;=10,"N.M.",I447/G447))))</f>
        <v>0</v>
      </c>
      <c r="M447" s="9">
        <v>-897.75</v>
      </c>
      <c r="O447" s="9">
        <v>0</v>
      </c>
      <c r="Q447" s="9">
        <f aca="true" t="shared" si="146" ref="Q447:Q458">+M447-O447</f>
        <v>-897.75</v>
      </c>
      <c r="S447" s="21" t="str">
        <f aca="true" t="shared" si="147" ref="S447:S458">IF(O447&lt;0,IF(Q447=0,0,IF(OR(O447=0,M447=0),"N.M.",IF(ABS(Q447/O447)&gt;=10,"N.M.",Q447/(-O447)))),IF(Q447=0,0,IF(OR(O447=0,M447=0),"N.M.",IF(ABS(Q447/O447)&gt;=10,"N.M.",Q447/O447))))</f>
        <v>N.M.</v>
      </c>
      <c r="U447" s="9">
        <v>-177677.78</v>
      </c>
      <c r="W447" s="9">
        <v>0</v>
      </c>
      <c r="Y447" s="9">
        <f aca="true" t="shared" si="148" ref="Y447:Y458">+U447-W447</f>
        <v>-177677.78</v>
      </c>
      <c r="AA447" s="21" t="str">
        <f aca="true" t="shared" si="149" ref="AA447:AA458">IF(W447&lt;0,IF(Y447=0,0,IF(OR(W447=0,U447=0),"N.M.",IF(ABS(Y447/W447)&gt;=10,"N.M.",Y447/(-W447)))),IF(Y447=0,0,IF(OR(W447=0,U447=0),"N.M.",IF(ABS(Y447/W447)&gt;=10,"N.M.",Y447/W447))))</f>
        <v>N.M.</v>
      </c>
      <c r="AC447" s="9">
        <v>-177677.78</v>
      </c>
      <c r="AE447" s="9">
        <v>0</v>
      </c>
      <c r="AG447" s="9">
        <f aca="true" t="shared" si="150" ref="AG447:AG458">+AC447-AE447</f>
        <v>-177677.78</v>
      </c>
      <c r="AI447" s="21" t="str">
        <f aca="true" t="shared" si="151" ref="AI447:AI458">IF(AE447&lt;0,IF(AG447=0,0,IF(OR(AE447=0,AC447=0),"N.M.",IF(ABS(AG447/AE447)&gt;=10,"N.M.",AG447/(-AE447)))),IF(AG447=0,0,IF(OR(AE447=0,AC447=0),"N.M.",IF(ABS(AG447/AE447)&gt;=10,"N.M.",AG447/AE447))))</f>
        <v>N.M.</v>
      </c>
    </row>
    <row r="448" spans="1:35" ht="12.75" outlineLevel="1">
      <c r="A448" s="1" t="s">
        <v>1036</v>
      </c>
      <c r="B448" s="16" t="s">
        <v>1037</v>
      </c>
      <c r="C448" s="1" t="s">
        <v>1365</v>
      </c>
      <c r="E448" s="5">
        <v>-5288.67</v>
      </c>
      <c r="G448" s="5">
        <v>-18434.850000000002</v>
      </c>
      <c r="I448" s="9">
        <f t="shared" si="144"/>
        <v>13146.180000000002</v>
      </c>
      <c r="K448" s="21">
        <f t="shared" si="145"/>
        <v>0.713115647808363</v>
      </c>
      <c r="M448" s="9">
        <v>-19381.4</v>
      </c>
      <c r="O448" s="9">
        <v>-83390.04000000001</v>
      </c>
      <c r="Q448" s="9">
        <f t="shared" si="146"/>
        <v>64008.64000000001</v>
      </c>
      <c r="S448" s="21">
        <f t="shared" si="147"/>
        <v>0.7675813562387067</v>
      </c>
      <c r="U448" s="9">
        <v>-161769.935</v>
      </c>
      <c r="W448" s="9">
        <v>-298361.16000000003</v>
      </c>
      <c r="Y448" s="9">
        <f t="shared" si="148"/>
        <v>136591.22500000003</v>
      </c>
      <c r="AA448" s="21">
        <f t="shared" si="149"/>
        <v>0.4578049803801541</v>
      </c>
      <c r="AC448" s="9">
        <v>-933273.2350000001</v>
      </c>
      <c r="AE448" s="9">
        <v>-1051548.28</v>
      </c>
      <c r="AG448" s="9">
        <f t="shared" si="150"/>
        <v>118275.04499999993</v>
      </c>
      <c r="AI448" s="21">
        <f t="shared" si="151"/>
        <v>0.11247704670298156</v>
      </c>
    </row>
    <row r="449" spans="1:35" ht="12.75" outlineLevel="1">
      <c r="A449" s="1" t="s">
        <v>1038</v>
      </c>
      <c r="B449" s="16" t="s">
        <v>1039</v>
      </c>
      <c r="C449" s="1" t="s">
        <v>1366</v>
      </c>
      <c r="E449" s="5">
        <v>-105.78</v>
      </c>
      <c r="G449" s="5">
        <v>-36.81</v>
      </c>
      <c r="I449" s="9">
        <f t="shared" si="144"/>
        <v>-68.97</v>
      </c>
      <c r="K449" s="21">
        <f t="shared" si="145"/>
        <v>-1.8736756316218417</v>
      </c>
      <c r="M449" s="9">
        <v>-132.63</v>
      </c>
      <c r="O449" s="9">
        <v>-36.81</v>
      </c>
      <c r="Q449" s="9">
        <f t="shared" si="146"/>
        <v>-95.82</v>
      </c>
      <c r="S449" s="21">
        <f t="shared" si="147"/>
        <v>-2.603096984515077</v>
      </c>
      <c r="U449" s="9">
        <v>-209.6</v>
      </c>
      <c r="W449" s="9">
        <v>-310.42</v>
      </c>
      <c r="Y449" s="9">
        <f t="shared" si="148"/>
        <v>100.82000000000002</v>
      </c>
      <c r="AA449" s="21">
        <f t="shared" si="149"/>
        <v>0.3247857741124928</v>
      </c>
      <c r="AC449" s="9">
        <v>-692.98</v>
      </c>
      <c r="AE449" s="9">
        <v>-310.42</v>
      </c>
      <c r="AG449" s="9">
        <f t="shared" si="150"/>
        <v>-382.56</v>
      </c>
      <c r="AI449" s="21">
        <f t="shared" si="151"/>
        <v>-1.2323948199213968</v>
      </c>
    </row>
    <row r="450" spans="1:35" ht="12.75" outlineLevel="1">
      <c r="A450" s="1" t="s">
        <v>1040</v>
      </c>
      <c r="B450" s="16" t="s">
        <v>1041</v>
      </c>
      <c r="C450" s="1" t="s">
        <v>1367</v>
      </c>
      <c r="E450" s="5">
        <v>0</v>
      </c>
      <c r="G450" s="5">
        <v>0</v>
      </c>
      <c r="I450" s="9">
        <f t="shared" si="144"/>
        <v>0</v>
      </c>
      <c r="K450" s="21">
        <f t="shared" si="145"/>
        <v>0</v>
      </c>
      <c r="M450" s="9">
        <v>1384</v>
      </c>
      <c r="O450" s="9">
        <v>-1018500</v>
      </c>
      <c r="Q450" s="9">
        <f t="shared" si="146"/>
        <v>1019884</v>
      </c>
      <c r="S450" s="21">
        <f t="shared" si="147"/>
        <v>1.0013588610702013</v>
      </c>
      <c r="U450" s="9">
        <v>74948</v>
      </c>
      <c r="W450" s="9">
        <v>-1018500</v>
      </c>
      <c r="Y450" s="9">
        <f t="shared" si="148"/>
        <v>1093448</v>
      </c>
      <c r="AA450" s="21">
        <f t="shared" si="149"/>
        <v>1.073586647029946</v>
      </c>
      <c r="AC450" s="9">
        <v>74948</v>
      </c>
      <c r="AE450" s="9">
        <v>-1018500</v>
      </c>
      <c r="AG450" s="9">
        <f t="shared" si="150"/>
        <v>1093448</v>
      </c>
      <c r="AI450" s="21">
        <f t="shared" si="151"/>
        <v>1.073586647029946</v>
      </c>
    </row>
    <row r="451" spans="1:35" ht="12.75" outlineLevel="1">
      <c r="A451" s="1" t="s">
        <v>1042</v>
      </c>
      <c r="B451" s="16" t="s">
        <v>1043</v>
      </c>
      <c r="C451" s="1" t="s">
        <v>1368</v>
      </c>
      <c r="E451" s="5">
        <v>-10911.380000000001</v>
      </c>
      <c r="G451" s="5">
        <v>-60241.438</v>
      </c>
      <c r="I451" s="9">
        <f t="shared" si="144"/>
        <v>49330.058000000005</v>
      </c>
      <c r="K451" s="21">
        <f t="shared" si="145"/>
        <v>0.8188725176181884</v>
      </c>
      <c r="M451" s="9">
        <v>-36397.98</v>
      </c>
      <c r="O451" s="9">
        <v>-70731.079</v>
      </c>
      <c r="Q451" s="9">
        <f t="shared" si="146"/>
        <v>34333.098999999995</v>
      </c>
      <c r="S451" s="21">
        <f t="shared" si="147"/>
        <v>0.485403297749777</v>
      </c>
      <c r="U451" s="9">
        <v>-201468.906</v>
      </c>
      <c r="W451" s="9">
        <v>-169977.074</v>
      </c>
      <c r="Y451" s="9">
        <f t="shared" si="148"/>
        <v>-31491.831999999995</v>
      </c>
      <c r="AA451" s="21">
        <f t="shared" si="149"/>
        <v>-0.18527105602488483</v>
      </c>
      <c r="AC451" s="9">
        <v>-213936.27</v>
      </c>
      <c r="AE451" s="9">
        <v>-172755.424</v>
      </c>
      <c r="AG451" s="9">
        <f t="shared" si="150"/>
        <v>-41180.84599999999</v>
      </c>
      <c r="AI451" s="21">
        <f t="shared" si="151"/>
        <v>-0.2383765733456797</v>
      </c>
    </row>
    <row r="452" spans="1:35" ht="12.75" outlineLevel="1">
      <c r="A452" s="1" t="s">
        <v>1044</v>
      </c>
      <c r="B452" s="16" t="s">
        <v>1045</v>
      </c>
      <c r="C452" s="1" t="s">
        <v>1369</v>
      </c>
      <c r="E452" s="5">
        <v>-258.98</v>
      </c>
      <c r="G452" s="5">
        <v>-7979.06</v>
      </c>
      <c r="I452" s="9">
        <f t="shared" si="144"/>
        <v>7720.08</v>
      </c>
      <c r="K452" s="21">
        <f t="shared" si="145"/>
        <v>0.9675425426052693</v>
      </c>
      <c r="M452" s="9">
        <v>-2327.2000000000003</v>
      </c>
      <c r="O452" s="9">
        <v>-12957.45</v>
      </c>
      <c r="Q452" s="9">
        <f t="shared" si="146"/>
        <v>10630.25</v>
      </c>
      <c r="S452" s="21">
        <f t="shared" si="147"/>
        <v>0.8203967601650015</v>
      </c>
      <c r="U452" s="9">
        <v>-11960.7</v>
      </c>
      <c r="W452" s="9">
        <v>-24326.75</v>
      </c>
      <c r="Y452" s="9">
        <f t="shared" si="148"/>
        <v>12366.05</v>
      </c>
      <c r="AA452" s="21">
        <f t="shared" si="149"/>
        <v>0.5083313636223499</v>
      </c>
      <c r="AC452" s="9">
        <v>-14189.890000000001</v>
      </c>
      <c r="AE452" s="9">
        <v>-34710.89</v>
      </c>
      <c r="AG452" s="9">
        <f t="shared" si="150"/>
        <v>20521</v>
      </c>
      <c r="AI452" s="21">
        <f t="shared" si="151"/>
        <v>0.591197748026628</v>
      </c>
    </row>
    <row r="453" spans="1:35" ht="12.75" outlineLevel="1">
      <c r="A453" s="1" t="s">
        <v>1046</v>
      </c>
      <c r="B453" s="16" t="s">
        <v>1047</v>
      </c>
      <c r="C453" s="1" t="s">
        <v>1370</v>
      </c>
      <c r="E453" s="5">
        <v>0</v>
      </c>
      <c r="G453" s="5">
        <v>-332.96</v>
      </c>
      <c r="I453" s="9">
        <f t="shared" si="144"/>
        <v>332.96</v>
      </c>
      <c r="K453" s="21" t="str">
        <f t="shared" si="145"/>
        <v>N.M.</v>
      </c>
      <c r="M453" s="9">
        <v>-5.71</v>
      </c>
      <c r="O453" s="9">
        <v>-9391.99</v>
      </c>
      <c r="Q453" s="9">
        <f t="shared" si="146"/>
        <v>9386.28</v>
      </c>
      <c r="S453" s="21">
        <f t="shared" si="147"/>
        <v>0.9993920351278058</v>
      </c>
      <c r="U453" s="9">
        <v>-5.71</v>
      </c>
      <c r="W453" s="9">
        <v>-98417.21</v>
      </c>
      <c r="Y453" s="9">
        <f t="shared" si="148"/>
        <v>98411.5</v>
      </c>
      <c r="AA453" s="21">
        <f t="shared" si="149"/>
        <v>0.9999419816920231</v>
      </c>
      <c r="AC453" s="9">
        <v>-29447.4</v>
      </c>
      <c r="AE453" s="9">
        <v>-112017.98000000001</v>
      </c>
      <c r="AG453" s="9">
        <f t="shared" si="150"/>
        <v>82570.58000000002</v>
      </c>
      <c r="AI453" s="21">
        <f t="shared" si="151"/>
        <v>0.7371189875053987</v>
      </c>
    </row>
    <row r="454" spans="1:35" ht="12.75" outlineLevel="1">
      <c r="A454" s="1" t="s">
        <v>1048</v>
      </c>
      <c r="B454" s="16" t="s">
        <v>1049</v>
      </c>
      <c r="C454" s="1" t="s">
        <v>1371</v>
      </c>
      <c r="E454" s="5">
        <v>-1436.66</v>
      </c>
      <c r="G454" s="5">
        <v>10284.952</v>
      </c>
      <c r="I454" s="9">
        <f t="shared" si="144"/>
        <v>-11721.612</v>
      </c>
      <c r="K454" s="21">
        <f t="shared" si="145"/>
        <v>-1.139685630035026</v>
      </c>
      <c r="M454" s="9">
        <v>-5558.36</v>
      </c>
      <c r="O454" s="9">
        <v>6135.32</v>
      </c>
      <c r="Q454" s="9">
        <f t="shared" si="146"/>
        <v>-11693.68</v>
      </c>
      <c r="S454" s="21">
        <f t="shared" si="147"/>
        <v>-1.9059608952752263</v>
      </c>
      <c r="U454" s="9">
        <v>-74585.95</v>
      </c>
      <c r="W454" s="9">
        <v>-93740.05</v>
      </c>
      <c r="Y454" s="9">
        <f t="shared" si="148"/>
        <v>19154.100000000006</v>
      </c>
      <c r="AA454" s="21">
        <f t="shared" si="149"/>
        <v>0.20433208644544146</v>
      </c>
      <c r="AC454" s="9">
        <v>-118985.6</v>
      </c>
      <c r="AE454" s="9">
        <v>-95179.34</v>
      </c>
      <c r="AG454" s="9">
        <f t="shared" si="150"/>
        <v>-23806.26000000001</v>
      </c>
      <c r="AI454" s="21">
        <f t="shared" si="151"/>
        <v>-0.25012003655415144</v>
      </c>
    </row>
    <row r="455" spans="1:35" ht="12.75" outlineLevel="1">
      <c r="A455" s="1" t="s">
        <v>1050</v>
      </c>
      <c r="B455" s="16" t="s">
        <v>1051</v>
      </c>
      <c r="C455" s="1" t="s">
        <v>1372</v>
      </c>
      <c r="E455" s="5">
        <v>0</v>
      </c>
      <c r="G455" s="5">
        <v>0</v>
      </c>
      <c r="I455" s="9">
        <f t="shared" si="144"/>
        <v>0</v>
      </c>
      <c r="K455" s="21">
        <f t="shared" si="145"/>
        <v>0</v>
      </c>
      <c r="M455" s="9">
        <v>0</v>
      </c>
      <c r="O455" s="9">
        <v>0</v>
      </c>
      <c r="Q455" s="9">
        <f t="shared" si="146"/>
        <v>0</v>
      </c>
      <c r="S455" s="21">
        <f t="shared" si="147"/>
        <v>0</v>
      </c>
      <c r="U455" s="9">
        <v>-67.81</v>
      </c>
      <c r="W455" s="9">
        <v>0</v>
      </c>
      <c r="Y455" s="9">
        <f t="shared" si="148"/>
        <v>-67.81</v>
      </c>
      <c r="AA455" s="21" t="str">
        <f t="shared" si="149"/>
        <v>N.M.</v>
      </c>
      <c r="AC455" s="9">
        <v>-67.81</v>
      </c>
      <c r="AE455" s="9">
        <v>0</v>
      </c>
      <c r="AG455" s="9">
        <f t="shared" si="150"/>
        <v>-67.81</v>
      </c>
      <c r="AI455" s="21" t="str">
        <f t="shared" si="151"/>
        <v>N.M.</v>
      </c>
    </row>
    <row r="456" spans="1:35" ht="12.75" outlineLevel="1">
      <c r="A456" s="1" t="s">
        <v>1052</v>
      </c>
      <c r="B456" s="16" t="s">
        <v>1053</v>
      </c>
      <c r="C456" s="1" t="s">
        <v>1373</v>
      </c>
      <c r="E456" s="5">
        <v>0</v>
      </c>
      <c r="G456" s="5">
        <v>0</v>
      </c>
      <c r="I456" s="9">
        <f t="shared" si="144"/>
        <v>0</v>
      </c>
      <c r="K456" s="21">
        <f t="shared" si="145"/>
        <v>0</v>
      </c>
      <c r="M456" s="9">
        <v>0</v>
      </c>
      <c r="O456" s="9">
        <v>415239.7</v>
      </c>
      <c r="Q456" s="9">
        <f t="shared" si="146"/>
        <v>-415239.7</v>
      </c>
      <c r="S456" s="21" t="str">
        <f t="shared" si="147"/>
        <v>N.M.</v>
      </c>
      <c r="U456" s="9">
        <v>0</v>
      </c>
      <c r="W456" s="9">
        <v>916371.14</v>
      </c>
      <c r="Y456" s="9">
        <f t="shared" si="148"/>
        <v>-916371.14</v>
      </c>
      <c r="AA456" s="21" t="str">
        <f t="shared" si="149"/>
        <v>N.M.</v>
      </c>
      <c r="AC456" s="9">
        <v>0</v>
      </c>
      <c r="AE456" s="9">
        <v>877036.76</v>
      </c>
      <c r="AG456" s="9">
        <f t="shared" si="150"/>
        <v>-877036.76</v>
      </c>
      <c r="AI456" s="21" t="str">
        <f t="shared" si="151"/>
        <v>N.M.</v>
      </c>
    </row>
    <row r="457" spans="1:35" ht="12.75" outlineLevel="1">
      <c r="A457" s="1" t="s">
        <v>1054</v>
      </c>
      <c r="B457" s="16" t="s">
        <v>1055</v>
      </c>
      <c r="C457" s="1" t="s">
        <v>1374</v>
      </c>
      <c r="E457" s="5">
        <v>-1.22</v>
      </c>
      <c r="G457" s="5">
        <v>0</v>
      </c>
      <c r="I457" s="9">
        <f t="shared" si="144"/>
        <v>-1.22</v>
      </c>
      <c r="K457" s="21" t="str">
        <f t="shared" si="145"/>
        <v>N.M.</v>
      </c>
      <c r="M457" s="9">
        <v>-6894.16</v>
      </c>
      <c r="O457" s="9">
        <v>0</v>
      </c>
      <c r="Q457" s="9">
        <f t="shared" si="146"/>
        <v>-6894.16</v>
      </c>
      <c r="S457" s="21" t="str">
        <f t="shared" si="147"/>
        <v>N.M.</v>
      </c>
      <c r="U457" s="9">
        <v>-20727.54</v>
      </c>
      <c r="W457" s="9">
        <v>0</v>
      </c>
      <c r="Y457" s="9">
        <f t="shared" si="148"/>
        <v>-20727.54</v>
      </c>
      <c r="AA457" s="21" t="str">
        <f t="shared" si="149"/>
        <v>N.M.</v>
      </c>
      <c r="AC457" s="9">
        <v>-20727.54</v>
      </c>
      <c r="AE457" s="9">
        <v>0</v>
      </c>
      <c r="AG457" s="9">
        <f t="shared" si="150"/>
        <v>-20727.54</v>
      </c>
      <c r="AI457" s="21" t="str">
        <f t="shared" si="151"/>
        <v>N.M.</v>
      </c>
    </row>
    <row r="458" spans="1:35" ht="12.75" outlineLevel="1">
      <c r="A458" s="1" t="s">
        <v>1056</v>
      </c>
      <c r="B458" s="16" t="s">
        <v>1057</v>
      </c>
      <c r="C458" s="1" t="s">
        <v>1375</v>
      </c>
      <c r="E458" s="5">
        <v>0</v>
      </c>
      <c r="G458" s="5">
        <v>0</v>
      </c>
      <c r="I458" s="9">
        <f t="shared" si="144"/>
        <v>0</v>
      </c>
      <c r="K458" s="21">
        <f t="shared" si="145"/>
        <v>0</v>
      </c>
      <c r="M458" s="9">
        <v>-2471.79</v>
      </c>
      <c r="O458" s="9">
        <v>0</v>
      </c>
      <c r="Q458" s="9">
        <f t="shared" si="146"/>
        <v>-2471.79</v>
      </c>
      <c r="S458" s="21" t="str">
        <f t="shared" si="147"/>
        <v>N.M.</v>
      </c>
      <c r="U458" s="9">
        <v>-2987.66</v>
      </c>
      <c r="W458" s="9">
        <v>0</v>
      </c>
      <c r="Y458" s="9">
        <f t="shared" si="148"/>
        <v>-2987.66</v>
      </c>
      <c r="AA458" s="21" t="str">
        <f t="shared" si="149"/>
        <v>N.M.</v>
      </c>
      <c r="AC458" s="9">
        <v>-2987.66</v>
      </c>
      <c r="AE458" s="9">
        <v>0</v>
      </c>
      <c r="AG458" s="9">
        <f t="shared" si="150"/>
        <v>-2987.66</v>
      </c>
      <c r="AI458" s="21" t="str">
        <f t="shared" si="151"/>
        <v>N.M.</v>
      </c>
    </row>
    <row r="459" spans="1:53" s="16" customFormat="1" ht="12.75">
      <c r="A459" s="16" t="s">
        <v>48</v>
      </c>
      <c r="C459" s="16" t="s">
        <v>1376</v>
      </c>
      <c r="D459" s="9"/>
      <c r="E459" s="9">
        <v>-18002.690000000002</v>
      </c>
      <c r="F459" s="9"/>
      <c r="G459" s="9">
        <v>-76740.166</v>
      </c>
      <c r="H459" s="9"/>
      <c r="I459" s="9">
        <f>+E459-G459</f>
        <v>58737.475999999995</v>
      </c>
      <c r="J459" s="37" t="str">
        <f>IF((+E459-G459)=(I459),"  ",$AO$511)</f>
        <v>  </v>
      </c>
      <c r="K459" s="38">
        <f>IF(G459&lt;0,IF(I459=0,0,IF(OR(G459=0,E459=0),"N.M.",IF(ABS(I459/G459)&gt;=10,"N.M.",I459/(-G459)))),IF(I459=0,0,IF(OR(G459=0,E459=0),"N.M.",IF(ABS(I459/G459)&gt;=10,"N.M.",I459/G459))))</f>
        <v>0.765407205400103</v>
      </c>
      <c r="L459" s="39"/>
      <c r="M459" s="9">
        <v>-72682.98</v>
      </c>
      <c r="N459" s="9"/>
      <c r="O459" s="9">
        <v>-773632.3489999999</v>
      </c>
      <c r="P459" s="9"/>
      <c r="Q459" s="9">
        <f>+M459-O459</f>
        <v>700949.369</v>
      </c>
      <c r="R459" s="37" t="str">
        <f>IF((+M459-O459)=(Q459),"  ",$AO$511)</f>
        <v>  </v>
      </c>
      <c r="S459" s="38">
        <f>IF(O459&lt;0,IF(Q459=0,0,IF(OR(O459=0,M459=0),"N.M.",IF(ABS(Q459/O459)&gt;=10,"N.M.",Q459/(-O459)))),IF(Q459=0,0,IF(OR(O459=0,M459=0),"N.M.",IF(ABS(Q459/O459)&gt;=10,"N.M.",Q459/O459))))</f>
        <v>0.9060497145783132</v>
      </c>
      <c r="T459" s="39"/>
      <c r="U459" s="9">
        <v>-576513.591</v>
      </c>
      <c r="V459" s="9"/>
      <c r="W459" s="9">
        <v>-787261.5240000001</v>
      </c>
      <c r="X459" s="9"/>
      <c r="Y459" s="9">
        <f>+U459-W459</f>
        <v>210747.93300000008</v>
      </c>
      <c r="Z459" s="37" t="str">
        <f>IF((+U459-W459)=(Y459),"  ",$AO$511)</f>
        <v>  </v>
      </c>
      <c r="AA459" s="38">
        <f>IF(W459&lt;0,IF(Y459=0,0,IF(OR(W459=0,U459=0),"N.M.",IF(ABS(Y459/W459)&gt;=10,"N.M.",Y459/(-W459)))),IF(Y459=0,0,IF(OR(W459=0,U459=0),"N.M.",IF(ABS(Y459/W459)&gt;=10,"N.M.",Y459/W459))))</f>
        <v>0.2676974887953499</v>
      </c>
      <c r="AB459" s="39"/>
      <c r="AC459" s="9">
        <v>-1437038.1649999998</v>
      </c>
      <c r="AD459" s="9"/>
      <c r="AE459" s="9">
        <v>-1607985.5739999996</v>
      </c>
      <c r="AF459" s="9"/>
      <c r="AG459" s="9">
        <f>+AC459-AE459</f>
        <v>170947.40899999975</v>
      </c>
      <c r="AH459" s="37" t="str">
        <f>IF((+AC459-AE459)=(AG459),"  ",$AO$511)</f>
        <v>  </v>
      </c>
      <c r="AI459" s="38">
        <f>IF(AE459&lt;0,IF(AG459=0,0,IF(OR(AE459=0,AC459=0),"N.M.",IF(ABS(AG459/AE459)&gt;=10,"N.M.",AG459/(-AE459)))),IF(AG459=0,0,IF(OR(AE459=0,AC459=0),"N.M.",IF(ABS(AG459/AE459)&gt;=10,"N.M.",AG459/AE459))))</f>
        <v>0.10631153149885149</v>
      </c>
      <c r="AJ459" s="39"/>
      <c r="AK459" s="31"/>
      <c r="AL459" s="31"/>
      <c r="AM459" s="31"/>
      <c r="AN459" s="31"/>
      <c r="AO459" s="31"/>
      <c r="AP459" s="31"/>
      <c r="AQ459" s="31"/>
      <c r="AR459" s="31"/>
      <c r="AS459" s="31"/>
      <c r="AT459" s="31"/>
      <c r="AU459" s="31"/>
      <c r="AV459" s="31"/>
      <c r="AW459" s="31"/>
      <c r="AX459" s="31"/>
      <c r="AY459" s="31"/>
      <c r="AZ459" s="31"/>
      <c r="BA459" s="31"/>
    </row>
    <row r="460" spans="1:35" ht="12.75" outlineLevel="1">
      <c r="A460" s="1" t="s">
        <v>1058</v>
      </c>
      <c r="B460" s="16" t="s">
        <v>1059</v>
      </c>
      <c r="C460" s="1" t="s">
        <v>1377</v>
      </c>
      <c r="E460" s="5">
        <v>-164525.48</v>
      </c>
      <c r="G460" s="5">
        <v>-238103.86000000002</v>
      </c>
      <c r="I460" s="9">
        <f aca="true" t="shared" si="152" ref="I460:I465">+E460-G460</f>
        <v>73578.38</v>
      </c>
      <c r="K460" s="21">
        <f aca="true" t="shared" si="153" ref="K460:K465">IF(G460&lt;0,IF(I460=0,0,IF(OR(G460=0,E460=0),"N.M.",IF(ABS(I460/G460)&gt;=10,"N.M.",I460/(-G460)))),IF(I460=0,0,IF(OR(G460=0,E460=0),"N.M.",IF(ABS(I460/G460)&gt;=10,"N.M.",I460/G460))))</f>
        <v>0.3090180058399725</v>
      </c>
      <c r="M460" s="9">
        <v>-350788.93</v>
      </c>
      <c r="O460" s="9">
        <v>-668345.22</v>
      </c>
      <c r="Q460" s="9">
        <f aca="true" t="shared" si="154" ref="Q460:Q465">+M460-O460</f>
        <v>317556.29</v>
      </c>
      <c r="S460" s="21">
        <f aca="true" t="shared" si="155" ref="S460:S465">IF(O460&lt;0,IF(Q460=0,0,IF(OR(O460=0,M460=0),"N.M.",IF(ABS(Q460/O460)&gt;=10,"N.M.",Q460/(-O460)))),IF(Q460=0,0,IF(OR(O460=0,M460=0),"N.M.",IF(ABS(Q460/O460)&gt;=10,"N.M.",Q460/O460))))</f>
        <v>0.47513811799237526</v>
      </c>
      <c r="U460" s="9">
        <v>-1005633.07</v>
      </c>
      <c r="W460" s="9">
        <v>-152076.35</v>
      </c>
      <c r="Y460" s="9">
        <f aca="true" t="shared" si="156" ref="Y460:Y465">+U460-W460</f>
        <v>-853556.72</v>
      </c>
      <c r="AA460" s="21">
        <f aca="true" t="shared" si="157" ref="AA460:AA465">IF(W460&lt;0,IF(Y460=0,0,IF(OR(W460=0,U460=0),"N.M.",IF(ABS(Y460/W460)&gt;=10,"N.M.",Y460/(-W460)))),IF(Y460=0,0,IF(OR(W460=0,U460=0),"N.M.",IF(ABS(Y460/W460)&gt;=10,"N.M.",Y460/W460))))</f>
        <v>-5.612685470160218</v>
      </c>
      <c r="AC460" s="9">
        <v>-556566.0399999999</v>
      </c>
      <c r="AE460" s="9">
        <v>-1596141.8</v>
      </c>
      <c r="AG460" s="9">
        <f aca="true" t="shared" si="158" ref="AG460:AG465">+AC460-AE460</f>
        <v>1039575.7600000001</v>
      </c>
      <c r="AI460" s="21">
        <f aca="true" t="shared" si="159" ref="AI460:AI465">IF(AE460&lt;0,IF(AG460=0,0,IF(OR(AE460=0,AC460=0),"N.M.",IF(ABS(AG460/AE460)&gt;=10,"N.M.",AG460/(-AE460)))),IF(AG460=0,0,IF(OR(AE460=0,AC460=0),"N.M.",IF(ABS(AG460/AE460)&gt;=10,"N.M.",AG460/AE460))))</f>
        <v>0.6513053915385213</v>
      </c>
    </row>
    <row r="461" spans="1:35" ht="12.75" outlineLevel="1">
      <c r="A461" s="1" t="s">
        <v>1060</v>
      </c>
      <c r="B461" s="16" t="s">
        <v>1061</v>
      </c>
      <c r="C461" s="1" t="s">
        <v>1378</v>
      </c>
      <c r="E461" s="5">
        <v>-21874.100000000002</v>
      </c>
      <c r="G461" s="5">
        <v>0</v>
      </c>
      <c r="I461" s="9">
        <f t="shared" si="152"/>
        <v>-21874.100000000002</v>
      </c>
      <c r="K461" s="21" t="str">
        <f t="shared" si="153"/>
        <v>N.M.</v>
      </c>
      <c r="M461" s="9">
        <v>-21874.100000000002</v>
      </c>
      <c r="O461" s="9">
        <v>0</v>
      </c>
      <c r="Q461" s="9">
        <f t="shared" si="154"/>
        <v>-21874.100000000002</v>
      </c>
      <c r="S461" s="21" t="str">
        <f t="shared" si="155"/>
        <v>N.M.</v>
      </c>
      <c r="U461" s="9">
        <v>-21874.100000000002</v>
      </c>
      <c r="W461" s="9">
        <v>0</v>
      </c>
      <c r="Y461" s="9">
        <f t="shared" si="156"/>
        <v>-21874.100000000002</v>
      </c>
      <c r="AA461" s="21" t="str">
        <f t="shared" si="157"/>
        <v>N.M.</v>
      </c>
      <c r="AC461" s="9">
        <v>-21874.100000000002</v>
      </c>
      <c r="AE461" s="9">
        <v>0</v>
      </c>
      <c r="AG461" s="9">
        <f t="shared" si="158"/>
        <v>-21874.100000000002</v>
      </c>
      <c r="AI461" s="21" t="str">
        <f t="shared" si="159"/>
        <v>N.M.</v>
      </c>
    </row>
    <row r="462" spans="1:35" ht="12.75" outlineLevel="1">
      <c r="A462" s="1" t="s">
        <v>1062</v>
      </c>
      <c r="B462" s="16" t="s">
        <v>1063</v>
      </c>
      <c r="C462" s="1" t="s">
        <v>1378</v>
      </c>
      <c r="E462" s="5">
        <v>-6005.92</v>
      </c>
      <c r="G462" s="5">
        <v>0</v>
      </c>
      <c r="I462" s="9">
        <f t="shared" si="152"/>
        <v>-6005.92</v>
      </c>
      <c r="K462" s="21" t="str">
        <f t="shared" si="153"/>
        <v>N.M.</v>
      </c>
      <c r="M462" s="9">
        <v>-33252.35</v>
      </c>
      <c r="O462" s="9">
        <v>0</v>
      </c>
      <c r="Q462" s="9">
        <f t="shared" si="154"/>
        <v>-33252.35</v>
      </c>
      <c r="S462" s="21" t="str">
        <f t="shared" si="155"/>
        <v>N.M.</v>
      </c>
      <c r="U462" s="9">
        <v>-129042.26000000001</v>
      </c>
      <c r="W462" s="9">
        <v>0</v>
      </c>
      <c r="Y462" s="9">
        <f t="shared" si="156"/>
        <v>-129042.26000000001</v>
      </c>
      <c r="AA462" s="21" t="str">
        <f t="shared" si="157"/>
        <v>N.M.</v>
      </c>
      <c r="AC462" s="9">
        <v>-129042.26000000001</v>
      </c>
      <c r="AE462" s="9">
        <v>0</v>
      </c>
      <c r="AG462" s="9">
        <f t="shared" si="158"/>
        <v>-129042.26000000001</v>
      </c>
      <c r="AI462" s="21" t="str">
        <f t="shared" si="159"/>
        <v>N.M.</v>
      </c>
    </row>
    <row r="463" spans="1:35" ht="12.75" outlineLevel="1">
      <c r="A463" s="1" t="s">
        <v>1064</v>
      </c>
      <c r="B463" s="16" t="s">
        <v>1065</v>
      </c>
      <c r="C463" s="1" t="s">
        <v>1379</v>
      </c>
      <c r="E463" s="5">
        <v>-417806.9</v>
      </c>
      <c r="G463" s="5">
        <v>-855.0500000000001</v>
      </c>
      <c r="I463" s="9">
        <f t="shared" si="152"/>
        <v>-416951.85000000003</v>
      </c>
      <c r="K463" s="21" t="str">
        <f t="shared" si="153"/>
        <v>N.M.</v>
      </c>
      <c r="M463" s="9">
        <v>-465671.5</v>
      </c>
      <c r="O463" s="9">
        <v>-439884.9</v>
      </c>
      <c r="Q463" s="9">
        <f t="shared" si="154"/>
        <v>-25786.599999999977</v>
      </c>
      <c r="S463" s="21">
        <f t="shared" si="155"/>
        <v>-0.05862124387538644</v>
      </c>
      <c r="U463" s="9">
        <v>-871841.9500000001</v>
      </c>
      <c r="W463" s="9">
        <v>-3658895.5</v>
      </c>
      <c r="Y463" s="9">
        <f t="shared" si="156"/>
        <v>2787053.55</v>
      </c>
      <c r="AA463" s="21">
        <f t="shared" si="157"/>
        <v>0.7617199097377884</v>
      </c>
      <c r="AC463" s="9">
        <v>-1403428.25</v>
      </c>
      <c r="AE463" s="9">
        <v>-3724758.4</v>
      </c>
      <c r="AG463" s="9">
        <f t="shared" si="158"/>
        <v>2321330.15</v>
      </c>
      <c r="AI463" s="21">
        <f t="shared" si="159"/>
        <v>0.6232163004183037</v>
      </c>
    </row>
    <row r="464" spans="1:35" ht="12.75" outlineLevel="1">
      <c r="A464" s="1" t="s">
        <v>1066</v>
      </c>
      <c r="B464" s="16" t="s">
        <v>1067</v>
      </c>
      <c r="C464" s="1" t="s">
        <v>1380</v>
      </c>
      <c r="E464" s="5">
        <v>584197.9500000001</v>
      </c>
      <c r="G464" s="5">
        <v>118577.55</v>
      </c>
      <c r="I464" s="9">
        <f t="shared" si="152"/>
        <v>465620.4000000001</v>
      </c>
      <c r="K464" s="21">
        <f t="shared" si="153"/>
        <v>3.926716313501165</v>
      </c>
      <c r="M464" s="9">
        <v>784262.15</v>
      </c>
      <c r="O464" s="9">
        <v>652422.4</v>
      </c>
      <c r="Q464" s="9">
        <f t="shared" si="154"/>
        <v>131839.75</v>
      </c>
      <c r="S464" s="21">
        <f t="shared" si="155"/>
        <v>0.2020772891917874</v>
      </c>
      <c r="U464" s="9">
        <v>1266150.55</v>
      </c>
      <c r="W464" s="9">
        <v>3513734.3</v>
      </c>
      <c r="Y464" s="9">
        <f t="shared" si="156"/>
        <v>-2247583.75</v>
      </c>
      <c r="AA464" s="21">
        <f t="shared" si="157"/>
        <v>-0.6396567179254277</v>
      </c>
      <c r="AC464" s="9">
        <v>1685409.9500000002</v>
      </c>
      <c r="AE464" s="9">
        <v>5203026.449999999</v>
      </c>
      <c r="AG464" s="9">
        <f t="shared" si="158"/>
        <v>-3517616.499999999</v>
      </c>
      <c r="AI464" s="21">
        <f t="shared" si="159"/>
        <v>-0.6760712315809964</v>
      </c>
    </row>
    <row r="465" spans="1:35" ht="12.75" outlineLevel="1">
      <c r="A465" s="1" t="s">
        <v>1068</v>
      </c>
      <c r="B465" s="16" t="s">
        <v>1069</v>
      </c>
      <c r="C465" s="1" t="s">
        <v>1381</v>
      </c>
      <c r="E465" s="5">
        <v>0</v>
      </c>
      <c r="G465" s="5">
        <v>0</v>
      </c>
      <c r="I465" s="9">
        <f t="shared" si="152"/>
        <v>0</v>
      </c>
      <c r="K465" s="21">
        <f t="shared" si="153"/>
        <v>0</v>
      </c>
      <c r="M465" s="9">
        <v>0</v>
      </c>
      <c r="O465" s="9">
        <v>71259</v>
      </c>
      <c r="Q465" s="9">
        <f t="shared" si="154"/>
        <v>-71259</v>
      </c>
      <c r="S465" s="21" t="str">
        <f t="shared" si="155"/>
        <v>N.M.</v>
      </c>
      <c r="U465" s="9">
        <v>0</v>
      </c>
      <c r="W465" s="9">
        <v>-44855</v>
      </c>
      <c r="Y465" s="9">
        <f t="shared" si="156"/>
        <v>44855</v>
      </c>
      <c r="AA465" s="21" t="str">
        <f t="shared" si="157"/>
        <v>N.M.</v>
      </c>
      <c r="AC465" s="9">
        <v>0</v>
      </c>
      <c r="AE465" s="9">
        <v>-44855</v>
      </c>
      <c r="AG465" s="9">
        <f t="shared" si="158"/>
        <v>44855</v>
      </c>
      <c r="AI465" s="21" t="str">
        <f t="shared" si="159"/>
        <v>N.M.</v>
      </c>
    </row>
    <row r="466" spans="1:53" s="16" customFormat="1" ht="12.75">
      <c r="A466" s="16" t="s">
        <v>49</v>
      </c>
      <c r="C466" s="16" t="s">
        <v>1382</v>
      </c>
      <c r="D466" s="9"/>
      <c r="E466" s="9">
        <v>-26014.449999999953</v>
      </c>
      <c r="F466" s="9"/>
      <c r="G466" s="9">
        <v>-120381.36</v>
      </c>
      <c r="H466" s="9"/>
      <c r="I466" s="9">
        <f>+E466-G466</f>
        <v>94366.91000000005</v>
      </c>
      <c r="J466" s="37" t="str">
        <f>IF((+E466-G466)=(I466),"  ",$AO$511)</f>
        <v>  </v>
      </c>
      <c r="K466" s="38">
        <f>IF(G466&lt;0,IF(I466=0,0,IF(OR(G466=0,E466=0),"N.M.",IF(ABS(I466/G466)&gt;=10,"N.M.",I466/(-G466)))),IF(I466=0,0,IF(OR(G466=0,E466=0),"N.M.",IF(ABS(I466/G466)&gt;=10,"N.M.",I466/G466))))</f>
        <v>0.7838996834725912</v>
      </c>
      <c r="L466" s="39"/>
      <c r="M466" s="9">
        <v>-87324.72999999986</v>
      </c>
      <c r="N466" s="9"/>
      <c r="O466" s="9">
        <v>-384548.7200000001</v>
      </c>
      <c r="P466" s="9"/>
      <c r="Q466" s="9">
        <f>+M466-O466</f>
        <v>297223.9900000002</v>
      </c>
      <c r="R466" s="37" t="str">
        <f>IF((+M466-O466)=(Q466),"  ",$AO$511)</f>
        <v>  </v>
      </c>
      <c r="S466" s="38">
        <f>IF(O466&lt;0,IF(Q466=0,0,IF(OR(O466=0,M466=0),"N.M.",IF(ABS(Q466/O466)&gt;=10,"N.M.",Q466/(-O466)))),IF(Q466=0,0,IF(OR(O466=0,M466=0),"N.M.",IF(ABS(Q466/O466)&gt;=10,"N.M.",Q466/O466))))</f>
        <v>0.7729163420437342</v>
      </c>
      <c r="T466" s="39"/>
      <c r="U466" s="9">
        <v>-762240.8299999998</v>
      </c>
      <c r="V466" s="9"/>
      <c r="W466" s="9">
        <v>-342092.5500000003</v>
      </c>
      <c r="X466" s="9"/>
      <c r="Y466" s="9">
        <f>+U466-W466</f>
        <v>-420148.27999999956</v>
      </c>
      <c r="Z466" s="37" t="str">
        <f>IF((+U466-W466)=(Y466),"  ",$AO$511)</f>
        <v>  </v>
      </c>
      <c r="AA466" s="38">
        <f>IF(W466&lt;0,IF(Y466=0,0,IF(OR(W466=0,U466=0),"N.M.",IF(ABS(Y466/W466)&gt;=10,"N.M.",Y466/(-W466)))),IF(Y466=0,0,IF(OR(W466=0,U466=0),"N.M.",IF(ABS(Y466/W466)&gt;=10,"N.M.",Y466/W466))))</f>
        <v>-1.228171382276519</v>
      </c>
      <c r="AB466" s="39"/>
      <c r="AC466" s="9">
        <v>-425500.69999999995</v>
      </c>
      <c r="AD466" s="9"/>
      <c r="AE466" s="9">
        <v>-162728.75</v>
      </c>
      <c r="AF466" s="9"/>
      <c r="AG466" s="9">
        <f>+AC466-AE466</f>
        <v>-262771.94999999995</v>
      </c>
      <c r="AH466" s="37" t="str">
        <f>IF((+AC466-AE466)=(AG466),"  ",$AO$511)</f>
        <v>  </v>
      </c>
      <c r="AI466" s="38">
        <f>IF(AE466&lt;0,IF(AG466=0,0,IF(OR(AE466=0,AC466=0),"N.M.",IF(ABS(AG466/AE466)&gt;=10,"N.M.",AG466/(-AE466)))),IF(AG466=0,0,IF(OR(AE466=0,AC466=0),"N.M.",IF(ABS(AG466/AE466)&gt;=10,"N.M.",AG466/AE466))))</f>
        <v>-1.6147850333760934</v>
      </c>
      <c r="AJ466" s="39"/>
      <c r="AK466" s="31"/>
      <c r="AL466" s="31"/>
      <c r="AM466" s="31"/>
      <c r="AN466" s="31"/>
      <c r="AO466" s="31"/>
      <c r="AP466" s="31"/>
      <c r="AQ466" s="31"/>
      <c r="AR466" s="31"/>
      <c r="AS466" s="31"/>
      <c r="AT466" s="31"/>
      <c r="AU466" s="31"/>
      <c r="AV466" s="31"/>
      <c r="AW466" s="31"/>
      <c r="AX466" s="31"/>
      <c r="AY466" s="31"/>
      <c r="AZ466" s="31"/>
      <c r="BA466" s="31"/>
    </row>
    <row r="467" spans="1:53" s="16" customFormat="1" ht="12.75">
      <c r="A467" s="77" t="s">
        <v>50</v>
      </c>
      <c r="C467" s="17" t="s">
        <v>51</v>
      </c>
      <c r="D467" s="18"/>
      <c r="E467" s="18">
        <v>31477.419999999995</v>
      </c>
      <c r="F467" s="18"/>
      <c r="G467" s="18">
        <v>254592.744</v>
      </c>
      <c r="H467" s="18"/>
      <c r="I467" s="18">
        <f>+E467-G467</f>
        <v>-223115.32400000002</v>
      </c>
      <c r="J467" s="37" t="str">
        <f>IF((+E467-G467)=(I467),"  ",$AO$511)</f>
        <v>  </v>
      </c>
      <c r="K467" s="40">
        <f>IF(G467&lt;0,IF(I467=0,0,IF(OR(G467=0,E467=0),"N.M.",IF(ABS(I467/G467)&gt;=10,"N.M.",I467/(-G467)))),IF(I467=0,0,IF(OR(G467=0,E467=0),"N.M.",IF(ABS(I467/G467)&gt;=10,"N.M.",I467/G467))))</f>
        <v>-0.8763616766705653</v>
      </c>
      <c r="L467" s="39"/>
      <c r="M467" s="18">
        <v>240392.5</v>
      </c>
      <c r="N467" s="18"/>
      <c r="O467" s="18">
        <v>-29978.538999999815</v>
      </c>
      <c r="P467" s="18"/>
      <c r="Q467" s="18">
        <f>+M467-O467</f>
        <v>270371.0389999998</v>
      </c>
      <c r="R467" s="37" t="str">
        <f>IF((+M467-O467)=(Q467),"  ",$AO$511)</f>
        <v>  </v>
      </c>
      <c r="S467" s="40">
        <f>IF(O467&lt;0,IF(Q467=0,0,IF(OR(O467=0,M467=0),"N.M.",IF(ABS(Q467/O467)&gt;=10,"N.M.",Q467/(-O467)))),IF(Q467=0,0,IF(OR(O467=0,M467=0),"N.M.",IF(ABS(Q467/O467)&gt;=10,"N.M.",Q467/O467))))</f>
        <v>9.018819729674</v>
      </c>
      <c r="T467" s="39"/>
      <c r="U467" s="18">
        <v>2270906.559000001</v>
      </c>
      <c r="V467" s="18"/>
      <c r="W467" s="18">
        <v>-426865.784</v>
      </c>
      <c r="X467" s="18"/>
      <c r="Y467" s="18">
        <f>+U467-W467</f>
        <v>2697772.343000001</v>
      </c>
      <c r="Z467" s="37" t="str">
        <f>IF((+U467-W467)=(Y467),"  ",$AO$511)</f>
        <v>  </v>
      </c>
      <c r="AA467" s="40">
        <f>IF(W467&lt;0,IF(Y467=0,0,IF(OR(W467=0,U467=0),"N.M.",IF(ABS(Y467/W467)&gt;=10,"N.M.",Y467/(-W467)))),IF(Y467=0,0,IF(OR(W467=0,U467=0),"N.M.",IF(ABS(Y467/W467)&gt;=10,"N.M.",Y467/W467))))</f>
        <v>6.319954524628756</v>
      </c>
      <c r="AB467" s="39"/>
      <c r="AC467" s="18">
        <v>1846428.2950000004</v>
      </c>
      <c r="AD467" s="18"/>
      <c r="AE467" s="18">
        <v>-967831.054</v>
      </c>
      <c r="AF467" s="18"/>
      <c r="AG467" s="18">
        <f>+AC467-AE467</f>
        <v>2814259.3490000004</v>
      </c>
      <c r="AH467" s="37" t="str">
        <f>IF((+AC467-AE467)=(AG467),"  ",$AO$511)</f>
        <v>  </v>
      </c>
      <c r="AI467" s="40">
        <f>IF(AE467&lt;0,IF(AG467=0,0,IF(OR(AE467=0,AC467=0),"N.M.",IF(ABS(AG467/AE467)&gt;=10,"N.M.",AG467/(-AE467)))),IF(AG467=0,0,IF(OR(AE467=0,AC467=0),"N.M.",IF(ABS(AG467/AE467)&gt;=10,"N.M.",AG467/AE467))))</f>
        <v>2.9078002171647617</v>
      </c>
      <c r="AJ467" s="39"/>
      <c r="AK467" s="31"/>
      <c r="AL467" s="31"/>
      <c r="AM467" s="31"/>
      <c r="AN467" s="31"/>
      <c r="AO467" s="31"/>
      <c r="AP467" s="31"/>
      <c r="AQ467" s="31"/>
      <c r="AR467" s="31"/>
      <c r="AS467" s="31"/>
      <c r="AT467" s="31"/>
      <c r="AU467" s="31"/>
      <c r="AV467" s="31"/>
      <c r="AW467" s="31"/>
      <c r="AX467" s="31"/>
      <c r="AY467" s="31"/>
      <c r="AZ467" s="31"/>
      <c r="BA467" s="31"/>
    </row>
    <row r="468" spans="4:53" s="16" customFormat="1" ht="12.75">
      <c r="D468" s="9"/>
      <c r="E468" s="43" t="str">
        <f>IF(ABS(+E446+E459+E466-E467)&gt;$AO$507,$AO$510," ")</f>
        <v> </v>
      </c>
      <c r="F468" s="28"/>
      <c r="G468" s="43" t="str">
        <f>IF(ABS(+G446+G459+G466-G467)&gt;$AO$507,$AO$510," ")</f>
        <v> </v>
      </c>
      <c r="H468" s="42"/>
      <c r="I468" s="43" t="str">
        <f>IF(ABS(+I446+I459+I466-I467)&gt;$AO$507,$AO$510," ")</f>
        <v> </v>
      </c>
      <c r="J468" s="9"/>
      <c r="K468" s="21"/>
      <c r="L468" s="11"/>
      <c r="M468" s="43" t="str">
        <f>IF(ABS(+M446+M459+M466-M467)&gt;$AO$507,$AO$510," ")</f>
        <v> </v>
      </c>
      <c r="N468" s="42"/>
      <c r="O468" s="43" t="str">
        <f>IF(ABS(+O446+O459+O466-O467)&gt;$AO$507,$AO$510," ")</f>
        <v> </v>
      </c>
      <c r="P468" s="28"/>
      <c r="Q468" s="43" t="str">
        <f>IF(ABS(+Q446+Q459+Q466-Q467)&gt;$AO$507,$AO$510," ")</f>
        <v> </v>
      </c>
      <c r="R468" s="9"/>
      <c r="S468" s="21"/>
      <c r="T468" s="9"/>
      <c r="U468" s="43" t="str">
        <f>IF(ABS(+U446+U459+U466-U467)&gt;$AO$507,$AO$510," ")</f>
        <v> </v>
      </c>
      <c r="V468" s="28"/>
      <c r="W468" s="43" t="str">
        <f>IF(ABS(+W446+W459+W466-W467)&gt;$AO$507,$AO$510," ")</f>
        <v> </v>
      </c>
      <c r="X468" s="28"/>
      <c r="Y468" s="43" t="str">
        <f>IF(ABS(+Y446+Y459+Y466-Y467)&gt;$AO$507,$AO$510," ")</f>
        <v> </v>
      </c>
      <c r="Z468" s="9"/>
      <c r="AA468" s="21"/>
      <c r="AB468" s="9"/>
      <c r="AC468" s="43" t="str">
        <f>IF(ABS(+AC446+AC459+AC466-AC467)&gt;$AO$507,$AO$510," ")</f>
        <v> </v>
      </c>
      <c r="AD468" s="28"/>
      <c r="AE468" s="43" t="str">
        <f>IF(ABS(+AE446+AE459+AE466-AE467)&gt;$AO$507,$AO$510," ")</f>
        <v> </v>
      </c>
      <c r="AF468" s="42"/>
      <c r="AG468" s="43" t="str">
        <f>IF(ABS(+AG446+AG459+AG466-AG467)&gt;$AO$507,$AO$510," ")</f>
        <v> </v>
      </c>
      <c r="AH468" s="9"/>
      <c r="AI468" s="21"/>
      <c r="AK468" s="31"/>
      <c r="AL468" s="31"/>
      <c r="AM468" s="31"/>
      <c r="AN468" s="31"/>
      <c r="AO468" s="31"/>
      <c r="AP468" s="31"/>
      <c r="AQ468" s="31"/>
      <c r="AR468" s="31"/>
      <c r="AS468" s="31"/>
      <c r="AT468" s="31"/>
      <c r="AU468" s="31"/>
      <c r="AV468" s="31"/>
      <c r="AW468" s="31"/>
      <c r="AX468" s="31"/>
      <c r="AY468" s="31"/>
      <c r="AZ468" s="31"/>
      <c r="BA468" s="31"/>
    </row>
    <row r="469" spans="1:53" s="16" customFormat="1" ht="12.75">
      <c r="A469" s="77" t="s">
        <v>52</v>
      </c>
      <c r="C469" s="17" t="s">
        <v>53</v>
      </c>
      <c r="D469" s="18"/>
      <c r="E469" s="18">
        <v>4094504.7529999893</v>
      </c>
      <c r="F469" s="18"/>
      <c r="G469" s="18">
        <v>6021182.279000005</v>
      </c>
      <c r="H469" s="18"/>
      <c r="I469" s="18">
        <f>+E469-G469</f>
        <v>-1926677.5260000154</v>
      </c>
      <c r="J469" s="37" t="str">
        <f>IF((+E469-G469)=(I469),"  ",$AO$511)</f>
        <v>  </v>
      </c>
      <c r="K469" s="40">
        <f>IF(G469&lt;0,IF(I469=0,0,IF(OR(G469=0,E469=0),"N.M.",IF(ABS(I469/G469)&gt;=10,"N.M.",I469/(-G469)))),IF(I469=0,0,IF(OR(G469=0,E469=0),"N.M.",IF(ABS(I469/G469)&gt;=10,"N.M.",I469/G469))))</f>
        <v>-0.31998325855698845</v>
      </c>
      <c r="L469" s="39"/>
      <c r="M469" s="18">
        <v>12903459.186000053</v>
      </c>
      <c r="N469" s="18"/>
      <c r="O469" s="18">
        <v>9619101.850000009</v>
      </c>
      <c r="P469" s="18"/>
      <c r="Q469" s="18">
        <f>+M469-O469</f>
        <v>3284357.336000044</v>
      </c>
      <c r="R469" s="37" t="str">
        <f>IF((+M469-O469)=(Q469),"  ",$AO$511)</f>
        <v>  </v>
      </c>
      <c r="S469" s="40">
        <f>IF(O469&lt;0,IF(Q469=0,0,IF(OR(O469=0,M469=0),"N.M.",IF(ABS(Q469/O469)&gt;=10,"N.M.",Q469/(-O469)))),IF(Q469=0,0,IF(OR(O469=0,M469=0),"N.M.",IF(ABS(Q469/O469)&gt;=10,"N.M.",Q469/O469))))</f>
        <v>0.34144116438480593</v>
      </c>
      <c r="T469" s="39"/>
      <c r="U469" s="18">
        <v>62381616.38799986</v>
      </c>
      <c r="V469" s="18"/>
      <c r="W469" s="18">
        <v>53122258.49499999</v>
      </c>
      <c r="X469" s="18"/>
      <c r="Y469" s="18">
        <f>+U469-W469</f>
        <v>9259357.892999873</v>
      </c>
      <c r="Z469" s="37" t="str">
        <f>IF((+U469-W469)=(Y469),"  ",$AO$511)</f>
        <v>  </v>
      </c>
      <c r="AA469" s="40">
        <f>IF(W469&lt;0,IF(Y469=0,0,IF(OR(W469=0,U469=0),"N.M.",IF(ABS(Y469/W469)&gt;=10,"N.M.",Y469/(-W469)))),IF(Y469=0,0,IF(OR(W469=0,U469=0),"N.M.",IF(ABS(Y469/W469)&gt;=10,"N.M.",Y469/W469))))</f>
        <v>0.17430279049358166</v>
      </c>
      <c r="AB469" s="39"/>
      <c r="AC469" s="18">
        <v>70242765.4709999</v>
      </c>
      <c r="AD469" s="18"/>
      <c r="AE469" s="18">
        <v>60494582.18700004</v>
      </c>
      <c r="AF469" s="18"/>
      <c r="AG469" s="18">
        <f>+AC469-AE469</f>
        <v>9748183.283999853</v>
      </c>
      <c r="AH469" s="37" t="str">
        <f>IF((+AC469-AE469)=(AG469),"  ",$AO$511)</f>
        <v>  </v>
      </c>
      <c r="AI469" s="40">
        <f>IF(AE469&lt;0,IF(AG469=0,0,IF(OR(AE469=0,AC469=0),"N.M.",IF(ABS(AG469/AE469)&gt;=10,"N.M.",AG469/(-AE469)))),IF(AG469=0,0,IF(OR(AE469=0,AC469=0),"N.M.",IF(ABS(AG469/AE469)&gt;=10,"N.M.",AG469/AE469))))</f>
        <v>0.1611414267457274</v>
      </c>
      <c r="AJ469" s="39"/>
      <c r="AK469" s="31"/>
      <c r="AL469" s="31"/>
      <c r="AM469" s="31"/>
      <c r="AN469" s="31"/>
      <c r="AO469" s="31"/>
      <c r="AP469" s="31"/>
      <c r="AQ469" s="31"/>
      <c r="AR469" s="31"/>
      <c r="AS469" s="31"/>
      <c r="AT469" s="31"/>
      <c r="AU469" s="31"/>
      <c r="AV469" s="31"/>
      <c r="AW469" s="31"/>
      <c r="AX469" s="31"/>
      <c r="AY469" s="31"/>
      <c r="AZ469" s="31"/>
      <c r="BA469" s="31"/>
    </row>
    <row r="470" spans="4:53" s="16" customFormat="1" ht="12.75">
      <c r="D470" s="9"/>
      <c r="E470" s="43" t="str">
        <f>IF(ABS(E409+E467-E469)&gt;$AO$507,$AO$510," ")</f>
        <v> </v>
      </c>
      <c r="F470" s="28"/>
      <c r="G470" s="43" t="str">
        <f>IF(ABS(G409+G467-G469)&gt;$AO$507,$AO$510," ")</f>
        <v> </v>
      </c>
      <c r="H470" s="42"/>
      <c r="I470" s="43" t="str">
        <f>IF(ABS(I409+I467-I469)&gt;$AO$507,$AO$510," ")</f>
        <v> </v>
      </c>
      <c r="J470" s="9"/>
      <c r="K470" s="21"/>
      <c r="L470" s="11"/>
      <c r="M470" s="43" t="str">
        <f>IF(ABS(M409+M467-M469)&gt;$AO$507,$AO$510," ")</f>
        <v> </v>
      </c>
      <c r="N470" s="42"/>
      <c r="O470" s="43" t="str">
        <f>IF(ABS(O409+O467-O469)&gt;$AO$507,$AO$510," ")</f>
        <v> </v>
      </c>
      <c r="P470" s="28"/>
      <c r="Q470" s="43" t="str">
        <f>IF(ABS(Q409+Q467-Q469)&gt;$AO$507,$AO$510," ")</f>
        <v> </v>
      </c>
      <c r="R470" s="9"/>
      <c r="S470" s="21"/>
      <c r="T470" s="9"/>
      <c r="U470" s="43" t="str">
        <f>IF(ABS(U409+U467-U469)&gt;$AO$507,$AO$510," ")</f>
        <v> </v>
      </c>
      <c r="V470" s="28"/>
      <c r="W470" s="43" t="str">
        <f>IF(ABS(W409+W467-W469)&gt;$AO$507,$AO$510," ")</f>
        <v> </v>
      </c>
      <c r="X470" s="28"/>
      <c r="Y470" s="43" t="str">
        <f>IF(ABS(Y409+Y467-Y469)&gt;$AO$507,$AO$510," ")</f>
        <v> </v>
      </c>
      <c r="Z470" s="9"/>
      <c r="AA470" s="21"/>
      <c r="AB470" s="9"/>
      <c r="AC470" s="43" t="str">
        <f>IF(ABS(AC409+AC467-AC469)&gt;$AO$507,$AO$510," ")</f>
        <v> </v>
      </c>
      <c r="AD470" s="28"/>
      <c r="AE470" s="43" t="str">
        <f>IF(ABS(AE409+AE467-AE469)&gt;$AO$507,$AO$510," ")</f>
        <v> </v>
      </c>
      <c r="AF470" s="42"/>
      <c r="AG470" s="43" t="str">
        <f>IF(ABS(AG409+AG467-AG469)&gt;$AO$507,$AO$510," ")</f>
        <v> </v>
      </c>
      <c r="AH470" s="9"/>
      <c r="AI470" s="21"/>
      <c r="AK470" s="31"/>
      <c r="AL470" s="31"/>
      <c r="AM470" s="31"/>
      <c r="AN470" s="31"/>
      <c r="AO470" s="31"/>
      <c r="AP470" s="31"/>
      <c r="AQ470" s="31"/>
      <c r="AR470" s="31"/>
      <c r="AS470" s="31"/>
      <c r="AT470" s="31"/>
      <c r="AU470" s="31"/>
      <c r="AV470" s="31"/>
      <c r="AW470" s="31"/>
      <c r="AX470" s="31"/>
      <c r="AY470" s="31"/>
      <c r="AZ470" s="31"/>
      <c r="BA470" s="31"/>
    </row>
    <row r="471" spans="3:53" s="16" customFormat="1" ht="12.75">
      <c r="C471" s="17" t="s">
        <v>54</v>
      </c>
      <c r="D471" s="18"/>
      <c r="E471" s="9"/>
      <c r="F471" s="9"/>
      <c r="G471" s="9"/>
      <c r="H471" s="9"/>
      <c r="I471" s="9"/>
      <c r="J471" s="9"/>
      <c r="K471" s="21"/>
      <c r="L471" s="11"/>
      <c r="M471" s="9"/>
      <c r="N471" s="9"/>
      <c r="O471" s="9"/>
      <c r="P471" s="9"/>
      <c r="Q471" s="9"/>
      <c r="R471" s="9"/>
      <c r="S471" s="21"/>
      <c r="T471" s="9"/>
      <c r="U471" s="9"/>
      <c r="V471" s="9"/>
      <c r="W471" s="9"/>
      <c r="X471" s="9"/>
      <c r="Y471" s="9"/>
      <c r="Z471" s="9"/>
      <c r="AA471" s="21"/>
      <c r="AB471" s="9"/>
      <c r="AC471" s="9"/>
      <c r="AD471" s="9"/>
      <c r="AE471" s="9"/>
      <c r="AF471" s="9"/>
      <c r="AG471" s="9"/>
      <c r="AH471" s="9"/>
      <c r="AI471" s="21"/>
      <c r="AK471" s="31"/>
      <c r="AL471" s="31"/>
      <c r="AM471" s="31"/>
      <c r="AN471" s="31"/>
      <c r="AO471" s="31"/>
      <c r="AP471" s="31"/>
      <c r="AQ471" s="31"/>
      <c r="AR471" s="31"/>
      <c r="AS471" s="31"/>
      <c r="AT471" s="31"/>
      <c r="AU471" s="31"/>
      <c r="AV471" s="31"/>
      <c r="AW471" s="31"/>
      <c r="AX471" s="31"/>
      <c r="AY471" s="31"/>
      <c r="AZ471" s="31"/>
      <c r="BA471" s="31"/>
    </row>
    <row r="472" spans="1:35" ht="12.75" outlineLevel="1">
      <c r="A472" s="1" t="s">
        <v>1070</v>
      </c>
      <c r="B472" s="16" t="s">
        <v>1071</v>
      </c>
      <c r="C472" s="1" t="s">
        <v>1383</v>
      </c>
      <c r="E472" s="5">
        <v>2032683.85</v>
      </c>
      <c r="G472" s="5">
        <v>2504773</v>
      </c>
      <c r="I472" s="9">
        <f>(+E472-G472)</f>
        <v>-472089.1499999999</v>
      </c>
      <c r="K472" s="21">
        <f>IF(G472&lt;0,IF(I472=0,0,IF(OR(G472=0,E472=0),"N.M.",IF(ABS(I472/G472)&gt;=10,"N.M.",I472/(-G472)))),IF(I472=0,0,IF(OR(G472=0,E472=0),"N.M.",IF(ABS(I472/G472)&gt;=10,"N.M.",I472/G472))))</f>
        <v>-0.18847582196071258</v>
      </c>
      <c r="M472" s="9">
        <v>6323801.55</v>
      </c>
      <c r="O472" s="9">
        <v>7541984.11</v>
      </c>
      <c r="Q472" s="9">
        <f>(+M472-O472)</f>
        <v>-1218182.5600000005</v>
      </c>
      <c r="S472" s="21">
        <f>IF(O472&lt;0,IF(Q472=0,0,IF(OR(O472=0,M472=0),"N.M.",IF(ABS(Q472/O472)&gt;=10,"N.M.",Q472/(-O472)))),IF(Q472=0,0,IF(OR(O472=0,M472=0),"N.M.",IF(ABS(Q472/O472)&gt;=10,"N.M.",Q472/O472))))</f>
        <v>-0.16152017058545626</v>
      </c>
      <c r="U472" s="9">
        <v>23488272.24</v>
      </c>
      <c r="W472" s="9">
        <v>21953144.62</v>
      </c>
      <c r="Y472" s="9">
        <f>(+U472-W472)</f>
        <v>1535127.6199999973</v>
      </c>
      <c r="AA472" s="21">
        <f>IF(W472&lt;0,IF(Y472=0,0,IF(OR(W472=0,U472=0),"N.M.",IF(ABS(Y472/W472)&gt;=10,"N.M.",Y472/(-W472)))),IF(Y472=0,0,IF(OR(W472=0,U472=0),"N.M.",IF(ABS(Y472/W472)&gt;=10,"N.M.",Y472/W472))))</f>
        <v>0.06992745898468906</v>
      </c>
      <c r="AC472" s="9">
        <v>25735116.119999997</v>
      </c>
      <c r="AE472" s="9">
        <v>23935712.48</v>
      </c>
      <c r="AG472" s="9">
        <f>(+AC472-AE472)</f>
        <v>1799403.6399999969</v>
      </c>
      <c r="AI472" s="21">
        <f>IF(AE472&lt;0,IF(AG472=0,0,IF(OR(AE472=0,AC472=0),"N.M.",IF(ABS(AG472/AE472)&gt;=10,"N.M.",AG472/(-AE472)))),IF(AG472=0,0,IF(OR(AE472=0,AC472=0),"N.M.",IF(ABS(AG472/AE472)&gt;=10,"N.M.",AG472/AE472))))</f>
        <v>0.07517652300943735</v>
      </c>
    </row>
    <row r="473" spans="1:35" ht="12.75" outlineLevel="1">
      <c r="A473" s="1" t="s">
        <v>1072</v>
      </c>
      <c r="B473" s="16" t="s">
        <v>1073</v>
      </c>
      <c r="C473" s="1" t="s">
        <v>1384</v>
      </c>
      <c r="E473" s="5">
        <v>87500</v>
      </c>
      <c r="G473" s="5">
        <v>87500</v>
      </c>
      <c r="I473" s="9">
        <f>(+E473-G473)</f>
        <v>0</v>
      </c>
      <c r="K473" s="21">
        <f>IF(G473&lt;0,IF(I473=0,0,IF(OR(G473=0,E473=0),"N.M.",IF(ABS(I473/G473)&gt;=10,"N.M.",I473/(-G473)))),IF(I473=0,0,IF(OR(G473=0,E473=0),"N.M.",IF(ABS(I473/G473)&gt;=10,"N.M.",I473/G473))))</f>
        <v>0</v>
      </c>
      <c r="M473" s="9">
        <v>262500</v>
      </c>
      <c r="O473" s="9">
        <v>262500</v>
      </c>
      <c r="Q473" s="9">
        <f>(+M473-O473)</f>
        <v>0</v>
      </c>
      <c r="S473" s="21">
        <f>IF(O473&lt;0,IF(Q473=0,0,IF(OR(O473=0,M473=0),"N.M.",IF(ABS(Q473/O473)&gt;=10,"N.M.",Q473/(-O473)))),IF(Q473=0,0,IF(OR(O473=0,M473=0),"N.M.",IF(ABS(Q473/O473)&gt;=10,"N.M.",Q473/O473))))</f>
        <v>0</v>
      </c>
      <c r="U473" s="9">
        <v>962500</v>
      </c>
      <c r="W473" s="9">
        <v>962500</v>
      </c>
      <c r="Y473" s="9">
        <f>(+U473-W473)</f>
        <v>0</v>
      </c>
      <c r="AA473" s="21">
        <f>IF(W473&lt;0,IF(Y473=0,0,IF(OR(W473=0,U473=0),"N.M.",IF(ABS(Y473/W473)&gt;=10,"N.M.",Y473/(-W473)))),IF(Y473=0,0,IF(OR(W473=0,U473=0),"N.M.",IF(ABS(Y473/W473)&gt;=10,"N.M.",Y473/W473))))</f>
        <v>0</v>
      </c>
      <c r="AC473" s="9">
        <v>1050000</v>
      </c>
      <c r="AE473" s="9">
        <v>1050000</v>
      </c>
      <c r="AG473" s="9">
        <f>(+AC473-AE473)</f>
        <v>0</v>
      </c>
      <c r="AI473" s="21">
        <f>IF(AE473&lt;0,IF(AG473=0,0,IF(OR(AE473=0,AC473=0),"N.M.",IF(ABS(AG473/AE473)&gt;=10,"N.M.",AG473/(-AE473)))),IF(AG473=0,0,IF(OR(AE473=0,AC473=0),"N.M.",IF(ABS(AG473/AE473)&gt;=10,"N.M.",AG473/AE473))))</f>
        <v>0</v>
      </c>
    </row>
    <row r="474" spans="1:53" s="16" customFormat="1" ht="12.75">
      <c r="A474" s="16" t="s">
        <v>55</v>
      </c>
      <c r="C474" s="16" t="s">
        <v>1385</v>
      </c>
      <c r="D474" s="9"/>
      <c r="E474" s="9">
        <v>2120183.85</v>
      </c>
      <c r="F474" s="9"/>
      <c r="G474" s="9">
        <v>2592273</v>
      </c>
      <c r="H474" s="9"/>
      <c r="I474" s="9">
        <f aca="true" t="shared" si="160" ref="I474:I491">(+E474-G474)</f>
        <v>-472089.1499999999</v>
      </c>
      <c r="J474" s="37" t="str">
        <f aca="true" t="shared" si="161" ref="J474:J491">IF((+E474-G474)=(I474),"  ",$AO$511)</f>
        <v>  </v>
      </c>
      <c r="K474" s="38">
        <f aca="true" t="shared" si="162" ref="K474:K491">IF(G474&lt;0,IF(I474=0,0,IF(OR(G474=0,E474=0),"N.M.",IF(ABS(I474/G474)&gt;=10,"N.M.",I474/(-G474)))),IF(I474=0,0,IF(OR(G474=0,E474=0),"N.M.",IF(ABS(I474/G474)&gt;=10,"N.M.",I474/G474))))</f>
        <v>-0.18211397873603588</v>
      </c>
      <c r="L474" s="39"/>
      <c r="M474" s="9">
        <v>6586301.55</v>
      </c>
      <c r="N474" s="9"/>
      <c r="O474" s="9">
        <v>7804484.11</v>
      </c>
      <c r="P474" s="9"/>
      <c r="Q474" s="9">
        <f aca="true" t="shared" si="163" ref="Q474:Q491">(+M474-O474)</f>
        <v>-1218182.5600000005</v>
      </c>
      <c r="R474" s="37" t="str">
        <f aca="true" t="shared" si="164" ref="R474:R491">IF((+M474-O474)=(Q474),"  ",$AO$511)</f>
        <v>  </v>
      </c>
      <c r="S474" s="38">
        <f aca="true" t="shared" si="165" ref="S474:S491">IF(O474&lt;0,IF(Q474=0,0,IF(OR(O474=0,M474=0),"N.M.",IF(ABS(Q474/O474)&gt;=10,"N.M.",Q474/(-O474)))),IF(Q474=0,0,IF(OR(O474=0,M474=0),"N.M.",IF(ABS(Q474/O474)&gt;=10,"N.M.",Q474/O474))))</f>
        <v>-0.15608751876874544</v>
      </c>
      <c r="T474" s="39"/>
      <c r="U474" s="9">
        <v>24450772.24</v>
      </c>
      <c r="V474" s="9"/>
      <c r="W474" s="9">
        <v>22915644.62</v>
      </c>
      <c r="X474" s="9"/>
      <c r="Y474" s="9">
        <f aca="true" t="shared" si="166" ref="Y474:Y491">(+U474-W474)</f>
        <v>1535127.6199999973</v>
      </c>
      <c r="Z474" s="37" t="str">
        <f aca="true" t="shared" si="167" ref="Z474:Z491">IF((+U474-W474)=(Y474),"  ",$AO$511)</f>
        <v>  </v>
      </c>
      <c r="AA474" s="38">
        <f aca="true" t="shared" si="168" ref="AA474:AA491">IF(W474&lt;0,IF(Y474=0,0,IF(OR(W474=0,U474=0),"N.M.",IF(ABS(Y474/W474)&gt;=10,"N.M.",Y474/(-W474)))),IF(Y474=0,0,IF(OR(W474=0,U474=0),"N.M.",IF(ABS(Y474/W474)&gt;=10,"N.M.",Y474/W474))))</f>
        <v>0.06699037471807316</v>
      </c>
      <c r="AB474" s="39"/>
      <c r="AC474" s="9">
        <v>26785116.119999997</v>
      </c>
      <c r="AD474" s="9"/>
      <c r="AE474" s="9">
        <v>24985712.48</v>
      </c>
      <c r="AF474" s="9"/>
      <c r="AG474" s="9">
        <f aca="true" t="shared" si="169" ref="AG474:AG491">(+AC474-AE474)</f>
        <v>1799403.6399999969</v>
      </c>
      <c r="AH474" s="37" t="str">
        <f aca="true" t="shared" si="170" ref="AH474:AH491">IF((+AC474-AE474)=(AG474),"  ",$AO$511)</f>
        <v>  </v>
      </c>
      <c r="AI474" s="38">
        <f aca="true" t="shared" si="171" ref="AI474:AI491">IF(AE474&lt;0,IF(AG474=0,0,IF(OR(AE474=0,AC474=0),"N.M.",IF(ABS(AG474/AE474)&gt;=10,"N.M.",AG474/(-AE474)))),IF(AG474=0,0,IF(OR(AE474=0,AC474=0),"N.M.",IF(ABS(AG474/AE474)&gt;=10,"N.M.",AG474/AE474))))</f>
        <v>0.0720173035465906</v>
      </c>
      <c r="AJ474" s="39"/>
      <c r="AK474" s="31"/>
      <c r="AL474" s="31"/>
      <c r="AM474" s="31"/>
      <c r="AN474" s="31"/>
      <c r="AO474" s="31"/>
      <c r="AP474" s="31"/>
      <c r="AQ474" s="31"/>
      <c r="AR474" s="31"/>
      <c r="AS474" s="31"/>
      <c r="AT474" s="31"/>
      <c r="AU474" s="31"/>
      <c r="AV474" s="31"/>
      <c r="AW474" s="31"/>
      <c r="AX474" s="31"/>
      <c r="AY474" s="31"/>
      <c r="AZ474" s="31"/>
      <c r="BA474" s="31"/>
    </row>
    <row r="475" spans="1:35" ht="12.75" outlineLevel="1">
      <c r="A475" s="1" t="s">
        <v>1074</v>
      </c>
      <c r="B475" s="16" t="s">
        <v>1075</v>
      </c>
      <c r="C475" s="1" t="s">
        <v>1386</v>
      </c>
      <c r="E475" s="5">
        <v>314548.75</v>
      </c>
      <c r="G475" s="5">
        <v>0</v>
      </c>
      <c r="I475" s="9">
        <f>(+E475-G475)</f>
        <v>314548.75</v>
      </c>
      <c r="K475" s="21" t="str">
        <f>IF(G475&lt;0,IF(I475=0,0,IF(OR(G475=0,E475=0),"N.M.",IF(ABS(I475/G475)&gt;=10,"N.M.",I475/(-G475)))),IF(I475=0,0,IF(OR(G475=0,E475=0),"N.M.",IF(ABS(I475/G475)&gt;=10,"N.M.",I475/G475))))</f>
        <v>N.M.</v>
      </c>
      <c r="M475" s="9">
        <v>753471.53</v>
      </c>
      <c r="O475" s="9">
        <v>247390.43</v>
      </c>
      <c r="Q475" s="9">
        <f>(+M475-O475)</f>
        <v>506081.10000000003</v>
      </c>
      <c r="S475" s="21">
        <f>IF(O475&lt;0,IF(Q475=0,0,IF(OR(O475=0,M475=0),"N.M.",IF(ABS(Q475/O475)&gt;=10,"N.M.",Q475/(-O475)))),IF(Q475=0,0,IF(OR(O475=0,M475=0),"N.M.",IF(ABS(Q475/O475)&gt;=10,"N.M.",Q475/O475))))</f>
        <v>2.0456777572196305</v>
      </c>
      <c r="U475" s="9">
        <v>1540709.62</v>
      </c>
      <c r="W475" s="9">
        <v>2446083.08</v>
      </c>
      <c r="Y475" s="9">
        <f>(+U475-W475)</f>
        <v>-905373.46</v>
      </c>
      <c r="AA475" s="21">
        <f>IF(W475&lt;0,IF(Y475=0,0,IF(OR(W475=0,U475=0),"N.M.",IF(ABS(Y475/W475)&gt;=10,"N.M.",Y475/(-W475)))),IF(Y475=0,0,IF(OR(W475=0,U475=0),"N.M.",IF(ABS(Y475/W475)&gt;=10,"N.M.",Y475/W475))))</f>
        <v>-0.37013193354004964</v>
      </c>
      <c r="AC475" s="9">
        <v>1600603.2300000002</v>
      </c>
      <c r="AE475" s="9">
        <v>2569997.73</v>
      </c>
      <c r="AG475" s="9">
        <f>(+AC475-AE475)</f>
        <v>-969394.4999999998</v>
      </c>
      <c r="AI475" s="21">
        <f>IF(AE475&lt;0,IF(AG475=0,0,IF(OR(AE475=0,AC475=0),"N.M.",IF(ABS(AG475/AE475)&gt;=10,"N.M.",AG475/(-AE475)))),IF(AG475=0,0,IF(OR(AE475=0,AC475=0),"N.M.",IF(ABS(AG475/AE475)&gt;=10,"N.M.",AG475/AE475))))</f>
        <v>-0.3771966366678463</v>
      </c>
    </row>
    <row r="476" spans="1:53" s="16" customFormat="1" ht="12.75" customHeight="1">
      <c r="A476" s="16" t="s">
        <v>85</v>
      </c>
      <c r="C476" s="16" t="s">
        <v>1387</v>
      </c>
      <c r="D476" s="9"/>
      <c r="E476" s="9">
        <v>314548.75</v>
      </c>
      <c r="F476" s="9"/>
      <c r="G476" s="9">
        <v>0</v>
      </c>
      <c r="H476" s="9"/>
      <c r="I476" s="9">
        <f>(+E476-G476)</f>
        <v>314548.75</v>
      </c>
      <c r="J476" s="37" t="str">
        <f>IF((+E476-G476)=(I476),"  ",$AO$511)</f>
        <v>  </v>
      </c>
      <c r="K476" s="38" t="str">
        <f>IF(G476&lt;0,IF(I476=0,0,IF(OR(G476=0,E476=0),"N.M.",IF(ABS(I476/G476)&gt;=10,"N.M.",I476/(-G476)))),IF(I476=0,0,IF(OR(G476=0,E476=0),"N.M.",IF(ABS(I476/G476)&gt;=10,"N.M.",I476/G476))))</f>
        <v>N.M.</v>
      </c>
      <c r="L476" s="39"/>
      <c r="M476" s="9">
        <v>753471.53</v>
      </c>
      <c r="N476" s="9"/>
      <c r="O476" s="9">
        <v>247390.43</v>
      </c>
      <c r="P476" s="9"/>
      <c r="Q476" s="9">
        <f>(+M476-O476)</f>
        <v>506081.10000000003</v>
      </c>
      <c r="R476" s="37" t="str">
        <f>IF((+M476-O476)=(Q476),"  ",$AO$511)</f>
        <v>  </v>
      </c>
      <c r="S476" s="38">
        <f>IF(O476&lt;0,IF(Q476=0,0,IF(OR(O476=0,M476=0),"N.M.",IF(ABS(Q476/O476)&gt;=10,"N.M.",Q476/(-O476)))),IF(Q476=0,0,IF(OR(O476=0,M476=0),"N.M.",IF(ABS(Q476/O476)&gt;=10,"N.M.",Q476/O476))))</f>
        <v>2.0456777572196305</v>
      </c>
      <c r="T476" s="39"/>
      <c r="U476" s="9">
        <v>1540709.62</v>
      </c>
      <c r="V476" s="9"/>
      <c r="W476" s="9">
        <v>2446083.08</v>
      </c>
      <c r="X476" s="9"/>
      <c r="Y476" s="9">
        <f>(+U476-W476)</f>
        <v>-905373.46</v>
      </c>
      <c r="Z476" s="37" t="str">
        <f>IF((+U476-W476)=(Y476),"  ",$AO$511)</f>
        <v>  </v>
      </c>
      <c r="AA476" s="38">
        <f>IF(W476&lt;0,IF(Y476=0,0,IF(OR(W476=0,U476=0),"N.M.",IF(ABS(Y476/W476)&gt;=10,"N.M.",Y476/(-W476)))),IF(Y476=0,0,IF(OR(W476=0,U476=0),"N.M.",IF(ABS(Y476/W476)&gt;=10,"N.M.",Y476/W476))))</f>
        <v>-0.37013193354004964</v>
      </c>
      <c r="AB476" s="39"/>
      <c r="AC476" s="9">
        <v>1600603.2300000002</v>
      </c>
      <c r="AD476" s="9"/>
      <c r="AE476" s="9">
        <v>2569997.73</v>
      </c>
      <c r="AF476" s="9"/>
      <c r="AG476" s="9">
        <f>(+AC476-AE476)</f>
        <v>-969394.4999999998</v>
      </c>
      <c r="AH476" s="37" t="str">
        <f>IF((+AC476-AE476)=(AG476),"  ",$AO$511)</f>
        <v>  </v>
      </c>
      <c r="AI476" s="38">
        <f>IF(AE476&lt;0,IF(AG476=0,0,IF(OR(AE476=0,AC476=0),"N.M.",IF(ABS(AG476/AE476)&gt;=10,"N.M.",AG476/(-AE476)))),IF(AG476=0,0,IF(OR(AE476=0,AC476=0),"N.M.",IF(ABS(AG476/AE476)&gt;=10,"N.M.",AG476/AE476))))</f>
        <v>-0.3771966366678463</v>
      </c>
      <c r="AJ476" s="39"/>
      <c r="AK476" s="31"/>
      <c r="AL476" s="31"/>
      <c r="AM476" s="31"/>
      <c r="AN476" s="31"/>
      <c r="AO476" s="31"/>
      <c r="AP476" s="31"/>
      <c r="AQ476" s="31"/>
      <c r="AR476" s="31"/>
      <c r="AS476" s="31"/>
      <c r="AT476" s="31"/>
      <c r="AU476" s="31"/>
      <c r="AV476" s="31"/>
      <c r="AW476" s="31"/>
      <c r="AX476" s="31"/>
      <c r="AY476" s="31"/>
      <c r="AZ476" s="31"/>
      <c r="BA476" s="31"/>
    </row>
    <row r="477" spans="1:35" ht="12.75" outlineLevel="1">
      <c r="A477" s="1" t="s">
        <v>1076</v>
      </c>
      <c r="B477" s="16" t="s">
        <v>1077</v>
      </c>
      <c r="C477" s="1" t="s">
        <v>1388</v>
      </c>
      <c r="E477" s="5">
        <v>5870.91</v>
      </c>
      <c r="G477" s="5">
        <v>4158.84</v>
      </c>
      <c r="I477" s="9">
        <f>(+E477-G477)</f>
        <v>1712.0699999999997</v>
      </c>
      <c r="K477" s="21">
        <f>IF(G477&lt;0,IF(I477=0,0,IF(OR(G477=0,E477=0),"N.M.",IF(ABS(I477/G477)&gt;=10,"N.M.",I477/(-G477)))),IF(I477=0,0,IF(OR(G477=0,E477=0),"N.M.",IF(ABS(I477/G477)&gt;=10,"N.M.",I477/G477))))</f>
        <v>0.4116700810803012</v>
      </c>
      <c r="M477" s="9">
        <v>50047.04</v>
      </c>
      <c r="O477" s="9">
        <v>28636.32</v>
      </c>
      <c r="Q477" s="9">
        <f>(+M477-O477)</f>
        <v>21410.72</v>
      </c>
      <c r="S477" s="21">
        <f>IF(O477&lt;0,IF(Q477=0,0,IF(OR(O477=0,M477=0),"N.M.",IF(ABS(Q477/O477)&gt;=10,"N.M.",Q477/(-O477)))),IF(Q477=0,0,IF(OR(O477=0,M477=0),"N.M.",IF(ABS(Q477/O477)&gt;=10,"N.M.",Q477/O477))))</f>
        <v>0.7476770758253855</v>
      </c>
      <c r="U477" s="9">
        <v>171134.46</v>
      </c>
      <c r="W477" s="9">
        <v>139797.81</v>
      </c>
      <c r="Y477" s="9">
        <f>(+U477-W477)</f>
        <v>31336.649999999994</v>
      </c>
      <c r="AA477" s="21">
        <f>IF(W477&lt;0,IF(Y477=0,0,IF(OR(W477=0,U477=0),"N.M.",IF(ABS(Y477/W477)&gt;=10,"N.M.",Y477/(-W477)))),IF(Y477=0,0,IF(OR(W477=0,U477=0),"N.M.",IF(ABS(Y477/W477)&gt;=10,"N.M.",Y477/W477))))</f>
        <v>0.22415694494785</v>
      </c>
      <c r="AC477" s="9">
        <v>222124.78999999998</v>
      </c>
      <c r="AE477" s="9">
        <v>188521.16</v>
      </c>
      <c r="AG477" s="9">
        <f>(+AC477-AE477)</f>
        <v>33603.629999999976</v>
      </c>
      <c r="AI477" s="21">
        <f>IF(AE477&lt;0,IF(AG477=0,0,IF(OR(AE477=0,AC477=0),"N.M.",IF(ABS(AG477/AE477)&gt;=10,"N.M.",AG477/(-AE477)))),IF(AG477=0,0,IF(OR(AE477=0,AC477=0),"N.M.",IF(ABS(AG477/AE477)&gt;=10,"N.M.",AG477/AE477))))</f>
        <v>0.17824858493338347</v>
      </c>
    </row>
    <row r="478" spans="1:53" s="16" customFormat="1" ht="12.75" customHeight="1">
      <c r="A478" s="16" t="s">
        <v>86</v>
      </c>
      <c r="C478" s="16" t="s">
        <v>1389</v>
      </c>
      <c r="D478" s="9"/>
      <c r="E478" s="9">
        <v>5870.91</v>
      </c>
      <c r="F478" s="9"/>
      <c r="G478" s="9">
        <v>4158.84</v>
      </c>
      <c r="H478" s="9"/>
      <c r="I478" s="9">
        <f t="shared" si="160"/>
        <v>1712.0699999999997</v>
      </c>
      <c r="J478" s="85" t="str">
        <f t="shared" si="161"/>
        <v>  </v>
      </c>
      <c r="K478" s="38">
        <f t="shared" si="162"/>
        <v>0.4116700810803012</v>
      </c>
      <c r="L478" s="39"/>
      <c r="M478" s="9">
        <v>50047.04</v>
      </c>
      <c r="N478" s="9"/>
      <c r="O478" s="9">
        <v>28636.32</v>
      </c>
      <c r="P478" s="9"/>
      <c r="Q478" s="9">
        <f t="shared" si="163"/>
        <v>21410.72</v>
      </c>
      <c r="R478" s="85" t="str">
        <f t="shared" si="164"/>
        <v>  </v>
      </c>
      <c r="S478" s="38">
        <f t="shared" si="165"/>
        <v>0.7476770758253855</v>
      </c>
      <c r="T478" s="39"/>
      <c r="U478" s="9">
        <v>171134.46</v>
      </c>
      <c r="V478" s="9"/>
      <c r="W478" s="9">
        <v>139797.81</v>
      </c>
      <c r="X478" s="9"/>
      <c r="Y478" s="9">
        <f t="shared" si="166"/>
        <v>31336.649999999994</v>
      </c>
      <c r="Z478" s="85" t="str">
        <f t="shared" si="167"/>
        <v>  </v>
      </c>
      <c r="AA478" s="38">
        <f t="shared" si="168"/>
        <v>0.22415694494785</v>
      </c>
      <c r="AB478" s="39"/>
      <c r="AC478" s="9">
        <v>222124.78999999998</v>
      </c>
      <c r="AD478" s="9"/>
      <c r="AE478" s="9">
        <v>188521.16</v>
      </c>
      <c r="AF478" s="9"/>
      <c r="AG478" s="9">
        <f t="shared" si="169"/>
        <v>33603.629999999976</v>
      </c>
      <c r="AH478" s="85" t="str">
        <f t="shared" si="170"/>
        <v>  </v>
      </c>
      <c r="AI478" s="38">
        <f t="shared" si="171"/>
        <v>0.17824858493338347</v>
      </c>
      <c r="AJ478" s="39"/>
      <c r="AK478" s="86"/>
      <c r="AL478" s="86"/>
      <c r="AM478" s="86"/>
      <c r="AN478" s="86"/>
      <c r="AO478" s="86"/>
      <c r="AP478" s="86"/>
      <c r="AQ478" s="86"/>
      <c r="AR478" s="86"/>
      <c r="AS478" s="86"/>
      <c r="AT478" s="86"/>
      <c r="AU478" s="86"/>
      <c r="AV478" s="86"/>
      <c r="AW478" s="86"/>
      <c r="AX478" s="86"/>
      <c r="AY478" s="86"/>
      <c r="AZ478" s="86"/>
      <c r="BA478" s="86"/>
    </row>
    <row r="479" spans="1:35" ht="12.75" outlineLevel="1">
      <c r="A479" s="1" t="s">
        <v>1078</v>
      </c>
      <c r="B479" s="16" t="s">
        <v>1079</v>
      </c>
      <c r="C479" s="1" t="s">
        <v>1390</v>
      </c>
      <c r="E479" s="5">
        <v>36191.35</v>
      </c>
      <c r="G479" s="5">
        <v>69586</v>
      </c>
      <c r="I479" s="9">
        <f>(+E479-G479)</f>
        <v>-33394.65</v>
      </c>
      <c r="K479" s="21">
        <f>IF(G479&lt;0,IF(I479=0,0,IF(OR(G479=0,E479=0),"N.M.",IF(ABS(I479/G479)&gt;=10,"N.M.",I479/(-G479)))),IF(I479=0,0,IF(OR(G479=0,E479=0),"N.M.",IF(ABS(I479/G479)&gt;=10,"N.M.",I479/G479))))</f>
        <v>-0.4799047222142385</v>
      </c>
      <c r="M479" s="9">
        <v>112557.7</v>
      </c>
      <c r="O479" s="9">
        <v>279484.17</v>
      </c>
      <c r="Q479" s="9">
        <f>(+M479-O479)</f>
        <v>-166926.46999999997</v>
      </c>
      <c r="S479" s="21">
        <f>IF(O479&lt;0,IF(Q479=0,0,IF(OR(O479=0,M479=0),"N.M.",IF(ABS(Q479/O479)&gt;=10,"N.M.",Q479/(-O479)))),IF(Q479=0,0,IF(OR(O479=0,M479=0),"N.M.",IF(ABS(Q479/O479)&gt;=10,"N.M.",Q479/O479))))</f>
        <v>-0.5972662780865191</v>
      </c>
      <c r="U479" s="9">
        <v>415453.57</v>
      </c>
      <c r="W479" s="9">
        <v>982464.04</v>
      </c>
      <c r="Y479" s="9">
        <f>(+U479-W479)</f>
        <v>-567010.47</v>
      </c>
      <c r="AA479" s="21">
        <f>IF(W479&lt;0,IF(Y479=0,0,IF(OR(W479=0,U479=0),"N.M.",IF(ABS(Y479/W479)&gt;=10,"N.M.",Y479/(-W479)))),IF(Y479=0,0,IF(OR(W479=0,U479=0),"N.M.",IF(ABS(Y479/W479)&gt;=10,"N.M.",Y479/W479))))</f>
        <v>-0.5771310164186773</v>
      </c>
      <c r="AC479" s="9">
        <v>453422.79000000004</v>
      </c>
      <c r="AE479" s="9">
        <v>1074860.07</v>
      </c>
      <c r="AG479" s="9">
        <f>(+AC479-AE479)</f>
        <v>-621437.28</v>
      </c>
      <c r="AI479" s="21">
        <f>IF(AE479&lt;0,IF(AG479=0,0,IF(OR(AE479=0,AC479=0),"N.M.",IF(ABS(AG479/AE479)&gt;=10,"N.M.",AG479/(-AE479)))),IF(AG479=0,0,IF(OR(AE479=0,AC479=0),"N.M.",IF(ABS(AG479/AE479)&gt;=10,"N.M.",AG479/AE479))))</f>
        <v>-0.5781564478434853</v>
      </c>
    </row>
    <row r="480" spans="1:53" s="16" customFormat="1" ht="12.75">
      <c r="A480" s="16" t="s">
        <v>56</v>
      </c>
      <c r="C480" s="16" t="s">
        <v>1391</v>
      </c>
      <c r="D480" s="9"/>
      <c r="E480" s="9">
        <v>36191.35</v>
      </c>
      <c r="F480" s="9"/>
      <c r="G480" s="9">
        <v>69586</v>
      </c>
      <c r="H480" s="9"/>
      <c r="I480" s="9">
        <f t="shared" si="160"/>
        <v>-33394.65</v>
      </c>
      <c r="J480" s="37" t="str">
        <f t="shared" si="161"/>
        <v>  </v>
      </c>
      <c r="K480" s="38">
        <f t="shared" si="162"/>
        <v>-0.4799047222142385</v>
      </c>
      <c r="L480" s="39"/>
      <c r="M480" s="9">
        <v>112557.7</v>
      </c>
      <c r="N480" s="9"/>
      <c r="O480" s="9">
        <v>279484.17</v>
      </c>
      <c r="P480" s="9"/>
      <c r="Q480" s="9">
        <f t="shared" si="163"/>
        <v>-166926.46999999997</v>
      </c>
      <c r="R480" s="37" t="str">
        <f t="shared" si="164"/>
        <v>  </v>
      </c>
      <c r="S480" s="38">
        <f t="shared" si="165"/>
        <v>-0.5972662780865191</v>
      </c>
      <c r="T480" s="39"/>
      <c r="U480" s="9">
        <v>415453.57</v>
      </c>
      <c r="V480" s="9"/>
      <c r="W480" s="9">
        <v>982464.04</v>
      </c>
      <c r="X480" s="9"/>
      <c r="Y480" s="9">
        <f t="shared" si="166"/>
        <v>-567010.47</v>
      </c>
      <c r="Z480" s="37" t="str">
        <f t="shared" si="167"/>
        <v>  </v>
      </c>
      <c r="AA480" s="38">
        <f t="shared" si="168"/>
        <v>-0.5771310164186773</v>
      </c>
      <c r="AB480" s="39"/>
      <c r="AC480" s="9">
        <v>453422.79000000004</v>
      </c>
      <c r="AD480" s="9"/>
      <c r="AE480" s="9">
        <v>1074860.07</v>
      </c>
      <c r="AF480" s="9"/>
      <c r="AG480" s="9">
        <f t="shared" si="169"/>
        <v>-621437.28</v>
      </c>
      <c r="AH480" s="37" t="str">
        <f t="shared" si="170"/>
        <v>  </v>
      </c>
      <c r="AI480" s="38">
        <f t="shared" si="171"/>
        <v>-0.5781564478434853</v>
      </c>
      <c r="AJ480" s="39"/>
      <c r="AK480" s="31"/>
      <c r="AL480" s="31"/>
      <c r="AM480" s="31"/>
      <c r="AN480" s="31"/>
      <c r="AO480" s="31"/>
      <c r="AP480" s="31"/>
      <c r="AQ480" s="31"/>
      <c r="AR480" s="31"/>
      <c r="AS480" s="31"/>
      <c r="AT480" s="31"/>
      <c r="AU480" s="31"/>
      <c r="AV480" s="31"/>
      <c r="AW480" s="31"/>
      <c r="AX480" s="31"/>
      <c r="AY480" s="31"/>
      <c r="AZ480" s="31"/>
      <c r="BA480" s="31"/>
    </row>
    <row r="481" spans="1:35" ht="12.75" outlineLevel="1">
      <c r="A481" s="1" t="s">
        <v>1080</v>
      </c>
      <c r="B481" s="16" t="s">
        <v>1081</v>
      </c>
      <c r="C481" s="1" t="s">
        <v>1392</v>
      </c>
      <c r="E481" s="5">
        <v>0</v>
      </c>
      <c r="G481" s="5">
        <v>0</v>
      </c>
      <c r="I481" s="9">
        <f>(+E481-G481)</f>
        <v>0</v>
      </c>
      <c r="K481" s="21">
        <f>IF(G481&lt;0,IF(I481=0,0,IF(OR(G481=0,E481=0),"N.M.",IF(ABS(I481/G481)&gt;=10,"N.M.",I481/(-G481)))),IF(I481=0,0,IF(OR(G481=0,E481=0),"N.M.",IF(ABS(I481/G481)&gt;=10,"N.M.",I481/G481))))</f>
        <v>0</v>
      </c>
      <c r="M481" s="9">
        <v>0</v>
      </c>
      <c r="O481" s="9">
        <v>0</v>
      </c>
      <c r="Q481" s="9">
        <f>(+M481-O481)</f>
        <v>0</v>
      </c>
      <c r="S481" s="21">
        <f>IF(O481&lt;0,IF(Q481=0,0,IF(OR(O481=0,M481=0),"N.M.",IF(ABS(Q481/O481)&gt;=10,"N.M.",Q481/(-O481)))),IF(Q481=0,0,IF(OR(O481=0,M481=0),"N.M.",IF(ABS(Q481/O481)&gt;=10,"N.M.",Q481/O481))))</f>
        <v>0</v>
      </c>
      <c r="U481" s="9">
        <v>0</v>
      </c>
      <c r="W481" s="9">
        <v>16870.6</v>
      </c>
      <c r="Y481" s="9">
        <f>(+U481-W481)</f>
        <v>-16870.6</v>
      </c>
      <c r="AA481" s="21" t="str">
        <f>IF(W481&lt;0,IF(Y481=0,0,IF(OR(W481=0,U481=0),"N.M.",IF(ABS(Y481/W481)&gt;=10,"N.M.",Y481/(-W481)))),IF(Y481=0,0,IF(OR(W481=0,U481=0),"N.M.",IF(ABS(Y481/W481)&gt;=10,"N.M.",Y481/W481))))</f>
        <v>N.M.</v>
      </c>
      <c r="AC481" s="9">
        <v>0</v>
      </c>
      <c r="AE481" s="9">
        <v>19682.3</v>
      </c>
      <c r="AG481" s="9">
        <f>(+AC481-AE481)</f>
        <v>-19682.3</v>
      </c>
      <c r="AI481" s="21" t="str">
        <f>IF(AE481&lt;0,IF(AG481=0,0,IF(OR(AE481=0,AC481=0),"N.M.",IF(ABS(AG481/AE481)&gt;=10,"N.M.",AG481/(-AE481)))),IF(AG481=0,0,IF(OR(AE481=0,AC481=0),"N.M.",IF(ABS(AG481/AE481)&gt;=10,"N.M.",AG481/AE481))))</f>
        <v>N.M.</v>
      </c>
    </row>
    <row r="482" spans="1:35" ht="12.75" outlineLevel="1">
      <c r="A482" s="1" t="s">
        <v>1082</v>
      </c>
      <c r="B482" s="16" t="s">
        <v>1083</v>
      </c>
      <c r="C482" s="1" t="s">
        <v>1393</v>
      </c>
      <c r="E482" s="5">
        <v>2804.05</v>
      </c>
      <c r="G482" s="5">
        <v>2804.06</v>
      </c>
      <c r="I482" s="9">
        <f>(+E482-G482)</f>
        <v>-0.009999999999763531</v>
      </c>
      <c r="K482" s="21">
        <f>IF(G482&lt;0,IF(I482=0,0,IF(OR(G482=0,E482=0),"N.M.",IF(ABS(I482/G482)&gt;=10,"N.M.",I482/(-G482)))),IF(I482=0,0,IF(OR(G482=0,E482=0),"N.M.",IF(ABS(I482/G482)&gt;=10,"N.M.",I482/G482))))</f>
        <v>-3.5662574979720588E-06</v>
      </c>
      <c r="M482" s="9">
        <v>8412.15</v>
      </c>
      <c r="O482" s="9">
        <v>8412.16</v>
      </c>
      <c r="Q482" s="9">
        <f>(+M482-O482)</f>
        <v>-0.010000000000218279</v>
      </c>
      <c r="S482" s="21">
        <f>IF(O482&lt;0,IF(Q482=0,0,IF(OR(O482=0,M482=0),"N.M.",IF(ABS(Q482/O482)&gt;=10,"N.M.",Q482/(-O482)))),IF(Q482=0,0,IF(OR(O482=0,M482=0),"N.M.",IF(ABS(Q482/O482)&gt;=10,"N.M.",Q482/O482))))</f>
        <v>-1.1887553256498068E-06</v>
      </c>
      <c r="U482" s="9">
        <v>30844.58</v>
      </c>
      <c r="W482" s="9">
        <v>30844.61</v>
      </c>
      <c r="Y482" s="9">
        <f>(+U482-W482)</f>
        <v>-0.029999999998835847</v>
      </c>
      <c r="AA482" s="21">
        <f>IF(W482&lt;0,IF(Y482=0,0,IF(OR(W482=0,U482=0),"N.M.",IF(ABS(Y482/W482)&gt;=10,"N.M.",Y482/(-W482)))),IF(Y482=0,0,IF(OR(W482=0,U482=0),"N.M.",IF(ABS(Y482/W482)&gt;=10,"N.M.",Y482/W482))))</f>
        <v>-9.726172578883587E-07</v>
      </c>
      <c r="AC482" s="9">
        <v>33648.630000000005</v>
      </c>
      <c r="AE482" s="9">
        <v>33648.67</v>
      </c>
      <c r="AG482" s="9">
        <f>(+AC482-AE482)</f>
        <v>-0.03999999999359716</v>
      </c>
      <c r="AI482" s="21">
        <f>IF(AE482&lt;0,IF(AG482=0,0,IF(OR(AE482=0,AC482=0),"N.M.",IF(ABS(AG482/AE482)&gt;=10,"N.M.",AG482/(-AE482)))),IF(AG482=0,0,IF(OR(AE482=0,AC482=0),"N.M.",IF(ABS(AG482/AE482)&gt;=10,"N.M.",AG482/AE482))))</f>
        <v>-1.1887542655801004E-06</v>
      </c>
    </row>
    <row r="483" spans="1:36" s="16" customFormat="1" ht="12.75">
      <c r="A483" s="16" t="s">
        <v>57</v>
      </c>
      <c r="C483" s="16" t="s">
        <v>1394</v>
      </c>
      <c r="D483" s="9"/>
      <c r="E483" s="9">
        <v>2804.05</v>
      </c>
      <c r="F483" s="9"/>
      <c r="G483" s="9">
        <v>2804.06</v>
      </c>
      <c r="H483" s="9"/>
      <c r="I483" s="9">
        <f t="shared" si="160"/>
        <v>-0.009999999999763531</v>
      </c>
      <c r="J483" s="37" t="str">
        <f t="shared" si="161"/>
        <v>  </v>
      </c>
      <c r="K483" s="38">
        <f t="shared" si="162"/>
        <v>-3.5662574979720588E-06</v>
      </c>
      <c r="L483" s="39"/>
      <c r="M483" s="9">
        <v>8412.15</v>
      </c>
      <c r="N483" s="9"/>
      <c r="O483" s="9">
        <v>8412.16</v>
      </c>
      <c r="P483" s="9"/>
      <c r="Q483" s="9">
        <f t="shared" si="163"/>
        <v>-0.010000000000218279</v>
      </c>
      <c r="R483" s="37" t="str">
        <f t="shared" si="164"/>
        <v>  </v>
      </c>
      <c r="S483" s="38">
        <f t="shared" si="165"/>
        <v>-1.1887553256498068E-06</v>
      </c>
      <c r="T483" s="39"/>
      <c r="U483" s="9">
        <v>30844.58</v>
      </c>
      <c r="V483" s="9"/>
      <c r="W483" s="9">
        <v>47715.21</v>
      </c>
      <c r="X483" s="9"/>
      <c r="Y483" s="9">
        <f t="shared" si="166"/>
        <v>-16870.629999999997</v>
      </c>
      <c r="Z483" s="37" t="str">
        <f t="shared" si="167"/>
        <v>  </v>
      </c>
      <c r="AA483" s="38">
        <f t="shared" si="168"/>
        <v>-0.35356922876374214</v>
      </c>
      <c r="AB483" s="39"/>
      <c r="AC483" s="9">
        <v>33648.630000000005</v>
      </c>
      <c r="AD483" s="9"/>
      <c r="AE483" s="9">
        <v>53330.97</v>
      </c>
      <c r="AF483" s="9"/>
      <c r="AG483" s="9">
        <f t="shared" si="169"/>
        <v>-19682.339999999997</v>
      </c>
      <c r="AH483" s="37" t="str">
        <f t="shared" si="170"/>
        <v>  </v>
      </c>
      <c r="AI483" s="38">
        <f t="shared" si="171"/>
        <v>-0.3690602289813967</v>
      </c>
      <c r="AJ483" s="39"/>
    </row>
    <row r="484" spans="1:36" s="16" customFormat="1" ht="12.75">
      <c r="A484" s="16" t="s">
        <v>58</v>
      </c>
      <c r="C484" s="16" t="s">
        <v>1395</v>
      </c>
      <c r="D484" s="9"/>
      <c r="E484" s="9">
        <v>0</v>
      </c>
      <c r="F484" s="9"/>
      <c r="G484" s="9">
        <v>0</v>
      </c>
      <c r="H484" s="9"/>
      <c r="I484" s="9">
        <f t="shared" si="160"/>
        <v>0</v>
      </c>
      <c r="J484" s="37" t="str">
        <f t="shared" si="161"/>
        <v>  </v>
      </c>
      <c r="K484" s="38">
        <f t="shared" si="162"/>
        <v>0</v>
      </c>
      <c r="L484" s="39"/>
      <c r="M484" s="9">
        <v>0</v>
      </c>
      <c r="N484" s="9"/>
      <c r="O484" s="9">
        <v>0</v>
      </c>
      <c r="P484" s="9"/>
      <c r="Q484" s="9">
        <f t="shared" si="163"/>
        <v>0</v>
      </c>
      <c r="R484" s="37" t="str">
        <f t="shared" si="164"/>
        <v>  </v>
      </c>
      <c r="S484" s="38">
        <f t="shared" si="165"/>
        <v>0</v>
      </c>
      <c r="T484" s="39"/>
      <c r="U484" s="9">
        <v>0</v>
      </c>
      <c r="V484" s="9"/>
      <c r="W484" s="9">
        <v>0</v>
      </c>
      <c r="X484" s="9"/>
      <c r="Y484" s="9">
        <f t="shared" si="166"/>
        <v>0</v>
      </c>
      <c r="Z484" s="37" t="str">
        <f t="shared" si="167"/>
        <v>  </v>
      </c>
      <c r="AA484" s="38">
        <f t="shared" si="168"/>
        <v>0</v>
      </c>
      <c r="AB484" s="39"/>
      <c r="AC484" s="9">
        <v>0</v>
      </c>
      <c r="AD484" s="9"/>
      <c r="AE484" s="9">
        <v>0</v>
      </c>
      <c r="AF484" s="9"/>
      <c r="AG484" s="9">
        <f t="shared" si="169"/>
        <v>0</v>
      </c>
      <c r="AH484" s="37" t="str">
        <f t="shared" si="170"/>
        <v>  </v>
      </c>
      <c r="AI484" s="38">
        <f t="shared" si="171"/>
        <v>0</v>
      </c>
      <c r="AJ484" s="39"/>
    </row>
    <row r="485" spans="1:35" ht="12.75" outlineLevel="1">
      <c r="A485" s="1" t="s">
        <v>1084</v>
      </c>
      <c r="B485" s="16" t="s">
        <v>1085</v>
      </c>
      <c r="C485" s="1" t="s">
        <v>1396</v>
      </c>
      <c r="E485" s="5">
        <v>148183.72</v>
      </c>
      <c r="G485" s="5">
        <v>-1092904.33</v>
      </c>
      <c r="I485" s="9">
        <f>(+E485-G485)</f>
        <v>1241088.05</v>
      </c>
      <c r="K485" s="21">
        <f>IF(G485&lt;0,IF(I485=0,0,IF(OR(G485=0,E485=0),"N.M.",IF(ABS(I485/G485)&gt;=10,"N.M.",I485/(-G485)))),IF(I485=0,0,IF(OR(G485=0,E485=0),"N.M.",IF(ABS(I485/G485)&gt;=10,"N.M.",I485/G485))))</f>
        <v>1.1355870920558984</v>
      </c>
      <c r="M485" s="9">
        <v>-114210.75</v>
      </c>
      <c r="O485" s="9">
        <v>-1076755.42</v>
      </c>
      <c r="Q485" s="9">
        <f>(+M485-O485)</f>
        <v>962544.6699999999</v>
      </c>
      <c r="S485" s="21">
        <f>IF(O485&lt;0,IF(Q485=0,0,IF(OR(O485=0,M485=0),"N.M.",IF(ABS(Q485/O485)&gt;=10,"N.M.",Q485/(-O485)))),IF(Q485=0,0,IF(OR(O485=0,M485=0),"N.M.",IF(ABS(Q485/O485)&gt;=10,"N.M.",Q485/O485))))</f>
        <v>0.8939306476859898</v>
      </c>
      <c r="U485" s="9">
        <v>421863.5</v>
      </c>
      <c r="W485" s="9">
        <v>-737700.08</v>
      </c>
      <c r="Y485" s="9">
        <f>(+U485-W485)</f>
        <v>1159563.58</v>
      </c>
      <c r="AA485" s="21">
        <f>IF(W485&lt;0,IF(Y485=0,0,IF(OR(W485=0,U485=0),"N.M.",IF(ABS(Y485/W485)&gt;=10,"N.M.",Y485/(-W485)))),IF(Y485=0,0,IF(OR(W485=0,U485=0),"N.M.",IF(ABS(Y485/W485)&gt;=10,"N.M.",Y485/W485))))</f>
        <v>1.5718631615168053</v>
      </c>
      <c r="AC485" s="9">
        <v>457439.3</v>
      </c>
      <c r="AE485" s="9">
        <v>-242693.01999999996</v>
      </c>
      <c r="AG485" s="9">
        <f>(+AC485-AE485)</f>
        <v>700132.32</v>
      </c>
      <c r="AI485" s="21">
        <f>IF(AE485&lt;0,IF(AG485=0,0,IF(OR(AE485=0,AC485=0),"N.M.",IF(ABS(AG485/AE485)&gt;=10,"N.M.",AG485/(-AE485)))),IF(AG485=0,0,IF(OR(AE485=0,AC485=0),"N.M.",IF(ABS(AG485/AE485)&gt;=10,"N.M.",AG485/AE485))))</f>
        <v>2.8848473680866475</v>
      </c>
    </row>
    <row r="486" spans="1:35" ht="12.75" outlineLevel="1">
      <c r="A486" s="1" t="s">
        <v>1086</v>
      </c>
      <c r="B486" s="16" t="s">
        <v>1087</v>
      </c>
      <c r="C486" s="1" t="s">
        <v>1397</v>
      </c>
      <c r="E486" s="5">
        <v>76034.95</v>
      </c>
      <c r="G486" s="5">
        <v>68336.7</v>
      </c>
      <c r="I486" s="9">
        <f>(+E486-G486)</f>
        <v>7698.25</v>
      </c>
      <c r="K486" s="21">
        <f>IF(G486&lt;0,IF(I486=0,0,IF(OR(G486=0,E486=0),"N.M.",IF(ABS(I486/G486)&gt;=10,"N.M.",I486/(-G486)))),IF(I486=0,0,IF(OR(G486=0,E486=0),"N.M.",IF(ABS(I486/G486)&gt;=10,"N.M.",I486/G486))))</f>
        <v>0.11265176691294722</v>
      </c>
      <c r="M486" s="9">
        <v>229081.84</v>
      </c>
      <c r="O486" s="9">
        <v>205131.19</v>
      </c>
      <c r="Q486" s="9">
        <f>(+M486-O486)</f>
        <v>23950.649999999994</v>
      </c>
      <c r="S486" s="21">
        <f>IF(O486&lt;0,IF(Q486=0,0,IF(OR(O486=0,M486=0),"N.M.",IF(ABS(Q486/O486)&gt;=10,"N.M.",Q486/(-O486)))),IF(Q486=0,0,IF(OR(O486=0,M486=0),"N.M.",IF(ABS(Q486/O486)&gt;=10,"N.M.",Q486/O486))))</f>
        <v>0.11675771977923004</v>
      </c>
      <c r="U486" s="9">
        <v>816404.52</v>
      </c>
      <c r="W486" s="9">
        <v>722237.4500000001</v>
      </c>
      <c r="Y486" s="9">
        <f>(+U486-W486)</f>
        <v>94167.06999999995</v>
      </c>
      <c r="AA486" s="21">
        <f>IF(W486&lt;0,IF(Y486=0,0,IF(OR(W486=0,U486=0),"N.M.",IF(ABS(Y486/W486)&gt;=10,"N.M.",Y486/(-W486)))),IF(Y486=0,0,IF(OR(W486=0,U486=0),"N.M.",IF(ABS(Y486/W486)&gt;=10,"N.M.",Y486/W486))))</f>
        <v>0.1303824247828743</v>
      </c>
      <c r="AC486" s="9">
        <v>887925.01</v>
      </c>
      <c r="AE486" s="9">
        <v>785018.1100000001</v>
      </c>
      <c r="AG486" s="9">
        <f>(+AC486-AE486)</f>
        <v>102906.8999999999</v>
      </c>
      <c r="AI486" s="21">
        <f>IF(AE486&lt;0,IF(AG486=0,0,IF(OR(AE486=0,AC486=0),"N.M.",IF(ABS(AG486/AE486)&gt;=10,"N.M.",AG486/(-AE486)))),IF(AG486=0,0,IF(OR(AE486=0,AC486=0),"N.M.",IF(ABS(AG486/AE486)&gt;=10,"N.M.",AG486/AE486))))</f>
        <v>0.1310885681350713</v>
      </c>
    </row>
    <row r="487" spans="1:36" s="16" customFormat="1" ht="12.75">
      <c r="A487" s="16" t="s">
        <v>59</v>
      </c>
      <c r="C487" s="16" t="s">
        <v>1398</v>
      </c>
      <c r="D487" s="9"/>
      <c r="E487" s="9">
        <v>224218.66999999998</v>
      </c>
      <c r="F487" s="9"/>
      <c r="G487" s="9">
        <v>-1024567.6300000001</v>
      </c>
      <c r="H487" s="9"/>
      <c r="I487" s="9">
        <f t="shared" si="160"/>
        <v>1248786.3</v>
      </c>
      <c r="J487" s="37" t="str">
        <f t="shared" si="161"/>
        <v>  </v>
      </c>
      <c r="K487" s="38">
        <f t="shared" si="162"/>
        <v>1.2188422349435342</v>
      </c>
      <c r="L487" s="39"/>
      <c r="M487" s="9">
        <v>114871.09</v>
      </c>
      <c r="N487" s="9"/>
      <c r="O487" s="9">
        <v>-871624.23</v>
      </c>
      <c r="P487" s="9"/>
      <c r="Q487" s="9">
        <f t="shared" si="163"/>
        <v>986495.32</v>
      </c>
      <c r="R487" s="37" t="str">
        <f t="shared" si="164"/>
        <v>  </v>
      </c>
      <c r="S487" s="38">
        <f t="shared" si="165"/>
        <v>1.1317896933636185</v>
      </c>
      <c r="T487" s="39"/>
      <c r="U487" s="9">
        <v>1238268.02</v>
      </c>
      <c r="V487" s="9"/>
      <c r="W487" s="9">
        <v>-15462.629999999888</v>
      </c>
      <c r="X487" s="9"/>
      <c r="Y487" s="9">
        <f t="shared" si="166"/>
        <v>1253730.65</v>
      </c>
      <c r="Z487" s="37" t="str">
        <f t="shared" si="167"/>
        <v>  </v>
      </c>
      <c r="AA487" s="38" t="str">
        <f t="shared" si="168"/>
        <v>N.M.</v>
      </c>
      <c r="AB487" s="39"/>
      <c r="AC487" s="9">
        <v>1345364.31</v>
      </c>
      <c r="AD487" s="9"/>
      <c r="AE487" s="9">
        <v>542325.0900000001</v>
      </c>
      <c r="AF487" s="9"/>
      <c r="AG487" s="9">
        <f t="shared" si="169"/>
        <v>803039.22</v>
      </c>
      <c r="AH487" s="37" t="str">
        <f t="shared" si="170"/>
        <v>  </v>
      </c>
      <c r="AI487" s="38">
        <f t="shared" si="171"/>
        <v>1.4807340372174185</v>
      </c>
      <c r="AJ487" s="39"/>
    </row>
    <row r="488" spans="1:36" s="16" customFormat="1" ht="12.75">
      <c r="A488" s="77" t="s">
        <v>60</v>
      </c>
      <c r="C488" s="17" t="s">
        <v>61</v>
      </c>
      <c r="D488" s="18"/>
      <c r="E488" s="18">
        <v>2703817.58</v>
      </c>
      <c r="F488" s="18"/>
      <c r="G488" s="18">
        <v>1644254.27</v>
      </c>
      <c r="H488" s="18"/>
      <c r="I488" s="18">
        <f t="shared" si="160"/>
        <v>1059563.31</v>
      </c>
      <c r="J488" s="37" t="str">
        <f t="shared" si="161"/>
        <v>  </v>
      </c>
      <c r="K488" s="40">
        <f t="shared" si="162"/>
        <v>0.6444035629598821</v>
      </c>
      <c r="L488" s="39"/>
      <c r="M488" s="18">
        <v>7625661.0600000005</v>
      </c>
      <c r="N488" s="18"/>
      <c r="O488" s="18">
        <v>7496782.960000001</v>
      </c>
      <c r="P488" s="18"/>
      <c r="Q488" s="18">
        <f t="shared" si="163"/>
        <v>128878.09999999963</v>
      </c>
      <c r="R488" s="37" t="str">
        <f t="shared" si="164"/>
        <v>  </v>
      </c>
      <c r="S488" s="40">
        <f t="shared" si="165"/>
        <v>0.01719112060301658</v>
      </c>
      <c r="T488" s="39"/>
      <c r="U488" s="18">
        <v>27847182.49</v>
      </c>
      <c r="V488" s="18"/>
      <c r="W488" s="18">
        <v>26516242.13</v>
      </c>
      <c r="X488" s="18"/>
      <c r="Y488" s="18">
        <f t="shared" si="166"/>
        <v>1330940.3599999994</v>
      </c>
      <c r="Z488" s="37" t="str">
        <f t="shared" si="167"/>
        <v>  </v>
      </c>
      <c r="AA488" s="40">
        <f t="shared" si="168"/>
        <v>0.05019340046281284</v>
      </c>
      <c r="AB488" s="39"/>
      <c r="AC488" s="18">
        <v>30440279.869999997</v>
      </c>
      <c r="AD488" s="18"/>
      <c r="AE488" s="18">
        <v>29414747.500000004</v>
      </c>
      <c r="AF488" s="18"/>
      <c r="AG488" s="18">
        <f t="shared" si="169"/>
        <v>1025532.3699999936</v>
      </c>
      <c r="AH488" s="37" t="str">
        <f t="shared" si="170"/>
        <v>  </v>
      </c>
      <c r="AI488" s="40">
        <f t="shared" si="171"/>
        <v>0.03486456479016158</v>
      </c>
      <c r="AJ488" s="39"/>
    </row>
    <row r="489" spans="1:35" ht="12.75" outlineLevel="1">
      <c r="A489" s="1" t="s">
        <v>1088</v>
      </c>
      <c r="B489" s="16" t="s">
        <v>1089</v>
      </c>
      <c r="C489" s="1" t="s">
        <v>1399</v>
      </c>
      <c r="E489" s="5">
        <v>-219879.64</v>
      </c>
      <c r="G489" s="5">
        <v>-57490.090000000004</v>
      </c>
      <c r="I489" s="9">
        <f>(+E489-G489)</f>
        <v>-162389.55000000002</v>
      </c>
      <c r="K489" s="21">
        <f>IF(G489&lt;0,IF(I489=0,0,IF(OR(G489=0,E489=0),"N.M.",IF(ABS(I489/G489)&gt;=10,"N.M.",I489/(-G489)))),IF(I489=0,0,IF(OR(G489=0,E489=0),"N.M.",IF(ABS(I489/G489)&gt;=10,"N.M.",I489/G489))))</f>
        <v>-2.8246529097449664</v>
      </c>
      <c r="M489" s="9">
        <v>-487136.36</v>
      </c>
      <c r="O489" s="9">
        <v>-158317.25</v>
      </c>
      <c r="Q489" s="9">
        <f>(+M489-O489)</f>
        <v>-328819.11</v>
      </c>
      <c r="S489" s="21">
        <f>IF(O489&lt;0,IF(Q489=0,0,IF(OR(O489=0,M489=0),"N.M.",IF(ABS(Q489/O489)&gt;=10,"N.M.",Q489/(-O489)))),IF(Q489=0,0,IF(OR(O489=0,M489=0),"N.M.",IF(ABS(Q489/O489)&gt;=10,"N.M.",Q489/O489))))</f>
        <v>-2.07696324942481</v>
      </c>
      <c r="U489" s="9">
        <v>-1468719.35</v>
      </c>
      <c r="W489" s="9">
        <v>-525896.66</v>
      </c>
      <c r="Y489" s="9">
        <f>(+U489-W489)</f>
        <v>-942822.6900000001</v>
      </c>
      <c r="AA489" s="21">
        <f>IF(W489&lt;0,IF(Y489=0,0,IF(OR(W489=0,U489=0),"N.M.",IF(ABS(Y489/W489)&gt;=10,"N.M.",Y489/(-W489)))),IF(Y489=0,0,IF(OR(W489=0,U489=0),"N.M.",IF(ABS(Y489/W489)&gt;=10,"N.M.",Y489/W489))))</f>
        <v>-1.7927907927766644</v>
      </c>
      <c r="AC489" s="9">
        <v>-1538311.1400000001</v>
      </c>
      <c r="AE489" s="9">
        <v>-580364.37</v>
      </c>
      <c r="AG489" s="9">
        <f>(+AC489-AE489)</f>
        <v>-957946.7700000001</v>
      </c>
      <c r="AI489" s="21">
        <f>IF(AE489&lt;0,IF(AG489=0,0,IF(OR(AE489=0,AC489=0),"N.M.",IF(ABS(AG489/AE489)&gt;=10,"N.M.",AG489/(-AE489)))),IF(AG489=0,0,IF(OR(AE489=0,AC489=0),"N.M.",IF(ABS(AG489/AE489)&gt;=10,"N.M.",AG489/AE489))))</f>
        <v>-1.6505954181853033</v>
      </c>
    </row>
    <row r="490" spans="1:36" s="16" customFormat="1" ht="12.75">
      <c r="A490" s="16" t="s">
        <v>62</v>
      </c>
      <c r="C490" s="16" t="s">
        <v>1400</v>
      </c>
      <c r="D490" s="9"/>
      <c r="E490" s="9">
        <v>-219879.64</v>
      </c>
      <c r="F490" s="9"/>
      <c r="G490" s="9">
        <v>-57490.090000000004</v>
      </c>
      <c r="H490" s="9"/>
      <c r="I490" s="9">
        <f t="shared" si="160"/>
        <v>-162389.55000000002</v>
      </c>
      <c r="J490" s="37" t="str">
        <f t="shared" si="161"/>
        <v>  </v>
      </c>
      <c r="K490" s="38">
        <f t="shared" si="162"/>
        <v>-2.8246529097449664</v>
      </c>
      <c r="L490" s="39"/>
      <c r="M490" s="9">
        <v>-487136.36</v>
      </c>
      <c r="N490" s="9"/>
      <c r="O490" s="9">
        <v>-158317.25</v>
      </c>
      <c r="P490" s="9"/>
      <c r="Q490" s="9">
        <f t="shared" si="163"/>
        <v>-328819.11</v>
      </c>
      <c r="R490" s="37" t="str">
        <f t="shared" si="164"/>
        <v>  </v>
      </c>
      <c r="S490" s="38">
        <f t="shared" si="165"/>
        <v>-2.07696324942481</v>
      </c>
      <c r="T490" s="39"/>
      <c r="U490" s="9">
        <v>-1468719.35</v>
      </c>
      <c r="V490" s="9"/>
      <c r="W490" s="9">
        <v>-525896.66</v>
      </c>
      <c r="X490" s="9"/>
      <c r="Y490" s="9">
        <f t="shared" si="166"/>
        <v>-942822.6900000001</v>
      </c>
      <c r="Z490" s="37" t="str">
        <f t="shared" si="167"/>
        <v>  </v>
      </c>
      <c r="AA490" s="38">
        <f t="shared" si="168"/>
        <v>-1.7927907927766644</v>
      </c>
      <c r="AB490" s="39"/>
      <c r="AC490" s="9">
        <v>-1538311.1400000001</v>
      </c>
      <c r="AD490" s="9"/>
      <c r="AE490" s="9">
        <v>-580364.37</v>
      </c>
      <c r="AF490" s="9"/>
      <c r="AG490" s="9">
        <f t="shared" si="169"/>
        <v>-957946.7700000001</v>
      </c>
      <c r="AH490" s="37" t="str">
        <f t="shared" si="170"/>
        <v>  </v>
      </c>
      <c r="AI490" s="38">
        <f t="shared" si="171"/>
        <v>-1.6505954181853033</v>
      </c>
      <c r="AJ490" s="39"/>
    </row>
    <row r="491" spans="1:44" s="16" customFormat="1" ht="12.75">
      <c r="A491" s="77" t="s">
        <v>63</v>
      </c>
      <c r="C491" s="17" t="s">
        <v>64</v>
      </c>
      <c r="D491" s="18"/>
      <c r="E491" s="18">
        <v>2483937.94</v>
      </c>
      <c r="F491" s="18"/>
      <c r="G491" s="18">
        <v>1586764.1800000002</v>
      </c>
      <c r="H491" s="18"/>
      <c r="I491" s="18">
        <f t="shared" si="160"/>
        <v>897173.7599999998</v>
      </c>
      <c r="J491" s="37" t="str">
        <f t="shared" si="161"/>
        <v>  </v>
      </c>
      <c r="K491" s="40">
        <f t="shared" si="162"/>
        <v>0.5654108980453539</v>
      </c>
      <c r="L491" s="39"/>
      <c r="M491" s="18">
        <v>7138524.7</v>
      </c>
      <c r="N491" s="18"/>
      <c r="O491" s="18">
        <v>7338465.710000001</v>
      </c>
      <c r="P491" s="18"/>
      <c r="Q491" s="18">
        <f t="shared" si="163"/>
        <v>-199941.0100000007</v>
      </c>
      <c r="R491" s="37" t="str">
        <f t="shared" si="164"/>
        <v>  </v>
      </c>
      <c r="S491" s="40">
        <f t="shared" si="165"/>
        <v>-0.027245614805768533</v>
      </c>
      <c r="T491" s="39"/>
      <c r="U491" s="18">
        <v>26378463.139999997</v>
      </c>
      <c r="V491" s="18"/>
      <c r="W491" s="18">
        <v>25990345.470000003</v>
      </c>
      <c r="X491" s="18"/>
      <c r="Y491" s="18">
        <f t="shared" si="166"/>
        <v>388117.66999999434</v>
      </c>
      <c r="Z491" s="37" t="str">
        <f t="shared" si="167"/>
        <v>  </v>
      </c>
      <c r="AA491" s="40">
        <f t="shared" si="168"/>
        <v>0.014933147789358503</v>
      </c>
      <c r="AB491" s="39"/>
      <c r="AC491" s="18">
        <v>28901968.729999997</v>
      </c>
      <c r="AD491" s="18"/>
      <c r="AE491" s="18">
        <v>28834383.13</v>
      </c>
      <c r="AF491" s="18"/>
      <c r="AG491" s="18">
        <f t="shared" si="169"/>
        <v>67585.59999999776</v>
      </c>
      <c r="AH491" s="37" t="str">
        <f t="shared" si="170"/>
        <v>  </v>
      </c>
      <c r="AI491" s="40">
        <f t="shared" si="171"/>
        <v>0.002343923908317638</v>
      </c>
      <c r="AJ491" s="39"/>
      <c r="AL491" s="1"/>
      <c r="AM491" s="1"/>
      <c r="AN491" s="1"/>
      <c r="AO491" s="1"/>
      <c r="AP491" s="1"/>
      <c r="AQ491" s="1"/>
      <c r="AR491" s="1"/>
    </row>
    <row r="492" spans="4:44" s="16" customFormat="1" ht="12.75">
      <c r="D492" s="9"/>
      <c r="E492" s="43" t="str">
        <f>IF(ABS(E474+E476+E478+E480+E483+E484+E487+E488+E490-E488-E491)&gt;$AO$507,$AO$510," ")</f>
        <v> </v>
      </c>
      <c r="F492" s="28"/>
      <c r="G492" s="43" t="str">
        <f>IF(ABS(G474+G476+G478+G480+G483+G484+G487+G488+G490-G488-G491)&gt;$AO$507,$AO$510," ")</f>
        <v> </v>
      </c>
      <c r="H492" s="42"/>
      <c r="I492" s="43" t="str">
        <f>IF(ABS(I474+I476+I478+I480+I483+I484+I487+I488+I490-I488-I491)&gt;$AO$507,$AO$510," ")</f>
        <v> </v>
      </c>
      <c r="J492" s="9"/>
      <c r="K492" s="21"/>
      <c r="L492" s="11"/>
      <c r="M492" s="43" t="str">
        <f>IF(ABS(M474+M476+M478+M480+M483+M484+M487+M488+M490-M488-M491)&gt;$AO$507,$AO$510," ")</f>
        <v> </v>
      </c>
      <c r="N492" s="42"/>
      <c r="O492" s="43" t="str">
        <f>IF(ABS(O474+O476+O478+O480+O483+O484+O487+O488+O490-O488-O491)&gt;$AO$507,$AO$510," ")</f>
        <v> </v>
      </c>
      <c r="P492" s="28"/>
      <c r="Q492" s="43" t="str">
        <f>IF(ABS(Q474+Q476+Q478+Q480+Q483+Q484+Q487+Q488+Q490-Q488-Q491)&gt;$AO$507,$AO$510," ")</f>
        <v> </v>
      </c>
      <c r="R492" s="9"/>
      <c r="S492" s="21"/>
      <c r="T492" s="9"/>
      <c r="U492" s="43" t="str">
        <f>IF(ABS(U474+U476+U478+U480+U483+U484+U487+U488+U490-U488-U491)&gt;$AO$507,$AO$510," ")</f>
        <v> </v>
      </c>
      <c r="V492" s="28"/>
      <c r="W492" s="43" t="str">
        <f>IF(ABS(W474+W476+W478+W480+W483+W484+W487+W488+W490-W488-W491)&gt;$AO$507,$AO$510," ")</f>
        <v> </v>
      </c>
      <c r="X492" s="28"/>
      <c r="Y492" s="43" t="str">
        <f>IF(ABS(Y474+Y476+Y478+Y480+Y483+Y484+Y487+Y488+Y490-Y488-Y491)&gt;$AO$507,$AO$510," ")</f>
        <v> </v>
      </c>
      <c r="Z492" s="9"/>
      <c r="AA492" s="21"/>
      <c r="AB492" s="9"/>
      <c r="AC492" s="43" t="str">
        <f>IF(ABS(AC474+AC476+AC478+AC480+AC483+AC484+AC487+AC488+AC490-AC488-AC491)&gt;$AO$507,$AO$510," ")</f>
        <v> </v>
      </c>
      <c r="AD492" s="28"/>
      <c r="AE492" s="43" t="str">
        <f>IF(ABS(AE474+AE476+AE478+AE480+AE483+AE484+AE487+AE488+AE490-AE488-AE491)&gt;$AO$507,$AO$510," ")</f>
        <v> </v>
      </c>
      <c r="AF492" s="42"/>
      <c r="AG492" s="43" t="str">
        <f>IF(ABS(AG474+AG476+AG478+AG480+AG483+AG484+AG487+AG488+AG490-AG488-AG491)&gt;$AO$507,$AO$510," ")</f>
        <v> </v>
      </c>
      <c r="AH492" s="9"/>
      <c r="AI492" s="21"/>
      <c r="AL492" s="1"/>
      <c r="AM492" s="1"/>
      <c r="AN492" s="1"/>
      <c r="AO492" s="1"/>
      <c r="AP492" s="1"/>
      <c r="AQ492" s="1"/>
      <c r="AR492" s="1"/>
    </row>
    <row r="493" spans="1:44" s="16" customFormat="1" ht="12.75">
      <c r="A493" s="77" t="s">
        <v>84</v>
      </c>
      <c r="C493" s="17" t="s">
        <v>83</v>
      </c>
      <c r="D493" s="9"/>
      <c r="E493" s="18">
        <v>0</v>
      </c>
      <c r="F493" s="18"/>
      <c r="G493" s="18">
        <v>0</v>
      </c>
      <c r="H493" s="18"/>
      <c r="I493" s="18">
        <f>(+E493-G493)</f>
        <v>0</v>
      </c>
      <c r="J493" s="37" t="str">
        <f>IF((+E493-G493)=(I493),"  ",$AO$511)</f>
        <v>  </v>
      </c>
      <c r="K493" s="40">
        <f>IF(G493&lt;0,IF(I493=0,0,IF(OR(G493=0,E493=0),"N.M.",IF(ABS(I493/G493)&gt;=10,"N.M.",I493/(-G493)))),IF(I493=0,0,IF(OR(G493=0,E493=0),"N.M.",IF(ABS(I493/G493)&gt;=10,"N.M.",I493/G493))))</f>
        <v>0</v>
      </c>
      <c r="L493" s="39"/>
      <c r="M493" s="18">
        <v>0</v>
      </c>
      <c r="N493" s="18"/>
      <c r="O493" s="18">
        <v>0</v>
      </c>
      <c r="P493" s="18"/>
      <c r="Q493" s="18">
        <f>(+M493-O493)</f>
        <v>0</v>
      </c>
      <c r="R493" s="37" t="str">
        <f>IF((+M493-O493)=(Q493),"  ",$AO$511)</f>
        <v>  </v>
      </c>
      <c r="S493" s="40">
        <f>IF(O493&lt;0,IF(Q493=0,0,IF(OR(O493=0,M493=0),"N.M.",IF(ABS(Q493/O493)&gt;=10,"N.M.",Q493/(-O493)))),IF(Q493=0,0,IF(OR(O493=0,M493=0),"N.M.",IF(ABS(Q493/O493)&gt;=10,"N.M.",Q493/O493))))</f>
        <v>0</v>
      </c>
      <c r="T493" s="39"/>
      <c r="U493" s="18">
        <v>0</v>
      </c>
      <c r="V493" s="18"/>
      <c r="W493" s="18">
        <v>0</v>
      </c>
      <c r="X493" s="18"/>
      <c r="Y493" s="18">
        <f>(+U493-W493)</f>
        <v>0</v>
      </c>
      <c r="Z493" s="37" t="str">
        <f>IF((+U493-W493)=(Y493),"  ",$AO$511)</f>
        <v>  </v>
      </c>
      <c r="AA493" s="40">
        <f>IF(W493&lt;0,IF(Y493=0,0,IF(OR(W493=0,U493=0),"N.M.",IF(ABS(Y493/W493)&gt;=10,"N.M.",Y493/(-W493)))),IF(Y493=0,0,IF(OR(W493=0,U493=0),"N.M.",IF(ABS(Y493/W493)&gt;=10,"N.M.",Y493/W493))))</f>
        <v>0</v>
      </c>
      <c r="AB493" s="39"/>
      <c r="AC493" s="18">
        <v>0</v>
      </c>
      <c r="AD493" s="18"/>
      <c r="AE493" s="18">
        <v>0</v>
      </c>
      <c r="AF493" s="18"/>
      <c r="AG493" s="18">
        <f>(+AC493-AE493)</f>
        <v>0</v>
      </c>
      <c r="AH493" s="37" t="str">
        <f>IF((+AC493-AE493)=(AG493),"  ",$AO$511)</f>
        <v>  </v>
      </c>
      <c r="AI493" s="40">
        <f>IF(AE493&lt;0,IF(AG493=0,0,IF(OR(AE493=0,AC493=0),"N.M.",IF(ABS(AG493/AE493)&gt;=10,"N.M.",AG493/(-AE493)))),IF(AG493=0,0,IF(OR(AE493=0,AC493=0),"N.M.",IF(ABS(AG493/AE493)&gt;=10,"N.M.",AG493/AE493))))</f>
        <v>0</v>
      </c>
      <c r="AL493" s="1"/>
      <c r="AM493" s="1"/>
      <c r="AN493" s="1"/>
      <c r="AO493" s="1"/>
      <c r="AP493" s="1"/>
      <c r="AQ493" s="1"/>
      <c r="AR493" s="1"/>
    </row>
    <row r="494" spans="4:44" s="16" customFormat="1" ht="12.75">
      <c r="D494" s="9"/>
      <c r="E494" s="43"/>
      <c r="F494" s="28"/>
      <c r="G494" s="43"/>
      <c r="H494" s="42"/>
      <c r="I494" s="43"/>
      <c r="J494" s="9"/>
      <c r="K494" s="21"/>
      <c r="L494" s="11"/>
      <c r="M494" s="43"/>
      <c r="N494" s="42"/>
      <c r="O494" s="43"/>
      <c r="P494" s="28"/>
      <c r="Q494" s="43"/>
      <c r="R494" s="9"/>
      <c r="S494" s="21"/>
      <c r="T494" s="9"/>
      <c r="U494" s="43"/>
      <c r="V494" s="28"/>
      <c r="W494" s="43"/>
      <c r="X494" s="28"/>
      <c r="Y494" s="43"/>
      <c r="Z494" s="9"/>
      <c r="AA494" s="21"/>
      <c r="AB494" s="9"/>
      <c r="AC494" s="43"/>
      <c r="AD494" s="28"/>
      <c r="AE494" s="43"/>
      <c r="AF494" s="42"/>
      <c r="AG494" s="43"/>
      <c r="AH494" s="9"/>
      <c r="AI494" s="21"/>
      <c r="AL494" s="1"/>
      <c r="AM494" s="1"/>
      <c r="AN494" s="1"/>
      <c r="AO494" s="1"/>
      <c r="AP494" s="1"/>
      <c r="AQ494" s="1"/>
      <c r="AR494" s="1"/>
    </row>
    <row r="495" spans="1:37" ht="12.75">
      <c r="A495" s="77" t="s">
        <v>65</v>
      </c>
      <c r="B495" s="16"/>
      <c r="C495" s="17" t="s">
        <v>66</v>
      </c>
      <c r="D495" s="18"/>
      <c r="E495" s="18">
        <v>1610566.8129999887</v>
      </c>
      <c r="F495" s="18"/>
      <c r="G495" s="18">
        <v>4434418.099000007</v>
      </c>
      <c r="H495" s="18"/>
      <c r="I495" s="18">
        <f>+E495-G495</f>
        <v>-2823851.286000018</v>
      </c>
      <c r="J495" s="37" t="str">
        <f>IF((+E495-G495)=(I495),"  ",$AO$511)</f>
        <v>  </v>
      </c>
      <c r="K495" s="40">
        <f>IF(G495&lt;0,IF(I495=0,0,IF(OR(G495=0,E495=0),"N.M.",IF(ABS(I495/G495)&gt;=10,"N.M.",I495/(-G495)))),IF(I495=0,0,IF(OR(G495=0,E495=0),"N.M.",IF(ABS(I495/G495)&gt;=10,"N.M.",I495/G495))))</f>
        <v>-0.6368031211664089</v>
      </c>
      <c r="L495" s="39"/>
      <c r="M495" s="18">
        <v>5764934.486000062</v>
      </c>
      <c r="N495" s="18"/>
      <c r="O495" s="18">
        <v>2280636.14000001</v>
      </c>
      <c r="P495" s="18"/>
      <c r="Q495" s="18">
        <f>+M495-O495</f>
        <v>3484298.346000052</v>
      </c>
      <c r="R495" s="37" t="str">
        <f>IF((+M495-O495)=(Q495),"  ",$AO$511)</f>
        <v>  </v>
      </c>
      <c r="S495" s="40">
        <f>IF(O495&lt;0,IF(Q495=0,0,IF(OR(O495=0,M495=0),"N.M.",IF(ABS(Q495/O495)&gt;=10,"N.M.",Q495/(-O495)))),IF(Q495=0,0,IF(OR(O495=0,M495=0),"N.M.",IF(ABS(Q495/O495)&gt;=10,"N.M.",Q495/O495))))</f>
        <v>1.52777476638603</v>
      </c>
      <c r="T495" s="39"/>
      <c r="U495" s="18">
        <v>36003153.24799991</v>
      </c>
      <c r="V495" s="18"/>
      <c r="W495" s="18">
        <v>27131913.02499992</v>
      </c>
      <c r="X495" s="18"/>
      <c r="Y495" s="18">
        <f>+U495-W495</f>
        <v>8871240.222999986</v>
      </c>
      <c r="Z495" s="37" t="str">
        <f>IF((+U495-W495)=(Y495),"  ",$AO$511)</f>
        <v>  </v>
      </c>
      <c r="AA495" s="40">
        <f>IF(W495&lt;0,IF(Y495=0,0,IF(OR(W495=0,U495=0),"N.M.",IF(ABS(Y495/W495)&gt;=10,"N.M.",Y495/(-W495)))),IF(Y495=0,0,IF(OR(W495=0,U495=0),"N.M.",IF(ABS(Y495/W495)&gt;=10,"N.M.",Y495/W495))))</f>
        <v>0.32696700062490386</v>
      </c>
      <c r="AB495" s="39"/>
      <c r="AC495" s="18">
        <v>41340796.74099994</v>
      </c>
      <c r="AD495" s="18"/>
      <c r="AE495" s="18">
        <v>31660199.05699999</v>
      </c>
      <c r="AF495" s="18"/>
      <c r="AG495" s="18">
        <f>+AC495-AE495</f>
        <v>9680597.683999948</v>
      </c>
      <c r="AH495" s="37" t="str">
        <f>IF((+AC495-AE495)=(AG495),"  ",$AO$511)</f>
        <v>  </v>
      </c>
      <c r="AI495" s="40">
        <f>IF(AE495&lt;0,IF(AG495=0,0,IF(OR(AE495=0,AC495=0),"N.M.",IF(ABS(AG495/AE495)&gt;=10,"N.M.",AG495/(-AE495)))),IF(AG495=0,0,IF(OR(AE495=0,AC495=0),"N.M.",IF(ABS(AG495/AE495)&gt;=10,"N.M.",AG495/AE495))))</f>
        <v>0.30576553440397886</v>
      </c>
      <c r="AJ495" s="39"/>
      <c r="AK495" s="39"/>
    </row>
    <row r="496" spans="1:36" ht="12.75">
      <c r="A496" s="1" t="s">
        <v>67</v>
      </c>
      <c r="C496" s="1" t="s">
        <v>1401</v>
      </c>
      <c r="E496" s="5">
        <v>0</v>
      </c>
      <c r="G496" s="5">
        <v>0</v>
      </c>
      <c r="I496" s="9">
        <f>+E496-G496</f>
        <v>0</v>
      </c>
      <c r="J496" s="44" t="str">
        <f>IF((+E496-G496)=(I496),"  ",$AO$511)</f>
        <v>  </v>
      </c>
      <c r="K496" s="38">
        <f>IF(G496&lt;0,IF(I496=0,0,IF(OR(G496=0,E496=0),"N.M.",IF(ABS(I496/G496)&gt;=10,"N.M.",I496/(-G496)))),IF(I496=0,0,IF(OR(G496=0,E496=0),"N.M.",IF(ABS(I496/G496)&gt;=10,"N.M.",I496/G496))))</f>
        <v>0</v>
      </c>
      <c r="L496" s="45"/>
      <c r="M496" s="5">
        <v>0</v>
      </c>
      <c r="N496" s="9"/>
      <c r="O496" s="5">
        <v>0</v>
      </c>
      <c r="P496" s="9"/>
      <c r="Q496" s="9">
        <f>+M496-O496</f>
        <v>0</v>
      </c>
      <c r="R496" s="44" t="str">
        <f>IF((+M496-O496)=(Q496),"  ",$AO$511)</f>
        <v>  </v>
      </c>
      <c r="S496" s="38">
        <f>IF(O496&lt;0,IF(Q496=0,0,IF(OR(O496=0,M496=0),"N.M.",IF(ABS(Q496/O496)&gt;=10,"N.M.",Q496/(-O496)))),IF(Q496=0,0,IF(OR(O496=0,M496=0),"N.M.",IF(ABS(Q496/O496)&gt;=10,"N.M.",Q496/O496))))</f>
        <v>0</v>
      </c>
      <c r="T496" s="45"/>
      <c r="U496" s="9">
        <v>0</v>
      </c>
      <c r="W496" s="9">
        <v>0</v>
      </c>
      <c r="Y496" s="9">
        <f>+U496-W496</f>
        <v>0</v>
      </c>
      <c r="Z496" s="44" t="str">
        <f>IF((+U496-W496)=(Y496),"  ",$AO$511)</f>
        <v>  </v>
      </c>
      <c r="AA496" s="38">
        <f>IF(W496&lt;0,IF(Y496=0,0,IF(OR(W496=0,U496=0),"N.M.",IF(ABS(Y496/W496)&gt;=10,"N.M.",Y496/(-W496)))),IF(Y496=0,0,IF(OR(W496=0,U496=0),"N.M.",IF(ABS(Y496/W496)&gt;=10,"N.M.",Y496/W496))))</f>
        <v>0</v>
      </c>
      <c r="AB496" s="45"/>
      <c r="AC496" s="9">
        <v>0</v>
      </c>
      <c r="AE496" s="9">
        <v>0</v>
      </c>
      <c r="AG496" s="9">
        <f>+AC496-AE496</f>
        <v>0</v>
      </c>
      <c r="AH496" s="44" t="str">
        <f>IF((+AC496-AE496)=(AG496),"  ",$AO$511)</f>
        <v>  </v>
      </c>
      <c r="AI496" s="38">
        <f>IF(AE496&lt;0,IF(AG496=0,0,IF(OR(AE496=0,AC496=0),"N.M.",IF(ABS(AG496/AE496)&gt;=10,"N.M.",AG496/(-AE496)))),IF(AG496=0,0,IF(OR(AE496=0,AC496=0),"N.M.",IF(ABS(AG496/AE496)&gt;=10,"N.M.",AG496/AE496))))</f>
        <v>0</v>
      </c>
      <c r="AJ496" s="45"/>
    </row>
    <row r="497" spans="3:36" ht="12.75">
      <c r="C497" s="2" t="s">
        <v>68</v>
      </c>
      <c r="D497" s="8"/>
      <c r="E497" s="8">
        <f>+E495-E496</f>
        <v>1610566.8129999887</v>
      </c>
      <c r="F497" s="8"/>
      <c r="G497" s="8">
        <f>+G495-G496</f>
        <v>4434418.099000007</v>
      </c>
      <c r="H497" s="18"/>
      <c r="I497" s="18">
        <f>+E497-G497</f>
        <v>-2823851.286000018</v>
      </c>
      <c r="J497" s="37" t="str">
        <f>IF((+E497-G497)=(I497),"  ",$AO$511)</f>
        <v>  </v>
      </c>
      <c r="K497" s="40">
        <f>IF(G497&lt;0,IF(I497=0,0,IF(OR(G497=0,E497=0),"N.M.",IF(ABS(I497/G497)&gt;=10,"N.M.",I497/(-G497)))),IF(I497=0,0,IF(OR(G497=0,E497=0),"N.M.",IF(ABS(I497/G497)&gt;=10,"N.M.",I497/G497))))</f>
        <v>-0.6368031211664089</v>
      </c>
      <c r="L497" s="39"/>
      <c r="M497" s="8">
        <f>+M495-M496</f>
        <v>5764934.486000062</v>
      </c>
      <c r="N497" s="18"/>
      <c r="O497" s="8">
        <f>+O495-O496</f>
        <v>2280636.14000001</v>
      </c>
      <c r="P497" s="18"/>
      <c r="Q497" s="18">
        <f>+M497-O497</f>
        <v>3484298.346000052</v>
      </c>
      <c r="R497" s="37" t="str">
        <f>IF((+M497-O497)=(Q497),"  ",$AO$511)</f>
        <v>  </v>
      </c>
      <c r="S497" s="40">
        <f>IF(O497&lt;0,IF(Q497=0,0,IF(OR(O497=0,M497=0),"N.M.",IF(ABS(Q497/O497)&gt;=10,"N.M.",Q497/(-O497)))),IF(Q497=0,0,IF(OR(O497=0,M497=0),"N.M.",IF(ABS(Q497/O497)&gt;=10,"N.M.",Q497/O497))))</f>
        <v>1.52777476638603</v>
      </c>
      <c r="T497" s="39"/>
      <c r="U497" s="8">
        <f>+U495-U496</f>
        <v>36003153.24799991</v>
      </c>
      <c r="V497" s="18"/>
      <c r="W497" s="8">
        <f>+W495-W496</f>
        <v>27131913.02499992</v>
      </c>
      <c r="X497" s="18"/>
      <c r="Y497" s="18">
        <f>+U497-W497</f>
        <v>8871240.222999986</v>
      </c>
      <c r="Z497" s="37" t="str">
        <f>IF((+U497-W497)=(Y497),"  ",$AO$511)</f>
        <v>  </v>
      </c>
      <c r="AA497" s="40">
        <f>IF(W497&lt;0,IF(Y497=0,0,IF(OR(W497=0,U497=0),"N.M.",IF(ABS(Y497/W497)&gt;=10,"N.M.",Y497/(-W497)))),IF(Y497=0,0,IF(OR(W497=0,U497=0),"N.M.",IF(ABS(Y497/W497)&gt;=10,"N.M.",Y497/W497))))</f>
        <v>0.32696700062490386</v>
      </c>
      <c r="AB497" s="39"/>
      <c r="AC497" s="8">
        <f>+AC495-AC496</f>
        <v>41340796.74099994</v>
      </c>
      <c r="AD497" s="18"/>
      <c r="AE497" s="8">
        <f>+AE495-AE496</f>
        <v>31660199.05699999</v>
      </c>
      <c r="AF497" s="18"/>
      <c r="AG497" s="18">
        <f>+AC497-AE497</f>
        <v>9680597.683999948</v>
      </c>
      <c r="AH497" s="37" t="str">
        <f>IF((+AC497-AE497)=(AG497),"  ",$AO$511)</f>
        <v>  </v>
      </c>
      <c r="AI497" s="40">
        <f>IF(AE497&lt;0,IF(AG497=0,0,IF(OR(AE497=0,AC497=0),"N.M.",IF(ABS(AG497/AE497)&gt;=10,"N.M.",AG497/(-AE497)))),IF(AG497=0,0,IF(OR(AE497=0,AC497=0),"N.M.",IF(ABS(AG497/AE497)&gt;=10,"N.M.",AG497/AE497))))</f>
        <v>0.30576553440397886</v>
      </c>
      <c r="AJ497" s="39"/>
    </row>
    <row r="498" spans="5:37" ht="12.75">
      <c r="E498" s="41" t="str">
        <f>IF(ABS(E469-E491+E493-E495)&gt;$AO$507,$AO$510," ")</f>
        <v> </v>
      </c>
      <c r="F498" s="27"/>
      <c r="G498" s="41" t="str">
        <f>IF(ABS(G469-G491+G493-G495)&gt;$AO$507,$AO$510," ")</f>
        <v> </v>
      </c>
      <c r="H498" s="42"/>
      <c r="I498" s="41" t="str">
        <f>IF(ABS(I469-I491+I493-I495)&gt;$AO$507,$AO$510," ")</f>
        <v> </v>
      </c>
      <c r="M498" s="41" t="str">
        <f>IF(ABS(M469-M491+M493-M495)&gt;$AO$507,$AO$510," ")</f>
        <v> </v>
      </c>
      <c r="N498" s="46"/>
      <c r="O498" s="41" t="str">
        <f>IF(ABS(O469-O491+O493-O495)&gt;$AO$507,$AO$510," ")</f>
        <v> </v>
      </c>
      <c r="P498" s="29"/>
      <c r="Q498" s="41" t="str">
        <f>IF(ABS(Q469-Q491+Q493-Q495)&gt;$AO$507,$AO$510," ")</f>
        <v> </v>
      </c>
      <c r="U498" s="41" t="str">
        <f>IF(ABS(U469-U491+U493-U495)&gt;$AO$507,$AO$510," ")</f>
        <v> </v>
      </c>
      <c r="V498" s="28"/>
      <c r="W498" s="41" t="str">
        <f>IF(ABS(W469-W491+W493-W495)&gt;$AO$507,$AO$510," ")</f>
        <v> </v>
      </c>
      <c r="X498" s="28"/>
      <c r="Y498" s="41" t="str">
        <f>IF(ABS(Y469-Y491+Y493-Y495)&gt;$AO$507,$AO$510," ")</f>
        <v> </v>
      </c>
      <c r="AC498" s="41" t="str">
        <f>IF(ABS(AC469-AC491+AC493-AC495)&gt;$AO$507,$AO$510," ")</f>
        <v> </v>
      </c>
      <c r="AD498" s="28"/>
      <c r="AE498" s="41" t="str">
        <f>IF(ABS(AE469-AE491+AE493-AE495)&gt;$AO$507,$AO$510," ")</f>
        <v> </v>
      </c>
      <c r="AF498" s="42"/>
      <c r="AG498" s="41" t="str">
        <f>IF(ABS(AG469-AG491+AG493-AG495)&gt;$AO$507,$AO$510," ")</f>
        <v> </v>
      </c>
      <c r="AK498" s="31"/>
    </row>
    <row r="499" spans="3:15" ht="12.75">
      <c r="C499" s="2" t="s">
        <v>69</v>
      </c>
      <c r="M499" s="5"/>
      <c r="O499" s="5"/>
    </row>
    <row r="500" spans="5:40" ht="12.75">
      <c r="E500" s="5" t="s">
        <v>13</v>
      </c>
      <c r="O500" s="5"/>
      <c r="AK500" s="31"/>
      <c r="AL500" s="31"/>
      <c r="AM500" s="31"/>
      <c r="AN500" s="31"/>
    </row>
    <row r="501" spans="3:40" ht="12.75">
      <c r="C501" s="1" t="s">
        <v>13</v>
      </c>
      <c r="E501" s="5" t="s">
        <v>13</v>
      </c>
      <c r="O501" s="5"/>
      <c r="AK501" s="31"/>
      <c r="AL501" s="31"/>
      <c r="AM501" s="31"/>
      <c r="AN501" s="31"/>
    </row>
    <row r="502" spans="3:45" ht="12.75">
      <c r="C502" s="1" t="s">
        <v>13</v>
      </c>
      <c r="E502" s="5" t="s">
        <v>13</v>
      </c>
      <c r="AK502" s="47" t="s">
        <v>70</v>
      </c>
      <c r="AL502" s="48"/>
      <c r="AM502" s="48"/>
      <c r="AN502" s="26"/>
      <c r="AO502" s="48"/>
      <c r="AP502" s="48"/>
      <c r="AQ502" s="31"/>
      <c r="AR502" s="31"/>
      <c r="AS502" s="31"/>
    </row>
    <row r="503" spans="5:45" ht="12.75">
      <c r="E503" s="5" t="s">
        <v>13</v>
      </c>
      <c r="AK503" s="49"/>
      <c r="AL503" s="49"/>
      <c r="AM503" s="49"/>
      <c r="AN503" s="25"/>
      <c r="AO503" s="49"/>
      <c r="AP503" s="49"/>
      <c r="AQ503" s="31"/>
      <c r="AR503" s="31"/>
      <c r="AS503" s="31"/>
    </row>
    <row r="504" spans="5:53" ht="12.75">
      <c r="E504" s="5" t="s">
        <v>13</v>
      </c>
      <c r="AK504" s="50" t="s">
        <v>71</v>
      </c>
      <c r="AL504" s="49"/>
      <c r="AM504" s="49"/>
      <c r="AN504" s="49"/>
      <c r="AO504" s="119" t="s">
        <v>1403</v>
      </c>
      <c r="AP504" s="49"/>
      <c r="AQ504" s="31"/>
      <c r="AR504" s="31"/>
      <c r="AS504" s="31"/>
      <c r="AT504" s="2"/>
      <c r="AU504" s="2"/>
      <c r="AV504" s="2"/>
      <c r="AW504" s="2"/>
      <c r="AX504" s="2"/>
      <c r="AY504" s="2"/>
      <c r="AZ504" s="2"/>
      <c r="BA504" s="2"/>
    </row>
    <row r="505" spans="1:42" ht="12.75">
      <c r="A505" s="31"/>
      <c r="B505" s="31"/>
      <c r="C505" s="31"/>
      <c r="AK505" s="25"/>
      <c r="AL505" s="25"/>
      <c r="AM505" s="25"/>
      <c r="AN505" s="25"/>
      <c r="AO505" s="25"/>
      <c r="AP505" s="49"/>
    </row>
    <row r="506" spans="1:42" ht="12.75">
      <c r="A506" s="31"/>
      <c r="B506" s="31"/>
      <c r="C506" s="31"/>
      <c r="AK506" s="25"/>
      <c r="AL506" s="25"/>
      <c r="AM506" s="25"/>
      <c r="AN506" s="25"/>
      <c r="AO506" s="25"/>
      <c r="AP506" s="49"/>
    </row>
    <row r="507" spans="1:42" ht="12.75">
      <c r="A507" s="31"/>
      <c r="B507" s="31"/>
      <c r="C507" s="31"/>
      <c r="AK507" s="51" t="s">
        <v>72</v>
      </c>
      <c r="AL507" s="25"/>
      <c r="AM507" s="49"/>
      <c r="AN507" s="49"/>
      <c r="AO507" s="25">
        <v>0.001</v>
      </c>
      <c r="AP507" s="49"/>
    </row>
    <row r="508" spans="1:42" ht="12.75">
      <c r="A508" s="31"/>
      <c r="B508" s="31"/>
      <c r="C508" s="31"/>
      <c r="AK508" s="51"/>
      <c r="AL508" s="25"/>
      <c r="AM508" s="25"/>
      <c r="AN508" s="25"/>
      <c r="AO508" s="25"/>
      <c r="AP508" s="49"/>
    </row>
    <row r="509" spans="1:42" ht="12.75">
      <c r="A509" s="31"/>
      <c r="B509" s="31"/>
      <c r="C509" s="31"/>
      <c r="AK509" s="25"/>
      <c r="AL509" s="25"/>
      <c r="AM509" s="25"/>
      <c r="AN509" s="25"/>
      <c r="AO509" s="25"/>
      <c r="AP509" s="49"/>
    </row>
    <row r="510" spans="1:42" ht="12.75">
      <c r="A510" s="31"/>
      <c r="B510" s="31"/>
      <c r="C510" s="31"/>
      <c r="AK510" s="51" t="s">
        <v>73</v>
      </c>
      <c r="AL510" s="51"/>
      <c r="AM510" s="49"/>
      <c r="AN510" s="49"/>
      <c r="AO510" s="52" t="s">
        <v>74</v>
      </c>
      <c r="AP510" s="49"/>
    </row>
    <row r="511" spans="1:42" ht="12.75">
      <c r="A511" s="31"/>
      <c r="B511" s="31"/>
      <c r="C511" s="31"/>
      <c r="AK511" s="51" t="s">
        <v>73</v>
      </c>
      <c r="AL511" s="25"/>
      <c r="AM511" s="25"/>
      <c r="AN511" s="49"/>
      <c r="AO511" s="52" t="s">
        <v>75</v>
      </c>
      <c r="AP511" s="49"/>
    </row>
    <row r="512" spans="1:42" ht="12.75">
      <c r="A512" s="31"/>
      <c r="B512" s="31"/>
      <c r="C512" s="31"/>
      <c r="AK512" s="51"/>
      <c r="AL512" s="25"/>
      <c r="AM512" s="25"/>
      <c r="AN512" s="52"/>
      <c r="AO512" s="25"/>
      <c r="AP512" s="49"/>
    </row>
    <row r="513" spans="1:42" ht="12.75">
      <c r="A513" s="31"/>
      <c r="B513" s="31"/>
      <c r="C513" s="31"/>
      <c r="AK513" s="25"/>
      <c r="AL513" s="25"/>
      <c r="AM513" s="25"/>
      <c r="AN513" s="25"/>
      <c r="AO513" s="25"/>
      <c r="AP513" s="49"/>
    </row>
    <row r="514" spans="1:42" ht="12.75">
      <c r="A514" s="31"/>
      <c r="B514" s="31"/>
      <c r="C514" s="31"/>
      <c r="AK514" s="51" t="s">
        <v>76</v>
      </c>
      <c r="AL514" s="25"/>
      <c r="AM514" s="25"/>
      <c r="AN514" s="49"/>
      <c r="AO514" s="53">
        <f>COUNTIF($E$408:$AJ$498,+AO510)</f>
        <v>0</v>
      </c>
      <c r="AP514" s="49"/>
    </row>
    <row r="515" spans="1:42" ht="12.75">
      <c r="A515" s="31"/>
      <c r="B515" s="31"/>
      <c r="C515" s="31"/>
      <c r="AK515" s="51" t="s">
        <v>76</v>
      </c>
      <c r="AL515" s="25"/>
      <c r="AM515" s="25"/>
      <c r="AN515" s="49"/>
      <c r="AO515" s="53">
        <f>COUNTIF($E$408:$AJ$498,+AO511)</f>
        <v>0</v>
      </c>
      <c r="AP515" s="49"/>
    </row>
    <row r="516" spans="1:42" ht="12.75">
      <c r="A516" s="31"/>
      <c r="B516" s="31"/>
      <c r="C516" s="31"/>
      <c r="AK516" s="49"/>
      <c r="AL516" s="49"/>
      <c r="AM516" s="49"/>
      <c r="AN516" s="49"/>
      <c r="AO516" s="54" t="s">
        <v>77</v>
      </c>
      <c r="AP516" s="49"/>
    </row>
    <row r="517" spans="1:42" ht="12.75">
      <c r="A517" s="31"/>
      <c r="B517" s="31"/>
      <c r="C517" s="31"/>
      <c r="AK517" s="51" t="s">
        <v>78</v>
      </c>
      <c r="AL517" s="25"/>
      <c r="AM517" s="25"/>
      <c r="AN517" s="49"/>
      <c r="AO517" s="53">
        <f>SUM(AO514:AO515)</f>
        <v>0</v>
      </c>
      <c r="AP517" s="49"/>
    </row>
    <row r="518" spans="1:42" ht="12.75">
      <c r="A518" s="31"/>
      <c r="B518" s="31"/>
      <c r="C518" s="31"/>
      <c r="AK518" s="49"/>
      <c r="AL518" s="25"/>
      <c r="AM518" s="25"/>
      <c r="AN518" s="25"/>
      <c r="AO518" s="55" t="s">
        <v>79</v>
      </c>
      <c r="AP518" s="49"/>
    </row>
    <row r="519" spans="1:42" ht="12.75">
      <c r="A519" s="31"/>
      <c r="B519" s="31"/>
      <c r="C519" s="31"/>
      <c r="AK519" s="80" t="s">
        <v>80</v>
      </c>
      <c r="AL519" s="81"/>
      <c r="AM519" s="81"/>
      <c r="AN519" s="82"/>
      <c r="AO519" s="81"/>
      <c r="AP519" s="83"/>
    </row>
    <row r="520" spans="1:42" ht="12.75">
      <c r="A520" s="31"/>
      <c r="B520" s="31"/>
      <c r="C520" s="31"/>
      <c r="AK520" s="84"/>
      <c r="AL520" s="84" t="s">
        <v>81</v>
      </c>
      <c r="AM520" s="84"/>
      <c r="AN520" s="120" t="s">
        <v>1404</v>
      </c>
      <c r="AO520" s="81"/>
      <c r="AP520" s="83"/>
    </row>
    <row r="521" spans="1:42" ht="12.75">
      <c r="A521" s="31"/>
      <c r="B521" s="31"/>
      <c r="C521" s="31"/>
      <c r="AK521" s="84"/>
      <c r="AL521" s="84" t="s">
        <v>82</v>
      </c>
      <c r="AM521" s="84"/>
      <c r="AN521" s="120" t="s">
        <v>1405</v>
      </c>
      <c r="AO521" s="81"/>
      <c r="AP521" s="83"/>
    </row>
    <row r="522" spans="1:42" ht="12.75">
      <c r="A522" s="31"/>
      <c r="B522" s="31"/>
      <c r="C522" s="31"/>
      <c r="AK522" s="87" t="s">
        <v>87</v>
      </c>
      <c r="AL522" s="88"/>
      <c r="AM522" s="88"/>
      <c r="AN522" s="88"/>
      <c r="AO522" s="89" t="str">
        <f>UPPER(TEXT(NvsElapsedTime,"hh:mm:ss"))</f>
        <v>00:00:23</v>
      </c>
      <c r="AP522" s="88"/>
    </row>
    <row r="523" spans="1:38" ht="12.75">
      <c r="A523" s="31"/>
      <c r="B523" s="31"/>
      <c r="C523" s="31"/>
      <c r="AL523" s="16"/>
    </row>
    <row r="524" spans="1:38" ht="12.75">
      <c r="A524" s="31"/>
      <c r="B524" s="31"/>
      <c r="C524" s="31"/>
      <c r="AL524" s="16"/>
    </row>
    <row r="525" spans="1:38" ht="12.75">
      <c r="A525" s="31"/>
      <c r="B525" s="31"/>
      <c r="C525" s="31"/>
      <c r="AL525" s="16"/>
    </row>
    <row r="526" spans="1:38" ht="12.75">
      <c r="A526" s="31"/>
      <c r="B526" s="31"/>
      <c r="C526" s="31"/>
      <c r="AL526" s="16"/>
    </row>
    <row r="527" spans="1:3" ht="12.75">
      <c r="A527" s="31"/>
      <c r="B527" s="31"/>
      <c r="C527" s="31"/>
    </row>
    <row r="528" spans="1:3" ht="12.75">
      <c r="A528" s="31"/>
      <c r="B528" s="31"/>
      <c r="C528" s="31"/>
    </row>
    <row r="529" spans="1:53" ht="12.75">
      <c r="A529" s="31"/>
      <c r="B529" s="31"/>
      <c r="C529" s="31"/>
      <c r="AL529" s="16"/>
      <c r="AM529" s="16"/>
      <c r="AN529" s="16"/>
      <c r="AO529" s="16"/>
      <c r="AP529" s="16"/>
      <c r="AQ529" s="16"/>
      <c r="AR529" s="16"/>
      <c r="AS529" s="16"/>
      <c r="AT529" s="16"/>
      <c r="AU529" s="16"/>
      <c r="AV529" s="16"/>
      <c r="AW529" s="16"/>
      <c r="AX529" s="16"/>
      <c r="AY529" s="16"/>
      <c r="AZ529" s="16"/>
      <c r="BA529" s="16"/>
    </row>
    <row r="530" spans="1:53" ht="12.75">
      <c r="A530" s="31"/>
      <c r="B530" s="31"/>
      <c r="C530" s="31"/>
      <c r="AL530" s="16"/>
      <c r="AM530" s="16"/>
      <c r="AN530" s="16"/>
      <c r="AO530" s="16"/>
      <c r="AP530" s="16"/>
      <c r="AQ530" s="16"/>
      <c r="AR530" s="16"/>
      <c r="AS530" s="16"/>
      <c r="AT530" s="16"/>
      <c r="AU530" s="16"/>
      <c r="AV530" s="16"/>
      <c r="AW530" s="16"/>
      <c r="AX530" s="16"/>
      <c r="AY530" s="16"/>
      <c r="AZ530" s="16"/>
      <c r="BA530" s="16"/>
    </row>
    <row r="531" spans="1:53" ht="12.75">
      <c r="A531" s="31"/>
      <c r="B531" s="31"/>
      <c r="C531" s="31"/>
      <c r="AL531" s="16"/>
      <c r="AM531" s="16"/>
      <c r="AN531" s="16"/>
      <c r="AO531" s="16"/>
      <c r="AP531" s="16"/>
      <c r="AQ531" s="16"/>
      <c r="AR531" s="16"/>
      <c r="AS531" s="16"/>
      <c r="AT531" s="16"/>
      <c r="AU531" s="16"/>
      <c r="AV531" s="16"/>
      <c r="AW531" s="16"/>
      <c r="AX531" s="16"/>
      <c r="AY531" s="16"/>
      <c r="AZ531" s="16"/>
      <c r="BA531" s="16"/>
    </row>
    <row r="532" spans="1:53" ht="12.75">
      <c r="A532" s="31"/>
      <c r="B532" s="31"/>
      <c r="C532" s="31"/>
      <c r="AL532" s="16"/>
      <c r="AM532" s="16"/>
      <c r="AN532" s="16"/>
      <c r="AO532" s="16"/>
      <c r="AP532" s="16"/>
      <c r="AQ532" s="16"/>
      <c r="AR532" s="16"/>
      <c r="AS532" s="16"/>
      <c r="AT532" s="16"/>
      <c r="AU532" s="16"/>
      <c r="AV532" s="16"/>
      <c r="AW532" s="16"/>
      <c r="AX532" s="16"/>
      <c r="AY532" s="16"/>
      <c r="AZ532" s="16"/>
      <c r="BA532" s="16"/>
    </row>
    <row r="533" spans="1:53" ht="12.75">
      <c r="A533" s="31"/>
      <c r="B533" s="31"/>
      <c r="C533" s="31"/>
      <c r="AL533" s="16"/>
      <c r="AM533" s="16"/>
      <c r="AN533" s="16"/>
      <c r="AO533" s="16"/>
      <c r="AP533" s="16"/>
      <c r="AQ533" s="16"/>
      <c r="AR533" s="16"/>
      <c r="AS533" s="16"/>
      <c r="AT533" s="16"/>
      <c r="AU533" s="16"/>
      <c r="AV533" s="16"/>
      <c r="AW533" s="16"/>
      <c r="AX533" s="16"/>
      <c r="AY533" s="16"/>
      <c r="AZ533" s="16"/>
      <c r="BA533" s="16"/>
    </row>
    <row r="534" spans="1:53" ht="12.75">
      <c r="A534" s="31"/>
      <c r="B534" s="31"/>
      <c r="C534" s="31"/>
      <c r="AL534" s="16"/>
      <c r="AM534" s="16"/>
      <c r="AN534" s="16"/>
      <c r="AO534" s="16"/>
      <c r="AP534" s="16"/>
      <c r="AQ534" s="16"/>
      <c r="AR534" s="16"/>
      <c r="AS534" s="16"/>
      <c r="AT534" s="16"/>
      <c r="AU534" s="16"/>
      <c r="AV534" s="16"/>
      <c r="AW534" s="16"/>
      <c r="AX534" s="16"/>
      <c r="AY534" s="16"/>
      <c r="AZ534" s="16"/>
      <c r="BA534" s="16"/>
    </row>
    <row r="535" spans="1:53" ht="12.75">
      <c r="A535" s="31"/>
      <c r="B535" s="31"/>
      <c r="C535" s="31"/>
      <c r="AL535" s="16"/>
      <c r="AM535" s="16"/>
      <c r="AN535" s="16"/>
      <c r="AO535" s="16"/>
      <c r="AP535" s="16"/>
      <c r="AQ535" s="16"/>
      <c r="AR535" s="16"/>
      <c r="AS535" s="16"/>
      <c r="AT535" s="16"/>
      <c r="AU535" s="16"/>
      <c r="AV535" s="16"/>
      <c r="AW535" s="16"/>
      <c r="AX535" s="16"/>
      <c r="AY535" s="16"/>
      <c r="AZ535" s="16"/>
      <c r="BA535" s="16"/>
    </row>
    <row r="536" spans="1:53" ht="12.75">
      <c r="A536" s="31"/>
      <c r="B536" s="31"/>
      <c r="C536" s="31"/>
      <c r="AL536" s="16"/>
      <c r="AM536" s="16"/>
      <c r="AN536" s="16"/>
      <c r="AO536" s="16"/>
      <c r="AP536" s="16"/>
      <c r="AQ536" s="16"/>
      <c r="AR536" s="16"/>
      <c r="AS536" s="16"/>
      <c r="AT536" s="16"/>
      <c r="AU536" s="16"/>
      <c r="AV536" s="16"/>
      <c r="AW536" s="16"/>
      <c r="AX536" s="16"/>
      <c r="AY536" s="16"/>
      <c r="AZ536" s="16"/>
      <c r="BA536" s="16"/>
    </row>
    <row r="537" spans="1:53" ht="12.75">
      <c r="A537" s="31"/>
      <c r="B537" s="31"/>
      <c r="C537" s="31"/>
      <c r="AL537" s="16"/>
      <c r="AM537" s="16"/>
      <c r="AN537" s="16"/>
      <c r="AO537" s="16"/>
      <c r="AP537" s="16"/>
      <c r="AQ537" s="16"/>
      <c r="AR537" s="16"/>
      <c r="AS537" s="16"/>
      <c r="AT537" s="16"/>
      <c r="AU537" s="16"/>
      <c r="AV537" s="16"/>
      <c r="AW537" s="16"/>
      <c r="AX537" s="16"/>
      <c r="AY537" s="16"/>
      <c r="AZ537" s="16"/>
      <c r="BA537" s="16"/>
    </row>
    <row r="538" spans="1:53" ht="12.75">
      <c r="A538" s="31"/>
      <c r="B538" s="31"/>
      <c r="C538" s="31"/>
      <c r="AL538" s="16"/>
      <c r="AM538" s="16"/>
      <c r="AN538" s="16"/>
      <c r="AO538" s="16"/>
      <c r="AP538" s="16"/>
      <c r="AQ538" s="16"/>
      <c r="AR538" s="16"/>
      <c r="AS538" s="16"/>
      <c r="AT538" s="16"/>
      <c r="AU538" s="16"/>
      <c r="AV538" s="16"/>
      <c r="AW538" s="16"/>
      <c r="AX538" s="16"/>
      <c r="AY538" s="16"/>
      <c r="AZ538" s="16"/>
      <c r="BA538" s="16"/>
    </row>
    <row r="539" spans="1:53" ht="12.75">
      <c r="A539" s="31"/>
      <c r="B539" s="31"/>
      <c r="C539" s="31"/>
      <c r="AL539" s="16"/>
      <c r="AM539" s="16"/>
      <c r="AN539" s="16"/>
      <c r="AO539" s="16"/>
      <c r="AP539" s="16"/>
      <c r="AQ539" s="16"/>
      <c r="AR539" s="16"/>
      <c r="AS539" s="16"/>
      <c r="AT539" s="16"/>
      <c r="AU539" s="16"/>
      <c r="AV539" s="16"/>
      <c r="AW539" s="16"/>
      <c r="AX539" s="16"/>
      <c r="AY539" s="16"/>
      <c r="AZ539" s="16"/>
      <c r="BA539" s="16"/>
    </row>
    <row r="540" spans="1:53" ht="12.75">
      <c r="A540" s="31"/>
      <c r="B540" s="31"/>
      <c r="C540" s="31"/>
      <c r="AL540" s="16"/>
      <c r="AM540" s="16"/>
      <c r="AN540" s="16"/>
      <c r="AO540" s="16"/>
      <c r="AP540" s="16"/>
      <c r="AQ540" s="16"/>
      <c r="AR540" s="16"/>
      <c r="AS540" s="16"/>
      <c r="AT540" s="16"/>
      <c r="AU540" s="16"/>
      <c r="AV540" s="16"/>
      <c r="AW540" s="16"/>
      <c r="AX540" s="16"/>
      <c r="AY540" s="16"/>
      <c r="AZ540" s="16"/>
      <c r="BA540" s="16"/>
    </row>
    <row r="541" spans="1:53" ht="12.75">
      <c r="A541" s="31"/>
      <c r="B541" s="31"/>
      <c r="C541" s="31"/>
      <c r="AL541" s="16"/>
      <c r="AM541" s="16"/>
      <c r="AN541" s="16"/>
      <c r="AO541" s="16"/>
      <c r="AP541" s="16"/>
      <c r="AQ541" s="16"/>
      <c r="AR541" s="16"/>
      <c r="AS541" s="16"/>
      <c r="AT541" s="16"/>
      <c r="AU541" s="16"/>
      <c r="AV541" s="16"/>
      <c r="AW541" s="16"/>
      <c r="AX541" s="16"/>
      <c r="AY541" s="16"/>
      <c r="AZ541" s="16"/>
      <c r="BA541" s="16"/>
    </row>
    <row r="542" spans="1:53" ht="12.75">
      <c r="A542" s="31"/>
      <c r="B542" s="31"/>
      <c r="C542" s="31"/>
      <c r="AL542" s="16"/>
      <c r="AM542" s="16"/>
      <c r="AN542" s="16"/>
      <c r="AO542" s="16"/>
      <c r="AP542" s="16"/>
      <c r="AQ542" s="16"/>
      <c r="AR542" s="16"/>
      <c r="AS542" s="16"/>
      <c r="AT542" s="16"/>
      <c r="AU542" s="16"/>
      <c r="AV542" s="16"/>
      <c r="AW542" s="16"/>
      <c r="AX542" s="16"/>
      <c r="AY542" s="16"/>
      <c r="AZ542" s="16"/>
      <c r="BA542" s="16"/>
    </row>
    <row r="543" spans="1:53" ht="12.75">
      <c r="A543" s="31"/>
      <c r="B543" s="31"/>
      <c r="C543" s="31"/>
      <c r="AL543" s="16"/>
      <c r="AM543" s="16"/>
      <c r="AN543" s="16"/>
      <c r="AO543" s="16"/>
      <c r="AP543" s="16"/>
      <c r="AQ543" s="16"/>
      <c r="AR543" s="16"/>
      <c r="AS543" s="16"/>
      <c r="AT543" s="16"/>
      <c r="AU543" s="16"/>
      <c r="AV543" s="16"/>
      <c r="AW543" s="16"/>
      <c r="AX543" s="16"/>
      <c r="AY543" s="16"/>
      <c r="AZ543" s="16"/>
      <c r="BA543" s="16"/>
    </row>
    <row r="544" spans="1:53" ht="12.75">
      <c r="A544" s="31"/>
      <c r="B544" s="31"/>
      <c r="C544" s="31"/>
      <c r="AL544" s="16"/>
      <c r="AM544" s="16"/>
      <c r="AN544" s="16"/>
      <c r="AO544" s="16"/>
      <c r="AP544" s="16"/>
      <c r="AQ544" s="16"/>
      <c r="AR544" s="16"/>
      <c r="AS544" s="16"/>
      <c r="AT544" s="16"/>
      <c r="AU544" s="16"/>
      <c r="AV544" s="16"/>
      <c r="AW544" s="16"/>
      <c r="AX544" s="16"/>
      <c r="AY544" s="16"/>
      <c r="AZ544" s="16"/>
      <c r="BA544" s="16"/>
    </row>
    <row r="545" spans="1:3" ht="12.75">
      <c r="A545" s="31"/>
      <c r="B545" s="31"/>
      <c r="C545" s="31"/>
    </row>
    <row r="546" spans="1:3" ht="12.75">
      <c r="A546" s="31"/>
      <c r="B546" s="31"/>
      <c r="C546" s="31"/>
    </row>
    <row r="547" spans="1:3" ht="12.75">
      <c r="A547" s="31"/>
      <c r="B547" s="31"/>
      <c r="C547" s="31"/>
    </row>
    <row r="548" spans="1:3" ht="12.75">
      <c r="A548" s="31"/>
      <c r="B548" s="31"/>
      <c r="C548" s="31"/>
    </row>
    <row r="549" spans="1:3" ht="12.75">
      <c r="A549" s="31"/>
      <c r="B549" s="31"/>
      <c r="C549" s="31"/>
    </row>
    <row r="550" spans="1:3" ht="12.75">
      <c r="A550" s="31"/>
      <c r="B550" s="31"/>
      <c r="C550" s="31"/>
    </row>
  </sheetData>
  <sheetProtection/>
  <printOptions horizontalCentered="1"/>
  <pageMargins left="0.25" right="0.25" top="0.79" bottom="0.48" header="0.7" footer="0.25"/>
  <pageSetup fitToWidth="4" horizontalDpi="600" verticalDpi="600" orientation="portrait" scale="70" r:id="rId1"/>
  <headerFooter alignWithMargins="0">
    <oddHeader>&amp;R        
&amp;"Arial,Bold"&amp;8Page &amp;P</oddHeader>
  </headerFooter>
  <colBreaks count="3" manualBreakCount="3">
    <brk id="11" max="65535" man="1"/>
    <brk id="19" max="65535" man="1"/>
    <brk id="2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Comparative Income Statement</dc:title>
  <dc:subject/>
  <dc:creator/>
  <cp:keywords/>
  <dc:description/>
  <cp:lastModifiedBy>American Electric Power®</cp:lastModifiedBy>
  <cp:lastPrinted>2012-01-25T23:30:44Z</cp:lastPrinted>
  <dcterms:created xsi:type="dcterms:W3CDTF">1997-11-19T15:48:19Z</dcterms:created>
  <dcterms:modified xsi:type="dcterms:W3CDTF">2012-01-25T23:30:48Z</dcterms:modified>
  <cp:category/>
  <cp:version/>
  <cp:contentType/>
  <cp:contentStatus/>
</cp:coreProperties>
</file>