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"V2007-11-30"</definedName>
    <definedName name="NvsAutoDrillOk">"VN"</definedName>
    <definedName name="NvsElapsedTime">0.000312500000291038</definedName>
    <definedName name="NvsEndTime">39427.6164930556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"V2007-11-30"</definedName>
    <definedName name="NvsValTbl.CURRENCY_CD">"CURRENCY_CD_TBL"</definedName>
    <definedName name="_xlnm.Print_Area" localSheetId="0">'Sheet1'!$B$2:$H$498</definedName>
    <definedName name="_xlnm.Print_Titles" localSheetId="0">'Sheet1'!$B:$C,'Sheet1'!$2:$8</definedName>
    <definedName name="Reserved_Section">'Sheet1'!$AK$502:$AP$518</definedName>
  </definedNames>
  <calcPr fullCalcOnLoad="1"/>
</workbook>
</file>

<file path=xl/sharedStrings.xml><?xml version="1.0" encoding="utf-8"?>
<sst xmlns="http://schemas.openxmlformats.org/spreadsheetml/2006/main" count="1470" uniqueCount="1404">
  <si>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</si>
  <si>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</si>
  <si>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</si>
  <si>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</si>
  <si>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</si>
  <si>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</si>
  <si>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</si>
  <si>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</si>
  <si>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</si>
  <si>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</si>
  <si>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</si>
  <si>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</si>
  <si>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</si>
  <si>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</si>
  <si>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</si>
  <si>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</si>
  <si>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</si>
  <si>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</si>
  <si>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</si>
  <si>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</si>
  <si>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</si>
  <si>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</si>
  <si>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</si>
  <si>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</si>
  <si>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</si>
  <si>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</si>
  <si>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</si>
  <si>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</si>
  <si>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</si>
  <si>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</si>
  <si>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</si>
  <si>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</si>
  <si>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</si>
  <si>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</si>
  <si>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</si>
  <si>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</si>
  <si>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</si>
  <si>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</si>
  <si>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</si>
  <si>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</si>
  <si>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</si>
  <si>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</si>
  <si>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</si>
  <si>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</si>
  <si>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</si>
  <si>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</si>
  <si>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</si>
  <si>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</si>
  <si>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</si>
  <si>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</si>
  <si>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</si>
  <si>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</si>
  <si>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</si>
  <si>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</si>
  <si>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</si>
  <si>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</si>
  <si>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</si>
  <si>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</si>
  <si>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</si>
  <si>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</si>
  <si>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</si>
  <si>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</si>
  <si>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</si>
  <si>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</si>
  <si>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</si>
  <si>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</si>
  <si>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</si>
  <si>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</si>
  <si>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</si>
  <si>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</si>
  <si>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</si>
  <si>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</si>
  <si>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</si>
  <si>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</si>
  <si>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</si>
  <si>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</si>
  <si>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</si>
  <si>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</si>
  <si>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</si>
  <si>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</si>
  <si>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</si>
  <si>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</si>
  <si>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</si>
  <si>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</si>
  <si>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</si>
  <si>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</si>
  <si>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</si>
  <si>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</si>
  <si>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</si>
  <si>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</si>
  <si>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</si>
  <si>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</si>
  <si>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</si>
  <si>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</si>
  <si>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</si>
  <si>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</si>
  <si>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</si>
  <si>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Gain Disposition of Allowances</t>
  </si>
  <si>
    <t>%,V4119000</t>
  </si>
  <si>
    <t>4119000</t>
  </si>
  <si>
    <t>Loss Disposition of Allowances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</si>
  <si>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</si>
  <si>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</si>
  <si>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</si>
  <si>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</si>
  <si>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</si>
  <si>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</si>
  <si>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</si>
  <si>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</si>
  <si>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</si>
  <si>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</si>
  <si>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</si>
  <si>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</si>
  <si>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</si>
  <si>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</si>
  <si>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</si>
  <si>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</si>
  <si>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</si>
  <si>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</si>
  <si>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</si>
  <si>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</si>
  <si>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</si>
  <si>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</si>
  <si>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</si>
  <si>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</si>
  <si>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</si>
  <si>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</si>
  <si>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</si>
  <si>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</si>
  <si>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</si>
  <si>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</si>
  <si>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</si>
  <si>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</si>
  <si>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</si>
  <si>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</si>
  <si>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</si>
  <si>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</si>
  <si>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</si>
  <si>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</si>
  <si>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</si>
  <si>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</si>
  <si>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</si>
  <si>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</si>
  <si>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</si>
  <si>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</si>
  <si>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</si>
  <si>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</si>
  <si>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</si>
  <si>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</si>
  <si>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%,V4470007</t>
  </si>
  <si>
    <t>4470007</t>
  </si>
  <si>
    <t>Sales for Resale-Option Sales</t>
  </si>
  <si>
    <t>%,V4470010</t>
  </si>
  <si>
    <t>4470010</t>
  </si>
  <si>
    <t>Sales for Resale-Bookout Purch</t>
  </si>
  <si>
    <t>%,V4470011</t>
  </si>
  <si>
    <t>4470011</t>
  </si>
  <si>
    <t>Sales for Resale-Option Purch</t>
  </si>
  <si>
    <t>%,V4470026</t>
  </si>
  <si>
    <t>4470026</t>
  </si>
  <si>
    <t>Sale for Resl - Real from East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</si>
  <si>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</si>
  <si>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</si>
  <si>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</si>
  <si>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</si>
  <si>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</si>
  <si>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</si>
  <si>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</si>
  <si>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</si>
  <si>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</si>
  <si>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</si>
  <si>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</si>
  <si>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</si>
  <si>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</si>
  <si>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</si>
  <si>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</si>
  <si>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%,V4470072</t>
  </si>
  <si>
    <t>4470072</t>
  </si>
  <si>
    <t>Sales for Resale - Hedge Trans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</si>
  <si>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</si>
  <si>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</si>
  <si>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</si>
  <si>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</si>
  <si>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</si>
  <si>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</si>
  <si>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</si>
  <si>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</si>
  <si>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</si>
  <si>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%,V4470090</t>
  </si>
  <si>
    <t>4470090</t>
  </si>
  <si>
    <t>PJM Spot Energy Purchases</t>
  </si>
  <si>
    <t>%,V4470091</t>
  </si>
  <si>
    <t>4470091</t>
  </si>
  <si>
    <t>PJM Explicit Congestion Cost</t>
  </si>
  <si>
    <t>%,V4470092</t>
  </si>
  <si>
    <t>4470092</t>
  </si>
  <si>
    <t>PJM Implicit Congestion-OSS</t>
  </si>
  <si>
    <t>%,V4470093</t>
  </si>
  <si>
    <t>4470093</t>
  </si>
  <si>
    <t>PJM Implicit Congestion-LSE</t>
  </si>
  <si>
    <t>%,V4470094</t>
  </si>
  <si>
    <t>4470094</t>
  </si>
  <si>
    <t>PJM Transm. Loss - OSS</t>
  </si>
  <si>
    <t>%,V4470095</t>
  </si>
  <si>
    <t>4470095</t>
  </si>
  <si>
    <t>PJM Ancillary Serv.-Reg</t>
  </si>
  <si>
    <t>%,V4470096</t>
  </si>
  <si>
    <t>4470096</t>
  </si>
  <si>
    <t>PJM Ancillary Serv.-Spin</t>
  </si>
  <si>
    <t>%,V4470098</t>
  </si>
  <si>
    <t>4470098</t>
  </si>
  <si>
    <t>PJM Oper.Reserve Rev-OSS</t>
  </si>
  <si>
    <t>%,V4470099</t>
  </si>
  <si>
    <t>4470099</t>
  </si>
  <si>
    <t>PJM 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</si>
  <si>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</si>
  <si>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</si>
  <si>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</si>
  <si>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</si>
  <si>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</si>
  <si>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</si>
  <si>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</si>
  <si>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</si>
  <si>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</si>
  <si>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</si>
  <si>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</si>
  <si>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</si>
  <si>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</si>
  <si>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</si>
  <si>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</si>
  <si>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%,V4470108</t>
  </si>
  <si>
    <t>4470108</t>
  </si>
  <si>
    <t>PJM Oper.Reserve Rev-LSE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</si>
  <si>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</si>
  <si>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</si>
  <si>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</si>
  <si>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</si>
  <si>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</si>
  <si>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</si>
  <si>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</si>
  <si>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</si>
  <si>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Non-ECR Phys. Sales-OSS</t>
  </si>
  <si>
    <t>%,V4470114</t>
  </si>
  <si>
    <t>4470114</t>
  </si>
  <si>
    <t>PJM Transm. Loss - LSE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</si>
  <si>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</si>
  <si>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</si>
  <si>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</si>
  <si>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</si>
  <si>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</si>
  <si>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</si>
  <si>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%,V4470117</t>
  </si>
  <si>
    <t>4470117</t>
  </si>
  <si>
    <t>Realiz. Sharing-447 Optim</t>
  </si>
  <si>
    <t>%,V4470118</t>
  </si>
  <si>
    <t>4470118</t>
  </si>
  <si>
    <t>Realiz. Sharing-PJM OSS</t>
  </si>
  <si>
    <t>%,V4470119</t>
  </si>
  <si>
    <t>4470119</t>
  </si>
  <si>
    <t>PJM SECA Transm. Expense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</si>
  <si>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</si>
  <si>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</si>
  <si>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</si>
  <si>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</si>
  <si>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</si>
  <si>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</si>
  <si>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</si>
  <si>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</si>
  <si>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</si>
  <si>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</si>
  <si>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</si>
  <si>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 ECR Purchased Power OSS</t>
  </si>
  <si>
    <t>%,V4470132</t>
  </si>
  <si>
    <t>4470132</t>
  </si>
  <si>
    <t>Spark Gas - Realized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</si>
  <si>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</si>
  <si>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</si>
  <si>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</si>
  <si>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</si>
  <si>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</si>
  <si>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</si>
  <si>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</si>
  <si>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</si>
  <si>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</si>
  <si>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</si>
  <si>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</si>
  <si>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</si>
  <si>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</si>
  <si>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</si>
  <si>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</si>
  <si>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</si>
  <si>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</si>
  <si>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</si>
  <si>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</si>
  <si>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</si>
  <si>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</si>
  <si>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</si>
  <si>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</si>
  <si>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</si>
  <si>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</si>
  <si>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</si>
  <si>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</si>
  <si>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</si>
  <si>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</si>
  <si>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</si>
  <si>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</si>
  <si>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</si>
  <si>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</si>
  <si>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</si>
  <si>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</si>
  <si>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</si>
  <si>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</si>
  <si>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</si>
  <si>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</si>
  <si>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</si>
  <si>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</si>
  <si>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</si>
  <si>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</si>
  <si>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</si>
  <si>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</si>
  <si>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%,V4470210</t>
  </si>
  <si>
    <t>4470210</t>
  </si>
  <si>
    <t>PJM ML OSS 3 Pct Rev</t>
  </si>
  <si>
    <t>%,V4470211</t>
  </si>
  <si>
    <t>4470211</t>
  </si>
  <si>
    <t>PJM ML OSS 3 Pct Fuel</t>
  </si>
  <si>
    <t>%,V4470212</t>
  </si>
  <si>
    <t>4470212</t>
  </si>
  <si>
    <t>PJM ML OSS 3 Pct NonFuel</t>
  </si>
  <si>
    <t>%,V4500000</t>
  </si>
  <si>
    <t>4500000</t>
  </si>
  <si>
    <t>Forfeited Discounts</t>
  </si>
  <si>
    <t>%,V4510001</t>
  </si>
  <si>
    <t>4510001</t>
  </si>
  <si>
    <t>Misc Service Rev - Nonaffil</t>
  </si>
  <si>
    <t>%,V4510007</t>
  </si>
  <si>
    <t>4510007</t>
  </si>
  <si>
    <t>Service Rev-Indirect Cost-NAC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</si>
  <si>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</si>
  <si>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</si>
  <si>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</si>
  <si>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</si>
  <si>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</si>
  <si>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</si>
  <si>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</si>
  <si>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</si>
  <si>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</si>
  <si>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</si>
  <si>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</si>
  <si>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</si>
  <si>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%,V4560013</t>
  </si>
  <si>
    <t>4560013</t>
  </si>
  <si>
    <t>Oth Elect Rev-Trans-Nonaffil</t>
  </si>
  <si>
    <t>%,V4560015</t>
  </si>
  <si>
    <t>4560015</t>
  </si>
  <si>
    <t>Other Electric Revenues - ABD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</si>
  <si>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</si>
  <si>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</si>
  <si>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</si>
  <si>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</si>
  <si>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</si>
  <si>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</si>
  <si>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</si>
  <si>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</si>
  <si>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</si>
  <si>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%,V4560058</t>
  </si>
  <si>
    <t>4560058</t>
  </si>
  <si>
    <t>PJM NITS Revenue-NonAff.</t>
  </si>
  <si>
    <t>%,V4560060</t>
  </si>
  <si>
    <t>4560060</t>
  </si>
  <si>
    <t>PJM Pt2Pt Trans.Rev.-NonAff.</t>
  </si>
  <si>
    <t>%,V4560062</t>
  </si>
  <si>
    <t>4560062</t>
  </si>
  <si>
    <t>PJM TO Admin. Rev..-NonAff.</t>
  </si>
  <si>
    <t>%,V4560064</t>
  </si>
  <si>
    <t>4560064</t>
  </si>
  <si>
    <t>Buckeye Admin. Fee Revenue</t>
  </si>
  <si>
    <t>%,V4560068</t>
  </si>
  <si>
    <t>4560068</t>
  </si>
  <si>
    <t>SECA Transmission Revenue</t>
  </si>
  <si>
    <t>%,V4560085</t>
  </si>
  <si>
    <t>4560085</t>
  </si>
  <si>
    <t>PJM Expansion Cost Recov</t>
  </si>
  <si>
    <t>%,V4560095</t>
  </si>
  <si>
    <t>4560095</t>
  </si>
  <si>
    <t>RTO Form. Cost Recovery</t>
  </si>
  <si>
    <t>%,V4560097</t>
  </si>
  <si>
    <t>4560097</t>
  </si>
  <si>
    <t>Sales of Renew. Energy Credits</t>
  </si>
  <si>
    <t>%,V4561002</t>
  </si>
  <si>
    <t>4561002</t>
  </si>
  <si>
    <t>RTO Formation Cost Recovery</t>
  </si>
  <si>
    <t>%,V4561003</t>
  </si>
  <si>
    <t>4561003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</si>
  <si>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</si>
  <si>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</si>
  <si>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</si>
  <si>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</si>
  <si>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</si>
  <si>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</si>
  <si>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</si>
  <si>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</si>
  <si>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</si>
  <si>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</si>
  <si>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</si>
  <si>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</si>
  <si>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</si>
  <si>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</si>
  <si>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</si>
  <si>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%,V4470088</t>
  </si>
  <si>
    <t>4470088</t>
  </si>
  <si>
    <t>Pool Sales to Dow Plt- Affil</t>
  </si>
  <si>
    <t>%,V4470128</t>
  </si>
  <si>
    <t>4470128</t>
  </si>
  <si>
    <t>Sales for Res-Aff. Pool Energy</t>
  </si>
  <si>
    <t>%,V4540001</t>
  </si>
  <si>
    <t>4540001</t>
  </si>
  <si>
    <t>Rent From Elect Property - Af</t>
  </si>
  <si>
    <t>%,V5010000</t>
  </si>
  <si>
    <t>5010000</t>
  </si>
  <si>
    <t>Fuel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</si>
  <si>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</si>
  <si>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</si>
  <si>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</si>
  <si>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</si>
  <si>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</si>
  <si>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</si>
  <si>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</si>
  <si>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</si>
  <si>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</si>
  <si>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%,V5010013</t>
  </si>
  <si>
    <t>5010013</t>
  </si>
  <si>
    <t>Fuel Survey Activity</t>
  </si>
  <si>
    <t>%,V5010019</t>
  </si>
  <si>
    <t>5010019</t>
  </si>
  <si>
    <t>Fuel Oil Consumed</t>
  </si>
  <si>
    <t>%,V5010200</t>
  </si>
  <si>
    <t>5010200</t>
  </si>
  <si>
    <t>PJM Fuel ML 3 Pct -DR</t>
  </si>
  <si>
    <t>%,V5010201</t>
  </si>
  <si>
    <t>5010201</t>
  </si>
  <si>
    <t>PJM Fuel ML 3 Pct -CR</t>
  </si>
  <si>
    <t>%,V5550001</t>
  </si>
  <si>
    <t>5550001</t>
  </si>
  <si>
    <t>%,V5550032</t>
  </si>
  <si>
    <t>5550032</t>
  </si>
  <si>
    <t>%,V5550035</t>
  </si>
  <si>
    <t>5550035</t>
  </si>
  <si>
    <t>%,V5550036</t>
  </si>
  <si>
    <t>5550036</t>
  </si>
  <si>
    <t>%,V5550038</t>
  </si>
  <si>
    <t>5550038</t>
  </si>
  <si>
    <t>%,V5550039</t>
  </si>
  <si>
    <t>5550039</t>
  </si>
  <si>
    <t>%,V5550040</t>
  </si>
  <si>
    <t>5550040</t>
  </si>
  <si>
    <t>%,V5550041</t>
  </si>
  <si>
    <t>5550041</t>
  </si>
  <si>
    <t>%,V5550042</t>
  </si>
  <si>
    <t>5550042</t>
  </si>
  <si>
    <t>%,V5550043</t>
  </si>
  <si>
    <t>5550043</t>
  </si>
  <si>
    <t>%,V5550044</t>
  </si>
  <si>
    <t>5550044</t>
  </si>
  <si>
    <t>%,V5550045</t>
  </si>
  <si>
    <t>5550045</t>
  </si>
  <si>
    <t>%,V5550048</t>
  </si>
  <si>
    <t>5550048</t>
  </si>
  <si>
    <t>%,V5550057</t>
  </si>
  <si>
    <t>5550057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</si>
  <si>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</si>
  <si>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</si>
  <si>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</si>
  <si>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</si>
  <si>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</si>
  <si>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</si>
  <si>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</si>
  <si>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</si>
  <si>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</si>
  <si>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</si>
  <si>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</si>
  <si>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</si>
  <si>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</si>
  <si>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</si>
  <si>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</si>
  <si>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</si>
  <si>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</si>
  <si>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</si>
  <si>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</si>
  <si>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</si>
  <si>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</si>
  <si>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</si>
  <si>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</si>
  <si>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</si>
  <si>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</si>
  <si>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</si>
  <si>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</si>
  <si>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</si>
  <si>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%,V5550034</t>
  </si>
  <si>
    <t>5550034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</si>
  <si>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</si>
  <si>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</si>
  <si>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</si>
  <si>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</si>
  <si>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</si>
  <si>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</si>
  <si>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</si>
  <si>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</si>
  <si>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</si>
  <si>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</si>
  <si>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</si>
  <si>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</si>
  <si>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%,V5020000</t>
  </si>
  <si>
    <t>5020000</t>
  </si>
  <si>
    <t>%,V5020002</t>
  </si>
  <si>
    <t>5020002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</si>
  <si>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</si>
  <si>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</si>
  <si>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</si>
  <si>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</si>
  <si>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</si>
  <si>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</si>
  <si>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</si>
  <si>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</si>
  <si>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%,V5060004</t>
  </si>
  <si>
    <t>5060004</t>
  </si>
  <si>
    <t>%,V5090000</t>
  </si>
  <si>
    <t>5090000</t>
  </si>
  <si>
    <t>%,V5090002</t>
  </si>
  <si>
    <t>5090002</t>
  </si>
  <si>
    <t>%,V5090003</t>
  </si>
  <si>
    <t>5090003</t>
  </si>
  <si>
    <t>%,V5490000</t>
  </si>
  <si>
    <t>5490000</t>
  </si>
  <si>
    <t>%,V5560000</t>
  </si>
  <si>
    <t>5560000</t>
  </si>
  <si>
    <t>%,V5560002</t>
  </si>
  <si>
    <t>5560002</t>
  </si>
  <si>
    <t>%,V5560003</t>
  </si>
  <si>
    <t>5560003</t>
  </si>
  <si>
    <t>%,V5560004</t>
  </si>
  <si>
    <t>5560004</t>
  </si>
  <si>
    <t>%,V5570000</t>
  </si>
  <si>
    <t>5570000</t>
  </si>
  <si>
    <t>%,V5570006</t>
  </si>
  <si>
    <t>5570006</t>
  </si>
  <si>
    <t>%,V5570007</t>
  </si>
  <si>
    <t>5570007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</si>
  <si>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</si>
  <si>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</si>
  <si>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</si>
  <si>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</si>
  <si>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</si>
  <si>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</si>
  <si>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</si>
  <si>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</si>
  <si>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%,V5614000</t>
  </si>
  <si>
    <t>5614000</t>
  </si>
  <si>
    <t>%,V5614001</t>
  </si>
  <si>
    <t>5614001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</si>
  <si>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</si>
  <si>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</si>
  <si>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</si>
  <si>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</si>
  <si>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</si>
  <si>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</si>
  <si>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</si>
  <si>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</si>
  <si>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</si>
  <si>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</si>
  <si>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</si>
  <si>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</si>
  <si>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</si>
  <si>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</si>
  <si>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</si>
  <si>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</si>
  <si>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</si>
  <si>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</si>
  <si>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</si>
  <si>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</si>
  <si>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</si>
  <si>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</si>
  <si>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</si>
  <si>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</si>
  <si>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</si>
  <si>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</si>
  <si>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</si>
  <si>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</si>
  <si>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</si>
  <si>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</si>
  <si>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</si>
  <si>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</si>
  <si>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</si>
  <si>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</si>
  <si>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</si>
  <si>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</si>
  <si>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</si>
  <si>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</si>
  <si>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</si>
  <si>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</si>
  <si>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</si>
  <si>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</si>
  <si>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</si>
  <si>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</si>
  <si>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</si>
  <si>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</si>
  <si>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</si>
  <si>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</si>
  <si>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</si>
  <si>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</si>
  <si>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</si>
  <si>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</si>
  <si>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</si>
  <si>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</si>
  <si>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</si>
  <si>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</si>
  <si>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</si>
  <si>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</si>
  <si>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</si>
  <si>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</si>
  <si>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</si>
  <si>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</si>
  <si>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</si>
  <si>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</si>
  <si>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</si>
  <si>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</si>
  <si>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</si>
  <si>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</si>
  <si>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</si>
  <si>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</si>
  <si>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</si>
  <si>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</si>
  <si>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</si>
  <si>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</si>
  <si>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</si>
  <si>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</si>
  <si>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%,V9040003</t>
  </si>
  <si>
    <t>9040003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</si>
  <si>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</si>
  <si>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</si>
  <si>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</si>
  <si>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</si>
  <si>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</si>
  <si>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</si>
  <si>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</si>
  <si>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</si>
  <si>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</si>
  <si>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</si>
  <si>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</si>
  <si>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</si>
  <si>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</si>
  <si>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</si>
  <si>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</si>
  <si>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</si>
  <si>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%,V9100001</t>
  </si>
  <si>
    <t>9100001</t>
  </si>
  <si>
    <t>%,V9110002</t>
  </si>
  <si>
    <t>9110002</t>
  </si>
  <si>
    <t>%,V9120003</t>
  </si>
  <si>
    <t>9120003</t>
  </si>
  <si>
    <t>%,V9130000</t>
  </si>
  <si>
    <t>9130000</t>
  </si>
  <si>
    <t>%,V9130001</t>
  </si>
  <si>
    <t>9130001</t>
  </si>
  <si>
    <t>%,V9200000</t>
  </si>
  <si>
    <t>9200000</t>
  </si>
  <si>
    <t>%,V9200004</t>
  </si>
  <si>
    <t>9200004</t>
  </si>
  <si>
    <t>%,V9210001</t>
  </si>
  <si>
    <t>9210001</t>
  </si>
  <si>
    <t>%,V9210003</t>
  </si>
  <si>
    <t>9210003</t>
  </si>
  <si>
    <t>%,V9210004</t>
  </si>
  <si>
    <t>9210004</t>
  </si>
  <si>
    <t>%,V9220000</t>
  </si>
  <si>
    <t>9220000</t>
  </si>
  <si>
    <t>%,V9220001</t>
  </si>
  <si>
    <t>9220001</t>
  </si>
  <si>
    <t>%,V9220003</t>
  </si>
  <si>
    <t>9220003</t>
  </si>
  <si>
    <t>%,V9220004</t>
  </si>
  <si>
    <t>9220004</t>
  </si>
  <si>
    <t>%,V9220125</t>
  </si>
  <si>
    <t>9220125</t>
  </si>
  <si>
    <t>%,V9230001</t>
  </si>
  <si>
    <t>9230001</t>
  </si>
  <si>
    <t>%,V9230002</t>
  </si>
  <si>
    <t>9230002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</si>
  <si>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</si>
  <si>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</si>
  <si>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</si>
  <si>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</si>
  <si>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</si>
  <si>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</si>
  <si>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</si>
  <si>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</si>
  <si>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</si>
  <si>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</si>
  <si>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</si>
  <si>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</si>
  <si>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</si>
  <si>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</si>
  <si>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</si>
  <si>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</si>
  <si>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%,V9250009</t>
  </si>
  <si>
    <t>9250009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</si>
  <si>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</si>
  <si>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</si>
  <si>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</si>
  <si>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</si>
  <si>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</si>
  <si>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</si>
  <si>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</si>
  <si>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</si>
  <si>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</si>
  <si>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</si>
  <si>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</si>
  <si>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</si>
  <si>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</si>
  <si>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</si>
  <si>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</si>
  <si>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</si>
  <si>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</si>
  <si>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</si>
  <si>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</si>
  <si>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</si>
  <si>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</si>
  <si>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</si>
  <si>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</si>
  <si>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</si>
  <si>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</si>
  <si>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</si>
  <si>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%,V9260019</t>
  </si>
  <si>
    <t>9260019</t>
  </si>
  <si>
    <t>%,V9260021</t>
  </si>
  <si>
    <t>9260021</t>
  </si>
  <si>
    <t>%,V9260026</t>
  </si>
  <si>
    <t>9260026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</si>
  <si>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</si>
  <si>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</si>
  <si>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</si>
  <si>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</si>
  <si>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</si>
  <si>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</si>
  <si>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</si>
  <si>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</si>
  <si>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</si>
  <si>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</si>
  <si>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</si>
  <si>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</si>
  <si>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</si>
  <si>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</si>
  <si>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</si>
  <si>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</si>
  <si>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</si>
  <si>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</si>
  <si>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</si>
  <si>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</si>
  <si>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</si>
  <si>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</si>
  <si>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</si>
  <si>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</si>
  <si>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</si>
  <si>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</si>
  <si>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</si>
  <si>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</si>
  <si>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</si>
  <si>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</si>
  <si>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%,V9301003</t>
  </si>
  <si>
    <t>9301003</t>
  </si>
  <si>
    <t>%,V9301006</t>
  </si>
  <si>
    <t>9301006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</si>
  <si>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</si>
  <si>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</si>
  <si>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</si>
  <si>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</si>
  <si>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</si>
  <si>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</si>
  <si>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</si>
  <si>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</si>
  <si>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</si>
  <si>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</si>
  <si>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</si>
  <si>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</si>
  <si>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</si>
  <si>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</si>
  <si>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</si>
  <si>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</si>
  <si>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%,V9301016</t>
  </si>
  <si>
    <t>9301016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</si>
  <si>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</si>
  <si>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</si>
  <si>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</si>
  <si>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</si>
  <si>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</si>
  <si>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</si>
  <si>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</si>
  <si>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</si>
  <si>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</si>
  <si>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</si>
  <si>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</si>
  <si>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</si>
  <si>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</si>
  <si>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</si>
  <si>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</si>
  <si>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</si>
  <si>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</si>
  <si>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</si>
  <si>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</si>
  <si>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</si>
  <si>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</si>
  <si>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</si>
  <si>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</si>
  <si>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</si>
  <si>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%,V5510000</t>
  </si>
  <si>
    <t>5510000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</si>
  <si>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</si>
  <si>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</si>
  <si>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</si>
  <si>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</si>
  <si>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</si>
  <si>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</si>
  <si>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</si>
  <si>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</si>
  <si>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</si>
  <si>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</si>
  <si>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</si>
  <si>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</si>
  <si>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</si>
  <si>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</si>
  <si>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</si>
  <si>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</si>
  <si>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</si>
  <si>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</si>
  <si>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</si>
  <si>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</si>
  <si>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</si>
  <si>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</si>
  <si>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</si>
  <si>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</si>
  <si>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</si>
  <si>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</si>
  <si>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</si>
  <si>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</si>
  <si>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</si>
  <si>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</si>
  <si>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</si>
  <si>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</si>
  <si>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</si>
  <si>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</si>
  <si>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</si>
  <si>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</si>
  <si>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</si>
  <si>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</si>
  <si>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</si>
  <si>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</si>
  <si>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</si>
  <si>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</si>
  <si>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</si>
  <si>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</si>
  <si>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%,V9350012</t>
  </si>
  <si>
    <t>9350012</t>
  </si>
  <si>
    <t>%,V9350013</t>
  </si>
  <si>
    <t>9350013</t>
  </si>
  <si>
    <t>%,V9350015</t>
  </si>
  <si>
    <t>9350015</t>
  </si>
  <si>
    <t>%,V4030001</t>
  </si>
  <si>
    <t>4030001</t>
  </si>
  <si>
    <t>%,V4031001</t>
  </si>
  <si>
    <t>4031001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</si>
  <si>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</si>
  <si>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</si>
  <si>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</si>
  <si>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</si>
  <si>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</si>
  <si>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</si>
  <si>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</si>
  <si>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</si>
  <si>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%,V4074001</t>
  </si>
  <si>
    <t>4074001</t>
  </si>
  <si>
    <t>%,V4081002</t>
  </si>
  <si>
    <t>4081002</t>
  </si>
  <si>
    <t>%,V4081003</t>
  </si>
  <si>
    <t>4081003</t>
  </si>
  <si>
    <t>%,V408100503</t>
  </si>
  <si>
    <t>408100503</t>
  </si>
  <si>
    <t>%,V408100504</t>
  </si>
  <si>
    <t>408100504</t>
  </si>
  <si>
    <t>%,V408100505</t>
  </si>
  <si>
    <t>408100505</t>
  </si>
  <si>
    <t>%,V408100506</t>
  </si>
  <si>
    <t>408100506</t>
  </si>
  <si>
    <t>%,V408100605</t>
  </si>
  <si>
    <t>408100605</t>
  </si>
  <si>
    <t>%,V408100606</t>
  </si>
  <si>
    <t>408100606</t>
  </si>
  <si>
    <t>%,V408100607</t>
  </si>
  <si>
    <t>408100607</t>
  </si>
  <si>
    <t>%,V4081007</t>
  </si>
  <si>
    <t>4081007</t>
  </si>
  <si>
    <t>%,V408100804</t>
  </si>
  <si>
    <t>408100804</t>
  </si>
  <si>
    <t>%,V408100805</t>
  </si>
  <si>
    <t>408100805</t>
  </si>
  <si>
    <t>%,V408100806</t>
  </si>
  <si>
    <t>408100806</t>
  </si>
  <si>
    <t>%,V408100807</t>
  </si>
  <si>
    <t>408100807</t>
  </si>
  <si>
    <t>%,V408101406</t>
  </si>
  <si>
    <t>408101406</t>
  </si>
  <si>
    <t>%,V408101407</t>
  </si>
  <si>
    <t>408101407</t>
  </si>
  <si>
    <t>%,V408101705</t>
  </si>
  <si>
    <t>408101705</t>
  </si>
  <si>
    <t>%,V408101706</t>
  </si>
  <si>
    <t>408101706</t>
  </si>
  <si>
    <t>%,V408101707</t>
  </si>
  <si>
    <t>408101707</t>
  </si>
  <si>
    <t>%,V408101805</t>
  </si>
  <si>
    <t>408101805</t>
  </si>
  <si>
    <t>%,V408101806</t>
  </si>
  <si>
    <t>408101806</t>
  </si>
  <si>
    <t>%,V408101807</t>
  </si>
  <si>
    <t>408101807</t>
  </si>
  <si>
    <t>%,V408101900</t>
  </si>
  <si>
    <t>408101900</t>
  </si>
  <si>
    <t>%,V408101905</t>
  </si>
  <si>
    <t>408101905</t>
  </si>
  <si>
    <t>%,V408101906</t>
  </si>
  <si>
    <t>408101906</t>
  </si>
  <si>
    <t>%,V408101907</t>
  </si>
  <si>
    <t>408101907</t>
  </si>
  <si>
    <t>%,V408102207</t>
  </si>
  <si>
    <t>408102207</t>
  </si>
  <si>
    <t>%,V408102904</t>
  </si>
  <si>
    <t>408102904</t>
  </si>
  <si>
    <t>%,V408102905</t>
  </si>
  <si>
    <t>408102905</t>
  </si>
  <si>
    <t>%,V408102906</t>
  </si>
  <si>
    <t>408102906</t>
  </si>
  <si>
    <t>%,V408102907</t>
  </si>
  <si>
    <t>408102907</t>
  </si>
  <si>
    <t>%,V4081033</t>
  </si>
  <si>
    <t>4081033</t>
  </si>
  <si>
    <t>%,V4081034</t>
  </si>
  <si>
    <t>4081034</t>
  </si>
  <si>
    <t>%,V4081035</t>
  </si>
  <si>
    <t>4081035</t>
  </si>
  <si>
    <t>%,V408103605</t>
  </si>
  <si>
    <t>408103605</t>
  </si>
  <si>
    <t>%,V408103606</t>
  </si>
  <si>
    <t>408103606</t>
  </si>
  <si>
    <t>%,V408103607</t>
  </si>
  <si>
    <t>408103607</t>
  </si>
  <si>
    <t>%,V409100200</t>
  </si>
  <si>
    <t>409100200</t>
  </si>
  <si>
    <t>%,V409100204</t>
  </si>
  <si>
    <t>409100204</t>
  </si>
  <si>
    <t>%,V409100205</t>
  </si>
  <si>
    <t>409100205</t>
  </si>
  <si>
    <t>%,V409100206</t>
  </si>
  <si>
    <t>409100206</t>
  </si>
  <si>
    <t>%,V409100207</t>
  </si>
  <si>
    <t>409100207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</si>
  <si>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</si>
  <si>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</si>
  <si>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</si>
  <si>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</si>
  <si>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</si>
  <si>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</si>
  <si>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</si>
  <si>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</si>
  <si>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%,V4160004</t>
  </si>
  <si>
    <t>4160004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</si>
  <si>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</si>
  <si>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</si>
  <si>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</si>
  <si>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</si>
  <si>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</si>
  <si>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</si>
  <si>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</si>
  <si>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</si>
  <si>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</si>
  <si>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</si>
  <si>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%,V4210002</t>
  </si>
  <si>
    <t>4210002</t>
  </si>
  <si>
    <t>%,V4210005</t>
  </si>
  <si>
    <t>4210005</t>
  </si>
  <si>
    <t>%,V4210006</t>
  </si>
  <si>
    <t>4210006</t>
  </si>
  <si>
    <t>%,V4210007</t>
  </si>
  <si>
    <t>4210007</t>
  </si>
  <si>
    <t>%,V4210009</t>
  </si>
  <si>
    <t>4210009</t>
  </si>
  <si>
    <t>%,V4210013</t>
  </si>
  <si>
    <t>4210013</t>
  </si>
  <si>
    <t>%,V4210017</t>
  </si>
  <si>
    <t>4210017</t>
  </si>
  <si>
    <t>%,V4210018</t>
  </si>
  <si>
    <t>4210018</t>
  </si>
  <si>
    <t>%,V4210021</t>
  </si>
  <si>
    <t>4210021</t>
  </si>
  <si>
    <t>%,V4210022</t>
  </si>
  <si>
    <t>4210022</t>
  </si>
  <si>
    <t>%,V4210023</t>
  </si>
  <si>
    <t>4210023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</si>
  <si>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</si>
  <si>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</si>
  <si>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</si>
  <si>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</si>
  <si>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</si>
  <si>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</si>
  <si>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</si>
  <si>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</si>
  <si>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</si>
  <si>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</si>
  <si>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</si>
  <si>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</si>
  <si>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</si>
  <si>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</si>
  <si>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</si>
  <si>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</si>
  <si>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%,V4210036</t>
  </si>
  <si>
    <t>4210036</t>
  </si>
  <si>
    <t>%,V4210038</t>
  </si>
  <si>
    <t>4210038</t>
  </si>
  <si>
    <t>%,V4210039</t>
  </si>
  <si>
    <t>4210039</t>
  </si>
  <si>
    <t>%,V4210043</t>
  </si>
  <si>
    <t>4210043</t>
  </si>
  <si>
    <t>%,V4210044</t>
  </si>
  <si>
    <t>4210044</t>
  </si>
  <si>
    <t>%,V4210045</t>
  </si>
  <si>
    <t>4210045</t>
  </si>
  <si>
    <t>%,V4210046</t>
  </si>
  <si>
    <t>4210046</t>
  </si>
  <si>
    <t>%,V4211000</t>
  </si>
  <si>
    <t>4211000</t>
  </si>
  <si>
    <t>%,V408201406</t>
  </si>
  <si>
    <t>408201406</t>
  </si>
  <si>
    <t>%,V4212000</t>
  </si>
  <si>
    <t>4212000</t>
  </si>
  <si>
    <t>%,V4261000</t>
  </si>
  <si>
    <t>4261000</t>
  </si>
  <si>
    <t>%,V4263001</t>
  </si>
  <si>
    <t>4263001</t>
  </si>
  <si>
    <t>%,V4263004</t>
  </si>
  <si>
    <t>4263004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</si>
  <si>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</si>
  <si>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</si>
  <si>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</si>
  <si>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</si>
  <si>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</si>
  <si>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</si>
  <si>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</si>
  <si>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</si>
  <si>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%,V4265011</t>
  </si>
  <si>
    <t>4265011</t>
  </si>
  <si>
    <t>%,V4092001</t>
  </si>
  <si>
    <t>4092001</t>
  </si>
  <si>
    <t>%,V4102001</t>
  </si>
  <si>
    <t>4102001</t>
  </si>
  <si>
    <t>%,V4112001</t>
  </si>
  <si>
    <t>4112001</t>
  </si>
  <si>
    <t>%,V4115001</t>
  </si>
  <si>
    <t>4115001</t>
  </si>
  <si>
    <t>%,V4270006</t>
  </si>
  <si>
    <t>4270006</t>
  </si>
  <si>
    <t>%,V4270103</t>
  </si>
  <si>
    <t>4270103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</si>
  <si>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</si>
  <si>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</si>
  <si>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</si>
  <si>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</si>
  <si>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</si>
  <si>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</si>
  <si>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</si>
  <si>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</si>
  <si>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%,V4281001</t>
  </si>
  <si>
    <t>4281001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</si>
  <si>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</si>
  <si>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</si>
  <si>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</si>
  <si>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</si>
  <si>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</si>
  <si>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</si>
  <si>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</si>
  <si>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</si>
  <si>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%,V4093001</t>
  </si>
  <si>
    <t>4093001</t>
  </si>
  <si>
    <t>%,V4340000</t>
  </si>
  <si>
    <t>4340000</t>
  </si>
  <si>
    <t>SALES TO AFFILIATES</t>
  </si>
  <si>
    <t>GROSS OPERATING REVENUES</t>
  </si>
  <si>
    <t>PROVISION FOR RATE REFUND</t>
  </si>
  <si>
    <t>FUEL</t>
  </si>
  <si>
    <t>Purch Pwr-NonTrading-Nonassoc</t>
  </si>
  <si>
    <t>Gas-Conversion-Mone Plant</t>
  </si>
  <si>
    <t>PJM Normal Purchases (non-ECR)</t>
  </si>
  <si>
    <t>PJM Emer.Energy Purch.</t>
  </si>
  <si>
    <t>Buckeye Excess Energy-OSS</t>
  </si>
  <si>
    <t>PJM Inadvertent Mtr Res-OSS</t>
  </si>
  <si>
    <t>PJM Inadvertent Mtr Res-LSE</t>
  </si>
  <si>
    <t>PJM Ancillary Serv.-Sync</t>
  </si>
  <si>
    <t>PJM OATT Ancill.-Reactive</t>
  </si>
  <si>
    <t>PJM OATT Ancill. - Black</t>
  </si>
  <si>
    <t>Realiz. Sharing-555 Optim.</t>
  </si>
  <si>
    <t>Realiz. Sharing-PJM OSS PP</t>
  </si>
  <si>
    <t>Buckeye Excess Energy-LSE</t>
  </si>
  <si>
    <t>PJM Ancill. Regulation Purch.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</si>
  <si>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</si>
  <si>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</si>
  <si>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</si>
  <si>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</si>
  <si>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</si>
  <si>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</si>
  <si>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</si>
  <si>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</si>
  <si>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</si>
  <si>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PJM Capacity Normal Purchases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</si>
  <si>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</si>
  <si>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</si>
  <si>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</si>
  <si>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</si>
  <si>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</si>
  <si>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Pool Purch-Optimization-Affil</t>
  </si>
  <si>
    <t>Purch Power-Fuel Portion-Affil</t>
  </si>
  <si>
    <t>PURCHASE POWER AFFILIATED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</si>
  <si>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</si>
  <si>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</si>
  <si>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</si>
  <si>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</si>
  <si>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</si>
  <si>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Steam Expenses</t>
  </si>
  <si>
    <t>Urea Expense</t>
  </si>
  <si>
    <t>Electric Expenses</t>
  </si>
  <si>
    <t>Misc Steam Power Expenses</t>
  </si>
  <si>
    <t>Misc Steam Power Exp-Assoc</t>
  </si>
  <si>
    <t>Removal Cost Expense - Steam</t>
  </si>
  <si>
    <t>NSR Settlement Expense</t>
  </si>
  <si>
    <t>Allowance Consumption SO2</t>
  </si>
  <si>
    <t>Allowance Expenses</t>
  </si>
  <si>
    <t>CO2 Allowance Consumption</t>
  </si>
  <si>
    <t>Misc Other Pwer Generation Exp</t>
  </si>
  <si>
    <t>Sys Control &amp; Load Dispatching</t>
  </si>
  <si>
    <t>PJM Admin.Services-OSS</t>
  </si>
  <si>
    <t>PJM Admin.Services-LSE</t>
  </si>
  <si>
    <t>Realiz. Sharing-PJM OSS Admin</t>
  </si>
  <si>
    <t>Other Expenses</t>
  </si>
  <si>
    <t>PJM Trans.Mkt Expan. Exp.</t>
  </si>
  <si>
    <t>Other Pwr Exp-RECs</t>
  </si>
  <si>
    <t>Load Dispatching</t>
  </si>
  <si>
    <t>Load Dispatch - Reliability</t>
  </si>
  <si>
    <t>Load Dispatch-Mntr&amp;Op TransSys</t>
  </si>
  <si>
    <t>PJM Admin-SSC&amp;DS-OSS</t>
  </si>
  <si>
    <t>PJM Admin-SSC&amp;DS-Internal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</si>
  <si>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</si>
  <si>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</si>
  <si>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</si>
  <si>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</si>
  <si>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</si>
  <si>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</si>
  <si>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</si>
  <si>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</si>
  <si>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</si>
  <si>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</si>
  <si>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</si>
  <si>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</si>
  <si>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</si>
  <si>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</si>
  <si>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</si>
  <si>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</si>
  <si>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</si>
  <si>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</si>
  <si>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</si>
  <si>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</si>
  <si>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</si>
  <si>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</si>
  <si>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</si>
  <si>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</si>
  <si>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</si>
  <si>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</si>
  <si>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</si>
  <si>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</si>
  <si>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</si>
  <si>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</si>
  <si>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</si>
  <si>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</si>
  <si>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</si>
  <si>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</si>
  <si>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Accts-Power Trading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</si>
  <si>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</si>
  <si>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</si>
  <si>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</si>
  <si>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</si>
  <si>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</si>
  <si>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</si>
  <si>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</si>
  <si>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</si>
  <si>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Misc Cust Svc &amp; Info Exp - RCS</t>
  </si>
  <si>
    <t>Supervision - Comm &amp; Ind</t>
  </si>
  <si>
    <t>Demo &amp; Selling Exp - Area Dev</t>
  </si>
  <si>
    <t>Advertising Expenses</t>
  </si>
  <si>
    <t>Advertising Exp - Residential</t>
  </si>
  <si>
    <t>Administrative &amp; Gen Salaries</t>
  </si>
  <si>
    <t>I C Adjustments</t>
  </si>
  <si>
    <t>Off Supl &amp; Exp - Nonassociated</t>
  </si>
  <si>
    <t>Office Supplies &amp; Exp - Trnsf</t>
  </si>
  <si>
    <t>Office Utilites</t>
  </si>
  <si>
    <t>Administrative Exp Trnsf - Cr</t>
  </si>
  <si>
    <t>Admin Exp Trnsf to Cnstrction</t>
  </si>
  <si>
    <t>Admin Exp Trnsf Non-Utlty Acct</t>
  </si>
  <si>
    <t>Admin Exp Trnsf to ABD</t>
  </si>
  <si>
    <t>SSA Expense Transfers BL</t>
  </si>
  <si>
    <t>Outside Svcs Empl - Nonassoc</t>
  </si>
  <si>
    <t>Outside Svcs Empl - 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</si>
  <si>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</si>
  <si>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</si>
  <si>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</si>
  <si>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</si>
  <si>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</si>
  <si>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</si>
  <si>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</si>
  <si>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</si>
  <si>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Directors Travel/Accident Ins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</si>
  <si>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</si>
  <si>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</si>
  <si>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</si>
  <si>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</si>
  <si>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</si>
  <si>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</si>
  <si>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</si>
  <si>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</si>
  <si>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</si>
  <si>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</si>
  <si>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</si>
  <si>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</si>
  <si>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</si>
  <si>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Employee Benefit Exp - COLI</t>
  </si>
  <si>
    <t>Postretirement Benefits - OPEB</t>
  </si>
  <si>
    <t>Savings Plan Administration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</si>
  <si>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</si>
  <si>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</si>
  <si>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</si>
  <si>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</si>
  <si>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</si>
  <si>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</si>
  <si>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</si>
  <si>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</si>
  <si>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</si>
  <si>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</si>
  <si>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</si>
  <si>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Exp-Case</t>
  </si>
  <si>
    <t>General Advertising Expenses</t>
  </si>
  <si>
    <t>Newspaper Advertising Space</t>
  </si>
  <si>
    <t>Radio Station Advertising Time</t>
  </si>
  <si>
    <t>TV Station Advertising Time</t>
  </si>
  <si>
    <t>Spec Corporate Comm Info Proj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</si>
  <si>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</si>
  <si>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</si>
  <si>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</si>
  <si>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</si>
  <si>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</si>
  <si>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</si>
  <si>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</si>
  <si>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</si>
  <si>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Corporate Comm Exp Transferred</t>
  </si>
  <si>
    <t>Misc General Expenses</t>
  </si>
  <si>
    <t>Corporate &amp; Fiscal Expenses</t>
  </si>
  <si>
    <t>Research, Develop&amp;Demonstr Exp</t>
  </si>
  <si>
    <t>Assoc Business Development Exp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</si>
  <si>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</si>
  <si>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</si>
  <si>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</si>
  <si>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</si>
  <si>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</si>
  <si>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</si>
  <si>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</si>
  <si>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</si>
  <si>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</si>
  <si>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</si>
  <si>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</si>
  <si>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</si>
  <si>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</si>
  <si>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</si>
  <si>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</si>
  <si>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</si>
  <si>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</si>
  <si>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</si>
  <si>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</si>
  <si>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</si>
  <si>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</si>
  <si>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</si>
  <si>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</si>
  <si>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</si>
  <si>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Data Equipment</t>
  </si>
  <si>
    <t>Maint of Cmmncation Eq-Unall</t>
  </si>
  <si>
    <t>Maint of Office Furniture &amp; Eq</t>
  </si>
  <si>
    <t>MAINTENANCE</t>
  </si>
  <si>
    <t>Depreciation Exp</t>
  </si>
  <si>
    <t>Depr - Asset Retirement Oblig</t>
  </si>
  <si>
    <t>Depr Exp - Removal Cost</t>
  </si>
  <si>
    <t>Amort. of Plant</t>
  </si>
  <si>
    <t>Amort of Plt Acq Adj</t>
  </si>
  <si>
    <t>Regulatory Debits</t>
  </si>
  <si>
    <t>Regulatory Credits - ARO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</si>
  <si>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</si>
  <si>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</si>
  <si>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</si>
  <si>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</si>
  <si>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</si>
  <si>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</si>
  <si>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</si>
  <si>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</si>
  <si>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</si>
  <si>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</si>
  <si>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</si>
  <si>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</si>
  <si>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</si>
  <si>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</si>
  <si>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</si>
  <si>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</si>
  <si>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</si>
  <si>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</si>
  <si>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</si>
  <si>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</si>
  <si>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</si>
  <si>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</si>
  <si>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</si>
  <si>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Water Heater - Other Expenses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</si>
  <si>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</si>
  <si>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</si>
  <si>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</si>
  <si>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</si>
  <si>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</si>
  <si>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 Inc-NonAsc-Rents</t>
  </si>
  <si>
    <t>Misc Non-Op Inc-NonAsc-Timber</t>
  </si>
  <si>
    <t>Misc Non-Op Inc-NonAsc - Allow</t>
  </si>
  <si>
    <t>Misc Non-Op Inc - NonAsc - Oth</t>
  </si>
  <si>
    <t>Misc Non-Op Exp - NonAssoc</t>
  </si>
  <si>
    <t>Int Rate Hedge Unrealized Gain</t>
  </si>
  <si>
    <t>MTM Power Trading Gain/Losses</t>
  </si>
  <si>
    <t>Power Trading Gains - Realized</t>
  </si>
  <si>
    <t>MTM Credit Reserve (B/L)</t>
  </si>
  <si>
    <t>PWR Trding Loss\Phys Purchases</t>
  </si>
  <si>
    <t>PWR Trding Loss\Real Financial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</si>
  <si>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</si>
  <si>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</si>
  <si>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</si>
  <si>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</si>
  <si>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</si>
  <si>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</si>
  <si>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</si>
  <si>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</si>
  <si>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Gn/Ls MTM Emissions - Realized</t>
  </si>
  <si>
    <t>Speculative Realized SO2</t>
  </si>
  <si>
    <t>Carrying Charges</t>
  </si>
  <si>
    <t>Realiz Sharing West Coast Pwr</t>
  </si>
  <si>
    <t>Realiz Sharing NY ISO</t>
  </si>
  <si>
    <t>UnReal Aff Fin Assign SNWA</t>
  </si>
  <si>
    <t>Real Aff Fin Assign SNWA</t>
  </si>
  <si>
    <t>Gain on Dspsition of Property</t>
  </si>
  <si>
    <t>OTHER INCOME</t>
  </si>
  <si>
    <t>Loss on Dspsition of Property</t>
  </si>
  <si>
    <t>Donations</t>
  </si>
  <si>
    <t>Penalties</t>
  </si>
  <si>
    <t>NSR Settlement Penalties</t>
  </si>
  <si>
    <t>Civic &amp; Political Activities</t>
  </si>
  <si>
    <t>Other Deductions - Nonassoc</t>
  </si>
  <si>
    <t>Special Allowance Losses</t>
  </si>
  <si>
    <t>Social &amp; Service Club Dues</t>
  </si>
  <si>
    <t>Int Rate Hedge Unreal Losses</t>
  </si>
  <si>
    <t>OTHER INCOME DEDUCTIONS</t>
  </si>
  <si>
    <t>Inc Tax, Oth Inc&amp;Ded-Federal</t>
  </si>
  <si>
    <t>Prov Def I/T Oth I&amp;D - Federal</t>
  </si>
  <si>
    <t>Prv Def I/T-Cr Oth I&amp;D-Fed</t>
  </si>
  <si>
    <t>ITC Adj, Non-Util Oper - Fed</t>
  </si>
  <si>
    <t>INC TAXES APPL TO OTH INC&amp;DED</t>
  </si>
  <si>
    <t>Int on LTD - Sen Unsec Notes</t>
  </si>
  <si>
    <t>Int on LTD - Notes-Affiliated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</si>
  <si>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</si>
  <si>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</si>
  <si>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</si>
  <si>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</si>
  <si>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</si>
  <si>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</si>
  <si>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</si>
  <si>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</si>
  <si>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Debt-FMB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</si>
  <si>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</si>
  <si>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</si>
  <si>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</si>
  <si>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</si>
  <si>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</si>
  <si>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</si>
  <si>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</si>
  <si>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</si>
  <si>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IT, Extraordinary - Federal</t>
  </si>
  <si>
    <t>Extraordinary Income</t>
  </si>
  <si>
    <t>PREF STK DIVIDEND REQUIREMENT</t>
  </si>
  <si>
    <t>GLR1100S</t>
  </si>
  <si>
    <t>2007-11-30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</si>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</sst>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3" fontId="9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 quotePrefix="1">
      <alignment/>
    </xf>
    <xf numFmtId="3" fontId="10" fillId="2" borderId="0" xfId="0" applyNumberFormat="1" applyFont="1" applyFill="1" applyAlignment="1" quotePrefix="1">
      <alignment/>
    </xf>
    <xf numFmtId="40" fontId="5" fillId="0" borderId="1" xfId="0" applyNumberFormat="1" applyFont="1" applyBorder="1" applyAlignment="1" quotePrefix="1">
      <alignment horizontal="center"/>
    </xf>
    <xf numFmtId="40" fontId="1" fillId="0" borderId="1" xfId="0" applyNumberFormat="1" applyFont="1" applyBorder="1" applyAlignment="1">
      <alignment/>
    </xf>
    <xf numFmtId="40" fontId="1" fillId="0" borderId="1" xfId="0" applyNumberFormat="1" applyFont="1" applyFill="1" applyBorder="1" applyAlignment="1">
      <alignment/>
    </xf>
    <xf numFmtId="171" fontId="1" fillId="0" borderId="1" xfId="0" applyNumberFormat="1" applyFont="1" applyFill="1" applyBorder="1" applyAlignment="1">
      <alignment horizontal="right"/>
    </xf>
    <xf numFmtId="8" fontId="1" fillId="0" borderId="1" xfId="0" applyNumberFormat="1" applyFont="1" applyFill="1" applyBorder="1" applyAlignment="1">
      <alignment/>
    </xf>
    <xf numFmtId="40" fontId="1" fillId="0" borderId="1" xfId="0" applyNumberFormat="1" applyFont="1" applyFill="1" applyBorder="1" applyAlignment="1">
      <alignment/>
    </xf>
    <xf numFmtId="40" fontId="1" fillId="0" borderId="1" xfId="0" applyNumberFormat="1" applyFont="1" applyFill="1" applyBorder="1" applyAlignment="1">
      <alignment horizontal="right"/>
    </xf>
    <xf numFmtId="40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0" fontId="1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2" borderId="0" xfId="0" applyNumberFormat="1" applyFont="1" applyFill="1" applyBorder="1" applyAlignment="1">
      <alignment horizontal="left"/>
    </xf>
    <xf numFmtId="38" fontId="0" fillId="2" borderId="0" xfId="0" applyNumberFormat="1" applyFill="1" applyAlignment="1">
      <alignment/>
    </xf>
    <xf numFmtId="38" fontId="0" fillId="2" borderId="0" xfId="0" applyNumberFormat="1" applyFont="1" applyFill="1" applyAlignment="1" applyProtection="1">
      <alignment horizontal="centerContinuous"/>
      <protection hidden="1"/>
    </xf>
    <xf numFmtId="38" fontId="1" fillId="2" borderId="0" xfId="0" applyNumberFormat="1" applyFont="1" applyFill="1" applyAlignment="1">
      <alignment/>
    </xf>
    <xf numFmtId="38" fontId="0" fillId="2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2" borderId="0" xfId="0" applyNumberFormat="1" applyFont="1" applyFill="1" applyAlignment="1">
      <alignment/>
    </xf>
    <xf numFmtId="40" fontId="0" fillId="2" borderId="0" xfId="0" applyNumberFormat="1" applyFont="1" applyFill="1" applyAlignment="1">
      <alignment/>
    </xf>
    <xf numFmtId="40" fontId="1" fillId="2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" xfId="0" applyNumberFormat="1" applyFont="1" applyBorder="1" applyAlignment="1" quotePrefix="1">
      <alignment/>
    </xf>
    <xf numFmtId="3" fontId="0" fillId="2" borderId="0" xfId="0" applyNumberFormat="1" applyFont="1" applyFill="1" applyAlignment="1" applyProtection="1" quotePrefix="1">
      <alignment horizontal="centerContinuous"/>
      <protection hidden="1"/>
    </xf>
    <xf numFmtId="38" fontId="0" fillId="2" borderId="0" xfId="0" applyNumberFormat="1" applyFont="1" applyFill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50"/>
  <sheetViews>
    <sheetView tabSelected="1" zoomScale="68" zoomScaleNormal="68" workbookViewId="0" topLeftCell="A1">
      <pane xSplit="3" ySplit="7" topLeftCell="D440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3" sqref="C3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IF(AN520="error",AN521,AN520)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IF(AN520="error",AN521,AN520)</f>
        <v>KYP CORP CONSOLIDATED</v>
      </c>
      <c r="M2" s="6"/>
      <c r="N2" s="12"/>
      <c r="O2" s="10"/>
      <c r="P2" s="24"/>
      <c r="Q2" s="20"/>
      <c r="R2" s="20"/>
      <c r="S2" s="22"/>
      <c r="T2" s="79" t="str">
        <f>IF(AN520="error",AN521,AN520)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IF(AN520="error",AN521,AN520)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AO504*1</f>
        <v>39416</v>
      </c>
      <c r="C4" s="30"/>
      <c r="D4" s="7"/>
      <c r="E4" s="6"/>
      <c r="F4" s="6"/>
      <c r="G4" s="6"/>
      <c r="H4" s="10"/>
      <c r="I4" s="10"/>
      <c r="J4" s="10"/>
      <c r="K4" s="22"/>
      <c r="L4" s="19">
        <f>AO504*1</f>
        <v>39416</v>
      </c>
      <c r="M4" s="6"/>
      <c r="N4" s="12"/>
      <c r="O4" s="10"/>
      <c r="P4" s="24"/>
      <c r="Q4" s="20"/>
      <c r="R4" s="20"/>
      <c r="S4" s="22"/>
      <c r="T4" s="19">
        <f>AO504*1</f>
        <v>39416</v>
      </c>
      <c r="U4" s="30"/>
      <c r="V4" s="10"/>
      <c r="W4" s="10"/>
      <c r="X4" s="20"/>
      <c r="Y4" s="20"/>
      <c r="Z4" s="20"/>
      <c r="AA4" s="22"/>
      <c r="AB4" s="19">
        <f>AO504*1</f>
        <v>39416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1400</v>
      </c>
      <c r="C5" s="56">
        <f>IF(AO517&gt;0,"REPORT HAS "&amp;AO517&amp;"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12/11/07 14:47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12/11/07 14:47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12/11/07 14:47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12/11/07 14:47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TEXT($AO$504,"YYYY")</f>
        <v>2007</v>
      </c>
      <c r="F7" s="66"/>
      <c r="G7" s="78">
        <f>+E7-1</f>
        <v>2006</v>
      </c>
      <c r="H7" s="63"/>
      <c r="I7" s="63" t="s">
        <v>24</v>
      </c>
      <c r="J7" s="63"/>
      <c r="K7" s="68" t="s">
        <v>25</v>
      </c>
      <c r="L7" s="63"/>
      <c r="M7" s="67" t="str">
        <f>TEXT($AO$504,"YYYY")</f>
        <v>2007</v>
      </c>
      <c r="N7" s="66"/>
      <c r="O7" s="78">
        <f>+M7-1</f>
        <v>2006</v>
      </c>
      <c r="P7" s="63"/>
      <c r="Q7" s="63" t="s">
        <v>24</v>
      </c>
      <c r="R7" s="63"/>
      <c r="S7" s="68" t="s">
        <v>25</v>
      </c>
      <c r="T7" s="63"/>
      <c r="U7" s="67" t="str">
        <f>TEXT($AO$504,"YYYY")</f>
        <v>2007</v>
      </c>
      <c r="V7" s="63"/>
      <c r="W7" s="78">
        <f>+U7-1</f>
        <v>2006</v>
      </c>
      <c r="X7" s="63"/>
      <c r="Y7" s="63" t="s">
        <v>24</v>
      </c>
      <c r="Z7" s="63"/>
      <c r="AA7" s="68" t="s">
        <v>25</v>
      </c>
      <c r="AB7" s="63"/>
      <c r="AC7" s="67" t="str">
        <f>TEXT($AO$504,"YYYY")</f>
        <v>2007</v>
      </c>
      <c r="AD7" s="63"/>
      <c r="AE7" s="78">
        <f>+AC7-1</f>
        <v>2006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97</v>
      </c>
      <c r="E10" s="5">
        <v>288375</v>
      </c>
      <c r="G10" s="5">
        <v>11090.07</v>
      </c>
      <c r="I10" s="9">
        <f aca="true" t="shared" si="0" ref="I10:I41">+E10-G10</f>
        <v>277284.93</v>
      </c>
      <c r="K10" s="21" t="str">
        <f aca="true" t="shared" si="1" ref="K10:K41">IF(G10&lt;0,IF(I10=0,0,IF(OR(G10=0,E10=0),"N.M.",IF(ABS(I10/G10)&gt;=10,"N.M.",I10/(-G10)))),IF(I10=0,0,IF(OR(G10=0,E10=0),"N.M.",IF(ABS(I10/G10)&gt;=10,"N.M.",I10/G10))))</f>
        <v>N.M.</v>
      </c>
      <c r="M10" s="9">
        <v>441443.16</v>
      </c>
      <c r="O10" s="9">
        <v>26285.82</v>
      </c>
      <c r="Q10" s="9">
        <f aca="true" t="shared" si="2" ref="Q10:Q41">+M10-O10</f>
        <v>415157.33999999997</v>
      </c>
      <c r="S10" s="21" t="str">
        <f aca="true" t="shared" si="3" ref="S10:S41">IF(O10&lt;0,IF(Q10=0,0,IF(OR(O10=0,M10=0),"N.M.",IF(ABS(Q10/O10)&gt;=10,"N.M.",Q10/(-O10)))),IF(Q10=0,0,IF(OR(O10=0,M10=0),"N.M.",IF(ABS(Q10/O10)&gt;=10,"N.M.",Q10/O10))))</f>
        <v>N.M.</v>
      </c>
      <c r="U10" s="9">
        <v>2211979.54</v>
      </c>
      <c r="W10" s="9">
        <v>3664198.86</v>
      </c>
      <c r="Y10" s="9">
        <f aca="true" t="shared" si="4" ref="Y10:Y41">+U10-W10</f>
        <v>-1452219.3199999998</v>
      </c>
      <c r="AA10" s="21">
        <f aca="true" t="shared" si="5" ref="AA10:AA41">IF(W10&lt;0,IF(Y10=0,0,IF(OR(W10=0,U10=0),"N.M.",IF(ABS(Y10/W10)&gt;=10,"N.M.",Y10/(-W10)))),IF(Y10=0,0,IF(OR(W10=0,U10=0),"N.M.",IF(ABS(Y10/W10)&gt;=10,"N.M.",Y10/W10))))</f>
        <v>-0.39632655745108764</v>
      </c>
      <c r="AC10" s="9">
        <v>3165209.37</v>
      </c>
      <c r="AE10" s="9">
        <v>3664198.86</v>
      </c>
      <c r="AG10" s="9">
        <f aca="true" t="shared" si="6" ref="AG10:AG41">+AC10-AE10</f>
        <v>-498989.48999999976</v>
      </c>
      <c r="AI10" s="21">
        <f aca="true" t="shared" si="7" ref="AI10:AI41">IF(AE10&lt;0,IF(AG10=0,0,IF(OR(AE10=0,AC10=0),"N.M.",IF(ABS(AG10/AE10)&gt;=10,"N.M.",AG10/(-AE10)))),IF(AG10=0,0,IF(OR(AE10=0,AC10=0),"N.M.",IF(ABS(AG10/AE10)&gt;=10,"N.M.",AG10/AE10))))</f>
        <v>-0.13617969686284978</v>
      </c>
    </row>
    <row r="11" spans="1:35" ht="12.75" outlineLevel="1">
      <c r="A11" s="1" t="s">
        <v>98</v>
      </c>
      <c r="B11" s="16" t="s">
        <v>99</v>
      </c>
      <c r="C11" s="1" t="s">
        <v>100</v>
      </c>
      <c r="E11" s="5">
        <v>-1075.13</v>
      </c>
      <c r="G11" s="5">
        <v>0</v>
      </c>
      <c r="I11" s="9">
        <f t="shared" si="0"/>
        <v>-1075.13</v>
      </c>
      <c r="K11" s="21" t="str">
        <f t="shared" si="1"/>
        <v>N.M.</v>
      </c>
      <c r="M11" s="9">
        <v>-1111.64</v>
      </c>
      <c r="O11" s="9">
        <v>0</v>
      </c>
      <c r="Q11" s="9">
        <f t="shared" si="2"/>
        <v>-1111.64</v>
      </c>
      <c r="S11" s="21" t="str">
        <f t="shared" si="3"/>
        <v>N.M.</v>
      </c>
      <c r="U11" s="9">
        <v>-2366.83</v>
      </c>
      <c r="W11" s="9">
        <v>0</v>
      </c>
      <c r="Y11" s="9">
        <f t="shared" si="4"/>
        <v>-2366.83</v>
      </c>
      <c r="AA11" s="21" t="str">
        <f t="shared" si="5"/>
        <v>N.M.</v>
      </c>
      <c r="AC11" s="9">
        <v>-2366.83</v>
      </c>
      <c r="AE11" s="9">
        <v>0</v>
      </c>
      <c r="AG11" s="9">
        <f t="shared" si="6"/>
        <v>-2366.83</v>
      </c>
      <c r="AI11" s="21" t="str">
        <f t="shared" si="7"/>
        <v>N.M.</v>
      </c>
    </row>
    <row r="12" spans="1:35" ht="12.75" outlineLevel="1">
      <c r="A12" s="1" t="s">
        <v>101</v>
      </c>
      <c r="B12" s="16" t="s">
        <v>102</v>
      </c>
      <c r="C12" s="1" t="s">
        <v>103</v>
      </c>
      <c r="E12" s="5">
        <v>6870165.34</v>
      </c>
      <c r="G12" s="5">
        <v>7307093.61</v>
      </c>
      <c r="I12" s="9">
        <f t="shared" si="0"/>
        <v>-436928.2700000005</v>
      </c>
      <c r="K12" s="21">
        <f t="shared" si="1"/>
        <v>-0.05979508315071393</v>
      </c>
      <c r="M12" s="9">
        <v>16152592.26</v>
      </c>
      <c r="O12" s="9">
        <v>15996156.44</v>
      </c>
      <c r="Q12" s="9">
        <f t="shared" si="2"/>
        <v>156435.8200000003</v>
      </c>
      <c r="S12" s="21">
        <f t="shared" si="3"/>
        <v>0.009779588027084856</v>
      </c>
      <c r="U12" s="9">
        <v>70155992.75</v>
      </c>
      <c r="W12" s="9">
        <v>81407460.62</v>
      </c>
      <c r="Y12" s="9">
        <f t="shared" si="4"/>
        <v>-11251467.870000005</v>
      </c>
      <c r="AA12" s="21">
        <f t="shared" si="5"/>
        <v>-0.13821175337381508</v>
      </c>
      <c r="AC12" s="9">
        <v>79971667.62</v>
      </c>
      <c r="AE12" s="9">
        <v>95249910.99000001</v>
      </c>
      <c r="AG12" s="9">
        <f t="shared" si="6"/>
        <v>-15278243.370000005</v>
      </c>
      <c r="AI12" s="21">
        <f t="shared" si="7"/>
        <v>-0.1604016550903026</v>
      </c>
    </row>
    <row r="13" spans="1:35" ht="12.75" outlineLevel="1">
      <c r="A13" s="1" t="s">
        <v>104</v>
      </c>
      <c r="B13" s="16" t="s">
        <v>105</v>
      </c>
      <c r="C13" s="1" t="s">
        <v>106</v>
      </c>
      <c r="E13" s="5">
        <v>3427762.67</v>
      </c>
      <c r="G13" s="5">
        <v>3371615.78</v>
      </c>
      <c r="I13" s="9">
        <f t="shared" si="0"/>
        <v>56146.89000000013</v>
      </c>
      <c r="K13" s="21">
        <f t="shared" si="1"/>
        <v>0.01665281386243842</v>
      </c>
      <c r="M13" s="9">
        <v>9309157.3</v>
      </c>
      <c r="O13" s="9">
        <v>8553691.44</v>
      </c>
      <c r="Q13" s="9">
        <f t="shared" si="2"/>
        <v>755465.8600000013</v>
      </c>
      <c r="S13" s="21">
        <f t="shared" si="3"/>
        <v>0.0883204479959592</v>
      </c>
      <c r="U13" s="9">
        <v>37893302.07</v>
      </c>
      <c r="W13" s="9">
        <v>44034547.36</v>
      </c>
      <c r="Y13" s="9">
        <f t="shared" si="4"/>
        <v>-6141245.289999999</v>
      </c>
      <c r="AA13" s="21">
        <f t="shared" si="5"/>
        <v>-0.13946425382309185</v>
      </c>
      <c r="AC13" s="9">
        <v>42095690.36</v>
      </c>
      <c r="AE13" s="9">
        <v>49674459.67</v>
      </c>
      <c r="AG13" s="9">
        <f t="shared" si="6"/>
        <v>-7578769.310000002</v>
      </c>
      <c r="AI13" s="21">
        <f t="shared" si="7"/>
        <v>-0.1525687317053408</v>
      </c>
    </row>
    <row r="14" spans="1:35" ht="12.75" outlineLevel="1">
      <c r="A14" s="1" t="s">
        <v>107</v>
      </c>
      <c r="B14" s="16" t="s">
        <v>108</v>
      </c>
      <c r="C14" s="1" t="s">
        <v>109</v>
      </c>
      <c r="E14" s="5">
        <v>3634266.03</v>
      </c>
      <c r="G14" s="5">
        <v>3965108.02</v>
      </c>
      <c r="I14" s="9">
        <f t="shared" si="0"/>
        <v>-330841.9900000002</v>
      </c>
      <c r="K14" s="21">
        <f t="shared" si="1"/>
        <v>-0.08343832963219</v>
      </c>
      <c r="M14" s="9">
        <v>8262449.49</v>
      </c>
      <c r="O14" s="9">
        <v>8324310.04</v>
      </c>
      <c r="Q14" s="9">
        <f t="shared" si="2"/>
        <v>-61860.549999999814</v>
      </c>
      <c r="S14" s="21">
        <f t="shared" si="3"/>
        <v>-0.007431312589601698</v>
      </c>
      <c r="U14" s="9">
        <v>39607847.6</v>
      </c>
      <c r="W14" s="9">
        <v>11655581.04</v>
      </c>
      <c r="Y14" s="9">
        <f t="shared" si="4"/>
        <v>27952266.560000002</v>
      </c>
      <c r="AA14" s="21">
        <f t="shared" si="5"/>
        <v>2.3981873116468853</v>
      </c>
      <c r="AC14" s="9">
        <v>45039202.78</v>
      </c>
      <c r="AE14" s="9">
        <v>11655581.04</v>
      </c>
      <c r="AG14" s="9">
        <f t="shared" si="6"/>
        <v>33383621.740000002</v>
      </c>
      <c r="AI14" s="21">
        <f t="shared" si="7"/>
        <v>2.8641748210949767</v>
      </c>
    </row>
    <row r="15" spans="1:35" ht="12.75" outlineLevel="1">
      <c r="A15" s="1" t="s">
        <v>110</v>
      </c>
      <c r="B15" s="16" t="s">
        <v>111</v>
      </c>
      <c r="C15" s="1" t="s">
        <v>112</v>
      </c>
      <c r="E15" s="5">
        <v>5108398.1</v>
      </c>
      <c r="G15" s="5">
        <v>4253288.86</v>
      </c>
      <c r="I15" s="9">
        <f t="shared" si="0"/>
        <v>855109.2399999993</v>
      </c>
      <c r="K15" s="21">
        <f t="shared" si="1"/>
        <v>0.20104659432888816</v>
      </c>
      <c r="M15" s="9">
        <v>13329972.03</v>
      </c>
      <c r="O15" s="9">
        <v>12551713.89</v>
      </c>
      <c r="Q15" s="9">
        <f t="shared" si="2"/>
        <v>778258.1399999987</v>
      </c>
      <c r="S15" s="21">
        <f t="shared" si="3"/>
        <v>0.062004133206066785</v>
      </c>
      <c r="U15" s="9">
        <v>50396516.24</v>
      </c>
      <c r="W15" s="9">
        <v>58355774.2</v>
      </c>
      <c r="Y15" s="9">
        <f t="shared" si="4"/>
        <v>-7959257.960000001</v>
      </c>
      <c r="AA15" s="21">
        <f t="shared" si="5"/>
        <v>-0.1363919521095138</v>
      </c>
      <c r="AC15" s="9">
        <v>55012851.81</v>
      </c>
      <c r="AE15" s="9">
        <v>64221032.400000006</v>
      </c>
      <c r="AG15" s="9">
        <f t="shared" si="6"/>
        <v>-9208180.590000004</v>
      </c>
      <c r="AI15" s="21">
        <f t="shared" si="7"/>
        <v>-0.1433826309836776</v>
      </c>
    </row>
    <row r="16" spans="1:35" ht="12.75" outlineLevel="1">
      <c r="A16" s="1" t="s">
        <v>113</v>
      </c>
      <c r="B16" s="16" t="s">
        <v>114</v>
      </c>
      <c r="C16" s="1" t="s">
        <v>115</v>
      </c>
      <c r="E16" s="5">
        <v>3583972.15</v>
      </c>
      <c r="G16" s="5">
        <v>3780552.82</v>
      </c>
      <c r="I16" s="9">
        <f t="shared" si="0"/>
        <v>-196580.66999999993</v>
      </c>
      <c r="K16" s="21">
        <f t="shared" si="1"/>
        <v>-0.051997863635191835</v>
      </c>
      <c r="M16" s="9">
        <v>11399504.92</v>
      </c>
      <c r="O16" s="9">
        <v>11449237.52</v>
      </c>
      <c r="Q16" s="9">
        <f t="shared" si="2"/>
        <v>-49732.59999999963</v>
      </c>
      <c r="S16" s="21">
        <f t="shared" si="3"/>
        <v>-0.004343747774742612</v>
      </c>
      <c r="U16" s="9">
        <v>41918198.89</v>
      </c>
      <c r="W16" s="9">
        <v>66066594.89</v>
      </c>
      <c r="Y16" s="9">
        <f t="shared" si="4"/>
        <v>-24148396</v>
      </c>
      <c r="AA16" s="21">
        <f t="shared" si="5"/>
        <v>-0.3655159773287356</v>
      </c>
      <c r="AC16" s="9">
        <v>45817240.81</v>
      </c>
      <c r="AE16" s="9">
        <v>73198917.74</v>
      </c>
      <c r="AG16" s="9">
        <f t="shared" si="6"/>
        <v>-27381676.929999992</v>
      </c>
      <c r="AI16" s="21">
        <f t="shared" si="7"/>
        <v>-0.3740721553733725</v>
      </c>
    </row>
    <row r="17" spans="1:35" ht="12.75" outlineLevel="1">
      <c r="A17" s="1" t="s">
        <v>116</v>
      </c>
      <c r="B17" s="16" t="s">
        <v>117</v>
      </c>
      <c r="C17" s="1" t="s">
        <v>118</v>
      </c>
      <c r="E17" s="5">
        <v>3364553.61</v>
      </c>
      <c r="G17" s="5">
        <v>3280008.18</v>
      </c>
      <c r="I17" s="9">
        <f t="shared" si="0"/>
        <v>84545.4299999997</v>
      </c>
      <c r="K17" s="21">
        <f t="shared" si="1"/>
        <v>0.02577598144892422</v>
      </c>
      <c r="M17" s="9">
        <v>8415891.15</v>
      </c>
      <c r="O17" s="9">
        <v>9505827.86</v>
      </c>
      <c r="Q17" s="9">
        <f t="shared" si="2"/>
        <v>-1089936.709999999</v>
      </c>
      <c r="S17" s="21">
        <f t="shared" si="3"/>
        <v>-0.11465984089469922</v>
      </c>
      <c r="U17" s="9">
        <v>31824630.34</v>
      </c>
      <c r="W17" s="9">
        <v>45320292.06</v>
      </c>
      <c r="Y17" s="9">
        <f t="shared" si="4"/>
        <v>-13495661.720000003</v>
      </c>
      <c r="AA17" s="21">
        <f t="shared" si="5"/>
        <v>-0.2977840853746696</v>
      </c>
      <c r="AC17" s="9">
        <v>34685397.37</v>
      </c>
      <c r="AE17" s="9">
        <v>50131596.31</v>
      </c>
      <c r="AG17" s="9">
        <f t="shared" si="6"/>
        <v>-15446198.940000005</v>
      </c>
      <c r="AI17" s="21">
        <f t="shared" si="7"/>
        <v>-0.3081130479964165</v>
      </c>
    </row>
    <row r="18" spans="1:35" ht="12.75" outlineLevel="1">
      <c r="A18" s="1" t="s">
        <v>119</v>
      </c>
      <c r="B18" s="16" t="s">
        <v>120</v>
      </c>
      <c r="C18" s="1" t="s">
        <v>121</v>
      </c>
      <c r="E18" s="5">
        <v>925539.14</v>
      </c>
      <c r="G18" s="5">
        <v>787563.29</v>
      </c>
      <c r="I18" s="9">
        <f t="shared" si="0"/>
        <v>137975.84999999998</v>
      </c>
      <c r="K18" s="21">
        <f t="shared" si="1"/>
        <v>0.17519334858789568</v>
      </c>
      <c r="M18" s="9">
        <v>2574605.62</v>
      </c>
      <c r="O18" s="9">
        <v>2465090.35</v>
      </c>
      <c r="Q18" s="9">
        <f t="shared" si="2"/>
        <v>109515.27000000002</v>
      </c>
      <c r="S18" s="21">
        <f t="shared" si="3"/>
        <v>0.04442647304996347</v>
      </c>
      <c r="U18" s="9">
        <v>8922930.71</v>
      </c>
      <c r="W18" s="9">
        <v>9943738.52</v>
      </c>
      <c r="Y18" s="9">
        <f t="shared" si="4"/>
        <v>-1020807.8099999987</v>
      </c>
      <c r="AA18" s="21">
        <f t="shared" si="5"/>
        <v>-0.10265835208225071</v>
      </c>
      <c r="AC18" s="9">
        <v>9813296.21</v>
      </c>
      <c r="AE18" s="9">
        <v>11068414.719999999</v>
      </c>
      <c r="AG18" s="9">
        <f t="shared" si="6"/>
        <v>-1255118.509999998</v>
      </c>
      <c r="AI18" s="21">
        <f t="shared" si="7"/>
        <v>-0.11339641147815593</v>
      </c>
    </row>
    <row r="19" spans="1:35" ht="12.75" outlineLevel="1">
      <c r="A19" s="1" t="s">
        <v>122</v>
      </c>
      <c r="B19" s="16" t="s">
        <v>123</v>
      </c>
      <c r="C19" s="1" t="s">
        <v>124</v>
      </c>
      <c r="E19" s="5">
        <v>878844.53</v>
      </c>
      <c r="G19" s="5">
        <v>701784.16</v>
      </c>
      <c r="I19" s="9">
        <f t="shared" si="0"/>
        <v>177060.37</v>
      </c>
      <c r="K19" s="21">
        <f t="shared" si="1"/>
        <v>0.2523003226519105</v>
      </c>
      <c r="M19" s="9">
        <v>2180402.57</v>
      </c>
      <c r="O19" s="9">
        <v>2033483.59</v>
      </c>
      <c r="Q19" s="9">
        <f t="shared" si="2"/>
        <v>146918.97999999975</v>
      </c>
      <c r="S19" s="21">
        <f t="shared" si="3"/>
        <v>0.07224989703506766</v>
      </c>
      <c r="U19" s="9">
        <v>8104957.87</v>
      </c>
      <c r="W19" s="9">
        <v>9337555.36</v>
      </c>
      <c r="Y19" s="9">
        <f t="shared" si="4"/>
        <v>-1232597.4899999993</v>
      </c>
      <c r="AA19" s="21">
        <f t="shared" si="5"/>
        <v>-0.13200430331906482</v>
      </c>
      <c r="AC19" s="9">
        <v>8805760.790000001</v>
      </c>
      <c r="AE19" s="9">
        <v>10262753.719999999</v>
      </c>
      <c r="AG19" s="9">
        <f t="shared" si="6"/>
        <v>-1456992.9299999978</v>
      </c>
      <c r="AI19" s="21">
        <f t="shared" si="7"/>
        <v>-0.14196900459187847</v>
      </c>
    </row>
    <row r="20" spans="1:35" ht="12.75" outlineLevel="1">
      <c r="A20" s="1" t="s">
        <v>125</v>
      </c>
      <c r="B20" s="16" t="s">
        <v>126</v>
      </c>
      <c r="C20" s="1" t="s">
        <v>127</v>
      </c>
      <c r="E20" s="5">
        <v>2349606.23</v>
      </c>
      <c r="G20" s="5">
        <v>1994093.74</v>
      </c>
      <c r="I20" s="9">
        <f t="shared" si="0"/>
        <v>355512.49</v>
      </c>
      <c r="K20" s="21">
        <f t="shared" si="1"/>
        <v>0.17828273709941037</v>
      </c>
      <c r="M20" s="9">
        <v>5760367.33</v>
      </c>
      <c r="O20" s="9">
        <v>5558463.2</v>
      </c>
      <c r="Q20" s="9">
        <f t="shared" si="2"/>
        <v>201904.1299999999</v>
      </c>
      <c r="S20" s="21">
        <f t="shared" si="3"/>
        <v>0.03632373243021558</v>
      </c>
      <c r="U20" s="9">
        <v>23783715.6</v>
      </c>
      <c r="W20" s="9">
        <v>7539161.99</v>
      </c>
      <c r="Y20" s="9">
        <f t="shared" si="4"/>
        <v>16244553.610000001</v>
      </c>
      <c r="AA20" s="21">
        <f t="shared" si="5"/>
        <v>2.1546895572143026</v>
      </c>
      <c r="AC20" s="9">
        <v>26058606.01</v>
      </c>
      <c r="AE20" s="9">
        <v>7539161.99</v>
      </c>
      <c r="AG20" s="9">
        <f t="shared" si="6"/>
        <v>18519444.020000003</v>
      </c>
      <c r="AI20" s="21">
        <f t="shared" si="7"/>
        <v>2.4564326969714045</v>
      </c>
    </row>
    <row r="21" spans="1:35" ht="12.75" outlineLevel="1">
      <c r="A21" s="1" t="s">
        <v>128</v>
      </c>
      <c r="B21" s="16" t="s">
        <v>129</v>
      </c>
      <c r="C21" s="1" t="s">
        <v>130</v>
      </c>
      <c r="E21" s="5">
        <v>3926766.63</v>
      </c>
      <c r="G21" s="5">
        <v>4975970.98</v>
      </c>
      <c r="I21" s="9">
        <f t="shared" si="0"/>
        <v>-1049204.3500000006</v>
      </c>
      <c r="K21" s="21">
        <f t="shared" si="1"/>
        <v>-0.21085419392859894</v>
      </c>
      <c r="M21" s="9">
        <v>11127009.24</v>
      </c>
      <c r="O21" s="9">
        <v>13508297.26</v>
      </c>
      <c r="Q21" s="9">
        <f t="shared" si="2"/>
        <v>-2381288.0199999996</v>
      </c>
      <c r="S21" s="21">
        <f t="shared" si="3"/>
        <v>-0.17628335934324854</v>
      </c>
      <c r="U21" s="9">
        <v>52067220.56</v>
      </c>
      <c r="W21" s="9">
        <v>17425514.55</v>
      </c>
      <c r="Y21" s="9">
        <f t="shared" si="4"/>
        <v>34641706.010000005</v>
      </c>
      <c r="AA21" s="21">
        <f t="shared" si="5"/>
        <v>1.9879875518510874</v>
      </c>
      <c r="AC21" s="9">
        <v>57122117.07</v>
      </c>
      <c r="AE21" s="9">
        <v>17425514.55</v>
      </c>
      <c r="AG21" s="9">
        <f t="shared" si="6"/>
        <v>39696602.519999996</v>
      </c>
      <c r="AI21" s="21">
        <f t="shared" si="7"/>
        <v>2.2780734770325615</v>
      </c>
    </row>
    <row r="22" spans="1:35" ht="12.75" outlineLevel="1">
      <c r="A22" s="1" t="s">
        <v>131</v>
      </c>
      <c r="B22" s="16" t="s">
        <v>132</v>
      </c>
      <c r="C22" s="1" t="s">
        <v>133</v>
      </c>
      <c r="E22" s="5">
        <v>75141.27</v>
      </c>
      <c r="G22" s="5">
        <v>79052.81</v>
      </c>
      <c r="I22" s="9">
        <f t="shared" si="0"/>
        <v>-3911.5399999999936</v>
      </c>
      <c r="K22" s="21">
        <f t="shared" si="1"/>
        <v>-0.04948008805759079</v>
      </c>
      <c r="M22" s="9">
        <v>302449.73</v>
      </c>
      <c r="O22" s="9">
        <v>240073.07</v>
      </c>
      <c r="Q22" s="9">
        <f t="shared" si="2"/>
        <v>62376.659999999974</v>
      </c>
      <c r="S22" s="21">
        <f t="shared" si="3"/>
        <v>0.25982364452622686</v>
      </c>
      <c r="U22" s="9">
        <v>895797.17</v>
      </c>
      <c r="W22" s="9">
        <v>950020.59</v>
      </c>
      <c r="Y22" s="9">
        <f t="shared" si="4"/>
        <v>-54223.419999999925</v>
      </c>
      <c r="AA22" s="21">
        <f t="shared" si="5"/>
        <v>-0.05707604716230406</v>
      </c>
      <c r="AC22" s="9">
        <v>974922.55</v>
      </c>
      <c r="AE22" s="9">
        <v>1034420.96</v>
      </c>
      <c r="AG22" s="9">
        <f t="shared" si="6"/>
        <v>-59498.409999999916</v>
      </c>
      <c r="AI22" s="21">
        <f t="shared" si="7"/>
        <v>-0.05751856574909302</v>
      </c>
    </row>
    <row r="23" spans="1:35" ht="12.75" outlineLevel="1">
      <c r="A23" s="1" t="s">
        <v>134</v>
      </c>
      <c r="B23" s="16" t="s">
        <v>135</v>
      </c>
      <c r="C23" s="1" t="s">
        <v>136</v>
      </c>
      <c r="E23" s="5">
        <v>15031.83</v>
      </c>
      <c r="G23" s="5">
        <v>16533.39</v>
      </c>
      <c r="I23" s="9">
        <f t="shared" si="0"/>
        <v>-1501.5599999999995</v>
      </c>
      <c r="K23" s="21">
        <f t="shared" si="1"/>
        <v>-0.09081985001261082</v>
      </c>
      <c r="M23" s="9">
        <v>51899.61</v>
      </c>
      <c r="O23" s="9">
        <v>43211.44</v>
      </c>
      <c r="Q23" s="9">
        <f t="shared" si="2"/>
        <v>8688.169999999998</v>
      </c>
      <c r="S23" s="21">
        <f t="shared" si="3"/>
        <v>0.20106180215239292</v>
      </c>
      <c r="U23" s="9">
        <v>159470.2</v>
      </c>
      <c r="W23" s="9">
        <v>53199.88</v>
      </c>
      <c r="Y23" s="9">
        <f t="shared" si="4"/>
        <v>106270.32</v>
      </c>
      <c r="AA23" s="21">
        <f t="shared" si="5"/>
        <v>1.9975669118050645</v>
      </c>
      <c r="AC23" s="9">
        <v>178804.67</v>
      </c>
      <c r="AE23" s="9">
        <v>53199.88</v>
      </c>
      <c r="AG23" s="9">
        <f t="shared" si="6"/>
        <v>125604.79000000001</v>
      </c>
      <c r="AI23" s="21">
        <f t="shared" si="7"/>
        <v>2.3609976187916217</v>
      </c>
    </row>
    <row r="24" spans="1:35" ht="12.75" outlineLevel="1">
      <c r="A24" s="1" t="s">
        <v>137</v>
      </c>
      <c r="B24" s="16" t="s">
        <v>138</v>
      </c>
      <c r="C24" s="1" t="s">
        <v>139</v>
      </c>
      <c r="E24" s="5">
        <v>2325998.69</v>
      </c>
      <c r="G24" s="5">
        <v>2262205.71</v>
      </c>
      <c r="I24" s="9">
        <f t="shared" si="0"/>
        <v>63792.97999999998</v>
      </c>
      <c r="K24" s="21">
        <f t="shared" si="1"/>
        <v>0.02819946025156129</v>
      </c>
      <c r="M24" s="9">
        <v>4693715.433</v>
      </c>
      <c r="O24" s="9">
        <v>8035571.31</v>
      </c>
      <c r="Q24" s="9">
        <f t="shared" si="2"/>
        <v>-3341855.8769999994</v>
      </c>
      <c r="S24" s="21">
        <f t="shared" si="3"/>
        <v>-0.4158827976352063</v>
      </c>
      <c r="U24" s="9">
        <v>29929477.123</v>
      </c>
      <c r="W24" s="9">
        <v>35825081.9</v>
      </c>
      <c r="Y24" s="9">
        <f t="shared" si="4"/>
        <v>-5895604.776999999</v>
      </c>
      <c r="AA24" s="21">
        <f t="shared" si="5"/>
        <v>-0.16456640053068516</v>
      </c>
      <c r="AC24" s="9">
        <v>32564167.773</v>
      </c>
      <c r="AE24" s="9">
        <v>37651751.15</v>
      </c>
      <c r="AG24" s="9">
        <f t="shared" si="6"/>
        <v>-5087583.377</v>
      </c>
      <c r="AI24" s="21">
        <f t="shared" si="7"/>
        <v>-0.13512209184459142</v>
      </c>
    </row>
    <row r="25" spans="1:35" ht="12.75" outlineLevel="1">
      <c r="A25" s="1" t="s">
        <v>140</v>
      </c>
      <c r="B25" s="16" t="s">
        <v>141</v>
      </c>
      <c r="C25" s="1" t="s">
        <v>142</v>
      </c>
      <c r="E25" s="5">
        <v>2051.92</v>
      </c>
      <c r="G25" s="5">
        <v>2373.9</v>
      </c>
      <c r="I25" s="9">
        <f t="shared" si="0"/>
        <v>-321.98</v>
      </c>
      <c r="K25" s="21">
        <f t="shared" si="1"/>
        <v>-0.1356333459707654</v>
      </c>
      <c r="M25" s="9">
        <v>6476.58</v>
      </c>
      <c r="O25" s="9">
        <v>6938.64</v>
      </c>
      <c r="Q25" s="9">
        <f t="shared" si="2"/>
        <v>-462.0600000000004</v>
      </c>
      <c r="S25" s="21">
        <f t="shared" si="3"/>
        <v>-0.06659230050845705</v>
      </c>
      <c r="U25" s="9">
        <v>22700.56</v>
      </c>
      <c r="W25" s="9">
        <v>26420.69</v>
      </c>
      <c r="Y25" s="9">
        <f t="shared" si="4"/>
        <v>-3720.1299999999974</v>
      </c>
      <c r="AA25" s="21">
        <f t="shared" si="5"/>
        <v>-0.14080366561206378</v>
      </c>
      <c r="AC25" s="9">
        <v>25164.46</v>
      </c>
      <c r="AE25" s="9">
        <v>28986.48</v>
      </c>
      <c r="AG25" s="9">
        <f t="shared" si="6"/>
        <v>-3822.0200000000004</v>
      </c>
      <c r="AI25" s="21">
        <f t="shared" si="7"/>
        <v>-0.13185526493730873</v>
      </c>
    </row>
    <row r="26" spans="1:35" ht="12.75" outlineLevel="1">
      <c r="A26" s="1" t="s">
        <v>143</v>
      </c>
      <c r="B26" s="16" t="s">
        <v>144</v>
      </c>
      <c r="C26" s="1" t="s">
        <v>145</v>
      </c>
      <c r="E26" s="5">
        <v>60771.29</v>
      </c>
      <c r="G26" s="5">
        <v>64768.62</v>
      </c>
      <c r="I26" s="9">
        <f t="shared" si="0"/>
        <v>-3997.3300000000017</v>
      </c>
      <c r="K26" s="21">
        <f t="shared" si="1"/>
        <v>-0.061717078424706306</v>
      </c>
      <c r="M26" s="9">
        <v>182024.26</v>
      </c>
      <c r="O26" s="9">
        <v>194524.75</v>
      </c>
      <c r="Q26" s="9">
        <f t="shared" si="2"/>
        <v>-12500.48999999999</v>
      </c>
      <c r="S26" s="21">
        <f t="shared" si="3"/>
        <v>-0.06426169420600715</v>
      </c>
      <c r="U26" s="9">
        <v>697856.15</v>
      </c>
      <c r="W26" s="9">
        <v>710828.28</v>
      </c>
      <c r="Y26" s="9">
        <f t="shared" si="4"/>
        <v>-12972.130000000005</v>
      </c>
      <c r="AA26" s="21">
        <f t="shared" si="5"/>
        <v>-0.01824931613581835</v>
      </c>
      <c r="AC26" s="9">
        <v>762571.15</v>
      </c>
      <c r="AE26" s="9">
        <v>514578.22</v>
      </c>
      <c r="AG26" s="9">
        <f t="shared" si="6"/>
        <v>247992.93000000005</v>
      </c>
      <c r="AI26" s="21">
        <f t="shared" si="7"/>
        <v>0.4819343694725363</v>
      </c>
    </row>
    <row r="27" spans="1:35" ht="12.75" outlineLevel="1">
      <c r="A27" s="1" t="s">
        <v>146</v>
      </c>
      <c r="B27" s="16" t="s">
        <v>147</v>
      </c>
      <c r="C27" s="1" t="s">
        <v>148</v>
      </c>
      <c r="E27" s="5">
        <v>11382102.67</v>
      </c>
      <c r="G27" s="5">
        <v>11196158.3</v>
      </c>
      <c r="I27" s="9">
        <f t="shared" si="0"/>
        <v>185944.36999999918</v>
      </c>
      <c r="K27" s="21">
        <f t="shared" si="1"/>
        <v>0.016607872541423353</v>
      </c>
      <c r="M27" s="9">
        <v>33394335.39</v>
      </c>
      <c r="O27" s="9">
        <v>28467910.54</v>
      </c>
      <c r="Q27" s="9">
        <f t="shared" si="2"/>
        <v>4926424.8500000015</v>
      </c>
      <c r="S27" s="21">
        <f t="shared" si="3"/>
        <v>0.1730518593234276</v>
      </c>
      <c r="U27" s="9">
        <v>129322026.15</v>
      </c>
      <c r="W27" s="9">
        <v>163095538.66</v>
      </c>
      <c r="Y27" s="9">
        <f t="shared" si="4"/>
        <v>-33773512.50999999</v>
      </c>
      <c r="AA27" s="21">
        <f t="shared" si="5"/>
        <v>-0.20707808924440627</v>
      </c>
      <c r="AC27" s="9">
        <v>142193473.86</v>
      </c>
      <c r="AE27" s="9">
        <v>189655321.54</v>
      </c>
      <c r="AG27" s="9">
        <f t="shared" si="6"/>
        <v>-47461847.67999998</v>
      </c>
      <c r="AI27" s="21">
        <f t="shared" si="7"/>
        <v>-0.2502531819018316</v>
      </c>
    </row>
    <row r="28" spans="1:35" ht="12.75" outlineLevel="1">
      <c r="A28" s="1" t="s">
        <v>149</v>
      </c>
      <c r="B28" s="16" t="s">
        <v>150</v>
      </c>
      <c r="C28" s="1" t="s">
        <v>151</v>
      </c>
      <c r="E28" s="5">
        <v>0</v>
      </c>
      <c r="G28" s="5">
        <v>0</v>
      </c>
      <c r="I28" s="9">
        <f t="shared" si="0"/>
        <v>0</v>
      </c>
      <c r="K28" s="21">
        <f t="shared" si="1"/>
        <v>0</v>
      </c>
      <c r="M28" s="9">
        <v>0</v>
      </c>
      <c r="O28" s="9">
        <v>105824.37</v>
      </c>
      <c r="Q28" s="9">
        <f t="shared" si="2"/>
        <v>-105824.37</v>
      </c>
      <c r="S28" s="21" t="str">
        <f t="shared" si="3"/>
        <v>N.M.</v>
      </c>
      <c r="U28" s="9">
        <v>91691.36</v>
      </c>
      <c r="W28" s="9">
        <v>116218.66</v>
      </c>
      <c r="Y28" s="9">
        <f t="shared" si="4"/>
        <v>-24527.300000000003</v>
      </c>
      <c r="AA28" s="21">
        <f t="shared" si="5"/>
        <v>-0.21104442264262901</v>
      </c>
      <c r="AC28" s="9">
        <v>94478.05</v>
      </c>
      <c r="AE28" s="9">
        <v>285281.89</v>
      </c>
      <c r="AG28" s="9">
        <f t="shared" si="6"/>
        <v>-190803.84000000003</v>
      </c>
      <c r="AI28" s="21">
        <f t="shared" si="7"/>
        <v>-0.6688256306770823</v>
      </c>
    </row>
    <row r="29" spans="1:35" ht="12.75" outlineLevel="1">
      <c r="A29" s="1" t="s">
        <v>152</v>
      </c>
      <c r="B29" s="16" t="s">
        <v>153</v>
      </c>
      <c r="C29" s="1" t="s">
        <v>154</v>
      </c>
      <c r="E29" s="5">
        <v>-11414949.41</v>
      </c>
      <c r="G29" s="5">
        <v>-11111750.14</v>
      </c>
      <c r="I29" s="9">
        <f t="shared" si="0"/>
        <v>-303199.26999999955</v>
      </c>
      <c r="K29" s="21">
        <f t="shared" si="1"/>
        <v>-0.02728636499020482</v>
      </c>
      <c r="M29" s="9">
        <v>-33120380.02</v>
      </c>
      <c r="O29" s="9">
        <v>-27376280.52</v>
      </c>
      <c r="Q29" s="9">
        <f t="shared" si="2"/>
        <v>-5744099.5</v>
      </c>
      <c r="S29" s="21">
        <f t="shared" si="3"/>
        <v>-0.2098203039599771</v>
      </c>
      <c r="U29" s="9">
        <v>-126396696.53</v>
      </c>
      <c r="W29" s="9">
        <v>-154901594.48</v>
      </c>
      <c r="Y29" s="9">
        <f t="shared" si="4"/>
        <v>28504897.949999988</v>
      </c>
      <c r="AA29" s="21">
        <f t="shared" si="5"/>
        <v>0.1840193966091187</v>
      </c>
      <c r="AC29" s="9">
        <v>-139047710.59</v>
      </c>
      <c r="AE29" s="9">
        <v>-179738087.08999997</v>
      </c>
      <c r="AG29" s="9">
        <f t="shared" si="6"/>
        <v>40690376.49999997</v>
      </c>
      <c r="AI29" s="21">
        <f t="shared" si="7"/>
        <v>0.22638705662659658</v>
      </c>
    </row>
    <row r="30" spans="1:35" ht="12.75" outlineLevel="1">
      <c r="A30" s="1" t="s">
        <v>155</v>
      </c>
      <c r="B30" s="16" t="s">
        <v>156</v>
      </c>
      <c r="C30" s="1" t="s">
        <v>157</v>
      </c>
      <c r="E30" s="5">
        <v>0</v>
      </c>
      <c r="G30" s="5">
        <v>0</v>
      </c>
      <c r="I30" s="9">
        <f t="shared" si="0"/>
        <v>0</v>
      </c>
      <c r="K30" s="21">
        <f t="shared" si="1"/>
        <v>0</v>
      </c>
      <c r="M30" s="9">
        <v>0</v>
      </c>
      <c r="O30" s="9">
        <v>0</v>
      </c>
      <c r="Q30" s="9">
        <f t="shared" si="2"/>
        <v>0</v>
      </c>
      <c r="S30" s="21">
        <f t="shared" si="3"/>
        <v>0</v>
      </c>
      <c r="U30" s="9">
        <v>-46396.81</v>
      </c>
      <c r="W30" s="9">
        <v>-318390.08</v>
      </c>
      <c r="Y30" s="9">
        <f t="shared" si="4"/>
        <v>271993.27</v>
      </c>
      <c r="AA30" s="21">
        <f t="shared" si="5"/>
        <v>0.854276835509448</v>
      </c>
      <c r="AC30" s="9">
        <v>-46396.81</v>
      </c>
      <c r="AE30" s="9">
        <v>-379829.53</v>
      </c>
      <c r="AG30" s="9">
        <f t="shared" si="6"/>
        <v>333432.72000000003</v>
      </c>
      <c r="AI30" s="21">
        <f t="shared" si="7"/>
        <v>0.8778483336985411</v>
      </c>
    </row>
    <row r="31" spans="1:35" ht="12.75" outlineLevel="1">
      <c r="A31" s="1" t="s">
        <v>158</v>
      </c>
      <c r="B31" s="16" t="s">
        <v>159</v>
      </c>
      <c r="C31" s="1" t="s">
        <v>160</v>
      </c>
      <c r="E31" s="5">
        <v>0</v>
      </c>
      <c r="G31" s="5">
        <v>0</v>
      </c>
      <c r="I31" s="9">
        <f t="shared" si="0"/>
        <v>0</v>
      </c>
      <c r="K31" s="21">
        <f t="shared" si="1"/>
        <v>0</v>
      </c>
      <c r="M31" s="9">
        <v>0</v>
      </c>
      <c r="O31" s="9">
        <v>1819.79</v>
      </c>
      <c r="Q31" s="9">
        <f t="shared" si="2"/>
        <v>-1819.79</v>
      </c>
      <c r="S31" s="21" t="str">
        <f t="shared" si="3"/>
        <v>N.M.</v>
      </c>
      <c r="U31" s="9">
        <v>-15682.94</v>
      </c>
      <c r="W31" s="9">
        <v>-214015.79</v>
      </c>
      <c r="Y31" s="9">
        <f t="shared" si="4"/>
        <v>198332.85</v>
      </c>
      <c r="AA31" s="21">
        <f t="shared" si="5"/>
        <v>0.9267206405658199</v>
      </c>
      <c r="AC31" s="9">
        <v>-15682.94</v>
      </c>
      <c r="AE31" s="9">
        <v>-255115.79</v>
      </c>
      <c r="AG31" s="9">
        <f t="shared" si="6"/>
        <v>239432.85</v>
      </c>
      <c r="AI31" s="21">
        <f t="shared" si="7"/>
        <v>0.9385261884417267</v>
      </c>
    </row>
    <row r="32" spans="1:35" ht="12.75" outlineLevel="1">
      <c r="A32" s="1" t="s">
        <v>161</v>
      </c>
      <c r="B32" s="16" t="s">
        <v>162</v>
      </c>
      <c r="C32" s="1" t="s">
        <v>163</v>
      </c>
      <c r="E32" s="5">
        <v>195110.75</v>
      </c>
      <c r="G32" s="5">
        <v>196049.5</v>
      </c>
      <c r="I32" s="9">
        <f t="shared" si="0"/>
        <v>-938.75</v>
      </c>
      <c r="K32" s="21">
        <f t="shared" si="1"/>
        <v>-0.0047883315183155275</v>
      </c>
      <c r="M32" s="9">
        <v>467249.85</v>
      </c>
      <c r="O32" s="9">
        <v>444918.26</v>
      </c>
      <c r="Q32" s="9">
        <f t="shared" si="2"/>
        <v>22331.589999999967</v>
      </c>
      <c r="S32" s="21">
        <f t="shared" si="3"/>
        <v>0.05019256795619035</v>
      </c>
      <c r="U32" s="9">
        <v>1881701.4</v>
      </c>
      <c r="W32" s="9">
        <v>1527025.45</v>
      </c>
      <c r="Y32" s="9">
        <f t="shared" si="4"/>
        <v>354675.94999999995</v>
      </c>
      <c r="AA32" s="21">
        <f t="shared" si="5"/>
        <v>0.23226590624275448</v>
      </c>
      <c r="AC32" s="9">
        <v>2099409.61</v>
      </c>
      <c r="AE32" s="9">
        <v>1727916.83</v>
      </c>
      <c r="AG32" s="9">
        <f t="shared" si="6"/>
        <v>371492.7799999998</v>
      </c>
      <c r="AI32" s="21">
        <f t="shared" si="7"/>
        <v>0.2149945955442773</v>
      </c>
    </row>
    <row r="33" spans="1:35" ht="12.75" outlineLevel="1">
      <c r="A33" s="1" t="s">
        <v>164</v>
      </c>
      <c r="B33" s="16" t="s">
        <v>165</v>
      </c>
      <c r="C33" s="1" t="s">
        <v>166</v>
      </c>
      <c r="E33" s="5">
        <v>1773601.29</v>
      </c>
      <c r="G33" s="5">
        <v>2898779.88</v>
      </c>
      <c r="I33" s="9">
        <f t="shared" si="0"/>
        <v>-1125178.5899999999</v>
      </c>
      <c r="K33" s="21">
        <f t="shared" si="1"/>
        <v>-0.3881559264858703</v>
      </c>
      <c r="M33" s="9">
        <v>5608917.89</v>
      </c>
      <c r="O33" s="9">
        <v>8889052.9</v>
      </c>
      <c r="Q33" s="9">
        <f t="shared" si="2"/>
        <v>-3280135.0100000007</v>
      </c>
      <c r="S33" s="21">
        <f t="shared" si="3"/>
        <v>-0.36900837995912933</v>
      </c>
      <c r="U33" s="9">
        <v>31279586.92</v>
      </c>
      <c r="W33" s="9">
        <v>28796139.14</v>
      </c>
      <c r="Y33" s="9">
        <f t="shared" si="4"/>
        <v>2483447.780000001</v>
      </c>
      <c r="AA33" s="21">
        <f t="shared" si="5"/>
        <v>0.08624238714523731</v>
      </c>
      <c r="AC33" s="9">
        <v>33881119.2</v>
      </c>
      <c r="AE33" s="9">
        <v>32209047.61</v>
      </c>
      <c r="AG33" s="9">
        <f t="shared" si="6"/>
        <v>1672071.5900000036</v>
      </c>
      <c r="AI33" s="21">
        <f t="shared" si="7"/>
        <v>0.05191310249983525</v>
      </c>
    </row>
    <row r="34" spans="1:35" ht="12.75" outlineLevel="1">
      <c r="A34" s="1" t="s">
        <v>167</v>
      </c>
      <c r="B34" s="16" t="s">
        <v>168</v>
      </c>
      <c r="C34" s="1" t="s">
        <v>169</v>
      </c>
      <c r="E34" s="5">
        <v>185173.47</v>
      </c>
      <c r="G34" s="5">
        <v>179962.48</v>
      </c>
      <c r="I34" s="9">
        <f t="shared" si="0"/>
        <v>5210.989999999991</v>
      </c>
      <c r="K34" s="21">
        <f t="shared" si="1"/>
        <v>0.028955980157641694</v>
      </c>
      <c r="M34" s="9">
        <v>519054.87</v>
      </c>
      <c r="O34" s="9">
        <v>481585.03</v>
      </c>
      <c r="Q34" s="9">
        <f t="shared" si="2"/>
        <v>37469.83999999997</v>
      </c>
      <c r="S34" s="21">
        <f t="shared" si="3"/>
        <v>0.07780524240963214</v>
      </c>
      <c r="U34" s="9">
        <v>2172887.55</v>
      </c>
      <c r="W34" s="9">
        <v>1862509.61</v>
      </c>
      <c r="Y34" s="9">
        <f t="shared" si="4"/>
        <v>310377.9399999997</v>
      </c>
      <c r="AA34" s="21">
        <f t="shared" si="5"/>
        <v>0.16664501398196796</v>
      </c>
      <c r="AC34" s="9">
        <v>2384832.6</v>
      </c>
      <c r="AE34" s="9">
        <v>2040876.68</v>
      </c>
      <c r="AG34" s="9">
        <f t="shared" si="6"/>
        <v>343955.92000000016</v>
      </c>
      <c r="AI34" s="21">
        <f t="shared" si="7"/>
        <v>0.1685334167275605</v>
      </c>
    </row>
    <row r="35" spans="1:35" ht="12.75" outlineLevel="1">
      <c r="A35" s="1" t="s">
        <v>170</v>
      </c>
      <c r="B35" s="16" t="s">
        <v>171</v>
      </c>
      <c r="C35" s="1" t="s">
        <v>172</v>
      </c>
      <c r="E35" s="5">
        <v>-1221617.16</v>
      </c>
      <c r="G35" s="5">
        <v>-1869381.46</v>
      </c>
      <c r="I35" s="9">
        <f t="shared" si="0"/>
        <v>647764.3</v>
      </c>
      <c r="K35" s="21">
        <f t="shared" si="1"/>
        <v>0.34651263739397525</v>
      </c>
      <c r="M35" s="9">
        <v>-4035986.46</v>
      </c>
      <c r="O35" s="9">
        <v>-6047560.33</v>
      </c>
      <c r="Q35" s="9">
        <f t="shared" si="2"/>
        <v>2011573.87</v>
      </c>
      <c r="S35" s="21">
        <f t="shared" si="3"/>
        <v>0.33262568047832936</v>
      </c>
      <c r="U35" s="9">
        <v>-19019561.48</v>
      </c>
      <c r="W35" s="9">
        <v>-15561601.01</v>
      </c>
      <c r="Y35" s="9">
        <f t="shared" si="4"/>
        <v>-3457960.4700000007</v>
      </c>
      <c r="AA35" s="21">
        <f t="shared" si="5"/>
        <v>-0.22221109947349824</v>
      </c>
      <c r="AC35" s="9">
        <v>-20190515.77</v>
      </c>
      <c r="AE35" s="9">
        <v>-15995804.45</v>
      </c>
      <c r="AG35" s="9">
        <f t="shared" si="6"/>
        <v>-4194711.32</v>
      </c>
      <c r="AI35" s="21">
        <f t="shared" si="7"/>
        <v>-0.26223822209829534</v>
      </c>
    </row>
    <row r="36" spans="1:35" ht="12.75" outlineLevel="1">
      <c r="A36" s="1" t="s">
        <v>173</v>
      </c>
      <c r="B36" s="16" t="s">
        <v>174</v>
      </c>
      <c r="C36" s="1" t="s">
        <v>175</v>
      </c>
      <c r="E36" s="5">
        <v>-7474.7</v>
      </c>
      <c r="G36" s="5">
        <v>-10134.25</v>
      </c>
      <c r="I36" s="9">
        <f t="shared" si="0"/>
        <v>2659.55</v>
      </c>
      <c r="K36" s="21">
        <f t="shared" si="1"/>
        <v>0.2624318523817747</v>
      </c>
      <c r="M36" s="9">
        <v>198164</v>
      </c>
      <c r="O36" s="9">
        <v>-46631.43</v>
      </c>
      <c r="Q36" s="9">
        <f t="shared" si="2"/>
        <v>244795.43</v>
      </c>
      <c r="S36" s="21">
        <f t="shared" si="3"/>
        <v>5.249580165137548</v>
      </c>
      <c r="U36" s="9">
        <v>-165146</v>
      </c>
      <c r="W36" s="9">
        <v>-225529.99</v>
      </c>
      <c r="Y36" s="9">
        <f t="shared" si="4"/>
        <v>60383.98999999999</v>
      </c>
      <c r="AA36" s="21">
        <f t="shared" si="5"/>
        <v>0.2677426181768553</v>
      </c>
      <c r="AC36" s="9">
        <v>-172447.42</v>
      </c>
      <c r="AE36" s="9">
        <v>-227778.99</v>
      </c>
      <c r="AG36" s="9">
        <f t="shared" si="6"/>
        <v>55331.56999999998</v>
      </c>
      <c r="AI36" s="21">
        <f t="shared" si="7"/>
        <v>0.24291779500822258</v>
      </c>
    </row>
    <row r="37" spans="1:35" ht="12.75" outlineLevel="1">
      <c r="A37" s="1" t="s">
        <v>176</v>
      </c>
      <c r="B37" s="16" t="s">
        <v>177</v>
      </c>
      <c r="C37" s="1" t="s">
        <v>178</v>
      </c>
      <c r="E37" s="5">
        <v>0</v>
      </c>
      <c r="G37" s="5">
        <v>-69700</v>
      </c>
      <c r="I37" s="9">
        <f t="shared" si="0"/>
        <v>69700</v>
      </c>
      <c r="K37" s="21" t="str">
        <f t="shared" si="1"/>
        <v>N.M.</v>
      </c>
      <c r="M37" s="9">
        <v>0</v>
      </c>
      <c r="O37" s="9">
        <v>-155971.45</v>
      </c>
      <c r="Q37" s="9">
        <f t="shared" si="2"/>
        <v>155971.45</v>
      </c>
      <c r="S37" s="21" t="str">
        <f t="shared" si="3"/>
        <v>N.M.</v>
      </c>
      <c r="U37" s="9">
        <v>0</v>
      </c>
      <c r="W37" s="9">
        <v>-449080.45</v>
      </c>
      <c r="Y37" s="9">
        <f t="shared" si="4"/>
        <v>449080.45</v>
      </c>
      <c r="AA37" s="21" t="str">
        <f t="shared" si="5"/>
        <v>N.M.</v>
      </c>
      <c r="AC37" s="9">
        <v>-1061</v>
      </c>
      <c r="AE37" s="9">
        <v>-1669560.45</v>
      </c>
      <c r="AG37" s="9">
        <f t="shared" si="6"/>
        <v>1668499.45</v>
      </c>
      <c r="AI37" s="21">
        <f t="shared" si="7"/>
        <v>0.9993645033936926</v>
      </c>
    </row>
    <row r="38" spans="1:35" ht="12.75" outlineLevel="1">
      <c r="A38" s="1" t="s">
        <v>179</v>
      </c>
      <c r="B38" s="16" t="s">
        <v>180</v>
      </c>
      <c r="C38" s="1" t="s">
        <v>181</v>
      </c>
      <c r="E38" s="5">
        <v>134913.52</v>
      </c>
      <c r="G38" s="5">
        <v>175217.27</v>
      </c>
      <c r="I38" s="9">
        <f t="shared" si="0"/>
        <v>-40303.75</v>
      </c>
      <c r="K38" s="21">
        <f t="shared" si="1"/>
        <v>-0.2300215612308079</v>
      </c>
      <c r="M38" s="9">
        <v>366606.96</v>
      </c>
      <c r="O38" s="9">
        <v>446914.43</v>
      </c>
      <c r="Q38" s="9">
        <f t="shared" si="2"/>
        <v>-80307.46999999997</v>
      </c>
      <c r="S38" s="21">
        <f t="shared" si="3"/>
        <v>-0.1796931685557792</v>
      </c>
      <c r="U38" s="9">
        <v>890305.18</v>
      </c>
      <c r="W38" s="9">
        <v>-960756.44</v>
      </c>
      <c r="Y38" s="9">
        <f t="shared" si="4"/>
        <v>1851061.62</v>
      </c>
      <c r="AA38" s="21">
        <f t="shared" si="5"/>
        <v>1.9266710509897806</v>
      </c>
      <c r="AC38" s="9">
        <v>1281909</v>
      </c>
      <c r="AE38" s="9">
        <v>-2135825.77</v>
      </c>
      <c r="AG38" s="9">
        <f t="shared" si="6"/>
        <v>3417734.77</v>
      </c>
      <c r="AI38" s="21">
        <f t="shared" si="7"/>
        <v>1.6001936197258262</v>
      </c>
    </row>
    <row r="39" spans="1:35" ht="12.75" outlineLevel="1">
      <c r="A39" s="1" t="s">
        <v>182</v>
      </c>
      <c r="B39" s="16" t="s">
        <v>183</v>
      </c>
      <c r="C39" s="1" t="s">
        <v>184</v>
      </c>
      <c r="E39" s="5">
        <v>314575.33</v>
      </c>
      <c r="G39" s="5">
        <v>7515.08</v>
      </c>
      <c r="I39" s="9">
        <f t="shared" si="0"/>
        <v>307060.25</v>
      </c>
      <c r="K39" s="21" t="str">
        <f t="shared" si="1"/>
        <v>N.M.</v>
      </c>
      <c r="M39" s="9">
        <v>1343139.29</v>
      </c>
      <c r="O39" s="9">
        <v>-1085436.14</v>
      </c>
      <c r="Q39" s="9">
        <f t="shared" si="2"/>
        <v>2428575.4299999997</v>
      </c>
      <c r="S39" s="21">
        <f t="shared" si="3"/>
        <v>2.2374189880945</v>
      </c>
      <c r="U39" s="9">
        <v>5172467.64</v>
      </c>
      <c r="W39" s="9">
        <v>-2581756.62</v>
      </c>
      <c r="Y39" s="9">
        <f t="shared" si="4"/>
        <v>7754224.26</v>
      </c>
      <c r="AA39" s="21">
        <f t="shared" si="5"/>
        <v>3.0034683362214056</v>
      </c>
      <c r="AC39" s="9">
        <v>4955383.96</v>
      </c>
      <c r="AE39" s="9">
        <v>-2751559.85</v>
      </c>
      <c r="AG39" s="9">
        <f t="shared" si="6"/>
        <v>7706943.8100000005</v>
      </c>
      <c r="AI39" s="21">
        <f t="shared" si="7"/>
        <v>2.8009362798341457</v>
      </c>
    </row>
    <row r="40" spans="1:35" ht="12.75" outlineLevel="1">
      <c r="A40" s="1" t="s">
        <v>185</v>
      </c>
      <c r="B40" s="16" t="s">
        <v>186</v>
      </c>
      <c r="C40" s="1" t="s">
        <v>187</v>
      </c>
      <c r="E40" s="5">
        <v>1197593.51</v>
      </c>
      <c r="G40" s="5">
        <v>-89065.52</v>
      </c>
      <c r="I40" s="9">
        <f t="shared" si="0"/>
        <v>1286659.03</v>
      </c>
      <c r="K40" s="21" t="str">
        <f t="shared" si="1"/>
        <v>N.M.</v>
      </c>
      <c r="M40" s="9">
        <v>4251448.03</v>
      </c>
      <c r="O40" s="9">
        <v>-1054592.36</v>
      </c>
      <c r="Q40" s="9">
        <f t="shared" si="2"/>
        <v>5306040.390000001</v>
      </c>
      <c r="S40" s="21">
        <f t="shared" si="3"/>
        <v>5.031366233299851</v>
      </c>
      <c r="U40" s="9">
        <v>9846416.05</v>
      </c>
      <c r="W40" s="9">
        <v>1283137.39</v>
      </c>
      <c r="Y40" s="9">
        <f t="shared" si="4"/>
        <v>8563278.66</v>
      </c>
      <c r="AA40" s="21">
        <f t="shared" si="5"/>
        <v>6.673703632001559</v>
      </c>
      <c r="AC40" s="9">
        <v>9762397.600000001</v>
      </c>
      <c r="AE40" s="9">
        <v>1855653.36</v>
      </c>
      <c r="AG40" s="9">
        <f t="shared" si="6"/>
        <v>7906744.240000001</v>
      </c>
      <c r="AI40" s="21">
        <f t="shared" si="7"/>
        <v>4.260895062858077</v>
      </c>
    </row>
    <row r="41" spans="1:35" ht="12.75" outlineLevel="1">
      <c r="A41" s="1" t="s">
        <v>188</v>
      </c>
      <c r="B41" s="16" t="s">
        <v>189</v>
      </c>
      <c r="C41" s="1" t="s">
        <v>190</v>
      </c>
      <c r="E41" s="5">
        <v>22.05</v>
      </c>
      <c r="G41" s="5">
        <v>-806032.15</v>
      </c>
      <c r="I41" s="9">
        <f t="shared" si="0"/>
        <v>806054.2000000001</v>
      </c>
      <c r="K41" s="21">
        <f t="shared" si="1"/>
        <v>1.0000273562289048</v>
      </c>
      <c r="M41" s="9">
        <v>-4054458.11</v>
      </c>
      <c r="O41" s="9">
        <v>-2004315.49</v>
      </c>
      <c r="Q41" s="9">
        <f t="shared" si="2"/>
        <v>-2050142.6199999999</v>
      </c>
      <c r="S41" s="21">
        <f t="shared" si="3"/>
        <v>-1.0228642298224218</v>
      </c>
      <c r="U41" s="9">
        <v>-12112971.11</v>
      </c>
      <c r="W41" s="9">
        <v>-7745304.02</v>
      </c>
      <c r="Y41" s="9">
        <f t="shared" si="4"/>
        <v>-4367667.09</v>
      </c>
      <c r="AA41" s="21">
        <f t="shared" si="5"/>
        <v>-0.5639116397137888</v>
      </c>
      <c r="AC41" s="9">
        <v>-12830479.979999999</v>
      </c>
      <c r="AE41" s="9">
        <v>-9852108.14</v>
      </c>
      <c r="AG41" s="9">
        <f t="shared" si="6"/>
        <v>-2978371.839999998</v>
      </c>
      <c r="AI41" s="21">
        <f t="shared" si="7"/>
        <v>-0.3023080743407266</v>
      </c>
    </row>
    <row r="42" spans="1:35" ht="12.75" outlineLevel="1">
      <c r="A42" s="1" t="s">
        <v>191</v>
      </c>
      <c r="B42" s="16" t="s">
        <v>192</v>
      </c>
      <c r="C42" s="1" t="s">
        <v>193</v>
      </c>
      <c r="E42" s="5">
        <v>-30740.3</v>
      </c>
      <c r="G42" s="5">
        <v>-61282.54</v>
      </c>
      <c r="I42" s="9">
        <f aca="true" t="shared" si="8" ref="I42:I73">+E42-G42</f>
        <v>30542.24</v>
      </c>
      <c r="K42" s="21">
        <f aca="true" t="shared" si="9" ref="K42:K73">IF(G42&lt;0,IF(I42=0,0,IF(OR(G42=0,E42=0),"N.M.",IF(ABS(I42/G42)&gt;=10,"N.M.",I42/(-G42)))),IF(I42=0,0,IF(OR(G42=0,E42=0),"N.M.",IF(ABS(I42/G42)&gt;=10,"N.M.",I42/G42))))</f>
        <v>0.49838404217579757</v>
      </c>
      <c r="M42" s="9">
        <v>-132597.12</v>
      </c>
      <c r="O42" s="9">
        <v>-87707.45</v>
      </c>
      <c r="Q42" s="9">
        <f aca="true" t="shared" si="10" ref="Q42:Q73">+M42-O42</f>
        <v>-44889.67</v>
      </c>
      <c r="S42" s="21">
        <f aca="true" t="shared" si="11" ref="S42:S73">IF(O42&lt;0,IF(Q42=0,0,IF(OR(O42=0,M42=0),"N.M.",IF(ABS(Q42/O42)&gt;=10,"N.M.",Q42/(-O42)))),IF(Q42=0,0,IF(OR(O42=0,M42=0),"N.M.",IF(ABS(Q42/O42)&gt;=10,"N.M.",Q42/O42))))</f>
        <v>-0.5118113683615246</v>
      </c>
      <c r="U42" s="9">
        <v>-356450.66</v>
      </c>
      <c r="W42" s="9">
        <v>-481873.13</v>
      </c>
      <c r="Y42" s="9">
        <f aca="true" t="shared" si="12" ref="Y42:Y73">+U42-W42</f>
        <v>125422.47000000003</v>
      </c>
      <c r="AA42" s="21">
        <f aca="true" t="shared" si="13" ref="AA42:AA73">IF(W42&lt;0,IF(Y42=0,0,IF(OR(W42=0,U42=0),"N.M.",IF(ABS(Y42/W42)&gt;=10,"N.M.",Y42/(-W42)))),IF(Y42=0,0,IF(OR(W42=0,U42=0),"N.M.",IF(ABS(Y42/W42)&gt;=10,"N.M.",Y42/W42))))</f>
        <v>0.26028110345144173</v>
      </c>
      <c r="AC42" s="9">
        <v>-389423.03</v>
      </c>
      <c r="AE42" s="9">
        <v>-538268.4</v>
      </c>
      <c r="AG42" s="9">
        <f aca="true" t="shared" si="14" ref="AG42:AG73">+AC42-AE42</f>
        <v>148845.37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0.2765263017483471</v>
      </c>
    </row>
    <row r="43" spans="1:35" ht="12.75" outlineLevel="1">
      <c r="A43" s="1" t="s">
        <v>194</v>
      </c>
      <c r="B43" s="16" t="s">
        <v>195</v>
      </c>
      <c r="C43" s="1" t="s">
        <v>196</v>
      </c>
      <c r="E43" s="5">
        <v>0</v>
      </c>
      <c r="G43" s="5">
        <v>-9571.28</v>
      </c>
      <c r="I43" s="9">
        <f t="shared" si="8"/>
        <v>9571.28</v>
      </c>
      <c r="K43" s="21" t="str">
        <f t="shared" si="9"/>
        <v>N.M.</v>
      </c>
      <c r="M43" s="9">
        <v>0</v>
      </c>
      <c r="O43" s="9">
        <v>-62303.12</v>
      </c>
      <c r="Q43" s="9">
        <f t="shared" si="10"/>
        <v>62303.12</v>
      </c>
      <c r="S43" s="21" t="str">
        <f t="shared" si="11"/>
        <v>N.M.</v>
      </c>
      <c r="U43" s="9">
        <v>-550843.02</v>
      </c>
      <c r="W43" s="9">
        <v>-1625053.03</v>
      </c>
      <c r="Y43" s="9">
        <f t="shared" si="12"/>
        <v>1074210.01</v>
      </c>
      <c r="AA43" s="21">
        <f t="shared" si="13"/>
        <v>0.6610307418706207</v>
      </c>
      <c r="AC43" s="9">
        <v>-598629.31</v>
      </c>
      <c r="AE43" s="9">
        <v>-2013156.67</v>
      </c>
      <c r="AG43" s="9">
        <f t="shared" si="14"/>
        <v>1414527.3599999999</v>
      </c>
      <c r="AI43" s="21">
        <f t="shared" si="15"/>
        <v>0.7026414690318166</v>
      </c>
    </row>
    <row r="44" spans="1:35" ht="12.75" outlineLevel="1">
      <c r="A44" s="1" t="s">
        <v>197</v>
      </c>
      <c r="B44" s="16" t="s">
        <v>198</v>
      </c>
      <c r="C44" s="1" t="s">
        <v>199</v>
      </c>
      <c r="E44" s="5">
        <v>-672814.93</v>
      </c>
      <c r="G44" s="5">
        <v>-68218.37</v>
      </c>
      <c r="I44" s="9">
        <f t="shared" si="8"/>
        <v>-604596.56</v>
      </c>
      <c r="K44" s="21">
        <f t="shared" si="9"/>
        <v>-8.862664997712494</v>
      </c>
      <c r="M44" s="9">
        <v>-1846804.12</v>
      </c>
      <c r="O44" s="9">
        <v>-182416.62</v>
      </c>
      <c r="Q44" s="9">
        <f t="shared" si="10"/>
        <v>-1664387.5</v>
      </c>
      <c r="S44" s="21">
        <f t="shared" si="11"/>
        <v>-9.124100095704</v>
      </c>
      <c r="U44" s="9">
        <v>-7359407.97</v>
      </c>
      <c r="W44" s="9">
        <v>-10063201.12</v>
      </c>
      <c r="Y44" s="9">
        <f t="shared" si="12"/>
        <v>2703793.1499999994</v>
      </c>
      <c r="AA44" s="21">
        <f t="shared" si="13"/>
        <v>0.26868121959983243</v>
      </c>
      <c r="AC44" s="9">
        <v>-7649195.76</v>
      </c>
      <c r="AE44" s="9">
        <v>-12582462.87</v>
      </c>
      <c r="AG44" s="9">
        <f t="shared" si="14"/>
        <v>4933267.109999999</v>
      </c>
      <c r="AI44" s="21">
        <f t="shared" si="15"/>
        <v>0.39207483947854477</v>
      </c>
    </row>
    <row r="45" spans="1:35" ht="12.75" outlineLevel="1">
      <c r="A45" s="1" t="s">
        <v>200</v>
      </c>
      <c r="B45" s="16" t="s">
        <v>201</v>
      </c>
      <c r="C45" s="1" t="s">
        <v>202</v>
      </c>
      <c r="E45" s="5">
        <v>0</v>
      </c>
      <c r="G45" s="5">
        <v>3683.6</v>
      </c>
      <c r="I45" s="9">
        <f t="shared" si="8"/>
        <v>-3683.6</v>
      </c>
      <c r="K45" s="21" t="str">
        <f t="shared" si="9"/>
        <v>N.M.</v>
      </c>
      <c r="M45" s="9">
        <v>0</v>
      </c>
      <c r="O45" s="9">
        <v>17011.85</v>
      </c>
      <c r="Q45" s="9">
        <f t="shared" si="10"/>
        <v>-17011.85</v>
      </c>
      <c r="S45" s="21" t="str">
        <f t="shared" si="11"/>
        <v>N.M.</v>
      </c>
      <c r="U45" s="9">
        <v>29020.44</v>
      </c>
      <c r="W45" s="9">
        <v>66734.78</v>
      </c>
      <c r="Y45" s="9">
        <f t="shared" si="12"/>
        <v>-37714.34</v>
      </c>
      <c r="AA45" s="21">
        <f t="shared" si="13"/>
        <v>-0.5651376988131226</v>
      </c>
      <c r="AC45" s="9">
        <v>32536.52</v>
      </c>
      <c r="AE45" s="9">
        <v>74535.47</v>
      </c>
      <c r="AG45" s="9">
        <f t="shared" si="14"/>
        <v>-41998.95</v>
      </c>
      <c r="AI45" s="21">
        <f t="shared" si="15"/>
        <v>-0.5634760202089019</v>
      </c>
    </row>
    <row r="46" spans="1:35" ht="12.75" outlineLevel="1">
      <c r="A46" s="1" t="s">
        <v>203</v>
      </c>
      <c r="B46" s="16" t="s">
        <v>204</v>
      </c>
      <c r="C46" s="1" t="s">
        <v>205</v>
      </c>
      <c r="E46" s="5">
        <v>0</v>
      </c>
      <c r="G46" s="5">
        <v>0</v>
      </c>
      <c r="I46" s="9">
        <f t="shared" si="8"/>
        <v>0</v>
      </c>
      <c r="K46" s="21">
        <f t="shared" si="9"/>
        <v>0</v>
      </c>
      <c r="M46" s="9">
        <v>0</v>
      </c>
      <c r="O46" s="9">
        <v>0</v>
      </c>
      <c r="Q46" s="9">
        <f t="shared" si="10"/>
        <v>0</v>
      </c>
      <c r="S46" s="21">
        <f t="shared" si="11"/>
        <v>0</v>
      </c>
      <c r="U46" s="9">
        <v>0.66</v>
      </c>
      <c r="W46" s="9">
        <v>0</v>
      </c>
      <c r="Y46" s="9">
        <f t="shared" si="12"/>
        <v>0.66</v>
      </c>
      <c r="AA46" s="21" t="str">
        <f t="shared" si="13"/>
        <v>N.M.</v>
      </c>
      <c r="AC46" s="9">
        <v>0.66</v>
      </c>
      <c r="AE46" s="9">
        <v>0</v>
      </c>
      <c r="AG46" s="9">
        <f t="shared" si="14"/>
        <v>0.66</v>
      </c>
      <c r="AI46" s="21" t="str">
        <f t="shared" si="15"/>
        <v>N.M.</v>
      </c>
    </row>
    <row r="47" spans="1:35" ht="12.75" outlineLevel="1">
      <c r="A47" s="1" t="s">
        <v>206</v>
      </c>
      <c r="B47" s="16" t="s">
        <v>207</v>
      </c>
      <c r="C47" s="1" t="s">
        <v>208</v>
      </c>
      <c r="E47" s="5">
        <v>0</v>
      </c>
      <c r="G47" s="5">
        <v>0</v>
      </c>
      <c r="I47" s="9">
        <f t="shared" si="8"/>
        <v>0</v>
      </c>
      <c r="K47" s="21">
        <f t="shared" si="9"/>
        <v>0</v>
      </c>
      <c r="M47" s="9">
        <v>0</v>
      </c>
      <c r="O47" s="9">
        <v>0</v>
      </c>
      <c r="Q47" s="9">
        <f t="shared" si="10"/>
        <v>0</v>
      </c>
      <c r="S47" s="21">
        <f t="shared" si="11"/>
        <v>0</v>
      </c>
      <c r="U47" s="9">
        <v>0</v>
      </c>
      <c r="W47" s="9">
        <v>50689.02</v>
      </c>
      <c r="Y47" s="9">
        <f t="shared" si="12"/>
        <v>-50689.02</v>
      </c>
      <c r="AA47" s="21" t="str">
        <f t="shared" si="13"/>
        <v>N.M.</v>
      </c>
      <c r="AC47" s="9">
        <v>0</v>
      </c>
      <c r="AE47" s="9">
        <v>82637.14</v>
      </c>
      <c r="AG47" s="9">
        <f t="shared" si="14"/>
        <v>-82637.14</v>
      </c>
      <c r="AI47" s="21" t="str">
        <f t="shared" si="15"/>
        <v>N.M.</v>
      </c>
    </row>
    <row r="48" spans="1:35" ht="12.75" outlineLevel="1">
      <c r="A48" s="1" t="s">
        <v>209</v>
      </c>
      <c r="B48" s="16" t="s">
        <v>210</v>
      </c>
      <c r="C48" s="1" t="s">
        <v>211</v>
      </c>
      <c r="E48" s="5">
        <v>10324.2</v>
      </c>
      <c r="G48" s="5">
        <v>85226.12</v>
      </c>
      <c r="I48" s="9">
        <f t="shared" si="8"/>
        <v>-74901.92</v>
      </c>
      <c r="K48" s="21">
        <f t="shared" si="9"/>
        <v>-0.8788610815557484</v>
      </c>
      <c r="M48" s="9">
        <v>132439.38</v>
      </c>
      <c r="O48" s="9">
        <v>151887.81</v>
      </c>
      <c r="Q48" s="9">
        <f t="shared" si="10"/>
        <v>-19448.429999999993</v>
      </c>
      <c r="S48" s="21">
        <f t="shared" si="11"/>
        <v>-0.12804470615515487</v>
      </c>
      <c r="U48" s="9">
        <v>642527.52</v>
      </c>
      <c r="W48" s="9">
        <v>633282.09</v>
      </c>
      <c r="Y48" s="9">
        <f t="shared" si="12"/>
        <v>9245.430000000051</v>
      </c>
      <c r="AA48" s="21">
        <f t="shared" si="13"/>
        <v>0.01459922859969094</v>
      </c>
      <c r="AC48" s="9">
        <v>764443.8</v>
      </c>
      <c r="AE48" s="9">
        <v>762116.59</v>
      </c>
      <c r="AG48" s="9">
        <f t="shared" si="14"/>
        <v>2327.210000000079</v>
      </c>
      <c r="AI48" s="21">
        <f t="shared" si="15"/>
        <v>0.003053614145835717</v>
      </c>
    </row>
    <row r="49" spans="1:35" ht="12.75" outlineLevel="1">
      <c r="A49" s="1" t="s">
        <v>212</v>
      </c>
      <c r="B49" s="16" t="s">
        <v>213</v>
      </c>
      <c r="C49" s="1" t="s">
        <v>214</v>
      </c>
      <c r="E49" s="5">
        <v>125918.29</v>
      </c>
      <c r="G49" s="5">
        <v>-90.04</v>
      </c>
      <c r="I49" s="9">
        <f t="shared" si="8"/>
        <v>126008.32999999999</v>
      </c>
      <c r="K49" s="21" t="str">
        <f t="shared" si="9"/>
        <v>N.M.</v>
      </c>
      <c r="M49" s="9">
        <v>377591.86</v>
      </c>
      <c r="O49" s="9">
        <v>-965.63</v>
      </c>
      <c r="Q49" s="9">
        <f t="shared" si="10"/>
        <v>378557.49</v>
      </c>
      <c r="S49" s="21" t="str">
        <f t="shared" si="11"/>
        <v>N.M.</v>
      </c>
      <c r="U49" s="9">
        <v>792149.75</v>
      </c>
      <c r="W49" s="9">
        <v>5737.37</v>
      </c>
      <c r="Y49" s="9">
        <f t="shared" si="12"/>
        <v>786412.38</v>
      </c>
      <c r="AA49" s="21" t="str">
        <f t="shared" si="13"/>
        <v>N.M.</v>
      </c>
      <c r="AC49" s="9">
        <v>792149.75</v>
      </c>
      <c r="AE49" s="9">
        <v>5338.48</v>
      </c>
      <c r="AG49" s="9">
        <f t="shared" si="14"/>
        <v>786811.27</v>
      </c>
      <c r="AI49" s="21" t="str">
        <f t="shared" si="15"/>
        <v>N.M.</v>
      </c>
    </row>
    <row r="50" spans="1:35" ht="12.75" outlineLevel="1">
      <c r="A50" s="1" t="s">
        <v>215</v>
      </c>
      <c r="B50" s="16" t="s">
        <v>216</v>
      </c>
      <c r="C50" s="1" t="s">
        <v>217</v>
      </c>
      <c r="E50" s="5">
        <v>310286.89</v>
      </c>
      <c r="G50" s="5">
        <v>167912.96</v>
      </c>
      <c r="I50" s="9">
        <f t="shared" si="8"/>
        <v>142373.93000000002</v>
      </c>
      <c r="K50" s="21">
        <f t="shared" si="9"/>
        <v>0.8479031636390665</v>
      </c>
      <c r="M50" s="9">
        <v>2449670.23</v>
      </c>
      <c r="O50" s="9">
        <v>247305.5</v>
      </c>
      <c r="Q50" s="9">
        <f t="shared" si="10"/>
        <v>2202364.73</v>
      </c>
      <c r="S50" s="21">
        <f t="shared" si="11"/>
        <v>8.905441771412281</v>
      </c>
      <c r="U50" s="9">
        <v>4458993.85</v>
      </c>
      <c r="W50" s="9">
        <v>2149294.38</v>
      </c>
      <c r="Y50" s="9">
        <f t="shared" si="12"/>
        <v>2309699.4699999997</v>
      </c>
      <c r="AA50" s="21">
        <f t="shared" si="13"/>
        <v>1.074631512319871</v>
      </c>
      <c r="AC50" s="9">
        <v>4582969.87</v>
      </c>
      <c r="AE50" s="9">
        <v>2643710.4</v>
      </c>
      <c r="AG50" s="9">
        <f t="shared" si="14"/>
        <v>1939259.4700000002</v>
      </c>
      <c r="AI50" s="21">
        <f t="shared" si="15"/>
        <v>0.7335370281101895</v>
      </c>
    </row>
    <row r="51" spans="1:35" ht="12.75" outlineLevel="1">
      <c r="A51" s="1" t="s">
        <v>218</v>
      </c>
      <c r="B51" s="16" t="s">
        <v>219</v>
      </c>
      <c r="C51" s="1" t="s">
        <v>220</v>
      </c>
      <c r="E51" s="5">
        <v>757380.18</v>
      </c>
      <c r="G51" s="5">
        <v>227030.06</v>
      </c>
      <c r="I51" s="9">
        <f t="shared" si="8"/>
        <v>530350.1200000001</v>
      </c>
      <c r="K51" s="21">
        <f t="shared" si="9"/>
        <v>2.336034796449422</v>
      </c>
      <c r="M51" s="9">
        <v>1300486.28</v>
      </c>
      <c r="O51" s="9">
        <v>785060.77</v>
      </c>
      <c r="Q51" s="9">
        <f t="shared" si="10"/>
        <v>515425.51</v>
      </c>
      <c r="S51" s="21">
        <f t="shared" si="11"/>
        <v>0.6565421808046783</v>
      </c>
      <c r="U51" s="9">
        <v>7194602.25</v>
      </c>
      <c r="W51" s="9">
        <v>18146786.08</v>
      </c>
      <c r="Y51" s="9">
        <f t="shared" si="12"/>
        <v>-10952183.829999998</v>
      </c>
      <c r="AA51" s="21">
        <f t="shared" si="13"/>
        <v>-0.6035329772289904</v>
      </c>
      <c r="AC51" s="9">
        <v>8027892.44</v>
      </c>
      <c r="AE51" s="9">
        <v>21805990.24</v>
      </c>
      <c r="AG51" s="9">
        <f t="shared" si="14"/>
        <v>-13778097.799999997</v>
      </c>
      <c r="AI51" s="21">
        <f t="shared" si="15"/>
        <v>-0.6318492142918614</v>
      </c>
    </row>
    <row r="52" spans="1:35" ht="12.75" outlineLevel="1">
      <c r="A52" s="1" t="s">
        <v>221</v>
      </c>
      <c r="B52" s="16" t="s">
        <v>222</v>
      </c>
      <c r="C52" s="1" t="s">
        <v>223</v>
      </c>
      <c r="E52" s="5">
        <v>4195406.26</v>
      </c>
      <c r="G52" s="5">
        <v>2786276.45</v>
      </c>
      <c r="I52" s="9">
        <f t="shared" si="8"/>
        <v>1409129.8099999996</v>
      </c>
      <c r="K52" s="21">
        <f t="shared" si="9"/>
        <v>0.5057394107465537</v>
      </c>
      <c r="M52" s="9">
        <v>14774208.85</v>
      </c>
      <c r="O52" s="9">
        <v>9798621.21</v>
      </c>
      <c r="Q52" s="9">
        <f t="shared" si="10"/>
        <v>4975587.639999999</v>
      </c>
      <c r="S52" s="21">
        <f t="shared" si="11"/>
        <v>0.5077844661371493</v>
      </c>
      <c r="U52" s="9">
        <v>49978014.42</v>
      </c>
      <c r="W52" s="9">
        <v>42754813.07</v>
      </c>
      <c r="Y52" s="9">
        <f t="shared" si="12"/>
        <v>7223201.3500000015</v>
      </c>
      <c r="AA52" s="21">
        <f t="shared" si="13"/>
        <v>0.16894475338189102</v>
      </c>
      <c r="AC52" s="9">
        <v>52380630.75</v>
      </c>
      <c r="AE52" s="9">
        <v>45243046.34</v>
      </c>
      <c r="AG52" s="9">
        <f t="shared" si="14"/>
        <v>7137584.409999996</v>
      </c>
      <c r="AI52" s="21">
        <f t="shared" si="15"/>
        <v>0.1577609154865763</v>
      </c>
    </row>
    <row r="53" spans="1:35" ht="12.75" outlineLevel="1">
      <c r="A53" s="1" t="s">
        <v>224</v>
      </c>
      <c r="B53" s="16" t="s">
        <v>225</v>
      </c>
      <c r="C53" s="1" t="s">
        <v>226</v>
      </c>
      <c r="E53" s="5">
        <v>1422.03</v>
      </c>
      <c r="G53" s="5">
        <v>-7078.77</v>
      </c>
      <c r="I53" s="9">
        <f t="shared" si="8"/>
        <v>8500.800000000001</v>
      </c>
      <c r="K53" s="21">
        <f t="shared" si="9"/>
        <v>1.2008865947050125</v>
      </c>
      <c r="M53" s="9">
        <v>590.07</v>
      </c>
      <c r="O53" s="9">
        <v>-8948.79</v>
      </c>
      <c r="Q53" s="9">
        <f t="shared" si="10"/>
        <v>9538.86</v>
      </c>
      <c r="S53" s="21">
        <f t="shared" si="11"/>
        <v>1.0659385235322316</v>
      </c>
      <c r="U53" s="9">
        <v>-39308.81</v>
      </c>
      <c r="W53" s="9">
        <v>-43448</v>
      </c>
      <c r="Y53" s="9">
        <f t="shared" si="12"/>
        <v>4139.190000000002</v>
      </c>
      <c r="AA53" s="21">
        <f t="shared" si="13"/>
        <v>0.09526767630270674</v>
      </c>
      <c r="AC53" s="9">
        <v>-37139.46</v>
      </c>
      <c r="AE53" s="9">
        <v>-53729.64</v>
      </c>
      <c r="AG53" s="9">
        <f t="shared" si="14"/>
        <v>16590.18</v>
      </c>
      <c r="AI53" s="21">
        <f t="shared" si="15"/>
        <v>0.30877147138897637</v>
      </c>
    </row>
    <row r="54" spans="1:35" ht="12.75" outlineLevel="1">
      <c r="A54" s="1" t="s">
        <v>227</v>
      </c>
      <c r="B54" s="16" t="s">
        <v>228</v>
      </c>
      <c r="C54" s="1" t="s">
        <v>229</v>
      </c>
      <c r="E54" s="5">
        <v>-3710.75</v>
      </c>
      <c r="G54" s="5">
        <v>-1294.74</v>
      </c>
      <c r="I54" s="9">
        <f t="shared" si="8"/>
        <v>-2416.01</v>
      </c>
      <c r="K54" s="21">
        <f t="shared" si="9"/>
        <v>-1.8660194324729291</v>
      </c>
      <c r="M54" s="9">
        <v>9305.7</v>
      </c>
      <c r="O54" s="9">
        <v>-2092.22</v>
      </c>
      <c r="Q54" s="9">
        <f t="shared" si="10"/>
        <v>11397.92</v>
      </c>
      <c r="S54" s="21">
        <f t="shared" si="11"/>
        <v>5.4477636195046415</v>
      </c>
      <c r="U54" s="9">
        <v>-106703.2</v>
      </c>
      <c r="W54" s="9">
        <v>-16224.99</v>
      </c>
      <c r="Y54" s="9">
        <f t="shared" si="12"/>
        <v>-90478.20999999999</v>
      </c>
      <c r="AA54" s="21">
        <f t="shared" si="13"/>
        <v>-5.576472466238807</v>
      </c>
      <c r="AC54" s="9">
        <v>-110145.7</v>
      </c>
      <c r="AE54" s="9">
        <v>-16889.93</v>
      </c>
      <c r="AG54" s="9">
        <f t="shared" si="14"/>
        <v>-93255.76999999999</v>
      </c>
      <c r="AI54" s="21">
        <f t="shared" si="15"/>
        <v>-5.521382859490832</v>
      </c>
    </row>
    <row r="55" spans="1:35" ht="12.75" outlineLevel="1">
      <c r="A55" s="1" t="s">
        <v>230</v>
      </c>
      <c r="B55" s="16" t="s">
        <v>231</v>
      </c>
      <c r="C55" s="1" t="s">
        <v>232</v>
      </c>
      <c r="E55" s="5">
        <v>0</v>
      </c>
      <c r="G55" s="5">
        <v>0</v>
      </c>
      <c r="I55" s="9">
        <f t="shared" si="8"/>
        <v>0</v>
      </c>
      <c r="K55" s="21">
        <f t="shared" si="9"/>
        <v>0</v>
      </c>
      <c r="M55" s="9">
        <v>0</v>
      </c>
      <c r="O55" s="9">
        <v>0</v>
      </c>
      <c r="Q55" s="9">
        <f t="shared" si="10"/>
        <v>0</v>
      </c>
      <c r="S55" s="21">
        <f t="shared" si="11"/>
        <v>0</v>
      </c>
      <c r="U55" s="9">
        <v>0</v>
      </c>
      <c r="W55" s="9">
        <v>-752827.65</v>
      </c>
      <c r="Y55" s="9">
        <f t="shared" si="12"/>
        <v>752827.65</v>
      </c>
      <c r="AA55" s="21" t="str">
        <f t="shared" si="13"/>
        <v>N.M.</v>
      </c>
      <c r="AC55" s="9">
        <v>0</v>
      </c>
      <c r="AE55" s="9">
        <v>-991710.86</v>
      </c>
      <c r="AG55" s="9">
        <f t="shared" si="14"/>
        <v>991710.86</v>
      </c>
      <c r="AI55" s="21" t="str">
        <f t="shared" si="15"/>
        <v>N.M.</v>
      </c>
    </row>
    <row r="56" spans="1:35" ht="12.75" outlineLevel="1">
      <c r="A56" s="1" t="s">
        <v>233</v>
      </c>
      <c r="B56" s="16" t="s">
        <v>234</v>
      </c>
      <c r="C56" s="1" t="s">
        <v>235</v>
      </c>
      <c r="E56" s="5">
        <v>33256.41</v>
      </c>
      <c r="G56" s="5">
        <v>-85670.26</v>
      </c>
      <c r="I56" s="9">
        <f t="shared" si="8"/>
        <v>118926.67</v>
      </c>
      <c r="K56" s="21">
        <f t="shared" si="9"/>
        <v>1.3881908377539651</v>
      </c>
      <c r="M56" s="9">
        <v>106790.56</v>
      </c>
      <c r="O56" s="9">
        <v>-268886.91</v>
      </c>
      <c r="Q56" s="9">
        <f t="shared" si="10"/>
        <v>375677.47</v>
      </c>
      <c r="S56" s="21">
        <f t="shared" si="11"/>
        <v>1.3971578980918038</v>
      </c>
      <c r="U56" s="9">
        <v>676612.71</v>
      </c>
      <c r="W56" s="9">
        <v>-403705.06</v>
      </c>
      <c r="Y56" s="9">
        <f t="shared" si="12"/>
        <v>1080317.77</v>
      </c>
      <c r="AA56" s="21">
        <f t="shared" si="13"/>
        <v>2.67600750409222</v>
      </c>
      <c r="AC56" s="9">
        <v>241417.72</v>
      </c>
      <c r="AE56" s="9">
        <v>-297405.37</v>
      </c>
      <c r="AG56" s="9">
        <f t="shared" si="14"/>
        <v>538823.09</v>
      </c>
      <c r="AI56" s="21">
        <f t="shared" si="15"/>
        <v>1.8117463380032444</v>
      </c>
    </row>
    <row r="57" spans="1:35" ht="12.75" outlineLevel="1">
      <c r="A57" s="1" t="s">
        <v>236</v>
      </c>
      <c r="B57" s="16" t="s">
        <v>237</v>
      </c>
      <c r="C57" s="1" t="s">
        <v>238</v>
      </c>
      <c r="E57" s="5">
        <v>-683.1</v>
      </c>
      <c r="G57" s="5">
        <v>5282.35</v>
      </c>
      <c r="I57" s="9">
        <f t="shared" si="8"/>
        <v>-5965.450000000001</v>
      </c>
      <c r="K57" s="21">
        <f t="shared" si="9"/>
        <v>-1.1293174439406704</v>
      </c>
      <c r="M57" s="9">
        <v>-1295.16</v>
      </c>
      <c r="O57" s="9">
        <v>-239.01</v>
      </c>
      <c r="Q57" s="9">
        <f t="shared" si="10"/>
        <v>-1056.15</v>
      </c>
      <c r="S57" s="21">
        <f t="shared" si="11"/>
        <v>-4.418852767666626</v>
      </c>
      <c r="U57" s="9">
        <v>-18913.04</v>
      </c>
      <c r="W57" s="9">
        <v>-15315.13</v>
      </c>
      <c r="Y57" s="9">
        <f t="shared" si="12"/>
        <v>-3597.9100000000017</v>
      </c>
      <c r="AA57" s="21">
        <f t="shared" si="13"/>
        <v>-0.2349252014184667</v>
      </c>
      <c r="AC57" s="9">
        <v>-14684.07</v>
      </c>
      <c r="AE57" s="9">
        <v>-18181.22</v>
      </c>
      <c r="AG57" s="9">
        <f t="shared" si="14"/>
        <v>3497.1500000000015</v>
      </c>
      <c r="AI57" s="21">
        <f t="shared" si="15"/>
        <v>0.19234957830112617</v>
      </c>
    </row>
    <row r="58" spans="1:35" ht="12.75" outlineLevel="1">
      <c r="A58" s="1" t="s">
        <v>239</v>
      </c>
      <c r="B58" s="16" t="s">
        <v>240</v>
      </c>
      <c r="C58" s="1" t="s">
        <v>241</v>
      </c>
      <c r="E58" s="5">
        <v>1941340.69</v>
      </c>
      <c r="G58" s="5">
        <v>888916.59</v>
      </c>
      <c r="I58" s="9">
        <f t="shared" si="8"/>
        <v>1052424.1</v>
      </c>
      <c r="K58" s="21">
        <f t="shared" si="9"/>
        <v>1.1839402164830788</v>
      </c>
      <c r="M58" s="9">
        <v>6362069.71</v>
      </c>
      <c r="O58" s="9">
        <v>3443908.09</v>
      </c>
      <c r="Q58" s="9">
        <f t="shared" si="10"/>
        <v>2918161.62</v>
      </c>
      <c r="S58" s="21">
        <f t="shared" si="11"/>
        <v>0.847340156513875</v>
      </c>
      <c r="U58" s="9">
        <v>16227824.88</v>
      </c>
      <c r="W58" s="9">
        <v>14459947.08</v>
      </c>
      <c r="Y58" s="9">
        <f t="shared" si="12"/>
        <v>1767877.8000000007</v>
      </c>
      <c r="AA58" s="21">
        <f t="shared" si="13"/>
        <v>0.12226032296101604</v>
      </c>
      <c r="AC58" s="9">
        <v>17119758.59</v>
      </c>
      <c r="AE58" s="9">
        <v>15551020.45</v>
      </c>
      <c r="AG58" s="9">
        <f t="shared" si="14"/>
        <v>1568738.1400000006</v>
      </c>
      <c r="AI58" s="21">
        <f t="shared" si="15"/>
        <v>0.10087686174960954</v>
      </c>
    </row>
    <row r="59" spans="1:35" ht="12.75" outlineLevel="1">
      <c r="A59" s="1" t="s">
        <v>242</v>
      </c>
      <c r="B59" s="16" t="s">
        <v>243</v>
      </c>
      <c r="C59" s="1" t="s">
        <v>244</v>
      </c>
      <c r="E59" s="5">
        <v>0</v>
      </c>
      <c r="G59" s="5">
        <v>9469.17</v>
      </c>
      <c r="I59" s="9">
        <f t="shared" si="8"/>
        <v>-9469.17</v>
      </c>
      <c r="K59" s="21" t="str">
        <f t="shared" si="9"/>
        <v>N.M.</v>
      </c>
      <c r="M59" s="9">
        <v>0</v>
      </c>
      <c r="O59" s="9">
        <v>56680.62</v>
      </c>
      <c r="Q59" s="9">
        <f t="shared" si="10"/>
        <v>-56680.62</v>
      </c>
      <c r="S59" s="21" t="str">
        <f t="shared" si="11"/>
        <v>N.M.</v>
      </c>
      <c r="U59" s="9">
        <v>86488.83</v>
      </c>
      <c r="W59" s="9">
        <v>169371.41</v>
      </c>
      <c r="Y59" s="9">
        <f t="shared" si="12"/>
        <v>-82882.58</v>
      </c>
      <c r="AA59" s="21">
        <f t="shared" si="13"/>
        <v>-0.4893540178947557</v>
      </c>
      <c r="AC59" s="9">
        <v>95801.08</v>
      </c>
      <c r="AE59" s="9">
        <v>182793.81</v>
      </c>
      <c r="AG59" s="9">
        <f t="shared" si="14"/>
        <v>-86992.73</v>
      </c>
      <c r="AI59" s="21">
        <f t="shared" si="15"/>
        <v>-0.4759063230861045</v>
      </c>
    </row>
    <row r="60" spans="1:35" ht="12.75" outlineLevel="1">
      <c r="A60" s="1" t="s">
        <v>245</v>
      </c>
      <c r="B60" s="16" t="s">
        <v>246</v>
      </c>
      <c r="C60" s="1" t="s">
        <v>247</v>
      </c>
      <c r="E60" s="5">
        <v>26745.19</v>
      </c>
      <c r="G60" s="5">
        <v>-9568.83</v>
      </c>
      <c r="I60" s="9">
        <f t="shared" si="8"/>
        <v>36314.02</v>
      </c>
      <c r="K60" s="21">
        <f t="shared" si="9"/>
        <v>3.7950324125311035</v>
      </c>
      <c r="M60" s="9">
        <v>71759.54</v>
      </c>
      <c r="O60" s="9">
        <v>-54858.12</v>
      </c>
      <c r="Q60" s="9">
        <f t="shared" si="10"/>
        <v>126617.66</v>
      </c>
      <c r="S60" s="21">
        <f t="shared" si="11"/>
        <v>2.308093314171175</v>
      </c>
      <c r="U60" s="9">
        <v>62175.45</v>
      </c>
      <c r="W60" s="9">
        <v>-107087.69</v>
      </c>
      <c r="Y60" s="9">
        <f t="shared" si="12"/>
        <v>169263.14</v>
      </c>
      <c r="AA60" s="21">
        <f t="shared" si="13"/>
        <v>1.5806031486905732</v>
      </c>
      <c r="AC60" s="9">
        <v>50835.58</v>
      </c>
      <c r="AE60" s="9">
        <v>-104286.8</v>
      </c>
      <c r="AG60" s="9">
        <f t="shared" si="14"/>
        <v>155122.38</v>
      </c>
      <c r="AI60" s="21">
        <f t="shared" si="15"/>
        <v>1.4874593908337392</v>
      </c>
    </row>
    <row r="61" spans="1:35" ht="12.75" outlineLevel="1">
      <c r="A61" s="1" t="s">
        <v>248</v>
      </c>
      <c r="B61" s="16" t="s">
        <v>249</v>
      </c>
      <c r="C61" s="1" t="s">
        <v>250</v>
      </c>
      <c r="E61" s="5">
        <v>-622.42</v>
      </c>
      <c r="G61" s="5">
        <v>-14969.3</v>
      </c>
      <c r="I61" s="9">
        <f t="shared" si="8"/>
        <v>14346.88</v>
      </c>
      <c r="K61" s="21">
        <f t="shared" si="9"/>
        <v>0.958420233411048</v>
      </c>
      <c r="M61" s="9">
        <v>-2016.33</v>
      </c>
      <c r="O61" s="9">
        <v>-92594.57</v>
      </c>
      <c r="Q61" s="9">
        <f t="shared" si="10"/>
        <v>90578.24</v>
      </c>
      <c r="S61" s="21">
        <f t="shared" si="11"/>
        <v>0.978224101046098</v>
      </c>
      <c r="U61" s="9">
        <v>148512.55</v>
      </c>
      <c r="W61" s="9">
        <v>115271.31</v>
      </c>
      <c r="Y61" s="9">
        <f t="shared" si="12"/>
        <v>33241.23999999999</v>
      </c>
      <c r="AA61" s="21">
        <f t="shared" si="13"/>
        <v>0.2883739240926471</v>
      </c>
      <c r="AC61" s="9">
        <v>142173.1</v>
      </c>
      <c r="AE61" s="9">
        <v>120408.35</v>
      </c>
      <c r="AG61" s="9">
        <f t="shared" si="14"/>
        <v>21764.75</v>
      </c>
      <c r="AI61" s="21">
        <f t="shared" si="15"/>
        <v>0.18075781289254442</v>
      </c>
    </row>
    <row r="62" spans="1:35" ht="12.75" outlineLevel="1">
      <c r="A62" s="1" t="s">
        <v>251</v>
      </c>
      <c r="B62" s="16" t="s">
        <v>252</v>
      </c>
      <c r="C62" s="1" t="s">
        <v>253</v>
      </c>
      <c r="E62" s="5">
        <v>0</v>
      </c>
      <c r="G62" s="5">
        <v>0</v>
      </c>
      <c r="I62" s="9">
        <f t="shared" si="8"/>
        <v>0</v>
      </c>
      <c r="K62" s="21">
        <f t="shared" si="9"/>
        <v>0</v>
      </c>
      <c r="M62" s="9">
        <v>0</v>
      </c>
      <c r="O62" s="9">
        <v>0</v>
      </c>
      <c r="Q62" s="9">
        <f t="shared" si="10"/>
        <v>0</v>
      </c>
      <c r="S62" s="21">
        <f t="shared" si="11"/>
        <v>0</v>
      </c>
      <c r="U62" s="9">
        <v>6964.33</v>
      </c>
      <c r="W62" s="9">
        <v>-629067</v>
      </c>
      <c r="Y62" s="9">
        <f t="shared" si="12"/>
        <v>636031.33</v>
      </c>
      <c r="AA62" s="21">
        <f t="shared" si="13"/>
        <v>1.011070887520725</v>
      </c>
      <c r="AC62" s="9">
        <v>6964.33</v>
      </c>
      <c r="AE62" s="9">
        <v>-945964</v>
      </c>
      <c r="AG62" s="9">
        <f t="shared" si="14"/>
        <v>952928.33</v>
      </c>
      <c r="AI62" s="21">
        <f t="shared" si="15"/>
        <v>1.0073621512023714</v>
      </c>
    </row>
    <row r="63" spans="1:35" ht="12.75" outlineLevel="1">
      <c r="A63" s="1" t="s">
        <v>254</v>
      </c>
      <c r="B63" s="16" t="s">
        <v>255</v>
      </c>
      <c r="C63" s="1" t="s">
        <v>256</v>
      </c>
      <c r="E63" s="5">
        <v>0</v>
      </c>
      <c r="G63" s="5">
        <v>0</v>
      </c>
      <c r="I63" s="9">
        <f t="shared" si="8"/>
        <v>0</v>
      </c>
      <c r="K63" s="21">
        <f t="shared" si="9"/>
        <v>0</v>
      </c>
      <c r="M63" s="9">
        <v>0</v>
      </c>
      <c r="O63" s="9">
        <v>0</v>
      </c>
      <c r="Q63" s="9">
        <f t="shared" si="10"/>
        <v>0</v>
      </c>
      <c r="S63" s="21">
        <f t="shared" si="11"/>
        <v>0</v>
      </c>
      <c r="U63" s="9">
        <v>3340.86</v>
      </c>
      <c r="W63" s="9">
        <v>-177601.25</v>
      </c>
      <c r="Y63" s="9">
        <f t="shared" si="12"/>
        <v>180942.11</v>
      </c>
      <c r="AA63" s="21">
        <f t="shared" si="13"/>
        <v>1.0188110162512931</v>
      </c>
      <c r="AC63" s="9">
        <v>3340.86</v>
      </c>
      <c r="AE63" s="9">
        <v>-125078.25</v>
      </c>
      <c r="AG63" s="9">
        <f t="shared" si="14"/>
        <v>128419.11</v>
      </c>
      <c r="AI63" s="21">
        <f t="shared" si="15"/>
        <v>1.0267101594401904</v>
      </c>
    </row>
    <row r="64" spans="1:35" ht="12.75" outlineLevel="1">
      <c r="A64" s="1" t="s">
        <v>257</v>
      </c>
      <c r="B64" s="16" t="s">
        <v>258</v>
      </c>
      <c r="C64" s="1" t="s">
        <v>259</v>
      </c>
      <c r="E64" s="5">
        <v>0</v>
      </c>
      <c r="G64" s="5">
        <v>0</v>
      </c>
      <c r="I64" s="9">
        <f t="shared" si="8"/>
        <v>0</v>
      </c>
      <c r="K64" s="21">
        <f t="shared" si="9"/>
        <v>0</v>
      </c>
      <c r="M64" s="9">
        <v>0</v>
      </c>
      <c r="O64" s="9">
        <v>0</v>
      </c>
      <c r="Q64" s="9">
        <f t="shared" si="10"/>
        <v>0</v>
      </c>
      <c r="S64" s="21">
        <f t="shared" si="11"/>
        <v>0</v>
      </c>
      <c r="U64" s="9">
        <v>0</v>
      </c>
      <c r="W64" s="9">
        <v>-358031.08</v>
      </c>
      <c r="Y64" s="9">
        <f t="shared" si="12"/>
        <v>358031.08</v>
      </c>
      <c r="AA64" s="21" t="str">
        <f t="shared" si="13"/>
        <v>N.M.</v>
      </c>
      <c r="AC64" s="9">
        <v>0</v>
      </c>
      <c r="AE64" s="9">
        <v>-483987.6</v>
      </c>
      <c r="AG64" s="9">
        <f t="shared" si="14"/>
        <v>483987.6</v>
      </c>
      <c r="AI64" s="21" t="str">
        <f t="shared" si="15"/>
        <v>N.M.</v>
      </c>
    </row>
    <row r="65" spans="1:35" ht="12.75" outlineLevel="1">
      <c r="A65" s="1" t="s">
        <v>260</v>
      </c>
      <c r="B65" s="16" t="s">
        <v>261</v>
      </c>
      <c r="C65" s="1" t="s">
        <v>262</v>
      </c>
      <c r="E65" s="5">
        <v>-2006.98</v>
      </c>
      <c r="G65" s="5">
        <v>206.74</v>
      </c>
      <c r="I65" s="9">
        <f t="shared" si="8"/>
        <v>-2213.7200000000003</v>
      </c>
      <c r="K65" s="21" t="str">
        <f t="shared" si="9"/>
        <v>N.M.</v>
      </c>
      <c r="M65" s="9">
        <v>-5052.52</v>
      </c>
      <c r="O65" s="9">
        <v>-15244.02</v>
      </c>
      <c r="Q65" s="9">
        <f t="shared" si="10"/>
        <v>10191.5</v>
      </c>
      <c r="S65" s="21">
        <f t="shared" si="11"/>
        <v>0.6685572440865336</v>
      </c>
      <c r="U65" s="9">
        <v>-27719.41</v>
      </c>
      <c r="W65" s="9">
        <v>-70347.96</v>
      </c>
      <c r="Y65" s="9">
        <f t="shared" si="12"/>
        <v>42628.55</v>
      </c>
      <c r="AA65" s="21">
        <f t="shared" si="13"/>
        <v>0.6059671097783077</v>
      </c>
      <c r="AC65" s="9">
        <v>-16955.48</v>
      </c>
      <c r="AE65" s="9">
        <v>-59046.8</v>
      </c>
      <c r="AG65" s="9">
        <f t="shared" si="14"/>
        <v>42091.32000000001</v>
      </c>
      <c r="AI65" s="21">
        <f t="shared" si="15"/>
        <v>0.7128467588421389</v>
      </c>
    </row>
    <row r="66" spans="1:35" ht="12.75" outlineLevel="1">
      <c r="A66" s="1" t="s">
        <v>263</v>
      </c>
      <c r="B66" s="16" t="s">
        <v>264</v>
      </c>
      <c r="C66" s="1" t="s">
        <v>265</v>
      </c>
      <c r="E66" s="5">
        <v>6964.88</v>
      </c>
      <c r="G66" s="5">
        <v>-4778.43</v>
      </c>
      <c r="I66" s="9">
        <f t="shared" si="8"/>
        <v>11743.310000000001</v>
      </c>
      <c r="K66" s="21">
        <f t="shared" si="9"/>
        <v>2.4575666066050985</v>
      </c>
      <c r="M66" s="9">
        <v>-2903.39</v>
      </c>
      <c r="O66" s="9">
        <v>-7729.39</v>
      </c>
      <c r="Q66" s="9">
        <f t="shared" si="10"/>
        <v>4826</v>
      </c>
      <c r="S66" s="21">
        <f t="shared" si="11"/>
        <v>0.6243700990634449</v>
      </c>
      <c r="U66" s="9">
        <v>10234.62</v>
      </c>
      <c r="W66" s="9">
        <v>-28306.66</v>
      </c>
      <c r="Y66" s="9">
        <f t="shared" si="12"/>
        <v>38541.28</v>
      </c>
      <c r="AA66" s="21">
        <f t="shared" si="13"/>
        <v>1.361562261319421</v>
      </c>
      <c r="AC66" s="9">
        <v>10530.84</v>
      </c>
      <c r="AE66" s="9">
        <v>-36028.12</v>
      </c>
      <c r="AG66" s="9">
        <f t="shared" si="14"/>
        <v>46558.96000000001</v>
      </c>
      <c r="AI66" s="21">
        <f t="shared" si="15"/>
        <v>1.2922950184467024</v>
      </c>
    </row>
    <row r="67" spans="1:35" ht="12.75" outlineLevel="1">
      <c r="A67" s="1" t="s">
        <v>266</v>
      </c>
      <c r="B67" s="16" t="s">
        <v>267</v>
      </c>
      <c r="C67" s="1" t="s">
        <v>268</v>
      </c>
      <c r="E67" s="5">
        <v>-615547.01</v>
      </c>
      <c r="G67" s="5">
        <v>-6884.7</v>
      </c>
      <c r="I67" s="9">
        <f t="shared" si="8"/>
        <v>-608662.31</v>
      </c>
      <c r="K67" s="21" t="str">
        <f t="shared" si="9"/>
        <v>N.M.</v>
      </c>
      <c r="M67" s="9">
        <v>-2505251.82</v>
      </c>
      <c r="O67" s="9">
        <v>19766.17</v>
      </c>
      <c r="Q67" s="9">
        <f t="shared" si="10"/>
        <v>-2525017.9899999998</v>
      </c>
      <c r="S67" s="21" t="str">
        <f t="shared" si="11"/>
        <v>N.M.</v>
      </c>
      <c r="U67" s="9">
        <v>-7096436.31</v>
      </c>
      <c r="W67" s="9">
        <v>-660736.35</v>
      </c>
      <c r="Y67" s="9">
        <f t="shared" si="12"/>
        <v>-6435699.96</v>
      </c>
      <c r="AA67" s="21">
        <f t="shared" si="13"/>
        <v>-9.740193588562216</v>
      </c>
      <c r="AC67" s="9">
        <v>-7120815.54</v>
      </c>
      <c r="AE67" s="9">
        <v>-812249.8</v>
      </c>
      <c r="AG67" s="9">
        <f t="shared" si="14"/>
        <v>-6308565.74</v>
      </c>
      <c r="AI67" s="21">
        <f t="shared" si="15"/>
        <v>-7.766780293451595</v>
      </c>
    </row>
    <row r="68" spans="1:35" ht="12.75" outlineLevel="1">
      <c r="A68" s="1" t="s">
        <v>269</v>
      </c>
      <c r="B68" s="16" t="s">
        <v>270</v>
      </c>
      <c r="C68" s="1" t="s">
        <v>271</v>
      </c>
      <c r="E68" s="5">
        <v>-294207.99</v>
      </c>
      <c r="G68" s="5">
        <v>-256737.97</v>
      </c>
      <c r="I68" s="9">
        <f t="shared" si="8"/>
        <v>-37470.01999999999</v>
      </c>
      <c r="K68" s="21">
        <f t="shared" si="9"/>
        <v>-0.14594654620039252</v>
      </c>
      <c r="M68" s="9">
        <v>-863424.61</v>
      </c>
      <c r="O68" s="9">
        <v>-660519.76</v>
      </c>
      <c r="Q68" s="9">
        <f t="shared" si="10"/>
        <v>-202904.84999999998</v>
      </c>
      <c r="S68" s="21">
        <f t="shared" si="11"/>
        <v>-0.30718967438612277</v>
      </c>
      <c r="U68" s="9">
        <v>-3714725.58</v>
      </c>
      <c r="W68" s="9">
        <v>-5898424.35</v>
      </c>
      <c r="Y68" s="9">
        <f t="shared" si="12"/>
        <v>2183698.7699999996</v>
      </c>
      <c r="AA68" s="21">
        <f t="shared" si="13"/>
        <v>0.3702173055758526</v>
      </c>
      <c r="AC68" s="9">
        <v>-3957032.24</v>
      </c>
      <c r="AE68" s="9">
        <v>-7450331.16</v>
      </c>
      <c r="AG68" s="9">
        <f t="shared" si="14"/>
        <v>3493298.92</v>
      </c>
      <c r="AI68" s="21">
        <f t="shared" si="15"/>
        <v>0.46887834177830023</v>
      </c>
    </row>
    <row r="69" spans="1:35" ht="12.75" outlineLevel="1">
      <c r="A69" s="1" t="s">
        <v>272</v>
      </c>
      <c r="B69" s="16" t="s">
        <v>273</v>
      </c>
      <c r="C69" s="1" t="s">
        <v>274</v>
      </c>
      <c r="E69" s="5">
        <v>0</v>
      </c>
      <c r="G69" s="5">
        <v>0</v>
      </c>
      <c r="I69" s="9">
        <f t="shared" si="8"/>
        <v>0</v>
      </c>
      <c r="K69" s="21">
        <f t="shared" si="9"/>
        <v>0</v>
      </c>
      <c r="M69" s="9">
        <v>0</v>
      </c>
      <c r="O69" s="9">
        <v>0</v>
      </c>
      <c r="Q69" s="9">
        <f t="shared" si="10"/>
        <v>0</v>
      </c>
      <c r="S69" s="21">
        <f t="shared" si="11"/>
        <v>0</v>
      </c>
      <c r="U69" s="9">
        <v>0</v>
      </c>
      <c r="W69" s="9">
        <v>-14.09</v>
      </c>
      <c r="Y69" s="9">
        <f t="shared" si="12"/>
        <v>14.09</v>
      </c>
      <c r="AA69" s="21" t="str">
        <f t="shared" si="13"/>
        <v>N.M.</v>
      </c>
      <c r="AC69" s="9">
        <v>0</v>
      </c>
      <c r="AE69" s="9">
        <v>-145266.93</v>
      </c>
      <c r="AG69" s="9">
        <f t="shared" si="14"/>
        <v>145266.93</v>
      </c>
      <c r="AI69" s="21" t="str">
        <f t="shared" si="15"/>
        <v>N.M.</v>
      </c>
    </row>
    <row r="70" spans="1:35" ht="12.75" outlineLevel="1">
      <c r="A70" s="1" t="s">
        <v>275</v>
      </c>
      <c r="B70" s="16" t="s">
        <v>276</v>
      </c>
      <c r="C70" s="1" t="s">
        <v>277</v>
      </c>
      <c r="E70" s="5">
        <v>-1.57</v>
      </c>
      <c r="G70" s="5">
        <v>0</v>
      </c>
      <c r="I70" s="9">
        <f t="shared" si="8"/>
        <v>-1.57</v>
      </c>
      <c r="K70" s="21" t="str">
        <f t="shared" si="9"/>
        <v>N.M.</v>
      </c>
      <c r="M70" s="9">
        <v>0</v>
      </c>
      <c r="O70" s="9">
        <v>0</v>
      </c>
      <c r="Q70" s="9">
        <f t="shared" si="10"/>
        <v>0</v>
      </c>
      <c r="S70" s="21">
        <f t="shared" si="11"/>
        <v>0</v>
      </c>
      <c r="U70" s="9">
        <v>0</v>
      </c>
      <c r="W70" s="9">
        <v>0</v>
      </c>
      <c r="Y70" s="9">
        <f t="shared" si="12"/>
        <v>0</v>
      </c>
      <c r="AA70" s="21">
        <f t="shared" si="13"/>
        <v>0</v>
      </c>
      <c r="AC70" s="9">
        <v>0</v>
      </c>
      <c r="AE70" s="9">
        <v>0</v>
      </c>
      <c r="AG70" s="9">
        <f t="shared" si="14"/>
        <v>0</v>
      </c>
      <c r="AI70" s="21">
        <f t="shared" si="15"/>
        <v>0</v>
      </c>
    </row>
    <row r="71" spans="1:35" ht="12.75" outlineLevel="1">
      <c r="A71" s="1" t="s">
        <v>278</v>
      </c>
      <c r="B71" s="16" t="s">
        <v>279</v>
      </c>
      <c r="C71" s="1" t="s">
        <v>280</v>
      </c>
      <c r="E71" s="5">
        <v>9938.04</v>
      </c>
      <c r="G71" s="5">
        <v>-89562.43</v>
      </c>
      <c r="I71" s="9">
        <f t="shared" si="8"/>
        <v>99500.47</v>
      </c>
      <c r="K71" s="21">
        <f t="shared" si="9"/>
        <v>1.110962152322129</v>
      </c>
      <c r="M71" s="9">
        <v>-141688.67</v>
      </c>
      <c r="O71" s="9">
        <v>582710.16</v>
      </c>
      <c r="Q71" s="9">
        <f t="shared" si="10"/>
        <v>-724398.8300000001</v>
      </c>
      <c r="S71" s="21">
        <f t="shared" si="11"/>
        <v>-1.2431546242474991</v>
      </c>
      <c r="U71" s="9">
        <v>566899.93</v>
      </c>
      <c r="W71" s="9">
        <v>4441697.68</v>
      </c>
      <c r="Y71" s="9">
        <f t="shared" si="12"/>
        <v>-3874797.7499999995</v>
      </c>
      <c r="AA71" s="21">
        <f t="shared" si="13"/>
        <v>-0.8723686367596274</v>
      </c>
      <c r="AC71" s="9">
        <v>835121.77</v>
      </c>
      <c r="AE71" s="9">
        <v>4441697.68</v>
      </c>
      <c r="AG71" s="9">
        <f t="shared" si="14"/>
        <v>-3606575.9099999997</v>
      </c>
      <c r="AI71" s="21">
        <f t="shared" si="15"/>
        <v>-0.8119814021201011</v>
      </c>
    </row>
    <row r="72" spans="1:35" ht="12.75" outlineLevel="1">
      <c r="A72" s="1" t="s">
        <v>281</v>
      </c>
      <c r="B72" s="16" t="s">
        <v>282</v>
      </c>
      <c r="C72" s="1" t="s">
        <v>283</v>
      </c>
      <c r="E72" s="5">
        <v>-264</v>
      </c>
      <c r="G72" s="5">
        <v>0</v>
      </c>
      <c r="I72" s="9">
        <f t="shared" si="8"/>
        <v>-264</v>
      </c>
      <c r="K72" s="21" t="str">
        <f t="shared" si="9"/>
        <v>N.M.</v>
      </c>
      <c r="M72" s="9">
        <v>-14</v>
      </c>
      <c r="O72" s="9">
        <v>496</v>
      </c>
      <c r="Q72" s="9">
        <f t="shared" si="10"/>
        <v>-510</v>
      </c>
      <c r="S72" s="21">
        <f t="shared" si="11"/>
        <v>-1.028225806451613</v>
      </c>
      <c r="U72" s="9">
        <v>-4388</v>
      </c>
      <c r="W72" s="9">
        <v>-24925</v>
      </c>
      <c r="Y72" s="9">
        <f t="shared" si="12"/>
        <v>20537</v>
      </c>
      <c r="AA72" s="21">
        <f t="shared" si="13"/>
        <v>0.8239518555667001</v>
      </c>
      <c r="AC72" s="9">
        <v>-4388</v>
      </c>
      <c r="AE72" s="9">
        <v>-24925</v>
      </c>
      <c r="AG72" s="9">
        <f t="shared" si="14"/>
        <v>20537</v>
      </c>
      <c r="AI72" s="21">
        <f t="shared" si="15"/>
        <v>0.8239518555667001</v>
      </c>
    </row>
    <row r="73" spans="1:35" ht="12.75" outlineLevel="1">
      <c r="A73" s="1" t="s">
        <v>284</v>
      </c>
      <c r="B73" s="16" t="s">
        <v>285</v>
      </c>
      <c r="C73" s="1" t="s">
        <v>286</v>
      </c>
      <c r="E73" s="5">
        <v>41281.28</v>
      </c>
      <c r="G73" s="5">
        <v>40651.37</v>
      </c>
      <c r="I73" s="9">
        <f t="shared" si="8"/>
        <v>629.9099999999962</v>
      </c>
      <c r="K73" s="21">
        <f t="shared" si="9"/>
        <v>0.015495418727585225</v>
      </c>
      <c r="M73" s="9">
        <v>124713.23</v>
      </c>
      <c r="O73" s="9">
        <v>122393.47</v>
      </c>
      <c r="Q73" s="9">
        <f t="shared" si="10"/>
        <v>2319.7599999999948</v>
      </c>
      <c r="S73" s="21">
        <f t="shared" si="11"/>
        <v>0.018953298733992874</v>
      </c>
      <c r="U73" s="9">
        <v>461640.61</v>
      </c>
      <c r="W73" s="9">
        <v>317809.4</v>
      </c>
      <c r="Y73" s="9">
        <f t="shared" si="12"/>
        <v>143831.20999999996</v>
      </c>
      <c r="AA73" s="21">
        <f t="shared" si="13"/>
        <v>0.4525706602762535</v>
      </c>
      <c r="AC73" s="9">
        <v>503503.69</v>
      </c>
      <c r="AE73" s="9">
        <v>317809.4</v>
      </c>
      <c r="AG73" s="9">
        <f t="shared" si="14"/>
        <v>185694.28999999998</v>
      </c>
      <c r="AI73" s="21">
        <f t="shared" si="15"/>
        <v>0.5842945174057154</v>
      </c>
    </row>
    <row r="74" spans="1:35" ht="12.75" outlineLevel="1">
      <c r="A74" s="1" t="s">
        <v>287</v>
      </c>
      <c r="B74" s="16" t="s">
        <v>288</v>
      </c>
      <c r="C74" s="1" t="s">
        <v>289</v>
      </c>
      <c r="E74" s="5">
        <v>-295694.84</v>
      </c>
      <c r="G74" s="5">
        <v>0</v>
      </c>
      <c r="I74" s="9">
        <f aca="true" t="shared" si="16" ref="I74:I105">+E74-G74</f>
        <v>-295694.84</v>
      </c>
      <c r="K74" s="21" t="str">
        <f aca="true" t="shared" si="17" ref="K74:K105">IF(G74&lt;0,IF(I74=0,0,IF(OR(G74=0,E74=0),"N.M.",IF(ABS(I74/G74)&gt;=10,"N.M.",I74/(-G74)))),IF(I74=0,0,IF(OR(G74=0,E74=0),"N.M.",IF(ABS(I74/G74)&gt;=10,"N.M.",I74/G74))))</f>
        <v>N.M.</v>
      </c>
      <c r="M74" s="9">
        <v>-284339.02</v>
      </c>
      <c r="O74" s="9">
        <v>0</v>
      </c>
      <c r="Q74" s="9">
        <f aca="true" t="shared" si="18" ref="Q74:Q105">+M74-O74</f>
        <v>-284339.02</v>
      </c>
      <c r="S74" s="21" t="str">
        <f aca="true" t="shared" si="19" ref="S74:S105">IF(O74&lt;0,IF(Q74=0,0,IF(OR(O74=0,M74=0),"N.M.",IF(ABS(Q74/O74)&gt;=10,"N.M.",Q74/(-O74)))),IF(Q74=0,0,IF(OR(O74=0,M74=0),"N.M.",IF(ABS(Q74/O74)&gt;=10,"N.M.",Q74/O74))))</f>
        <v>N.M.</v>
      </c>
      <c r="U74" s="9">
        <v>1732773.051</v>
      </c>
      <c r="W74" s="9">
        <v>0</v>
      </c>
      <c r="Y74" s="9">
        <f aca="true" t="shared" si="20" ref="Y74:Y105">+U74-W74</f>
        <v>1732773.051</v>
      </c>
      <c r="AA74" s="21" t="str">
        <f aca="true" t="shared" si="21" ref="AA74:AA105">IF(W74&lt;0,IF(Y74=0,0,IF(OR(W74=0,U74=0),"N.M.",IF(ABS(Y74/W74)&gt;=10,"N.M.",Y74/(-W74)))),IF(Y74=0,0,IF(OR(W74=0,U74=0),"N.M.",IF(ABS(Y74/W74)&gt;=10,"N.M.",Y74/W74))))</f>
        <v>N.M.</v>
      </c>
      <c r="AC74" s="9">
        <v>1732773.051</v>
      </c>
      <c r="AE74" s="9">
        <v>0</v>
      </c>
      <c r="AG74" s="9">
        <f aca="true" t="shared" si="22" ref="AG74:AG105">+AC74-AE74</f>
        <v>1732773.051</v>
      </c>
      <c r="AI74" s="21" t="str">
        <f aca="true" t="shared" si="23" ref="AI74:AI105">IF(AE74&lt;0,IF(AG74=0,0,IF(OR(AE74=0,AC74=0),"N.M.",IF(ABS(AG74/AE74)&gt;=10,"N.M.",AG74/(-AE74)))),IF(AG74=0,0,IF(OR(AE74=0,AC74=0),"N.M.",IF(ABS(AG74/AE74)&gt;=10,"N.M.",AG74/AE74))))</f>
        <v>N.M.</v>
      </c>
    </row>
    <row r="75" spans="1:35" ht="12.75" outlineLevel="1">
      <c r="A75" s="1" t="s">
        <v>290</v>
      </c>
      <c r="B75" s="16" t="s">
        <v>291</v>
      </c>
      <c r="C75" s="1" t="s">
        <v>292</v>
      </c>
      <c r="E75" s="5">
        <v>295694.84</v>
      </c>
      <c r="G75" s="5">
        <v>0</v>
      </c>
      <c r="I75" s="9">
        <f t="shared" si="16"/>
        <v>295694.84</v>
      </c>
      <c r="K75" s="21" t="str">
        <f t="shared" si="17"/>
        <v>N.M.</v>
      </c>
      <c r="M75" s="9">
        <v>284339.02</v>
      </c>
      <c r="O75" s="9">
        <v>0</v>
      </c>
      <c r="Q75" s="9">
        <f t="shared" si="18"/>
        <v>284339.02</v>
      </c>
      <c r="S75" s="21" t="str">
        <f t="shared" si="19"/>
        <v>N.M.</v>
      </c>
      <c r="U75" s="9">
        <v>-1732773.051</v>
      </c>
      <c r="W75" s="9">
        <v>0</v>
      </c>
      <c r="Y75" s="9">
        <f t="shared" si="20"/>
        <v>-1732773.051</v>
      </c>
      <c r="AA75" s="21" t="str">
        <f t="shared" si="21"/>
        <v>N.M.</v>
      </c>
      <c r="AC75" s="9">
        <v>-1732773.051</v>
      </c>
      <c r="AE75" s="9">
        <v>0</v>
      </c>
      <c r="AG75" s="9">
        <f t="shared" si="22"/>
        <v>-1732773.051</v>
      </c>
      <c r="AI75" s="21" t="str">
        <f t="shared" si="23"/>
        <v>N.M.</v>
      </c>
    </row>
    <row r="76" spans="1:35" ht="12.75" outlineLevel="1">
      <c r="A76" s="1" t="s">
        <v>293</v>
      </c>
      <c r="B76" s="16" t="s">
        <v>294</v>
      </c>
      <c r="C76" s="1" t="s">
        <v>295</v>
      </c>
      <c r="E76" s="5">
        <v>-37348.58</v>
      </c>
      <c r="G76" s="5">
        <v>0</v>
      </c>
      <c r="I76" s="9">
        <f t="shared" si="16"/>
        <v>-37348.58</v>
      </c>
      <c r="K76" s="21" t="str">
        <f t="shared" si="17"/>
        <v>N.M.</v>
      </c>
      <c r="M76" s="9">
        <v>-114405.82</v>
      </c>
      <c r="O76" s="9">
        <v>0</v>
      </c>
      <c r="Q76" s="9">
        <f t="shared" si="18"/>
        <v>-114405.82</v>
      </c>
      <c r="S76" s="21" t="str">
        <f t="shared" si="19"/>
        <v>N.M.</v>
      </c>
      <c r="U76" s="9">
        <v>-160094.71</v>
      </c>
      <c r="W76" s="9">
        <v>0</v>
      </c>
      <c r="Y76" s="9">
        <f t="shared" si="20"/>
        <v>-160094.71</v>
      </c>
      <c r="AA76" s="21" t="str">
        <f t="shared" si="21"/>
        <v>N.M.</v>
      </c>
      <c r="AC76" s="9">
        <v>-160094.71</v>
      </c>
      <c r="AE76" s="9">
        <v>0</v>
      </c>
      <c r="AG76" s="9">
        <f t="shared" si="22"/>
        <v>-160094.71</v>
      </c>
      <c r="AI76" s="21" t="str">
        <f t="shared" si="23"/>
        <v>N.M.</v>
      </c>
    </row>
    <row r="77" spans="1:35" ht="12.75" outlineLevel="1">
      <c r="A77" s="1" t="s">
        <v>296</v>
      </c>
      <c r="B77" s="16" t="s">
        <v>297</v>
      </c>
      <c r="C77" s="1" t="s">
        <v>298</v>
      </c>
      <c r="E77" s="5">
        <v>15554</v>
      </c>
      <c r="G77" s="5">
        <v>34208.55</v>
      </c>
      <c r="I77" s="9">
        <f t="shared" si="16"/>
        <v>-18654.550000000003</v>
      </c>
      <c r="K77" s="21">
        <f t="shared" si="17"/>
        <v>-0.5453183487753793</v>
      </c>
      <c r="M77" s="9">
        <v>37555.14</v>
      </c>
      <c r="O77" s="9">
        <v>72089.16</v>
      </c>
      <c r="Q77" s="9">
        <f t="shared" si="18"/>
        <v>-34534.020000000004</v>
      </c>
      <c r="S77" s="21">
        <f t="shared" si="19"/>
        <v>-0.47904594810093504</v>
      </c>
      <c r="U77" s="9">
        <v>143394.88</v>
      </c>
      <c r="W77" s="9">
        <v>107763.13</v>
      </c>
      <c r="Y77" s="9">
        <f t="shared" si="20"/>
        <v>35631.75</v>
      </c>
      <c r="AA77" s="21">
        <f t="shared" si="21"/>
        <v>0.3306488035379076</v>
      </c>
      <c r="AC77" s="9">
        <v>212603.25</v>
      </c>
      <c r="AE77" s="9">
        <v>107763.13</v>
      </c>
      <c r="AG77" s="9">
        <f t="shared" si="22"/>
        <v>104840.12</v>
      </c>
      <c r="AI77" s="21">
        <f t="shared" si="23"/>
        <v>0.9728756022583975</v>
      </c>
    </row>
    <row r="78" spans="1:35" ht="12.75" outlineLevel="1">
      <c r="A78" s="1" t="s">
        <v>299</v>
      </c>
      <c r="B78" s="16" t="s">
        <v>300</v>
      </c>
      <c r="C78" s="1" t="s">
        <v>301</v>
      </c>
      <c r="E78" s="5">
        <v>-148622.03</v>
      </c>
      <c r="G78" s="5">
        <v>-127677.3</v>
      </c>
      <c r="I78" s="9">
        <f t="shared" si="16"/>
        <v>-20944.729999999996</v>
      </c>
      <c r="K78" s="21">
        <f t="shared" si="17"/>
        <v>-0.1640442741192052</v>
      </c>
      <c r="M78" s="9">
        <v>-552838.86</v>
      </c>
      <c r="O78" s="9">
        <v>-375480.56</v>
      </c>
      <c r="Q78" s="9">
        <f t="shared" si="18"/>
        <v>-177358.3</v>
      </c>
      <c r="S78" s="21">
        <f t="shared" si="19"/>
        <v>-0.4723501530944771</v>
      </c>
      <c r="U78" s="9">
        <v>-2058658.01</v>
      </c>
      <c r="W78" s="9">
        <v>-621025.75</v>
      </c>
      <c r="Y78" s="9">
        <f t="shared" si="20"/>
        <v>-1437632.26</v>
      </c>
      <c r="AA78" s="21">
        <f t="shared" si="21"/>
        <v>-2.3149318043575486</v>
      </c>
      <c r="AC78" s="9">
        <v>-2227463</v>
      </c>
      <c r="AE78" s="9">
        <v>-621025.75</v>
      </c>
      <c r="AG78" s="9">
        <f t="shared" si="22"/>
        <v>-1606437.25</v>
      </c>
      <c r="AI78" s="21">
        <f t="shared" si="23"/>
        <v>-2.586748214546659</v>
      </c>
    </row>
    <row r="79" spans="1:35" ht="12.75" outlineLevel="1">
      <c r="A79" s="1" t="s">
        <v>302</v>
      </c>
      <c r="B79" s="16" t="s">
        <v>303</v>
      </c>
      <c r="C79" s="1" t="s">
        <v>304</v>
      </c>
      <c r="E79" s="5">
        <v>0</v>
      </c>
      <c r="G79" s="5">
        <v>1267.09</v>
      </c>
      <c r="I79" s="9">
        <f t="shared" si="16"/>
        <v>-1267.09</v>
      </c>
      <c r="K79" s="21" t="str">
        <f t="shared" si="17"/>
        <v>N.M.</v>
      </c>
      <c r="M79" s="9">
        <v>0</v>
      </c>
      <c r="O79" s="9">
        <v>2585.78</v>
      </c>
      <c r="Q79" s="9">
        <f t="shared" si="18"/>
        <v>-2585.78</v>
      </c>
      <c r="S79" s="21" t="str">
        <f t="shared" si="19"/>
        <v>N.M.</v>
      </c>
      <c r="U79" s="9">
        <v>11202.37</v>
      </c>
      <c r="W79" s="9">
        <v>2251.12</v>
      </c>
      <c r="Y79" s="9">
        <f t="shared" si="20"/>
        <v>8951.25</v>
      </c>
      <c r="AA79" s="21">
        <f t="shared" si="21"/>
        <v>3.9763539926791998</v>
      </c>
      <c r="AC79" s="9">
        <v>11202.37</v>
      </c>
      <c r="AE79" s="9">
        <v>2251.12</v>
      </c>
      <c r="AG79" s="9">
        <f t="shared" si="22"/>
        <v>8951.25</v>
      </c>
      <c r="AI79" s="21">
        <f t="shared" si="23"/>
        <v>3.9763539926791998</v>
      </c>
    </row>
    <row r="80" spans="1:35" ht="12.75" outlineLevel="1">
      <c r="A80" s="1" t="s">
        <v>305</v>
      </c>
      <c r="B80" s="16" t="s">
        <v>306</v>
      </c>
      <c r="C80" s="1" t="s">
        <v>307</v>
      </c>
      <c r="E80" s="5">
        <v>0</v>
      </c>
      <c r="G80" s="5">
        <v>-721.02</v>
      </c>
      <c r="I80" s="9">
        <f t="shared" si="16"/>
        <v>721.02</v>
      </c>
      <c r="K80" s="21" t="str">
        <f t="shared" si="17"/>
        <v>N.M.</v>
      </c>
      <c r="M80" s="9">
        <v>0</v>
      </c>
      <c r="O80" s="9">
        <v>-1844.5</v>
      </c>
      <c r="Q80" s="9">
        <f t="shared" si="18"/>
        <v>1844.5</v>
      </c>
      <c r="S80" s="21" t="str">
        <f t="shared" si="19"/>
        <v>N.M.</v>
      </c>
      <c r="U80" s="9">
        <v>-5623.98</v>
      </c>
      <c r="W80" s="9">
        <v>-3254.11</v>
      </c>
      <c r="Y80" s="9">
        <f t="shared" si="20"/>
        <v>-2369.8699999999994</v>
      </c>
      <c r="AA80" s="21">
        <f t="shared" si="21"/>
        <v>-0.7282697880526471</v>
      </c>
      <c r="AC80" s="9">
        <v>-5627.41</v>
      </c>
      <c r="AE80" s="9">
        <v>-3254.11</v>
      </c>
      <c r="AG80" s="9">
        <f t="shared" si="22"/>
        <v>-2373.2999999999997</v>
      </c>
      <c r="AI80" s="21">
        <f t="shared" si="23"/>
        <v>-0.7293238396981048</v>
      </c>
    </row>
    <row r="81" spans="1:35" ht="12.75" outlineLevel="1">
      <c r="A81" s="1" t="s">
        <v>308</v>
      </c>
      <c r="B81" s="16" t="s">
        <v>309</v>
      </c>
      <c r="C81" s="1" t="s">
        <v>310</v>
      </c>
      <c r="E81" s="5">
        <v>303192.97</v>
      </c>
      <c r="G81" s="5">
        <v>0</v>
      </c>
      <c r="I81" s="9">
        <f t="shared" si="16"/>
        <v>303192.97</v>
      </c>
      <c r="K81" s="21" t="str">
        <f t="shared" si="17"/>
        <v>N.M.</v>
      </c>
      <c r="M81" s="9">
        <v>599387.75</v>
      </c>
      <c r="O81" s="9">
        <v>0</v>
      </c>
      <c r="Q81" s="9">
        <f t="shared" si="18"/>
        <v>599387.75</v>
      </c>
      <c r="S81" s="21" t="str">
        <f t="shared" si="19"/>
        <v>N.M.</v>
      </c>
      <c r="U81" s="9">
        <v>1950827.68</v>
      </c>
      <c r="W81" s="9">
        <v>0</v>
      </c>
      <c r="Y81" s="9">
        <f t="shared" si="20"/>
        <v>1950827.68</v>
      </c>
      <c r="AA81" s="21" t="str">
        <f t="shared" si="21"/>
        <v>N.M.</v>
      </c>
      <c r="AC81" s="9">
        <v>1950827.68</v>
      </c>
      <c r="AE81" s="9">
        <v>0</v>
      </c>
      <c r="AG81" s="9">
        <f t="shared" si="22"/>
        <v>1950827.68</v>
      </c>
      <c r="AI81" s="21" t="str">
        <f t="shared" si="23"/>
        <v>N.M.</v>
      </c>
    </row>
    <row r="82" spans="1:35" ht="12.75" outlineLevel="1">
      <c r="A82" s="1" t="s">
        <v>311</v>
      </c>
      <c r="B82" s="16" t="s">
        <v>312</v>
      </c>
      <c r="C82" s="1" t="s">
        <v>313</v>
      </c>
      <c r="E82" s="5">
        <v>-1395539.09</v>
      </c>
      <c r="G82" s="5">
        <v>0</v>
      </c>
      <c r="I82" s="9">
        <f t="shared" si="16"/>
        <v>-1395539.09</v>
      </c>
      <c r="K82" s="21" t="str">
        <f t="shared" si="17"/>
        <v>N.M.</v>
      </c>
      <c r="M82" s="9">
        <v>-4359905.61</v>
      </c>
      <c r="O82" s="9">
        <v>0</v>
      </c>
      <c r="Q82" s="9">
        <f t="shared" si="18"/>
        <v>-4359905.61</v>
      </c>
      <c r="S82" s="21" t="str">
        <f t="shared" si="19"/>
        <v>N.M.</v>
      </c>
      <c r="U82" s="9">
        <v>-10566243.55</v>
      </c>
      <c r="W82" s="9">
        <v>0</v>
      </c>
      <c r="Y82" s="9">
        <f t="shared" si="20"/>
        <v>-10566243.55</v>
      </c>
      <c r="AA82" s="21" t="str">
        <f t="shared" si="21"/>
        <v>N.M.</v>
      </c>
      <c r="AC82" s="9">
        <v>-10566243.55</v>
      </c>
      <c r="AE82" s="9">
        <v>0</v>
      </c>
      <c r="AG82" s="9">
        <f t="shared" si="22"/>
        <v>-10566243.55</v>
      </c>
      <c r="AI82" s="21" t="str">
        <f t="shared" si="23"/>
        <v>N.M.</v>
      </c>
    </row>
    <row r="83" spans="1:35" ht="12.75" outlineLevel="1">
      <c r="A83" s="1" t="s">
        <v>314</v>
      </c>
      <c r="B83" s="16" t="s">
        <v>315</v>
      </c>
      <c r="C83" s="1" t="s">
        <v>316</v>
      </c>
      <c r="E83" s="5">
        <v>631058.03</v>
      </c>
      <c r="G83" s="5">
        <v>0</v>
      </c>
      <c r="I83" s="9">
        <f t="shared" si="16"/>
        <v>631058.03</v>
      </c>
      <c r="K83" s="21" t="str">
        <f t="shared" si="17"/>
        <v>N.M.</v>
      </c>
      <c r="M83" s="9">
        <v>2141683.85</v>
      </c>
      <c r="O83" s="9">
        <v>0</v>
      </c>
      <c r="Q83" s="9">
        <f t="shared" si="18"/>
        <v>2141683.85</v>
      </c>
      <c r="S83" s="21" t="str">
        <f t="shared" si="19"/>
        <v>N.M.</v>
      </c>
      <c r="U83" s="9">
        <v>4514022.4</v>
      </c>
      <c r="W83" s="9">
        <v>0</v>
      </c>
      <c r="Y83" s="9">
        <f t="shared" si="20"/>
        <v>4514022.4</v>
      </c>
      <c r="AA83" s="21" t="str">
        <f t="shared" si="21"/>
        <v>N.M.</v>
      </c>
      <c r="AC83" s="9">
        <v>4514022.4</v>
      </c>
      <c r="AE83" s="9">
        <v>0</v>
      </c>
      <c r="AG83" s="9">
        <f t="shared" si="22"/>
        <v>4514022.4</v>
      </c>
      <c r="AI83" s="21" t="str">
        <f t="shared" si="23"/>
        <v>N.M.</v>
      </c>
    </row>
    <row r="84" spans="1:35" ht="12.75" outlineLevel="1">
      <c r="A84" s="1" t="s">
        <v>317</v>
      </c>
      <c r="B84" s="16" t="s">
        <v>318</v>
      </c>
      <c r="C84" s="1" t="s">
        <v>319</v>
      </c>
      <c r="E84" s="5">
        <v>-540878.18</v>
      </c>
      <c r="G84" s="5">
        <v>0</v>
      </c>
      <c r="I84" s="9">
        <f t="shared" si="16"/>
        <v>-540878.18</v>
      </c>
      <c r="K84" s="21" t="str">
        <f t="shared" si="17"/>
        <v>N.M.</v>
      </c>
      <c r="M84" s="9">
        <v>-2004211</v>
      </c>
      <c r="O84" s="9">
        <v>0</v>
      </c>
      <c r="Q84" s="9">
        <f t="shared" si="18"/>
        <v>-2004211</v>
      </c>
      <c r="S84" s="21" t="str">
        <f t="shared" si="19"/>
        <v>N.M.</v>
      </c>
      <c r="U84" s="9">
        <v>-4459102.11</v>
      </c>
      <c r="W84" s="9">
        <v>0</v>
      </c>
      <c r="Y84" s="9">
        <f t="shared" si="20"/>
        <v>-4459102.11</v>
      </c>
      <c r="AA84" s="21" t="str">
        <f t="shared" si="21"/>
        <v>N.M.</v>
      </c>
      <c r="AC84" s="9">
        <v>-4459102.11</v>
      </c>
      <c r="AE84" s="9">
        <v>0</v>
      </c>
      <c r="AG84" s="9">
        <f t="shared" si="22"/>
        <v>-4459102.11</v>
      </c>
      <c r="AI84" s="21" t="str">
        <f t="shared" si="23"/>
        <v>N.M.</v>
      </c>
    </row>
    <row r="85" spans="1:35" ht="12.75" outlineLevel="1">
      <c r="A85" s="1" t="s">
        <v>320</v>
      </c>
      <c r="B85" s="16" t="s">
        <v>321</v>
      </c>
      <c r="C85" s="1" t="s">
        <v>322</v>
      </c>
      <c r="E85" s="5">
        <v>826608.83</v>
      </c>
      <c r="G85" s="5">
        <v>0</v>
      </c>
      <c r="I85" s="9">
        <f t="shared" si="16"/>
        <v>826608.83</v>
      </c>
      <c r="K85" s="21" t="str">
        <f t="shared" si="17"/>
        <v>N.M.</v>
      </c>
      <c r="M85" s="9">
        <v>6020874.792</v>
      </c>
      <c r="O85" s="9">
        <v>0</v>
      </c>
      <c r="Q85" s="9">
        <f t="shared" si="18"/>
        <v>6020874.792</v>
      </c>
      <c r="S85" s="21" t="str">
        <f t="shared" si="19"/>
        <v>N.M.</v>
      </c>
      <c r="U85" s="9">
        <v>6020874.792</v>
      </c>
      <c r="W85" s="9">
        <v>0</v>
      </c>
      <c r="Y85" s="9">
        <f t="shared" si="20"/>
        <v>6020874.792</v>
      </c>
      <c r="AA85" s="21" t="str">
        <f t="shared" si="21"/>
        <v>N.M.</v>
      </c>
      <c r="AC85" s="9">
        <v>6020874.792</v>
      </c>
      <c r="AE85" s="9">
        <v>0</v>
      </c>
      <c r="AG85" s="9">
        <f t="shared" si="22"/>
        <v>6020874.792</v>
      </c>
      <c r="AI85" s="21" t="str">
        <f t="shared" si="23"/>
        <v>N.M.</v>
      </c>
    </row>
    <row r="86" spans="1:35" ht="12.75" outlineLevel="1">
      <c r="A86" s="1" t="s">
        <v>323</v>
      </c>
      <c r="B86" s="16" t="s">
        <v>324</v>
      </c>
      <c r="C86" s="1" t="s">
        <v>325</v>
      </c>
      <c r="E86" s="5">
        <v>-320115.44</v>
      </c>
      <c r="G86" s="5">
        <v>0</v>
      </c>
      <c r="I86" s="9">
        <f t="shared" si="16"/>
        <v>-320115.44</v>
      </c>
      <c r="K86" s="21" t="str">
        <f t="shared" si="17"/>
        <v>N.M.</v>
      </c>
      <c r="M86" s="9">
        <v>-2261565.172</v>
      </c>
      <c r="O86" s="9">
        <v>0</v>
      </c>
      <c r="Q86" s="9">
        <f t="shared" si="18"/>
        <v>-2261565.172</v>
      </c>
      <c r="S86" s="21" t="str">
        <f t="shared" si="19"/>
        <v>N.M.</v>
      </c>
      <c r="U86" s="9">
        <v>-2261565.172</v>
      </c>
      <c r="W86" s="9">
        <v>0</v>
      </c>
      <c r="Y86" s="9">
        <f t="shared" si="20"/>
        <v>-2261565.172</v>
      </c>
      <c r="AA86" s="21" t="str">
        <f t="shared" si="21"/>
        <v>N.M.</v>
      </c>
      <c r="AC86" s="9">
        <v>-2261565.172</v>
      </c>
      <c r="AE86" s="9">
        <v>0</v>
      </c>
      <c r="AG86" s="9">
        <f t="shared" si="22"/>
        <v>-2261565.172</v>
      </c>
      <c r="AI86" s="21" t="str">
        <f t="shared" si="23"/>
        <v>N.M.</v>
      </c>
    </row>
    <row r="87" spans="1:35" ht="12.75" outlineLevel="1">
      <c r="A87" s="1" t="s">
        <v>326</v>
      </c>
      <c r="B87" s="16" t="s">
        <v>327</v>
      </c>
      <c r="C87" s="1" t="s">
        <v>328</v>
      </c>
      <c r="E87" s="5">
        <v>-50007.33</v>
      </c>
      <c r="G87" s="5">
        <v>0</v>
      </c>
      <c r="I87" s="9">
        <f t="shared" si="16"/>
        <v>-50007.33</v>
      </c>
      <c r="K87" s="21" t="str">
        <f t="shared" si="17"/>
        <v>N.M.</v>
      </c>
      <c r="M87" s="9">
        <v>-378932.223</v>
      </c>
      <c r="O87" s="9">
        <v>0</v>
      </c>
      <c r="Q87" s="9">
        <f t="shared" si="18"/>
        <v>-378932.223</v>
      </c>
      <c r="S87" s="21" t="str">
        <f t="shared" si="19"/>
        <v>N.M.</v>
      </c>
      <c r="U87" s="9">
        <v>-378932.223</v>
      </c>
      <c r="W87" s="9">
        <v>0</v>
      </c>
      <c r="Y87" s="9">
        <f t="shared" si="20"/>
        <v>-378932.223</v>
      </c>
      <c r="AA87" s="21" t="str">
        <f t="shared" si="21"/>
        <v>N.M.</v>
      </c>
      <c r="AC87" s="9">
        <v>-378932.223</v>
      </c>
      <c r="AE87" s="9">
        <v>0</v>
      </c>
      <c r="AG87" s="9">
        <f t="shared" si="22"/>
        <v>-378932.223</v>
      </c>
      <c r="AI87" s="21" t="str">
        <f t="shared" si="23"/>
        <v>N.M.</v>
      </c>
    </row>
    <row r="88" spans="1:35" ht="12.75" outlineLevel="1">
      <c r="A88" s="1" t="s">
        <v>329</v>
      </c>
      <c r="B88" s="16" t="s">
        <v>330</v>
      </c>
      <c r="C88" s="1" t="s">
        <v>331</v>
      </c>
      <c r="E88" s="5">
        <v>108784.15</v>
      </c>
      <c r="G88" s="5">
        <v>121748.24</v>
      </c>
      <c r="I88" s="9">
        <f t="shared" si="16"/>
        <v>-12964.090000000011</v>
      </c>
      <c r="K88" s="21">
        <f t="shared" si="17"/>
        <v>-0.10648277133205383</v>
      </c>
      <c r="M88" s="9">
        <v>325005.75</v>
      </c>
      <c r="O88" s="9">
        <v>389173.56</v>
      </c>
      <c r="Q88" s="9">
        <f t="shared" si="18"/>
        <v>-64167.81</v>
      </c>
      <c r="S88" s="21">
        <f t="shared" si="19"/>
        <v>-0.16488224431279452</v>
      </c>
      <c r="U88" s="9">
        <v>1508584.42</v>
      </c>
      <c r="W88" s="9">
        <v>1602888.37</v>
      </c>
      <c r="Y88" s="9">
        <f t="shared" si="20"/>
        <v>-94303.95000000019</v>
      </c>
      <c r="AA88" s="21">
        <f t="shared" si="21"/>
        <v>-0.058833760207518494</v>
      </c>
      <c r="AC88" s="9">
        <v>1683555.23</v>
      </c>
      <c r="AE88" s="9">
        <v>1693167.3</v>
      </c>
      <c r="AG88" s="9">
        <f t="shared" si="22"/>
        <v>-9612.070000000065</v>
      </c>
      <c r="AI88" s="21">
        <f t="shared" si="23"/>
        <v>-0.005676975925533209</v>
      </c>
    </row>
    <row r="89" spans="1:35" ht="12.75" outlineLevel="1">
      <c r="A89" s="1" t="s">
        <v>332</v>
      </c>
      <c r="B89" s="16" t="s">
        <v>333</v>
      </c>
      <c r="C89" s="1" t="s">
        <v>334</v>
      </c>
      <c r="E89" s="5">
        <v>33128.08</v>
      </c>
      <c r="G89" s="5">
        <v>20741.771</v>
      </c>
      <c r="I89" s="9">
        <f t="shared" si="16"/>
        <v>12386.309000000001</v>
      </c>
      <c r="K89" s="21">
        <f t="shared" si="17"/>
        <v>0.5971673778483043</v>
      </c>
      <c r="M89" s="9">
        <v>100593.936</v>
      </c>
      <c r="O89" s="9">
        <v>53090.44</v>
      </c>
      <c r="Q89" s="9">
        <f t="shared" si="18"/>
        <v>47503.496</v>
      </c>
      <c r="S89" s="21">
        <f t="shared" si="19"/>
        <v>0.8947655359420641</v>
      </c>
      <c r="U89" s="9">
        <v>386799.29</v>
      </c>
      <c r="W89" s="9">
        <v>238111.815</v>
      </c>
      <c r="Y89" s="9">
        <f t="shared" si="20"/>
        <v>148687.47499999998</v>
      </c>
      <c r="AA89" s="21">
        <f t="shared" si="21"/>
        <v>0.6244439193410036</v>
      </c>
      <c r="AC89" s="9">
        <v>404930.148</v>
      </c>
      <c r="AE89" s="9">
        <v>243409.98500000002</v>
      </c>
      <c r="AG89" s="9">
        <f t="shared" si="22"/>
        <v>161520.16299999997</v>
      </c>
      <c r="AI89" s="21">
        <f t="shared" si="23"/>
        <v>0.6635724619103032</v>
      </c>
    </row>
    <row r="90" spans="1:35" ht="12.75" outlineLevel="1">
      <c r="A90" s="1" t="s">
        <v>335</v>
      </c>
      <c r="B90" s="16" t="s">
        <v>336</v>
      </c>
      <c r="C90" s="1" t="s">
        <v>337</v>
      </c>
      <c r="E90" s="5">
        <v>0</v>
      </c>
      <c r="G90" s="5">
        <v>0</v>
      </c>
      <c r="I90" s="9">
        <f t="shared" si="16"/>
        <v>0</v>
      </c>
      <c r="K90" s="21">
        <f t="shared" si="17"/>
        <v>0</v>
      </c>
      <c r="M90" s="9">
        <v>0</v>
      </c>
      <c r="O90" s="9">
        <v>0</v>
      </c>
      <c r="Q90" s="9">
        <f t="shared" si="18"/>
        <v>0</v>
      </c>
      <c r="S90" s="21">
        <f t="shared" si="19"/>
        <v>0</v>
      </c>
      <c r="U90" s="9">
        <v>0</v>
      </c>
      <c r="W90" s="9">
        <v>453.66</v>
      </c>
      <c r="Y90" s="9">
        <f t="shared" si="20"/>
        <v>-453.66</v>
      </c>
      <c r="AA90" s="21" t="str">
        <f t="shared" si="21"/>
        <v>N.M.</v>
      </c>
      <c r="AC90" s="9">
        <v>0</v>
      </c>
      <c r="AE90" s="9">
        <v>921.36</v>
      </c>
      <c r="AG90" s="9">
        <f t="shared" si="22"/>
        <v>-921.36</v>
      </c>
      <c r="AI90" s="21" t="str">
        <f t="shared" si="23"/>
        <v>N.M.</v>
      </c>
    </row>
    <row r="91" spans="1:35" ht="12.75" outlineLevel="1">
      <c r="A91" s="1" t="s">
        <v>338</v>
      </c>
      <c r="B91" s="16" t="s">
        <v>339</v>
      </c>
      <c r="C91" s="1" t="s">
        <v>340</v>
      </c>
      <c r="E91" s="5">
        <v>287356.09</v>
      </c>
      <c r="G91" s="5">
        <v>271572.74</v>
      </c>
      <c r="I91" s="9">
        <f t="shared" si="16"/>
        <v>15783.350000000035</v>
      </c>
      <c r="K91" s="21">
        <f t="shared" si="17"/>
        <v>0.05811831482055244</v>
      </c>
      <c r="M91" s="9">
        <v>843565.67</v>
      </c>
      <c r="O91" s="9">
        <v>845133.88</v>
      </c>
      <c r="Q91" s="9">
        <f t="shared" si="18"/>
        <v>-1568.2099999999627</v>
      </c>
      <c r="S91" s="21">
        <f t="shared" si="19"/>
        <v>-0.0018555758290035216</v>
      </c>
      <c r="U91" s="9">
        <v>2931413.28</v>
      </c>
      <c r="W91" s="9">
        <v>2632101.14</v>
      </c>
      <c r="Y91" s="9">
        <f t="shared" si="20"/>
        <v>299312.13999999966</v>
      </c>
      <c r="AA91" s="21">
        <f t="shared" si="21"/>
        <v>0.11371604816067199</v>
      </c>
      <c r="AC91" s="9">
        <v>3169467.82</v>
      </c>
      <c r="AE91" s="9">
        <v>2863191.24</v>
      </c>
      <c r="AG91" s="9">
        <f t="shared" si="22"/>
        <v>306276.5799999996</v>
      </c>
      <c r="AI91" s="21">
        <f t="shared" si="23"/>
        <v>0.10697035382100414</v>
      </c>
    </row>
    <row r="92" spans="1:35" ht="12.75" outlineLevel="1">
      <c r="A92" s="1" t="s">
        <v>341</v>
      </c>
      <c r="B92" s="16" t="s">
        <v>342</v>
      </c>
      <c r="C92" s="1" t="s">
        <v>343</v>
      </c>
      <c r="E92" s="5">
        <v>2300</v>
      </c>
      <c r="G92" s="5">
        <v>2300</v>
      </c>
      <c r="I92" s="9">
        <f t="shared" si="16"/>
        <v>0</v>
      </c>
      <c r="K92" s="21">
        <f t="shared" si="17"/>
        <v>0</v>
      </c>
      <c r="M92" s="9">
        <v>27443.89</v>
      </c>
      <c r="O92" s="9">
        <v>27924.2</v>
      </c>
      <c r="Q92" s="9">
        <f t="shared" si="18"/>
        <v>-480.3100000000013</v>
      </c>
      <c r="S92" s="21">
        <f t="shared" si="19"/>
        <v>-0.017200492762550094</v>
      </c>
      <c r="U92" s="9">
        <v>83818.18</v>
      </c>
      <c r="W92" s="9">
        <v>89362.14</v>
      </c>
      <c r="Y92" s="9">
        <f t="shared" si="20"/>
        <v>-5543.960000000006</v>
      </c>
      <c r="AA92" s="21">
        <f t="shared" si="21"/>
        <v>-0.06203924838863535</v>
      </c>
      <c r="AC92" s="9">
        <v>95372.38</v>
      </c>
      <c r="AE92" s="9">
        <v>101368.34</v>
      </c>
      <c r="AG92" s="9">
        <f t="shared" si="22"/>
        <v>-5995.959999999992</v>
      </c>
      <c r="AI92" s="21">
        <f t="shared" si="23"/>
        <v>-0.059150223827281696</v>
      </c>
    </row>
    <row r="93" spans="1:35" ht="12.75" outlineLevel="1">
      <c r="A93" s="1" t="s">
        <v>344</v>
      </c>
      <c r="B93" s="16" t="s">
        <v>345</v>
      </c>
      <c r="C93" s="1" t="s">
        <v>346</v>
      </c>
      <c r="E93" s="5">
        <v>94219.15</v>
      </c>
      <c r="G93" s="5">
        <v>95609.48</v>
      </c>
      <c r="I93" s="9">
        <f t="shared" si="16"/>
        <v>-1390.3300000000017</v>
      </c>
      <c r="K93" s="21">
        <f t="shared" si="17"/>
        <v>-0.014541758829772966</v>
      </c>
      <c r="M93" s="9">
        <v>220379.84</v>
      </c>
      <c r="O93" s="9">
        <v>228008.91</v>
      </c>
      <c r="Q93" s="9">
        <f t="shared" si="18"/>
        <v>-7629.070000000007</v>
      </c>
      <c r="S93" s="21">
        <f t="shared" si="19"/>
        <v>-0.03345952577028682</v>
      </c>
      <c r="U93" s="9">
        <v>875825.38</v>
      </c>
      <c r="W93" s="9">
        <v>792527.84</v>
      </c>
      <c r="Y93" s="9">
        <f t="shared" si="20"/>
        <v>83297.54000000004</v>
      </c>
      <c r="AA93" s="21">
        <f t="shared" si="21"/>
        <v>0.10510361377336605</v>
      </c>
      <c r="AC93" s="9">
        <v>1003703.69</v>
      </c>
      <c r="AE93" s="9">
        <v>901298.02</v>
      </c>
      <c r="AG93" s="9">
        <f t="shared" si="22"/>
        <v>102405.66999999993</v>
      </c>
      <c r="AI93" s="21">
        <f t="shared" si="23"/>
        <v>0.11362020966161661</v>
      </c>
    </row>
    <row r="94" spans="1:35" ht="12.75" outlineLevel="1">
      <c r="A94" s="1" t="s">
        <v>347</v>
      </c>
      <c r="B94" s="16" t="s">
        <v>348</v>
      </c>
      <c r="C94" s="1" t="s">
        <v>349</v>
      </c>
      <c r="E94" s="5">
        <v>0</v>
      </c>
      <c r="G94" s="5">
        <v>0</v>
      </c>
      <c r="I94" s="9">
        <f t="shared" si="16"/>
        <v>0</v>
      </c>
      <c r="K94" s="21">
        <f t="shared" si="17"/>
        <v>0</v>
      </c>
      <c r="M94" s="9">
        <v>-808.59</v>
      </c>
      <c r="O94" s="9">
        <v>1122.33</v>
      </c>
      <c r="Q94" s="9">
        <f t="shared" si="18"/>
        <v>-1930.92</v>
      </c>
      <c r="S94" s="21">
        <f t="shared" si="19"/>
        <v>-1.7204565502125044</v>
      </c>
      <c r="U94" s="9">
        <v>-511.22</v>
      </c>
      <c r="W94" s="9">
        <v>13103.06</v>
      </c>
      <c r="Y94" s="9">
        <f t="shared" si="20"/>
        <v>-13614.279999999999</v>
      </c>
      <c r="AA94" s="21">
        <f t="shared" si="21"/>
        <v>-1.039015313980093</v>
      </c>
      <c r="AC94" s="9">
        <v>-511.22</v>
      </c>
      <c r="AE94" s="9">
        <v>13103.06</v>
      </c>
      <c r="AG94" s="9">
        <f t="shared" si="22"/>
        <v>-13614.279999999999</v>
      </c>
      <c r="AI94" s="21">
        <f t="shared" si="23"/>
        <v>-1.039015313980093</v>
      </c>
    </row>
    <row r="95" spans="1:35" ht="12.75" outlineLevel="1">
      <c r="A95" s="1" t="s">
        <v>350</v>
      </c>
      <c r="B95" s="16" t="s">
        <v>351</v>
      </c>
      <c r="C95" s="1" t="s">
        <v>352</v>
      </c>
      <c r="E95" s="5">
        <v>4800</v>
      </c>
      <c r="G95" s="5">
        <v>4404</v>
      </c>
      <c r="I95" s="9">
        <f t="shared" si="16"/>
        <v>396</v>
      </c>
      <c r="K95" s="21">
        <f t="shared" si="17"/>
        <v>0.08991825613079019</v>
      </c>
      <c r="M95" s="9">
        <v>11640</v>
      </c>
      <c r="O95" s="9">
        <v>11244</v>
      </c>
      <c r="Q95" s="9">
        <f t="shared" si="18"/>
        <v>396</v>
      </c>
      <c r="S95" s="21">
        <f t="shared" si="19"/>
        <v>0.035218783351120594</v>
      </c>
      <c r="U95" s="9">
        <v>65052</v>
      </c>
      <c r="W95" s="9">
        <v>150013.58</v>
      </c>
      <c r="Y95" s="9">
        <f t="shared" si="20"/>
        <v>-84961.57999999999</v>
      </c>
      <c r="AA95" s="21">
        <f t="shared" si="21"/>
        <v>-0.5663592589417571</v>
      </c>
      <c r="AC95" s="9">
        <v>70200</v>
      </c>
      <c r="AE95" s="9">
        <v>156973.58</v>
      </c>
      <c r="AG95" s="9">
        <f t="shared" si="22"/>
        <v>-86773.57999999999</v>
      </c>
      <c r="AI95" s="21">
        <f t="shared" si="23"/>
        <v>-0.5527909855913332</v>
      </c>
    </row>
    <row r="96" spans="1:35" ht="12.75" outlineLevel="1">
      <c r="A96" s="1" t="s">
        <v>353</v>
      </c>
      <c r="B96" s="16" t="s">
        <v>354</v>
      </c>
      <c r="C96" s="1" t="s">
        <v>355</v>
      </c>
      <c r="E96" s="5">
        <v>52455.91</v>
      </c>
      <c r="G96" s="5">
        <v>156687.05</v>
      </c>
      <c r="I96" s="9">
        <f t="shared" si="16"/>
        <v>-104231.13999999998</v>
      </c>
      <c r="K96" s="21">
        <f t="shared" si="17"/>
        <v>-0.6652185997502665</v>
      </c>
      <c r="M96" s="9">
        <v>153184.33</v>
      </c>
      <c r="O96" s="9">
        <v>358491.09</v>
      </c>
      <c r="Q96" s="9">
        <f t="shared" si="18"/>
        <v>-205306.76000000004</v>
      </c>
      <c r="S96" s="21">
        <f t="shared" si="19"/>
        <v>-0.5726969671686959</v>
      </c>
      <c r="U96" s="9">
        <v>396966.3</v>
      </c>
      <c r="W96" s="9">
        <v>779678.58</v>
      </c>
      <c r="Y96" s="9">
        <f t="shared" si="20"/>
        <v>-382712.27999999997</v>
      </c>
      <c r="AA96" s="21">
        <f t="shared" si="21"/>
        <v>-0.49085904091401356</v>
      </c>
      <c r="AC96" s="9">
        <v>529042.11</v>
      </c>
      <c r="AE96" s="9">
        <v>923265.92</v>
      </c>
      <c r="AG96" s="9">
        <f t="shared" si="22"/>
        <v>-394223.81000000006</v>
      </c>
      <c r="AI96" s="21">
        <f t="shared" si="23"/>
        <v>-0.42698836972126086</v>
      </c>
    </row>
    <row r="97" spans="1:35" ht="12.75" outlineLevel="1">
      <c r="A97" s="1" t="s">
        <v>356</v>
      </c>
      <c r="B97" s="16" t="s">
        <v>357</v>
      </c>
      <c r="C97" s="1" t="s">
        <v>358</v>
      </c>
      <c r="E97" s="5">
        <v>0</v>
      </c>
      <c r="G97" s="5">
        <v>0</v>
      </c>
      <c r="I97" s="9">
        <f t="shared" si="16"/>
        <v>0</v>
      </c>
      <c r="K97" s="21">
        <f t="shared" si="17"/>
        <v>0</v>
      </c>
      <c r="M97" s="9">
        <v>-0.53</v>
      </c>
      <c r="O97" s="9">
        <v>1682.16</v>
      </c>
      <c r="Q97" s="9">
        <f t="shared" si="18"/>
        <v>-1682.69</v>
      </c>
      <c r="S97" s="21">
        <f t="shared" si="19"/>
        <v>-1.0003150710990631</v>
      </c>
      <c r="U97" s="9">
        <v>-2.13</v>
      </c>
      <c r="W97" s="9">
        <v>6931.28</v>
      </c>
      <c r="Y97" s="9">
        <f t="shared" si="20"/>
        <v>-6933.41</v>
      </c>
      <c r="AA97" s="21">
        <f t="shared" si="21"/>
        <v>-1.0003073025472928</v>
      </c>
      <c r="AC97" s="9">
        <v>-11.13</v>
      </c>
      <c r="AE97" s="9">
        <v>23360.91</v>
      </c>
      <c r="AG97" s="9">
        <f t="shared" si="22"/>
        <v>-23372.04</v>
      </c>
      <c r="AI97" s="21">
        <f t="shared" si="23"/>
        <v>-1.0004764369196235</v>
      </c>
    </row>
    <row r="98" spans="1:35" ht="12.75" outlineLevel="1">
      <c r="A98" s="1" t="s">
        <v>359</v>
      </c>
      <c r="B98" s="16" t="s">
        <v>360</v>
      </c>
      <c r="C98" s="1" t="s">
        <v>361</v>
      </c>
      <c r="E98" s="5">
        <v>-5824.19</v>
      </c>
      <c r="G98" s="5">
        <v>31917.28</v>
      </c>
      <c r="I98" s="9">
        <f t="shared" si="16"/>
        <v>-37741.47</v>
      </c>
      <c r="K98" s="21">
        <f t="shared" si="17"/>
        <v>-1.1824776422051002</v>
      </c>
      <c r="M98" s="9">
        <v>-1400.78</v>
      </c>
      <c r="O98" s="9">
        <v>-100917.08</v>
      </c>
      <c r="Q98" s="9">
        <f t="shared" si="18"/>
        <v>99516.3</v>
      </c>
      <c r="S98" s="21">
        <f t="shared" si="19"/>
        <v>0.9861194953322074</v>
      </c>
      <c r="U98" s="9">
        <v>-121853.043</v>
      </c>
      <c r="W98" s="9">
        <v>-25819.29</v>
      </c>
      <c r="Y98" s="9">
        <f t="shared" si="20"/>
        <v>-96033.753</v>
      </c>
      <c r="AA98" s="21">
        <f t="shared" si="21"/>
        <v>-3.7194575451145244</v>
      </c>
      <c r="AC98" s="9">
        <v>-62155.53600000001</v>
      </c>
      <c r="AE98" s="9">
        <v>17425.242</v>
      </c>
      <c r="AG98" s="9">
        <f t="shared" si="22"/>
        <v>-79580.778</v>
      </c>
      <c r="AI98" s="21">
        <f t="shared" si="23"/>
        <v>-4.56698265653929</v>
      </c>
    </row>
    <row r="99" spans="1:35" ht="12.75" outlineLevel="1">
      <c r="A99" s="1" t="s">
        <v>362</v>
      </c>
      <c r="B99" s="16" t="s">
        <v>363</v>
      </c>
      <c r="C99" s="1" t="s">
        <v>364</v>
      </c>
      <c r="E99" s="5">
        <v>-55926.05</v>
      </c>
      <c r="G99" s="5">
        <v>-15755.87</v>
      </c>
      <c r="I99" s="9">
        <f t="shared" si="16"/>
        <v>-40170.18</v>
      </c>
      <c r="K99" s="21">
        <f t="shared" si="17"/>
        <v>-2.54953741050161</v>
      </c>
      <c r="M99" s="9">
        <v>-192223.36</v>
      </c>
      <c r="O99" s="9">
        <v>-39490.13</v>
      </c>
      <c r="Q99" s="9">
        <f t="shared" si="18"/>
        <v>-152733.22999999998</v>
      </c>
      <c r="S99" s="21">
        <f t="shared" si="19"/>
        <v>-3.8676304686766034</v>
      </c>
      <c r="U99" s="9">
        <v>-896403.16</v>
      </c>
      <c r="W99" s="9">
        <v>-119485.83</v>
      </c>
      <c r="Y99" s="9">
        <f t="shared" si="20"/>
        <v>-776917.3300000001</v>
      </c>
      <c r="AA99" s="21">
        <f t="shared" si="21"/>
        <v>-6.502171261646675</v>
      </c>
      <c r="AC99" s="9">
        <v>-907861.58</v>
      </c>
      <c r="AE99" s="9">
        <v>-148580.97</v>
      </c>
      <c r="AG99" s="9">
        <f t="shared" si="22"/>
        <v>-759280.61</v>
      </c>
      <c r="AI99" s="21">
        <f t="shared" si="23"/>
        <v>-5.110214383443586</v>
      </c>
    </row>
    <row r="100" spans="1:35" ht="12.75" outlineLevel="1">
      <c r="A100" s="1" t="s">
        <v>365</v>
      </c>
      <c r="B100" s="16" t="s">
        <v>366</v>
      </c>
      <c r="C100" s="1" t="s">
        <v>367</v>
      </c>
      <c r="E100" s="5">
        <v>113.92</v>
      </c>
      <c r="G100" s="5">
        <v>345954.63</v>
      </c>
      <c r="I100" s="9">
        <f t="shared" si="16"/>
        <v>-345840.71</v>
      </c>
      <c r="K100" s="21">
        <f t="shared" si="17"/>
        <v>-0.9996707082659944</v>
      </c>
      <c r="M100" s="9">
        <v>338.03</v>
      </c>
      <c r="O100" s="9">
        <v>1088065.02</v>
      </c>
      <c r="Q100" s="9">
        <f t="shared" si="18"/>
        <v>-1087726.99</v>
      </c>
      <c r="S100" s="21">
        <f t="shared" si="19"/>
        <v>-0.9996893292277699</v>
      </c>
      <c r="U100" s="9">
        <v>338.03</v>
      </c>
      <c r="W100" s="9">
        <v>3628603.21</v>
      </c>
      <c r="Y100" s="9">
        <f t="shared" si="20"/>
        <v>-3628265.18</v>
      </c>
      <c r="AA100" s="21">
        <f t="shared" si="21"/>
        <v>-0.9999068429419155</v>
      </c>
      <c r="AC100" s="9">
        <v>355834.11</v>
      </c>
      <c r="AE100" s="9">
        <v>3890857.64</v>
      </c>
      <c r="AG100" s="9">
        <f t="shared" si="22"/>
        <v>-3535023.5300000003</v>
      </c>
      <c r="AI100" s="21">
        <f t="shared" si="23"/>
        <v>-0.9085460988493016</v>
      </c>
    </row>
    <row r="101" spans="1:35" ht="12.75" outlineLevel="1">
      <c r="A101" s="1" t="s">
        <v>368</v>
      </c>
      <c r="B101" s="16" t="s">
        <v>369</v>
      </c>
      <c r="C101" s="1" t="s">
        <v>370</v>
      </c>
      <c r="E101" s="5">
        <v>0</v>
      </c>
      <c r="G101" s="5">
        <v>36926.67</v>
      </c>
      <c r="I101" s="9">
        <f t="shared" si="16"/>
        <v>-36926.67</v>
      </c>
      <c r="K101" s="21" t="str">
        <f t="shared" si="17"/>
        <v>N.M.</v>
      </c>
      <c r="M101" s="9">
        <v>0</v>
      </c>
      <c r="O101" s="9">
        <v>170447.08</v>
      </c>
      <c r="Q101" s="9">
        <f t="shared" si="18"/>
        <v>-170447.08</v>
      </c>
      <c r="S101" s="21" t="str">
        <f t="shared" si="19"/>
        <v>N.M.</v>
      </c>
      <c r="U101" s="9">
        <v>0</v>
      </c>
      <c r="W101" s="9">
        <v>800389.92</v>
      </c>
      <c r="Y101" s="9">
        <f t="shared" si="20"/>
        <v>-800389.92</v>
      </c>
      <c r="AA101" s="21" t="str">
        <f t="shared" si="21"/>
        <v>N.M.</v>
      </c>
      <c r="AC101" s="9">
        <v>41403.37</v>
      </c>
      <c r="AE101" s="9">
        <v>938724.36</v>
      </c>
      <c r="AG101" s="9">
        <f t="shared" si="22"/>
        <v>-897320.99</v>
      </c>
      <c r="AI101" s="21">
        <f t="shared" si="23"/>
        <v>-0.9558940070544244</v>
      </c>
    </row>
    <row r="102" spans="1:35" ht="12.75" outlineLevel="1">
      <c r="A102" s="1" t="s">
        <v>371</v>
      </c>
      <c r="B102" s="16" t="s">
        <v>372</v>
      </c>
      <c r="C102" s="1" t="s">
        <v>373</v>
      </c>
      <c r="E102" s="5">
        <v>-0.63</v>
      </c>
      <c r="G102" s="5">
        <v>11807.74</v>
      </c>
      <c r="I102" s="9">
        <f t="shared" si="16"/>
        <v>-11808.369999999999</v>
      </c>
      <c r="K102" s="21">
        <f t="shared" si="17"/>
        <v>-1.000053354833355</v>
      </c>
      <c r="M102" s="9">
        <v>-20.23</v>
      </c>
      <c r="O102" s="9">
        <v>37602.02</v>
      </c>
      <c r="Q102" s="9">
        <f t="shared" si="18"/>
        <v>-37622.25</v>
      </c>
      <c r="S102" s="21">
        <f t="shared" si="19"/>
        <v>-1.0005380030115405</v>
      </c>
      <c r="U102" s="9">
        <v>-20.23</v>
      </c>
      <c r="W102" s="9">
        <v>175668.29</v>
      </c>
      <c r="Y102" s="9">
        <f t="shared" si="20"/>
        <v>-175688.52000000002</v>
      </c>
      <c r="AA102" s="21">
        <f t="shared" si="21"/>
        <v>-1.0001151602261285</v>
      </c>
      <c r="AC102" s="9">
        <v>14395.27</v>
      </c>
      <c r="AE102" s="9">
        <v>202486.19</v>
      </c>
      <c r="AG102" s="9">
        <f t="shared" si="22"/>
        <v>-188090.92</v>
      </c>
      <c r="AI102" s="21">
        <f t="shared" si="23"/>
        <v>-0.9289073985737003</v>
      </c>
    </row>
    <row r="103" spans="1:35" ht="12.75" outlineLevel="1">
      <c r="A103" s="1" t="s">
        <v>374</v>
      </c>
      <c r="B103" s="16" t="s">
        <v>375</v>
      </c>
      <c r="C103" s="1" t="s">
        <v>376</v>
      </c>
      <c r="E103" s="5">
        <v>0</v>
      </c>
      <c r="G103" s="5">
        <v>725.7</v>
      </c>
      <c r="I103" s="9">
        <f t="shared" si="16"/>
        <v>-725.7</v>
      </c>
      <c r="K103" s="21" t="str">
        <f t="shared" si="17"/>
        <v>N.M.</v>
      </c>
      <c r="M103" s="9">
        <v>0</v>
      </c>
      <c r="O103" s="9">
        <v>2181.1</v>
      </c>
      <c r="Q103" s="9">
        <f t="shared" si="18"/>
        <v>-2181.1</v>
      </c>
      <c r="S103" s="21" t="str">
        <f t="shared" si="19"/>
        <v>N.M.</v>
      </c>
      <c r="U103" s="9">
        <v>3679.7</v>
      </c>
      <c r="W103" s="9">
        <v>52123.28</v>
      </c>
      <c r="Y103" s="9">
        <f t="shared" si="20"/>
        <v>-48443.58</v>
      </c>
      <c r="AA103" s="21">
        <f t="shared" si="21"/>
        <v>-0.9294039055101675</v>
      </c>
      <c r="AC103" s="9">
        <v>4405.4</v>
      </c>
      <c r="AE103" s="9">
        <v>64087.86</v>
      </c>
      <c r="AG103" s="9">
        <f t="shared" si="22"/>
        <v>-59682.46</v>
      </c>
      <c r="AI103" s="21">
        <f t="shared" si="23"/>
        <v>-0.9312599921420375</v>
      </c>
    </row>
    <row r="104" spans="1:35" ht="12.75" outlineLevel="1">
      <c r="A104" s="1" t="s">
        <v>377</v>
      </c>
      <c r="B104" s="16" t="s">
        <v>378</v>
      </c>
      <c r="C104" s="1" t="s">
        <v>379</v>
      </c>
      <c r="E104" s="5">
        <v>0</v>
      </c>
      <c r="G104" s="5">
        <v>0</v>
      </c>
      <c r="I104" s="9">
        <f t="shared" si="16"/>
        <v>0</v>
      </c>
      <c r="K104" s="21">
        <f t="shared" si="17"/>
        <v>0</v>
      </c>
      <c r="M104" s="9">
        <v>0</v>
      </c>
      <c r="O104" s="9">
        <v>0</v>
      </c>
      <c r="Q104" s="9">
        <f t="shared" si="18"/>
        <v>0</v>
      </c>
      <c r="S104" s="21">
        <f t="shared" si="19"/>
        <v>0</v>
      </c>
      <c r="U104" s="9">
        <v>0</v>
      </c>
      <c r="W104" s="9">
        <v>1595702.1</v>
      </c>
      <c r="Y104" s="9">
        <f t="shared" si="20"/>
        <v>-1595702.1</v>
      </c>
      <c r="AA104" s="21" t="str">
        <f t="shared" si="21"/>
        <v>N.M.</v>
      </c>
      <c r="AC104" s="9">
        <v>-1161707.4</v>
      </c>
      <c r="AE104" s="9">
        <v>2592770.48</v>
      </c>
      <c r="AG104" s="9">
        <f t="shared" si="22"/>
        <v>-3754477.88</v>
      </c>
      <c r="AI104" s="21">
        <f t="shared" si="23"/>
        <v>-1.4480563971863796</v>
      </c>
    </row>
    <row r="105" spans="1:35" ht="12.75" outlineLevel="1">
      <c r="A105" s="1" t="s">
        <v>380</v>
      </c>
      <c r="B105" s="16" t="s">
        <v>381</v>
      </c>
      <c r="C105" s="1" t="s">
        <v>382</v>
      </c>
      <c r="E105" s="5">
        <v>0</v>
      </c>
      <c r="G105" s="5">
        <v>7262.18</v>
      </c>
      <c r="I105" s="9">
        <f t="shared" si="16"/>
        <v>-7262.18</v>
      </c>
      <c r="K105" s="21" t="str">
        <f t="shared" si="17"/>
        <v>N.M.</v>
      </c>
      <c r="M105" s="9">
        <v>0</v>
      </c>
      <c r="O105" s="9">
        <v>20530.3</v>
      </c>
      <c r="Q105" s="9">
        <f t="shared" si="18"/>
        <v>-20530.3</v>
      </c>
      <c r="S105" s="21" t="str">
        <f t="shared" si="19"/>
        <v>N.M.</v>
      </c>
      <c r="U105" s="9">
        <v>0</v>
      </c>
      <c r="W105" s="9">
        <v>58856.84</v>
      </c>
      <c r="Y105" s="9">
        <f t="shared" si="20"/>
        <v>-58856.84</v>
      </c>
      <c r="AA105" s="21" t="str">
        <f t="shared" si="21"/>
        <v>N.M.</v>
      </c>
      <c r="AC105" s="9">
        <v>6264.88</v>
      </c>
      <c r="AE105" s="9">
        <v>123249.16</v>
      </c>
      <c r="AG105" s="9">
        <f t="shared" si="22"/>
        <v>-116984.28</v>
      </c>
      <c r="AI105" s="21">
        <f t="shared" si="23"/>
        <v>-0.9491689841942939</v>
      </c>
    </row>
    <row r="106" spans="1:35" ht="12.75" outlineLevel="1">
      <c r="A106" s="1" t="s">
        <v>383</v>
      </c>
      <c r="B106" s="16" t="s">
        <v>384</v>
      </c>
      <c r="C106" s="1" t="s">
        <v>385</v>
      </c>
      <c r="E106" s="5">
        <v>0</v>
      </c>
      <c r="G106" s="5">
        <v>1258.83</v>
      </c>
      <c r="I106" s="9">
        <f aca="true" t="shared" si="24" ref="I106:I112">+E106-G106</f>
        <v>-1258.83</v>
      </c>
      <c r="K106" s="21" t="str">
        <f aca="true" t="shared" si="25" ref="K106:K112">IF(G106&lt;0,IF(I106=0,0,IF(OR(G106=0,E106=0),"N.M.",IF(ABS(I106/G106)&gt;=10,"N.M.",I106/(-G106)))),IF(I106=0,0,IF(OR(G106=0,E106=0),"N.M.",IF(ABS(I106/G106)&gt;=10,"N.M.",I106/G106))))</f>
        <v>N.M.</v>
      </c>
      <c r="M106" s="9">
        <v>0</v>
      </c>
      <c r="O106" s="9">
        <v>3860.7</v>
      </c>
      <c r="Q106" s="9">
        <f aca="true" t="shared" si="26" ref="Q106:Q112">+M106-O106</f>
        <v>-3860.7</v>
      </c>
      <c r="S106" s="21" t="str">
        <f aca="true" t="shared" si="27" ref="S106:S112">IF(O106&lt;0,IF(Q106=0,0,IF(OR(O106=0,M106=0),"N.M.",IF(ABS(Q106/O106)&gt;=10,"N.M.",Q106/(-O106)))),IF(Q106=0,0,IF(OR(O106=0,M106=0),"N.M.",IF(ABS(Q106/O106)&gt;=10,"N.M.",Q106/O106))))</f>
        <v>N.M.</v>
      </c>
      <c r="U106" s="9">
        <v>0</v>
      </c>
      <c r="W106" s="9">
        <v>18245.96</v>
      </c>
      <c r="Y106" s="9">
        <f aca="true" t="shared" si="28" ref="Y106:Y112">+U106-W106</f>
        <v>-18245.96</v>
      </c>
      <c r="AA106" s="21" t="str">
        <f aca="true" t="shared" si="29" ref="AA106:AA112">IF(W106&lt;0,IF(Y106=0,0,IF(OR(W106=0,U106=0),"N.M.",IF(ABS(Y106/W106)&gt;=10,"N.M.",Y106/(-W106)))),IF(Y106=0,0,IF(OR(W106=0,U106=0),"N.M.",IF(ABS(Y106/W106)&gt;=10,"N.M.",Y106/W106))))</f>
        <v>N.M.</v>
      </c>
      <c r="AC106" s="9">
        <v>1995.75</v>
      </c>
      <c r="AE106" s="9">
        <v>21465.45</v>
      </c>
      <c r="AG106" s="9">
        <f aca="true" t="shared" si="30" ref="AG106:AG112">+AC106-AE106</f>
        <v>-19469.7</v>
      </c>
      <c r="AI106" s="21">
        <f aca="true" t="shared" si="31" ref="AI106:AI112">IF(AE106&lt;0,IF(AG106=0,0,IF(OR(AE106=0,AC106=0),"N.M.",IF(ABS(AG106/AE106)&gt;=10,"N.M.",AG106/(-AE106)))),IF(AG106=0,0,IF(OR(AE106=0,AC106=0),"N.M.",IF(ABS(AG106/AE106)&gt;=10,"N.M.",AG106/AE106))))</f>
        <v>-0.9070250099578625</v>
      </c>
    </row>
    <row r="107" spans="1:35" ht="12.75" outlineLevel="1">
      <c r="A107" s="1" t="s">
        <v>386</v>
      </c>
      <c r="B107" s="16" t="s">
        <v>387</v>
      </c>
      <c r="C107" s="1" t="s">
        <v>388</v>
      </c>
      <c r="E107" s="5">
        <v>0</v>
      </c>
      <c r="G107" s="5">
        <v>0</v>
      </c>
      <c r="I107" s="9">
        <f t="shared" si="24"/>
        <v>0</v>
      </c>
      <c r="K107" s="21">
        <f t="shared" si="25"/>
        <v>0</v>
      </c>
      <c r="M107" s="9">
        <v>0</v>
      </c>
      <c r="O107" s="9">
        <v>0</v>
      </c>
      <c r="Q107" s="9">
        <f t="shared" si="26"/>
        <v>0</v>
      </c>
      <c r="S107" s="21">
        <f t="shared" si="27"/>
        <v>0</v>
      </c>
      <c r="U107" s="9">
        <v>0</v>
      </c>
      <c r="W107" s="9">
        <v>0</v>
      </c>
      <c r="Y107" s="9">
        <f t="shared" si="28"/>
        <v>0</v>
      </c>
      <c r="AA107" s="21">
        <f t="shared" si="29"/>
        <v>0</v>
      </c>
      <c r="AC107" s="9">
        <v>355.59</v>
      </c>
      <c r="AE107" s="9">
        <v>0</v>
      </c>
      <c r="AG107" s="9">
        <f t="shared" si="30"/>
        <v>355.59</v>
      </c>
      <c r="AI107" s="21" t="str">
        <f t="shared" si="31"/>
        <v>N.M.</v>
      </c>
    </row>
    <row r="108" spans="1:35" ht="12.75" outlineLevel="1">
      <c r="A108" s="1" t="s">
        <v>389</v>
      </c>
      <c r="B108" s="16" t="s">
        <v>390</v>
      </c>
      <c r="C108" s="1" t="s">
        <v>391</v>
      </c>
      <c r="E108" s="5">
        <v>1294.05</v>
      </c>
      <c r="G108" s="5">
        <v>0</v>
      </c>
      <c r="I108" s="9">
        <f t="shared" si="24"/>
        <v>1294.05</v>
      </c>
      <c r="K108" s="21" t="str">
        <f t="shared" si="25"/>
        <v>N.M.</v>
      </c>
      <c r="M108" s="9">
        <v>3915.97</v>
      </c>
      <c r="O108" s="9">
        <v>0</v>
      </c>
      <c r="Q108" s="9">
        <f t="shared" si="26"/>
        <v>3915.97</v>
      </c>
      <c r="S108" s="21" t="str">
        <f t="shared" si="27"/>
        <v>N.M.</v>
      </c>
      <c r="U108" s="9">
        <v>14442.96</v>
      </c>
      <c r="W108" s="9">
        <v>0</v>
      </c>
      <c r="Y108" s="9">
        <f t="shared" si="28"/>
        <v>14442.96</v>
      </c>
      <c r="AA108" s="21" t="str">
        <f t="shared" si="29"/>
        <v>N.M.</v>
      </c>
      <c r="AC108" s="9">
        <v>14442.96</v>
      </c>
      <c r="AE108" s="9">
        <v>0</v>
      </c>
      <c r="AG108" s="9">
        <f t="shared" si="30"/>
        <v>14442.96</v>
      </c>
      <c r="AI108" s="21" t="str">
        <f t="shared" si="31"/>
        <v>N.M.</v>
      </c>
    </row>
    <row r="109" spans="1:35" ht="12.75" outlineLevel="1">
      <c r="A109" s="1" t="s">
        <v>392</v>
      </c>
      <c r="B109" s="16" t="s">
        <v>393</v>
      </c>
      <c r="C109" s="1" t="s">
        <v>382</v>
      </c>
      <c r="E109" s="5">
        <v>7186.64</v>
      </c>
      <c r="G109" s="5">
        <v>0</v>
      </c>
      <c r="I109" s="9">
        <f t="shared" si="24"/>
        <v>7186.64</v>
      </c>
      <c r="K109" s="21" t="str">
        <f t="shared" si="25"/>
        <v>N.M.</v>
      </c>
      <c r="M109" s="9">
        <v>20393.41</v>
      </c>
      <c r="O109" s="9">
        <v>0</v>
      </c>
      <c r="Q109" s="9">
        <f t="shared" si="26"/>
        <v>20393.41</v>
      </c>
      <c r="S109" s="21" t="str">
        <f t="shared" si="27"/>
        <v>N.M.</v>
      </c>
      <c r="U109" s="9">
        <v>75576.18</v>
      </c>
      <c r="W109" s="9">
        <v>0</v>
      </c>
      <c r="Y109" s="9">
        <f t="shared" si="28"/>
        <v>75576.18</v>
      </c>
      <c r="AA109" s="21" t="str">
        <f t="shared" si="29"/>
        <v>N.M.</v>
      </c>
      <c r="AC109" s="9">
        <v>75576.18</v>
      </c>
      <c r="AE109" s="9">
        <v>0</v>
      </c>
      <c r="AG109" s="9">
        <f t="shared" si="30"/>
        <v>75576.18</v>
      </c>
      <c r="AI109" s="21" t="str">
        <f t="shared" si="31"/>
        <v>N.M.</v>
      </c>
    </row>
    <row r="110" spans="1:35" ht="12.75" outlineLevel="1">
      <c r="A110" s="1" t="s">
        <v>394</v>
      </c>
      <c r="B110" s="16" t="s">
        <v>395</v>
      </c>
      <c r="C110" s="1" t="s">
        <v>396</v>
      </c>
      <c r="E110" s="5">
        <v>90984.13</v>
      </c>
      <c r="G110" s="5">
        <v>0</v>
      </c>
      <c r="I110" s="9">
        <f t="shared" si="24"/>
        <v>90984.13</v>
      </c>
      <c r="K110" s="21" t="str">
        <f t="shared" si="25"/>
        <v>N.M.</v>
      </c>
      <c r="M110" s="9">
        <v>276669.96</v>
      </c>
      <c r="O110" s="9">
        <v>0</v>
      </c>
      <c r="Q110" s="9">
        <f t="shared" si="26"/>
        <v>276669.96</v>
      </c>
      <c r="S110" s="21" t="str">
        <f t="shared" si="27"/>
        <v>N.M.</v>
      </c>
      <c r="U110" s="9">
        <v>887144.59</v>
      </c>
      <c r="W110" s="9">
        <v>0</v>
      </c>
      <c r="Y110" s="9">
        <f t="shared" si="28"/>
        <v>887144.59</v>
      </c>
      <c r="AA110" s="21" t="str">
        <f t="shared" si="29"/>
        <v>N.M.</v>
      </c>
      <c r="AC110" s="9">
        <v>887144.59</v>
      </c>
      <c r="AE110" s="9">
        <v>0</v>
      </c>
      <c r="AG110" s="9">
        <f t="shared" si="30"/>
        <v>887144.59</v>
      </c>
      <c r="AI110" s="21" t="str">
        <f t="shared" si="31"/>
        <v>N.M.</v>
      </c>
    </row>
    <row r="111" spans="1:35" ht="12.75" outlineLevel="1">
      <c r="A111" s="1" t="s">
        <v>397</v>
      </c>
      <c r="B111" s="16" t="s">
        <v>398</v>
      </c>
      <c r="C111" s="1" t="s">
        <v>399</v>
      </c>
      <c r="E111" s="5">
        <v>12139.49</v>
      </c>
      <c r="G111" s="5">
        <v>0</v>
      </c>
      <c r="I111" s="9">
        <f t="shared" si="24"/>
        <v>12139.49</v>
      </c>
      <c r="K111" s="21" t="str">
        <f t="shared" si="25"/>
        <v>N.M.</v>
      </c>
      <c r="M111" s="9">
        <v>53441.99</v>
      </c>
      <c r="O111" s="9">
        <v>0</v>
      </c>
      <c r="Q111" s="9">
        <f t="shared" si="26"/>
        <v>53441.99</v>
      </c>
      <c r="S111" s="21" t="str">
        <f t="shared" si="27"/>
        <v>N.M.</v>
      </c>
      <c r="U111" s="9">
        <v>178417.99</v>
      </c>
      <c r="W111" s="9">
        <v>0</v>
      </c>
      <c r="Y111" s="9">
        <f t="shared" si="28"/>
        <v>178417.99</v>
      </c>
      <c r="AA111" s="21" t="str">
        <f t="shared" si="29"/>
        <v>N.M.</v>
      </c>
      <c r="AC111" s="9">
        <v>178417.99</v>
      </c>
      <c r="AE111" s="9">
        <v>0</v>
      </c>
      <c r="AG111" s="9">
        <f t="shared" si="30"/>
        <v>178417.99</v>
      </c>
      <c r="AI111" s="21" t="str">
        <f t="shared" si="31"/>
        <v>N.M.</v>
      </c>
    </row>
    <row r="112" spans="1:35" ht="12.75" outlineLevel="1">
      <c r="A112" s="1" t="s">
        <v>400</v>
      </c>
      <c r="B112" s="16" t="s">
        <v>401</v>
      </c>
      <c r="C112" s="1" t="s">
        <v>402</v>
      </c>
      <c r="E112" s="5">
        <v>314485.81</v>
      </c>
      <c r="G112" s="5">
        <v>0</v>
      </c>
      <c r="I112" s="9">
        <f t="shared" si="24"/>
        <v>314485.81</v>
      </c>
      <c r="K112" s="21" t="str">
        <f t="shared" si="25"/>
        <v>N.M.</v>
      </c>
      <c r="M112" s="9">
        <v>874928.04</v>
      </c>
      <c r="O112" s="9">
        <v>0</v>
      </c>
      <c r="Q112" s="9">
        <f t="shared" si="26"/>
        <v>874928.04</v>
      </c>
      <c r="S112" s="21" t="str">
        <f t="shared" si="27"/>
        <v>N.M.</v>
      </c>
      <c r="U112" s="9">
        <v>3642360.99</v>
      </c>
      <c r="W112" s="9">
        <v>0</v>
      </c>
      <c r="Y112" s="9">
        <f t="shared" si="28"/>
        <v>3642360.99</v>
      </c>
      <c r="AA112" s="21" t="str">
        <f t="shared" si="29"/>
        <v>N.M.</v>
      </c>
      <c r="AC112" s="9">
        <v>3642360.99</v>
      </c>
      <c r="AE112" s="9">
        <v>0</v>
      </c>
      <c r="AG112" s="9">
        <f t="shared" si="30"/>
        <v>3642360.99</v>
      </c>
      <c r="AI112" s="21" t="str">
        <f t="shared" si="31"/>
        <v>N.M.</v>
      </c>
    </row>
    <row r="113" spans="1:68" s="17" customFormat="1" ht="12.75">
      <c r="A113" s="17" t="s">
        <v>88</v>
      </c>
      <c r="B113" s="98"/>
      <c r="C113" s="17" t="s">
        <v>89</v>
      </c>
      <c r="D113" s="18"/>
      <c r="E113" s="18">
        <v>45446285.64</v>
      </c>
      <c r="F113" s="99"/>
      <c r="G113" s="99">
        <v>42149908.441000015</v>
      </c>
      <c r="H113" s="100"/>
      <c r="I113" s="18">
        <f aca="true" t="shared" si="32" ref="I113:I122">+E113-G113</f>
        <v>3296377.198999986</v>
      </c>
      <c r="J113" s="37" t="str">
        <f>IF((+E113-G113)=(I113),"  ",$AO$511)</f>
        <v>  </v>
      </c>
      <c r="K113" s="40">
        <f aca="true" t="shared" si="33" ref="K113:K122">IF(G113&lt;0,IF(I113=0,0,IF(OR(G113=0,E113=0),"N.M.",IF(ABS(I113/G113)&gt;=10,"N.M.",I113/(-G113)))),IF(I113=0,0,IF(OR(G113=0,E113=0),"N.M.",IF(ABS(I113/G113)&gt;=10,"N.M.",I113/G113))))</f>
        <v>0.07820603462553521</v>
      </c>
      <c r="L113" s="39"/>
      <c r="M113" s="8">
        <v>121180208.57599999</v>
      </c>
      <c r="N113" s="18"/>
      <c r="O113" s="8">
        <v>116136949.72</v>
      </c>
      <c r="P113" s="18"/>
      <c r="Q113" s="18">
        <f aca="true" t="shared" si="34" ref="Q113:Q122">+M113-O113</f>
        <v>5043258.855999991</v>
      </c>
      <c r="R113" s="37" t="str">
        <f>IF((+M113-O113)=(Q113),"  ",$AO$511)</f>
        <v>  </v>
      </c>
      <c r="S113" s="40">
        <f aca="true" t="shared" si="35" ref="S113:S122">IF(O113&lt;0,IF(Q113=0,0,IF(OR(O113=0,M113=0),"N.M.",IF(ABS(Q113/O113)&gt;=10,"N.M.",Q113/(-O113)))),IF(Q113=0,0,IF(OR(O113=0,M113=0),"N.M.",IF(ABS(Q113/O113)&gt;=10,"N.M.",Q113/O113))))</f>
        <v>0.043425101728252896</v>
      </c>
      <c r="T113" s="39"/>
      <c r="U113" s="18">
        <v>486343693.45699984</v>
      </c>
      <c r="V113" s="18"/>
      <c r="W113" s="18">
        <v>479968945.28499967</v>
      </c>
      <c r="X113" s="18"/>
      <c r="Y113" s="18">
        <f aca="true" t="shared" si="36" ref="Y113:Y122">+U113-W113</f>
        <v>6374748.17200017</v>
      </c>
      <c r="Z113" s="37" t="str">
        <f>IF((+U113-W113)=(Y113),"  ",$AO$511)</f>
        <v>  </v>
      </c>
      <c r="AA113" s="40">
        <f aca="true" t="shared" si="37" ref="AA113:AA122">IF(W113&lt;0,IF(Y113=0,0,IF(OR(W113=0,U113=0),"N.M.",IF(ABS(Y113/W113)&gt;=10,"N.M.",Y113/(-W113)))),IF(Y113=0,0,IF(OR(W113=0,U113=0),"N.M.",IF(ABS(Y113/W113)&gt;=10,"N.M.",Y113/W113))))</f>
        <v>0.01328158464130408</v>
      </c>
      <c r="AB113" s="39"/>
      <c r="AC113" s="18">
        <v>534827800.0120001</v>
      </c>
      <c r="AD113" s="18"/>
      <c r="AE113" s="18">
        <v>526783320.9769997</v>
      </c>
      <c r="AF113" s="18"/>
      <c r="AG113" s="18">
        <f aca="true" t="shared" si="38" ref="AG113:AG122">+AC113-AE113</f>
        <v>8044479.035000384</v>
      </c>
      <c r="AH113" s="37" t="str">
        <f>IF((+AC113-AE113)=(AG113),"  ",$AO$511)</f>
        <v>  </v>
      </c>
      <c r="AI113" s="40">
        <f aca="true" t="shared" si="39" ref="AI113:AI122">IF(AE113&lt;0,IF(AG113=0,0,IF(OR(AE113=0,AC113=0),"N.M.",IF(ABS(AG113/AE113)&gt;=10,"N.M.",AG113/(-AE113)))),IF(AG113=0,0,IF(OR(AE113=0,AC113=0),"N.M.",IF(ABS(AG113/AE113)&gt;=10,"N.M.",AG113/AE113))))</f>
        <v>0.015270944835688183</v>
      </c>
      <c r="AJ113" s="39"/>
      <c r="AK113" s="99"/>
      <c r="AL113" s="101"/>
      <c r="AM113" s="100"/>
      <c r="AN113" s="101"/>
      <c r="AO113" s="100"/>
      <c r="AP113" s="100"/>
      <c r="AQ113" s="102"/>
      <c r="AR113" s="100"/>
      <c r="AS113" s="99"/>
      <c r="AT113" s="99"/>
      <c r="AU113" s="99"/>
      <c r="AV113" s="99"/>
      <c r="AW113" s="100"/>
      <c r="AX113" s="100"/>
      <c r="AY113" s="102"/>
      <c r="AZ113" s="100"/>
      <c r="BA113" s="99"/>
      <c r="BB113" s="99"/>
      <c r="BC113" s="100"/>
      <c r="BD113" s="100"/>
      <c r="BE113" s="102"/>
      <c r="BF113" s="103"/>
      <c r="BG113" s="18"/>
      <c r="BH113" s="104"/>
      <c r="BI113" s="18"/>
      <c r="BJ113" s="104"/>
      <c r="BK113" s="18"/>
      <c r="BL113" s="104"/>
      <c r="BM113" s="18"/>
      <c r="BN113" s="104"/>
      <c r="BO113" s="104"/>
      <c r="BP113" s="104"/>
    </row>
    <row r="114" spans="1:35" ht="12.75" outlineLevel="1">
      <c r="A114" s="1" t="s">
        <v>403</v>
      </c>
      <c r="B114" s="16" t="s">
        <v>404</v>
      </c>
      <c r="C114" s="1" t="s">
        <v>405</v>
      </c>
      <c r="E114" s="5">
        <v>94353.74</v>
      </c>
      <c r="G114" s="5">
        <v>63350.64</v>
      </c>
      <c r="I114" s="9">
        <f t="shared" si="32"/>
        <v>31003.100000000006</v>
      </c>
      <c r="K114" s="21">
        <f t="shared" si="33"/>
        <v>0.4893888996227979</v>
      </c>
      <c r="M114" s="9">
        <v>292499.74</v>
      </c>
      <c r="O114" s="9">
        <v>125198.15</v>
      </c>
      <c r="Q114" s="9">
        <f t="shared" si="34"/>
        <v>167301.59</v>
      </c>
      <c r="S114" s="21">
        <f t="shared" si="35"/>
        <v>1.3362944260757847</v>
      </c>
      <c r="U114" s="9">
        <v>1049885.6</v>
      </c>
      <c r="W114" s="9">
        <v>1410712.28</v>
      </c>
      <c r="Y114" s="9">
        <f t="shared" si="36"/>
        <v>-360826.67999999993</v>
      </c>
      <c r="AA114" s="21">
        <f t="shared" si="37"/>
        <v>-0.2557762380859121</v>
      </c>
      <c r="AC114" s="9">
        <v>1134877.72</v>
      </c>
      <c r="AE114" s="9">
        <v>1646674.91</v>
      </c>
      <c r="AG114" s="9">
        <f t="shared" si="38"/>
        <v>-511797.18999999994</v>
      </c>
      <c r="AI114" s="21">
        <f t="shared" si="39"/>
        <v>-0.3108064542016979</v>
      </c>
    </row>
    <row r="115" spans="1:35" ht="12.75" outlineLevel="1">
      <c r="A115" s="1" t="s">
        <v>406</v>
      </c>
      <c r="B115" s="16" t="s">
        <v>407</v>
      </c>
      <c r="C115" s="1" t="s">
        <v>408</v>
      </c>
      <c r="E115" s="5">
        <v>224962.48</v>
      </c>
      <c r="G115" s="5">
        <v>234828.79</v>
      </c>
      <c r="I115" s="9">
        <f t="shared" si="32"/>
        <v>-9866.309999999998</v>
      </c>
      <c r="K115" s="21">
        <f t="shared" si="33"/>
        <v>-0.04201490796763036</v>
      </c>
      <c r="M115" s="9">
        <v>538139.07</v>
      </c>
      <c r="O115" s="9">
        <v>710691.22</v>
      </c>
      <c r="Q115" s="9">
        <f t="shared" si="34"/>
        <v>-172552.15000000002</v>
      </c>
      <c r="S115" s="21">
        <f t="shared" si="35"/>
        <v>-0.24279482445273495</v>
      </c>
      <c r="U115" s="9">
        <v>2378758.34</v>
      </c>
      <c r="W115" s="9">
        <v>3030527.24</v>
      </c>
      <c r="Y115" s="9">
        <f t="shared" si="36"/>
        <v>-651768.9000000004</v>
      </c>
      <c r="AA115" s="21">
        <f t="shared" si="37"/>
        <v>-0.21506782430373414</v>
      </c>
      <c r="AC115" s="9">
        <v>2653515.14</v>
      </c>
      <c r="AE115" s="9">
        <v>3466816.63</v>
      </c>
      <c r="AG115" s="9">
        <f t="shared" si="38"/>
        <v>-813301.4899999998</v>
      </c>
      <c r="AI115" s="21">
        <f t="shared" si="39"/>
        <v>-0.2345960507291093</v>
      </c>
    </row>
    <row r="116" spans="1:35" ht="12.75" outlineLevel="1">
      <c r="A116" s="1" t="s">
        <v>409</v>
      </c>
      <c r="B116" s="16" t="s">
        <v>410</v>
      </c>
      <c r="C116" s="1" t="s">
        <v>411</v>
      </c>
      <c r="E116" s="5">
        <v>0</v>
      </c>
      <c r="G116" s="5">
        <v>0</v>
      </c>
      <c r="I116" s="9">
        <f t="shared" si="32"/>
        <v>0</v>
      </c>
      <c r="K116" s="21">
        <f t="shared" si="33"/>
        <v>0</v>
      </c>
      <c r="M116" s="9">
        <v>0</v>
      </c>
      <c r="O116" s="9">
        <v>2502.73</v>
      </c>
      <c r="Q116" s="9">
        <f t="shared" si="34"/>
        <v>-2502.73</v>
      </c>
      <c r="S116" s="21" t="str">
        <f t="shared" si="35"/>
        <v>N.M.</v>
      </c>
      <c r="U116" s="9">
        <v>0</v>
      </c>
      <c r="W116" s="9">
        <v>34262.94</v>
      </c>
      <c r="Y116" s="9">
        <f t="shared" si="36"/>
        <v>-34262.94</v>
      </c>
      <c r="AA116" s="21" t="str">
        <f t="shared" si="37"/>
        <v>N.M.</v>
      </c>
      <c r="AC116" s="9">
        <v>0</v>
      </c>
      <c r="AE116" s="9">
        <v>34262.94</v>
      </c>
      <c r="AG116" s="9">
        <f t="shared" si="38"/>
        <v>-34262.94</v>
      </c>
      <c r="AI116" s="21" t="str">
        <f t="shared" si="39"/>
        <v>N.M.</v>
      </c>
    </row>
    <row r="117" spans="1:35" ht="12.75" outlineLevel="1">
      <c r="A117" s="1" t="s">
        <v>412</v>
      </c>
      <c r="B117" s="16" t="s">
        <v>413</v>
      </c>
      <c r="C117" s="1" t="s">
        <v>414</v>
      </c>
      <c r="E117" s="5">
        <v>4883295</v>
      </c>
      <c r="G117" s="5">
        <v>5404214</v>
      </c>
      <c r="I117" s="9">
        <f t="shared" si="32"/>
        <v>-520919</v>
      </c>
      <c r="K117" s="21">
        <f t="shared" si="33"/>
        <v>-0.09639126059774834</v>
      </c>
      <c r="M117" s="9">
        <v>17305160</v>
      </c>
      <c r="O117" s="9">
        <v>17116397</v>
      </c>
      <c r="Q117" s="9">
        <f t="shared" si="34"/>
        <v>188763</v>
      </c>
      <c r="S117" s="21">
        <f t="shared" si="35"/>
        <v>0.011028197114147329</v>
      </c>
      <c r="U117" s="9">
        <v>51054138.71</v>
      </c>
      <c r="W117" s="9">
        <v>53385527</v>
      </c>
      <c r="Y117" s="9">
        <f t="shared" si="36"/>
        <v>-2331388.289999999</v>
      </c>
      <c r="AA117" s="21">
        <f t="shared" si="37"/>
        <v>-0.04367079283491945</v>
      </c>
      <c r="AC117" s="9">
        <v>54605134.71</v>
      </c>
      <c r="AE117" s="9">
        <v>56915227</v>
      </c>
      <c r="AG117" s="9">
        <f t="shared" si="38"/>
        <v>-2310092.289999999</v>
      </c>
      <c r="AI117" s="21">
        <f t="shared" si="39"/>
        <v>-0.04058829968296532</v>
      </c>
    </row>
    <row r="118" spans="1:35" ht="12.75" outlineLevel="1">
      <c r="A118" s="1" t="s">
        <v>415</v>
      </c>
      <c r="B118" s="16" t="s">
        <v>416</v>
      </c>
      <c r="C118" s="1" t="s">
        <v>417</v>
      </c>
      <c r="E118" s="5">
        <v>25147.37</v>
      </c>
      <c r="G118" s="5">
        <v>21937.94</v>
      </c>
      <c r="I118" s="9">
        <f t="shared" si="32"/>
        <v>3209.4300000000003</v>
      </c>
      <c r="K118" s="21">
        <f t="shared" si="33"/>
        <v>0.14629586916547316</v>
      </c>
      <c r="M118" s="9">
        <v>75442.11</v>
      </c>
      <c r="O118" s="9">
        <v>65813.82</v>
      </c>
      <c r="Q118" s="9">
        <f t="shared" si="34"/>
        <v>9628.289999999994</v>
      </c>
      <c r="S118" s="21">
        <f t="shared" si="35"/>
        <v>0.14629586916547305</v>
      </c>
      <c r="U118" s="9">
        <v>276621.07</v>
      </c>
      <c r="W118" s="9">
        <v>241317.34</v>
      </c>
      <c r="Y118" s="9">
        <f t="shared" si="36"/>
        <v>35303.73000000001</v>
      </c>
      <c r="AA118" s="21">
        <f t="shared" si="37"/>
        <v>0.14629586916547319</v>
      </c>
      <c r="AC118" s="9">
        <v>298559.01</v>
      </c>
      <c r="AE118" s="9">
        <v>266623.45</v>
      </c>
      <c r="AG118" s="9">
        <f t="shared" si="38"/>
        <v>31935.559999999998</v>
      </c>
      <c r="AI118" s="21">
        <f t="shared" si="39"/>
        <v>0.1197777614834704</v>
      </c>
    </row>
    <row r="119" spans="1:68" s="17" customFormat="1" ht="12.75">
      <c r="A119" s="17" t="s">
        <v>90</v>
      </c>
      <c r="B119" s="98"/>
      <c r="C119" s="17" t="s">
        <v>1092</v>
      </c>
      <c r="D119" s="18"/>
      <c r="E119" s="18">
        <v>5227758.59</v>
      </c>
      <c r="F119" s="18"/>
      <c r="G119" s="18">
        <v>5724331.37</v>
      </c>
      <c r="H119" s="18"/>
      <c r="I119" s="18">
        <f t="shared" si="32"/>
        <v>-496572.78000000026</v>
      </c>
      <c r="J119" s="37" t="str">
        <f>IF((+E119-G119)=(I119),"  ",$AO$511)</f>
        <v>  </v>
      </c>
      <c r="K119" s="40">
        <f t="shared" si="33"/>
        <v>-0.08674773487126065</v>
      </c>
      <c r="L119" s="39"/>
      <c r="M119" s="8">
        <v>18211240.919999998</v>
      </c>
      <c r="N119" s="18"/>
      <c r="O119" s="8">
        <v>18020602.92</v>
      </c>
      <c r="P119" s="18"/>
      <c r="Q119" s="18">
        <f t="shared" si="34"/>
        <v>190637.99999999627</v>
      </c>
      <c r="R119" s="37" t="str">
        <f>IF((+M119-O119)=(Q119),"  ",$AO$511)</f>
        <v>  </v>
      </c>
      <c r="S119" s="40">
        <f t="shared" si="35"/>
        <v>0.010578891330457009</v>
      </c>
      <c r="T119" s="39"/>
      <c r="U119" s="18">
        <v>54759403.72</v>
      </c>
      <c r="V119" s="18"/>
      <c r="W119" s="18">
        <v>58102346.800000004</v>
      </c>
      <c r="X119" s="18"/>
      <c r="Y119" s="18">
        <f t="shared" si="36"/>
        <v>-3342943.0800000057</v>
      </c>
      <c r="Z119" s="37" t="str">
        <f>IF((+U119-W119)=(Y119),"  ",$AO$511)</f>
        <v>  </v>
      </c>
      <c r="AA119" s="40">
        <f t="shared" si="37"/>
        <v>-0.057535422648367196</v>
      </c>
      <c r="AB119" s="39"/>
      <c r="AC119" s="18">
        <v>58692086.58</v>
      </c>
      <c r="AD119" s="18"/>
      <c r="AE119" s="18">
        <v>62329604.93000001</v>
      </c>
      <c r="AF119" s="18"/>
      <c r="AG119" s="18">
        <f t="shared" si="38"/>
        <v>-3637518.350000009</v>
      </c>
      <c r="AH119" s="37" t="str">
        <f>IF((+AC119-AE119)=(AG119),"  ",$AO$511)</f>
        <v>  </v>
      </c>
      <c r="AI119" s="40">
        <f t="shared" si="39"/>
        <v>-0.05835940006494773</v>
      </c>
      <c r="AJ119" s="39"/>
      <c r="AK119" s="18"/>
      <c r="AL119" s="18"/>
      <c r="AM119" s="18"/>
      <c r="AN119" s="18"/>
      <c r="AO119" s="18"/>
      <c r="AP119" s="85"/>
      <c r="AQ119" s="117"/>
      <c r="AR119" s="39"/>
      <c r="AS119" s="18"/>
      <c r="AT119" s="18"/>
      <c r="AU119" s="18"/>
      <c r="AV119" s="18"/>
      <c r="AW119" s="18"/>
      <c r="AX119" s="85"/>
      <c r="AY119" s="117"/>
      <c r="AZ119" s="39"/>
      <c r="BA119" s="18"/>
      <c r="BB119" s="18"/>
      <c r="BC119" s="18"/>
      <c r="BD119" s="85"/>
      <c r="BE119" s="117"/>
      <c r="BF119" s="39"/>
      <c r="BG119" s="18"/>
      <c r="BH119" s="104"/>
      <c r="BI119" s="18"/>
      <c r="BJ119" s="104"/>
      <c r="BK119" s="18"/>
      <c r="BL119" s="104"/>
      <c r="BM119" s="18"/>
      <c r="BN119" s="104"/>
      <c r="BO119" s="104"/>
      <c r="BP119" s="104"/>
    </row>
    <row r="120" spans="1:68" s="17" customFormat="1" ht="12.75">
      <c r="A120" s="17" t="s">
        <v>91</v>
      </c>
      <c r="B120" s="98"/>
      <c r="C120" s="17" t="s">
        <v>1093</v>
      </c>
      <c r="D120" s="18"/>
      <c r="E120" s="18">
        <v>50674044.22999999</v>
      </c>
      <c r="F120" s="18"/>
      <c r="G120" s="18">
        <v>47874239.811000004</v>
      </c>
      <c r="H120" s="18"/>
      <c r="I120" s="18">
        <f t="shared" si="32"/>
        <v>2799804.418999985</v>
      </c>
      <c r="J120" s="37" t="str">
        <f>IF((+E120-G120)=(I120),"  ",$AO$511)</f>
        <v>  </v>
      </c>
      <c r="K120" s="40">
        <f t="shared" si="33"/>
        <v>0.05848248306507161</v>
      </c>
      <c r="L120" s="39"/>
      <c r="M120" s="8">
        <v>139391449.49600002</v>
      </c>
      <c r="N120" s="18"/>
      <c r="O120" s="8">
        <v>134157552.64</v>
      </c>
      <c r="P120" s="18"/>
      <c r="Q120" s="18">
        <f t="shared" si="34"/>
        <v>5233896.856000021</v>
      </c>
      <c r="R120" s="37" t="str">
        <f>IF((+M120-O120)=(Q120),"  ",$AO$511)</f>
        <v>  </v>
      </c>
      <c r="S120" s="40">
        <f t="shared" si="35"/>
        <v>0.03901306153105463</v>
      </c>
      <c r="T120" s="39"/>
      <c r="U120" s="18">
        <v>541103097.177</v>
      </c>
      <c r="V120" s="18"/>
      <c r="W120" s="18">
        <v>538071292.085</v>
      </c>
      <c r="X120" s="18"/>
      <c r="Y120" s="18">
        <f t="shared" si="36"/>
        <v>3031805.0920000076</v>
      </c>
      <c r="Z120" s="37" t="str">
        <f>IF((+U120-W120)=(Y120),"  ",$AO$511)</f>
        <v>  </v>
      </c>
      <c r="AA120" s="40">
        <f t="shared" si="37"/>
        <v>0.00563457879392136</v>
      </c>
      <c r="AB120" s="39"/>
      <c r="AC120" s="18">
        <v>593519886.592</v>
      </c>
      <c r="AD120" s="18"/>
      <c r="AE120" s="18">
        <v>589112925.907</v>
      </c>
      <c r="AF120" s="18"/>
      <c r="AG120" s="18">
        <f t="shared" si="38"/>
        <v>4406960.685000062</v>
      </c>
      <c r="AH120" s="37" t="str">
        <f>IF((+AC120-AE120)=(AG120),"  ",$AO$511)</f>
        <v>  </v>
      </c>
      <c r="AI120" s="40">
        <f t="shared" si="39"/>
        <v>0.007480672195768057</v>
      </c>
      <c r="AJ120" s="39"/>
      <c r="AK120" s="18"/>
      <c r="AL120" s="18"/>
      <c r="AM120" s="18"/>
      <c r="AN120" s="18"/>
      <c r="AO120" s="18"/>
      <c r="AP120" s="85"/>
      <c r="AQ120" s="117"/>
      <c r="AR120" s="39"/>
      <c r="AS120" s="18"/>
      <c r="AT120" s="18"/>
      <c r="AU120" s="18"/>
      <c r="AV120" s="18"/>
      <c r="AW120" s="18"/>
      <c r="AX120" s="85"/>
      <c r="AY120" s="117"/>
      <c r="AZ120" s="39"/>
      <c r="BA120" s="18"/>
      <c r="BB120" s="18"/>
      <c r="BC120" s="18"/>
      <c r="BD120" s="85"/>
      <c r="BE120" s="117"/>
      <c r="BF120" s="39"/>
      <c r="BG120" s="18"/>
      <c r="BH120" s="104"/>
      <c r="BI120" s="18"/>
      <c r="BJ120" s="104"/>
      <c r="BK120" s="18"/>
      <c r="BL120" s="104"/>
      <c r="BM120" s="18"/>
      <c r="BN120" s="104"/>
      <c r="BO120" s="104"/>
      <c r="BP120" s="104"/>
    </row>
    <row r="121" spans="1:68" s="90" customFormat="1" ht="12.75">
      <c r="A121" s="90" t="s">
        <v>27</v>
      </c>
      <c r="B121" s="91"/>
      <c r="C121" s="77" t="s">
        <v>1094</v>
      </c>
      <c r="D121" s="105"/>
      <c r="E121" s="105">
        <v>0</v>
      </c>
      <c r="F121" s="105"/>
      <c r="G121" s="105">
        <v>0</v>
      </c>
      <c r="H121" s="105"/>
      <c r="I121" s="9">
        <f t="shared" si="32"/>
        <v>0</v>
      </c>
      <c r="J121" s="37" t="str">
        <f>IF((+E121-G121)=(I121),"  ",$AO$511)</f>
        <v>  </v>
      </c>
      <c r="K121" s="38">
        <f t="shared" si="33"/>
        <v>0</v>
      </c>
      <c r="L121" s="39"/>
      <c r="M121" s="5">
        <v>0</v>
      </c>
      <c r="N121" s="9"/>
      <c r="O121" s="5">
        <v>0</v>
      </c>
      <c r="P121" s="9"/>
      <c r="Q121" s="9">
        <f t="shared" si="34"/>
        <v>0</v>
      </c>
      <c r="R121" s="37" t="str">
        <f>IF((+M121-O121)=(Q121),"  ",$AO$511)</f>
        <v>  </v>
      </c>
      <c r="S121" s="38">
        <f t="shared" si="35"/>
        <v>0</v>
      </c>
      <c r="T121" s="39"/>
      <c r="U121" s="9">
        <v>0</v>
      </c>
      <c r="V121" s="9"/>
      <c r="W121" s="9">
        <v>0</v>
      </c>
      <c r="X121" s="9"/>
      <c r="Y121" s="9">
        <f t="shared" si="36"/>
        <v>0</v>
      </c>
      <c r="Z121" s="37" t="str">
        <f>IF((+U121-W121)=(Y121),"  ",$AO$511)</f>
        <v>  </v>
      </c>
      <c r="AA121" s="38">
        <f t="shared" si="37"/>
        <v>0</v>
      </c>
      <c r="AB121" s="39"/>
      <c r="AC121" s="9">
        <v>0</v>
      </c>
      <c r="AD121" s="9"/>
      <c r="AE121" s="9">
        <v>0</v>
      </c>
      <c r="AF121" s="9"/>
      <c r="AG121" s="9">
        <f t="shared" si="38"/>
        <v>0</v>
      </c>
      <c r="AH121" s="37" t="str">
        <f>IF((+AC121-AE121)=(AG121),"  ",$AO$511)</f>
        <v>  </v>
      </c>
      <c r="AI121" s="38">
        <f t="shared" si="39"/>
        <v>0</v>
      </c>
      <c r="AJ121" s="39"/>
      <c r="AK121" s="105"/>
      <c r="AL121" s="105"/>
      <c r="AM121" s="105"/>
      <c r="AN121" s="105"/>
      <c r="AO121" s="105"/>
      <c r="AP121" s="106"/>
      <c r="AQ121" s="107"/>
      <c r="AR121" s="108"/>
      <c r="AS121" s="105"/>
      <c r="AT121" s="105"/>
      <c r="AU121" s="105"/>
      <c r="AV121" s="105"/>
      <c r="AW121" s="105"/>
      <c r="AX121" s="106"/>
      <c r="AY121" s="107"/>
      <c r="AZ121" s="108"/>
      <c r="BA121" s="105"/>
      <c r="BB121" s="105"/>
      <c r="BC121" s="105"/>
      <c r="BD121" s="106"/>
      <c r="BE121" s="107"/>
      <c r="BF121" s="108"/>
      <c r="BG121" s="105"/>
      <c r="BH121" s="109"/>
      <c r="BI121" s="105"/>
      <c r="BJ121" s="109"/>
      <c r="BK121" s="105"/>
      <c r="BL121" s="109"/>
      <c r="BM121" s="105"/>
      <c r="BN121" s="97"/>
      <c r="BO121" s="97"/>
      <c r="BP121" s="97"/>
    </row>
    <row r="122" spans="1:68" s="77" customFormat="1" ht="12.75">
      <c r="A122" s="77" t="s">
        <v>28</v>
      </c>
      <c r="B122" s="110"/>
      <c r="C122" s="77" t="s">
        <v>29</v>
      </c>
      <c r="D122" s="105"/>
      <c r="E122" s="105">
        <v>50674044.22999999</v>
      </c>
      <c r="F122" s="105"/>
      <c r="G122" s="105">
        <v>47874239.811000004</v>
      </c>
      <c r="H122" s="105"/>
      <c r="I122" s="9">
        <f t="shared" si="32"/>
        <v>2799804.418999985</v>
      </c>
      <c r="J122" s="37" t="str">
        <f>IF((+E122-G122)=(I122),"  ",$AO$511)</f>
        <v>  </v>
      </c>
      <c r="K122" s="38">
        <f t="shared" si="33"/>
        <v>0.05848248306507161</v>
      </c>
      <c r="L122" s="39"/>
      <c r="M122" s="5">
        <v>139391449.49600002</v>
      </c>
      <c r="N122" s="9"/>
      <c r="O122" s="5">
        <v>134157552.64</v>
      </c>
      <c r="P122" s="9"/>
      <c r="Q122" s="9">
        <f t="shared" si="34"/>
        <v>5233896.856000021</v>
      </c>
      <c r="R122" s="37" t="str">
        <f>IF((+M122-O122)=(Q122),"  ",$AO$511)</f>
        <v>  </v>
      </c>
      <c r="S122" s="38">
        <f t="shared" si="35"/>
        <v>0.03901306153105463</v>
      </c>
      <c r="T122" s="39"/>
      <c r="U122" s="9">
        <v>541103097.177</v>
      </c>
      <c r="V122" s="9"/>
      <c r="W122" s="9">
        <v>538071292.085</v>
      </c>
      <c r="X122" s="9"/>
      <c r="Y122" s="9">
        <f t="shared" si="36"/>
        <v>3031805.0920000076</v>
      </c>
      <c r="Z122" s="37" t="str">
        <f>IF((+U122-W122)=(Y122),"  ",$AO$511)</f>
        <v>  </v>
      </c>
      <c r="AA122" s="38">
        <f t="shared" si="37"/>
        <v>0.00563457879392136</v>
      </c>
      <c r="AB122" s="39"/>
      <c r="AC122" s="9">
        <v>593519886.592</v>
      </c>
      <c r="AD122" s="9"/>
      <c r="AE122" s="9">
        <v>589112925.907</v>
      </c>
      <c r="AF122" s="9"/>
      <c r="AG122" s="9">
        <f t="shared" si="38"/>
        <v>4406960.685000062</v>
      </c>
      <c r="AH122" s="37" t="str">
        <f>IF((+AC122-AE122)=(AG122),"  ",$AO$511)</f>
        <v>  </v>
      </c>
      <c r="AI122" s="38">
        <f t="shared" si="39"/>
        <v>0.007480672195768057</v>
      </c>
      <c r="AJ122" s="39"/>
      <c r="AK122" s="105"/>
      <c r="AL122" s="105"/>
      <c r="AM122" s="105"/>
      <c r="AN122" s="105"/>
      <c r="AO122" s="105"/>
      <c r="AP122" s="106"/>
      <c r="AQ122" s="107"/>
      <c r="AR122" s="108"/>
      <c r="AS122" s="105"/>
      <c r="AT122" s="105"/>
      <c r="AU122" s="105"/>
      <c r="AV122" s="105"/>
      <c r="AW122" s="105"/>
      <c r="AX122" s="106"/>
      <c r="AY122" s="107"/>
      <c r="AZ122" s="108"/>
      <c r="BA122" s="105"/>
      <c r="BB122" s="105"/>
      <c r="BC122" s="105"/>
      <c r="BD122" s="106"/>
      <c r="BE122" s="107"/>
      <c r="BF122" s="108"/>
      <c r="BG122" s="105"/>
      <c r="BH122" s="109"/>
      <c r="BI122" s="105"/>
      <c r="BJ122" s="109"/>
      <c r="BK122" s="105"/>
      <c r="BL122" s="109"/>
      <c r="BM122" s="105"/>
      <c r="BN122" s="109"/>
      <c r="BO122" s="109"/>
      <c r="BP122" s="109"/>
    </row>
    <row r="123" spans="2:68" s="90" customFormat="1" ht="12.75">
      <c r="B123" s="91"/>
      <c r="D123" s="71"/>
      <c r="E123" s="41" t="str">
        <f>IF(ABS(E113+E119+E121-E122)&gt;$AO$507,$AO$510," ")</f>
        <v> </v>
      </c>
      <c r="F123" s="111"/>
      <c r="G123" s="41" t="str">
        <f>IF(ABS(G113+G119+G121-G122)&gt;$AO$507,$AO$510," ")</f>
        <v> </v>
      </c>
      <c r="H123" s="111"/>
      <c r="I123" s="41" t="str">
        <f>IF(ABS(I113+I119+I121-I122)&gt;$AO$507,$AO$510," ")</f>
        <v> </v>
      </c>
      <c r="J123" s="111"/>
      <c r="K123" s="111"/>
      <c r="L123" s="111"/>
      <c r="M123" s="41" t="str">
        <f>IF(ABS(M113+M119+M121-M122)&gt;$AO$507,$AO$510," ")</f>
        <v> </v>
      </c>
      <c r="N123" s="111"/>
      <c r="O123" s="41" t="str">
        <f>IF(ABS(O113+O119+O121-O122)&gt;$AO$507,$AO$510," ")</f>
        <v> </v>
      </c>
      <c r="P123" s="111"/>
      <c r="Q123" s="41" t="str">
        <f>IF(ABS(Q113+Q119+Q121-Q122)&gt;$AO$507,$AO$510," ")</f>
        <v> </v>
      </c>
      <c r="R123" s="111"/>
      <c r="S123" s="111"/>
      <c r="T123" s="111"/>
      <c r="U123" s="41" t="str">
        <f>IF(ABS(U113+U119+U121-U122)&gt;$AO$507,$AO$510," ")</f>
        <v> </v>
      </c>
      <c r="V123" s="111"/>
      <c r="W123" s="41" t="str">
        <f>IF(ABS(W113+W119+W121-W122)&gt;$AO$507,$AO$510," ")</f>
        <v> </v>
      </c>
      <c r="X123" s="111"/>
      <c r="Y123" s="41" t="str">
        <f>IF(ABS(Y113+Y119+Y121-Y122)&gt;$AO$507,$AO$510," ")</f>
        <v> </v>
      </c>
      <c r="Z123" s="111"/>
      <c r="AA123" s="111"/>
      <c r="AB123" s="111"/>
      <c r="AC123" s="41" t="str">
        <f>IF(ABS(AC113+AC119+AC121-AC122)&gt;$AO$507,$AO$510," ")</f>
        <v> </v>
      </c>
      <c r="AD123" s="111"/>
      <c r="AE123" s="41" t="str">
        <f>IF(ABS(AE113+AE119+AE121-AE122)&gt;$AO$507,$AO$510," ")</f>
        <v> </v>
      </c>
      <c r="AF123" s="111"/>
      <c r="AG123" s="41" t="str">
        <f>IF(ABS(AG113+AG119+AG121-AG122)&gt;$AO$507,$AO$510," ")</f>
        <v> </v>
      </c>
      <c r="AH123" s="111"/>
      <c r="AI123" s="111"/>
      <c r="AJ123" s="112"/>
      <c r="AK123" s="111"/>
      <c r="AL123" s="112"/>
      <c r="AM123" s="111"/>
      <c r="AN123" s="112"/>
      <c r="AO123" s="111"/>
      <c r="AP123" s="71"/>
      <c r="AQ123" s="113"/>
      <c r="AR123" s="71"/>
      <c r="AS123" s="111"/>
      <c r="AT123" s="112"/>
      <c r="AU123" s="111"/>
      <c r="AV123" s="112"/>
      <c r="AW123" s="111"/>
      <c r="AX123" s="71"/>
      <c r="AY123" s="113"/>
      <c r="AZ123" s="71"/>
      <c r="BA123" s="111"/>
      <c r="BB123" s="112"/>
      <c r="BC123" s="111"/>
      <c r="BD123" s="71"/>
      <c r="BE123" s="113"/>
      <c r="BG123" s="71"/>
      <c r="BH123" s="97"/>
      <c r="BI123" s="71"/>
      <c r="BJ123" s="97"/>
      <c r="BK123" s="71"/>
      <c r="BL123" s="97"/>
      <c r="BM123" s="71"/>
      <c r="BN123" s="97"/>
      <c r="BO123" s="97"/>
      <c r="BP123" s="97"/>
    </row>
    <row r="124" spans="2:68" s="90" customFormat="1" ht="12.75">
      <c r="B124" s="91"/>
      <c r="C124" s="77" t="s">
        <v>30</v>
      </c>
      <c r="D124" s="71"/>
      <c r="E124" s="71"/>
      <c r="F124" s="97"/>
      <c r="G124" s="71"/>
      <c r="H124" s="97"/>
      <c r="I124" s="71"/>
      <c r="J124" s="97"/>
      <c r="K124" s="71"/>
      <c r="L124" s="97"/>
      <c r="M124" s="71"/>
      <c r="N124" s="97"/>
      <c r="O124" s="71"/>
      <c r="P124" s="97"/>
      <c r="Q124" s="71"/>
      <c r="R124" s="97"/>
      <c r="S124" s="71"/>
      <c r="T124" s="97"/>
      <c r="U124" s="71"/>
      <c r="V124" s="97"/>
      <c r="W124" s="71"/>
      <c r="X124" s="97"/>
      <c r="Y124" s="71"/>
      <c r="Z124" s="97"/>
      <c r="AA124" s="71"/>
      <c r="AB124" s="97"/>
      <c r="AC124" s="71"/>
      <c r="AD124" s="97"/>
      <c r="AE124" s="71"/>
      <c r="AF124" s="97"/>
      <c r="AG124" s="71"/>
      <c r="AH124" s="97"/>
      <c r="AI124" s="71"/>
      <c r="AJ124" s="71"/>
      <c r="AK124" s="71"/>
      <c r="AL124" s="71"/>
      <c r="AM124" s="71"/>
      <c r="AN124" s="71"/>
      <c r="AO124" s="71"/>
      <c r="AP124" s="71"/>
      <c r="AQ124" s="113"/>
      <c r="AR124" s="71"/>
      <c r="AS124" s="71"/>
      <c r="AT124" s="97"/>
      <c r="AU124" s="71"/>
      <c r="AV124" s="71"/>
      <c r="AW124" s="71"/>
      <c r="AX124" s="71"/>
      <c r="AY124" s="113"/>
      <c r="AZ124" s="71"/>
      <c r="BA124" s="71"/>
      <c r="BB124" s="71"/>
      <c r="BC124" s="71"/>
      <c r="BD124" s="71"/>
      <c r="BE124" s="113"/>
      <c r="BG124" s="71"/>
      <c r="BH124" s="97"/>
      <c r="BI124" s="71"/>
      <c r="BJ124" s="97"/>
      <c r="BK124" s="71"/>
      <c r="BL124" s="97"/>
      <c r="BM124" s="71"/>
      <c r="BN124" s="97"/>
      <c r="BO124" s="97"/>
      <c r="BP124" s="97"/>
    </row>
    <row r="125" spans="2:68" s="90" customFormat="1" ht="12.75">
      <c r="B125" s="91"/>
      <c r="C125" s="77" t="s">
        <v>31</v>
      </c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113"/>
      <c r="AR125" s="71"/>
      <c r="AS125" s="71"/>
      <c r="AT125" s="71"/>
      <c r="AU125" s="71"/>
      <c r="AV125" s="71"/>
      <c r="AW125" s="71"/>
      <c r="AX125" s="71"/>
      <c r="AY125" s="113"/>
      <c r="AZ125" s="71"/>
      <c r="BA125" s="71"/>
      <c r="BB125" s="71"/>
      <c r="BC125" s="71"/>
      <c r="BD125" s="71"/>
      <c r="BE125" s="113"/>
      <c r="BG125" s="71"/>
      <c r="BH125" s="97"/>
      <c r="BI125" s="71"/>
      <c r="BJ125" s="97"/>
      <c r="BK125" s="71"/>
      <c r="BL125" s="97"/>
      <c r="BM125" s="71"/>
      <c r="BN125" s="97"/>
      <c r="BO125" s="97"/>
      <c r="BP125" s="97"/>
    </row>
    <row r="126" spans="1:35" ht="12.75" outlineLevel="1">
      <c r="A126" s="1" t="s">
        <v>418</v>
      </c>
      <c r="B126" s="16" t="s">
        <v>419</v>
      </c>
      <c r="C126" s="1" t="s">
        <v>420</v>
      </c>
      <c r="E126" s="5">
        <v>29682.743000000002</v>
      </c>
      <c r="G126" s="5">
        <v>35162.865</v>
      </c>
      <c r="I126" s="9">
        <f aca="true" t="shared" si="40" ref="I126:I133">+E126-G126</f>
        <v>-5480.121999999996</v>
      </c>
      <c r="K126" s="21">
        <f aca="true" t="shared" si="41" ref="K126:K133">IF(G126&lt;0,IF(I126=0,0,IF(OR(G126=0,E126=0),"N.M.",IF(ABS(I126/G126)&gt;=10,"N.M.",I126/(-G126)))),IF(I126=0,0,IF(OR(G126=0,E126=0),"N.M.",IF(ABS(I126/G126)&gt;=10,"N.M.",I126/G126))))</f>
        <v>-0.15584970109801907</v>
      </c>
      <c r="M126" s="9">
        <v>81484.415</v>
      </c>
      <c r="O126" s="9">
        <v>120309.572</v>
      </c>
      <c r="Q126" s="9">
        <f aca="true" t="shared" si="42" ref="Q126:Q133">(+M126-O126)</f>
        <v>-38825.15700000001</v>
      </c>
      <c r="S126" s="21">
        <f aca="true" t="shared" si="43" ref="S126:S133">IF(O126&lt;0,IF(Q126=0,0,IF(OR(O126=0,M126=0),"N.M.",IF(ABS(Q126/O126)&gt;=10,"N.M.",Q126/(-O126)))),IF(Q126=0,0,IF(OR(O126=0,M126=0),"N.M.",IF(ABS(Q126/O126)&gt;=10,"N.M.",Q126/O126))))</f>
        <v>-0.32271045731922315</v>
      </c>
      <c r="U126" s="9">
        <v>394325.693</v>
      </c>
      <c r="W126" s="9">
        <v>403780.697</v>
      </c>
      <c r="Y126" s="9">
        <f aca="true" t="shared" si="44" ref="Y126:Y133">(+U126-W126)</f>
        <v>-9455.003999999957</v>
      </c>
      <c r="AA126" s="21">
        <f aca="true" t="shared" si="45" ref="AA126:AA133">IF(W126&lt;0,IF(Y126=0,0,IF(OR(W126=0,U126=0),"N.M.",IF(ABS(Y126/W126)&gt;=10,"N.M.",Y126/(-W126)))),IF(Y126=0,0,IF(OR(W126=0,U126=0),"N.M.",IF(ABS(Y126/W126)&gt;=10,"N.M.",Y126/W126))))</f>
        <v>-0.023416186237352397</v>
      </c>
      <c r="AC126" s="9">
        <v>538880.5430000001</v>
      </c>
      <c r="AE126" s="9">
        <v>454983.417</v>
      </c>
      <c r="AG126" s="9">
        <f aca="true" t="shared" si="46" ref="AG126:AG133">(+AC126-AE126)</f>
        <v>83897.12600000005</v>
      </c>
      <c r="AI126" s="21">
        <f aca="true" t="shared" si="47" ref="AI126:AI133">IF(AE126&lt;0,IF(AG126=0,0,IF(OR(AE126=0,AC126=0),"N.M.",IF(ABS(AG126/AE126)&gt;=10,"N.M.",AG126/(-AE126)))),IF(AG126=0,0,IF(OR(AE126=0,AC126=0),"N.M.",IF(ABS(AG126/AE126)&gt;=10,"N.M.",AG126/AE126))))</f>
        <v>0.18439600843738013</v>
      </c>
    </row>
    <row r="127" spans="1:35" ht="12.75" outlineLevel="1">
      <c r="A127" s="1" t="s">
        <v>421</v>
      </c>
      <c r="B127" s="16" t="s">
        <v>422</v>
      </c>
      <c r="C127" s="1" t="s">
        <v>423</v>
      </c>
      <c r="E127" s="5">
        <v>13138298.4</v>
      </c>
      <c r="G127" s="5">
        <v>12358355.99</v>
      </c>
      <c r="I127" s="9">
        <f t="shared" si="40"/>
        <v>779942.4100000001</v>
      </c>
      <c r="K127" s="21">
        <f t="shared" si="41"/>
        <v>0.06311053109581125</v>
      </c>
      <c r="M127" s="9">
        <v>37713188.17</v>
      </c>
      <c r="O127" s="9">
        <v>35985555.19</v>
      </c>
      <c r="Q127" s="9">
        <f t="shared" si="42"/>
        <v>1727632.9800000042</v>
      </c>
      <c r="S127" s="21">
        <f t="shared" si="43"/>
        <v>0.04800906838530853</v>
      </c>
      <c r="U127" s="9">
        <v>129951336.69</v>
      </c>
      <c r="W127" s="9">
        <v>128151941.03</v>
      </c>
      <c r="Y127" s="9">
        <f t="shared" si="44"/>
        <v>1799395.6599999964</v>
      </c>
      <c r="AA127" s="21">
        <f t="shared" si="45"/>
        <v>0.014041111242932816</v>
      </c>
      <c r="AC127" s="9">
        <v>141822134.39</v>
      </c>
      <c r="AE127" s="9">
        <v>141950723.86</v>
      </c>
      <c r="AG127" s="9">
        <f t="shared" si="46"/>
        <v>-128589.47000002861</v>
      </c>
      <c r="AI127" s="21">
        <f t="shared" si="47"/>
        <v>-0.0009058739998173659</v>
      </c>
    </row>
    <row r="128" spans="1:35" ht="12.75" outlineLevel="1">
      <c r="A128" s="1" t="s">
        <v>424</v>
      </c>
      <c r="B128" s="16" t="s">
        <v>425</v>
      </c>
      <c r="C128" s="1" t="s">
        <v>426</v>
      </c>
      <c r="E128" s="5">
        <v>216931.39</v>
      </c>
      <c r="G128" s="5">
        <v>242197.11</v>
      </c>
      <c r="I128" s="9">
        <f t="shared" si="40"/>
        <v>-25265.719999999972</v>
      </c>
      <c r="K128" s="21">
        <f t="shared" si="41"/>
        <v>-0.10431883353191115</v>
      </c>
      <c r="M128" s="9">
        <v>632483.03</v>
      </c>
      <c r="O128" s="9">
        <v>769094.69</v>
      </c>
      <c r="Q128" s="9">
        <f t="shared" si="42"/>
        <v>-136611.65999999992</v>
      </c>
      <c r="S128" s="21">
        <f t="shared" si="43"/>
        <v>-0.17762658067500106</v>
      </c>
      <c r="U128" s="9">
        <v>2420314.04</v>
      </c>
      <c r="W128" s="9">
        <v>2620726.2</v>
      </c>
      <c r="Y128" s="9">
        <f t="shared" si="44"/>
        <v>-200412.16000000015</v>
      </c>
      <c r="AA128" s="21">
        <f t="shared" si="45"/>
        <v>-0.07647199467079016</v>
      </c>
      <c r="AC128" s="9">
        <v>2630171.24</v>
      </c>
      <c r="AE128" s="9">
        <v>2875914.86</v>
      </c>
      <c r="AG128" s="9">
        <f t="shared" si="46"/>
        <v>-245743.61999999965</v>
      </c>
      <c r="AI128" s="21">
        <f t="shared" si="47"/>
        <v>-0.08544885087453516</v>
      </c>
    </row>
    <row r="129" spans="1:35" ht="12.75" outlineLevel="1">
      <c r="A129" s="1" t="s">
        <v>427</v>
      </c>
      <c r="B129" s="16" t="s">
        <v>428</v>
      </c>
      <c r="C129" s="1" t="s">
        <v>429</v>
      </c>
      <c r="E129" s="5">
        <v>-1991439</v>
      </c>
      <c r="G129" s="5">
        <v>-518640</v>
      </c>
      <c r="I129" s="9">
        <f t="shared" si="40"/>
        <v>-1472799</v>
      </c>
      <c r="K129" s="21">
        <f t="shared" si="41"/>
        <v>-2.839732762609903</v>
      </c>
      <c r="M129" s="9">
        <v>-3346068</v>
      </c>
      <c r="O129" s="9">
        <v>-3154219</v>
      </c>
      <c r="Q129" s="9">
        <f t="shared" si="42"/>
        <v>-191849</v>
      </c>
      <c r="S129" s="21">
        <f t="shared" si="43"/>
        <v>-0.060822980268649705</v>
      </c>
      <c r="U129" s="9">
        <v>3277076</v>
      </c>
      <c r="W129" s="9">
        <v>2112659</v>
      </c>
      <c r="Y129" s="9">
        <f t="shared" si="44"/>
        <v>1164417</v>
      </c>
      <c r="AA129" s="21">
        <f t="shared" si="45"/>
        <v>0.5511618297131718</v>
      </c>
      <c r="AC129" s="9">
        <v>3208290</v>
      </c>
      <c r="AE129" s="9">
        <v>261256</v>
      </c>
      <c r="AG129" s="9">
        <f t="shared" si="46"/>
        <v>2947034</v>
      </c>
      <c r="AI129" s="21" t="str">
        <f t="shared" si="47"/>
        <v>N.M.</v>
      </c>
    </row>
    <row r="130" spans="1:35" ht="12.75" outlineLevel="1">
      <c r="A130" s="1" t="s">
        <v>430</v>
      </c>
      <c r="B130" s="16" t="s">
        <v>431</v>
      </c>
      <c r="C130" s="1" t="s">
        <v>432</v>
      </c>
      <c r="E130" s="5">
        <v>0</v>
      </c>
      <c r="G130" s="5">
        <v>0</v>
      </c>
      <c r="I130" s="9">
        <f t="shared" si="40"/>
        <v>0</v>
      </c>
      <c r="K130" s="21">
        <f t="shared" si="41"/>
        <v>0</v>
      </c>
      <c r="M130" s="9">
        <v>0</v>
      </c>
      <c r="O130" s="9">
        <v>1</v>
      </c>
      <c r="Q130" s="9">
        <f t="shared" si="42"/>
        <v>-1</v>
      </c>
      <c r="S130" s="21" t="str">
        <f t="shared" si="43"/>
        <v>N.M.</v>
      </c>
      <c r="U130" s="9">
        <v>-1</v>
      </c>
      <c r="W130" s="9">
        <v>1</v>
      </c>
      <c r="Y130" s="9">
        <f t="shared" si="44"/>
        <v>-2</v>
      </c>
      <c r="AA130" s="21">
        <f t="shared" si="45"/>
        <v>-2</v>
      </c>
      <c r="AC130" s="9">
        <v>-1</v>
      </c>
      <c r="AE130" s="9">
        <v>2</v>
      </c>
      <c r="AG130" s="9">
        <f t="shared" si="46"/>
        <v>-3</v>
      </c>
      <c r="AI130" s="21">
        <f t="shared" si="47"/>
        <v>-1.5</v>
      </c>
    </row>
    <row r="131" spans="1:35" ht="12.75" outlineLevel="1">
      <c r="A131" s="1" t="s">
        <v>433</v>
      </c>
      <c r="B131" s="16" t="s">
        <v>434</v>
      </c>
      <c r="C131" s="1" t="s">
        <v>435</v>
      </c>
      <c r="E131" s="5">
        <v>155823.62</v>
      </c>
      <c r="G131" s="5">
        <v>224139.98</v>
      </c>
      <c r="I131" s="9">
        <f t="shared" si="40"/>
        <v>-68316.36000000002</v>
      </c>
      <c r="K131" s="21">
        <f t="shared" si="41"/>
        <v>-0.3047932814128029</v>
      </c>
      <c r="M131" s="9">
        <v>438639.38</v>
      </c>
      <c r="O131" s="9">
        <v>346804.56</v>
      </c>
      <c r="Q131" s="9">
        <f t="shared" si="42"/>
        <v>91834.82</v>
      </c>
      <c r="S131" s="21">
        <f t="shared" si="43"/>
        <v>0.2648028042076494</v>
      </c>
      <c r="U131" s="9">
        <v>1473611.78</v>
      </c>
      <c r="W131" s="9">
        <v>2394001.45</v>
      </c>
      <c r="Y131" s="9">
        <f t="shared" si="44"/>
        <v>-920389.6700000002</v>
      </c>
      <c r="AA131" s="21">
        <f t="shared" si="45"/>
        <v>-0.3844566050701432</v>
      </c>
      <c r="AC131" s="9">
        <v>1511845.05</v>
      </c>
      <c r="AE131" s="9">
        <v>2440025.37</v>
      </c>
      <c r="AG131" s="9">
        <f t="shared" si="46"/>
        <v>-928180.3200000001</v>
      </c>
      <c r="AI131" s="21">
        <f t="shared" si="47"/>
        <v>-0.3803978152899287</v>
      </c>
    </row>
    <row r="132" spans="1:35" ht="12.75" outlineLevel="1">
      <c r="A132" s="1" t="s">
        <v>436</v>
      </c>
      <c r="B132" s="16" t="s">
        <v>437</v>
      </c>
      <c r="C132" s="1" t="s">
        <v>438</v>
      </c>
      <c r="E132" s="5">
        <v>290231.46</v>
      </c>
      <c r="G132" s="5">
        <v>0</v>
      </c>
      <c r="I132" s="9">
        <f t="shared" si="40"/>
        <v>290231.46</v>
      </c>
      <c r="K132" s="21" t="str">
        <f t="shared" si="41"/>
        <v>N.M.</v>
      </c>
      <c r="M132" s="9">
        <v>1862136.71</v>
      </c>
      <c r="O132" s="9">
        <v>0</v>
      </c>
      <c r="Q132" s="9">
        <f t="shared" si="42"/>
        <v>1862136.71</v>
      </c>
      <c r="S132" s="21" t="str">
        <f t="shared" si="43"/>
        <v>N.M.</v>
      </c>
      <c r="U132" s="9">
        <v>1862136.71</v>
      </c>
      <c r="W132" s="9">
        <v>0</v>
      </c>
      <c r="Y132" s="9">
        <f t="shared" si="44"/>
        <v>1862136.71</v>
      </c>
      <c r="AA132" s="21" t="str">
        <f t="shared" si="45"/>
        <v>N.M.</v>
      </c>
      <c r="AC132" s="9">
        <v>1862136.71</v>
      </c>
      <c r="AE132" s="9">
        <v>0</v>
      </c>
      <c r="AG132" s="9">
        <f t="shared" si="46"/>
        <v>1862136.71</v>
      </c>
      <c r="AI132" s="21" t="str">
        <f t="shared" si="47"/>
        <v>N.M.</v>
      </c>
    </row>
    <row r="133" spans="1:35" ht="12.75" outlineLevel="1">
      <c r="A133" s="1" t="s">
        <v>439</v>
      </c>
      <c r="B133" s="16" t="s">
        <v>440</v>
      </c>
      <c r="C133" s="1" t="s">
        <v>441</v>
      </c>
      <c r="E133" s="5">
        <v>-290231.46</v>
      </c>
      <c r="G133" s="5">
        <v>0</v>
      </c>
      <c r="I133" s="9">
        <f t="shared" si="40"/>
        <v>-290231.46</v>
      </c>
      <c r="K133" s="21" t="str">
        <f t="shared" si="41"/>
        <v>N.M.</v>
      </c>
      <c r="M133" s="9">
        <v>-1862136.71</v>
      </c>
      <c r="O133" s="9">
        <v>0</v>
      </c>
      <c r="Q133" s="9">
        <f t="shared" si="42"/>
        <v>-1862136.71</v>
      </c>
      <c r="S133" s="21" t="str">
        <f t="shared" si="43"/>
        <v>N.M.</v>
      </c>
      <c r="U133" s="9">
        <v>-1862136.71</v>
      </c>
      <c r="W133" s="9">
        <v>0</v>
      </c>
      <c r="Y133" s="9">
        <f t="shared" si="44"/>
        <v>-1862136.71</v>
      </c>
      <c r="AA133" s="21" t="str">
        <f t="shared" si="45"/>
        <v>N.M.</v>
      </c>
      <c r="AC133" s="9">
        <v>-1862136.71</v>
      </c>
      <c r="AE133" s="9">
        <v>0</v>
      </c>
      <c r="AG133" s="9">
        <f t="shared" si="46"/>
        <v>-1862136.71</v>
      </c>
      <c r="AI133" s="21" t="str">
        <f t="shared" si="47"/>
        <v>N.M.</v>
      </c>
    </row>
    <row r="134" spans="1:68" s="90" customFormat="1" ht="12.75">
      <c r="A134" s="90" t="s">
        <v>32</v>
      </c>
      <c r="B134" s="91"/>
      <c r="C134" s="77" t="s">
        <v>1095</v>
      </c>
      <c r="D134" s="105"/>
      <c r="E134" s="105">
        <v>11549297.153</v>
      </c>
      <c r="F134" s="105"/>
      <c r="G134" s="105">
        <v>12341215.945</v>
      </c>
      <c r="H134" s="105"/>
      <c r="I134" s="9">
        <f>+E134-G134</f>
        <v>-791918.7919999994</v>
      </c>
      <c r="J134" s="37" t="str">
        <f>IF((+E134-G134)=(I134),"  ",$AO$511)</f>
        <v>  </v>
      </c>
      <c r="K134" s="38">
        <f>IF(G134&lt;0,IF(I134=0,0,IF(OR(G134=0,E134=0),"N.M.",IF(ABS(I134/G134)&gt;=10,"N.M.",I134/(-G134)))),IF(I134=0,0,IF(OR(G134=0,E134=0),"N.M.",IF(ABS(I134/G134)&gt;=10,"N.M.",I134/G134))))</f>
        <v>-0.0641686196505493</v>
      </c>
      <c r="L134" s="39"/>
      <c r="M134" s="5">
        <v>35519726.995000005</v>
      </c>
      <c r="N134" s="9"/>
      <c r="O134" s="5">
        <v>34067546.011999995</v>
      </c>
      <c r="P134" s="9"/>
      <c r="Q134" s="9">
        <f>(+M134-O134)</f>
        <v>1452180.9830000103</v>
      </c>
      <c r="R134" s="37" t="str">
        <f>IF((+M134-O134)=(Q134),"  ",$AO$511)</f>
        <v>  </v>
      </c>
      <c r="S134" s="38">
        <f>IF(O134&lt;0,IF(Q134=0,0,IF(OR(O134=0,M134=0),"N.M.",IF(ABS(Q134/O134)&gt;=10,"N.M.",Q134/(-O134)))),IF(Q134=0,0,IF(OR(O134=0,M134=0),"N.M.",IF(ABS(Q134/O134)&gt;=10,"N.M.",Q134/O134))))</f>
        <v>0.042626521513715494</v>
      </c>
      <c r="T134" s="39"/>
      <c r="U134" s="9">
        <v>137516663.203</v>
      </c>
      <c r="V134" s="9"/>
      <c r="W134" s="9">
        <v>135683109.377</v>
      </c>
      <c r="X134" s="9"/>
      <c r="Y134" s="9">
        <f>(+U134-W134)</f>
        <v>1833553.826000005</v>
      </c>
      <c r="Z134" s="37" t="str">
        <f>IF((+U134-W134)=(Y134),"  ",$AO$511)</f>
        <v>  </v>
      </c>
      <c r="AA134" s="38">
        <f>IF(W134&lt;0,IF(Y134=0,0,IF(OR(W134=0,U134=0),"N.M.",IF(ABS(Y134/W134)&gt;=10,"N.M.",Y134/(-W134)))),IF(Y134=0,0,IF(OR(W134=0,U134=0),"N.M.",IF(ABS(Y134/W134)&gt;=10,"N.M.",Y134/W134))))</f>
        <v>0.0135135009392025</v>
      </c>
      <c r="AB134" s="39"/>
      <c r="AC134" s="9">
        <v>149711320.223</v>
      </c>
      <c r="AD134" s="9"/>
      <c r="AE134" s="9">
        <v>147982905.50699997</v>
      </c>
      <c r="AF134" s="9"/>
      <c r="AG134" s="9">
        <f>(+AC134-AE134)</f>
        <v>1728414.7160000205</v>
      </c>
      <c r="AH134" s="37" t="str">
        <f>IF((+AC134-AE134)=(AG134),"  ",$AO$511)</f>
        <v>  </v>
      </c>
      <c r="AI134" s="38">
        <f>IF(AE134&lt;0,IF(AG134=0,0,IF(OR(AE134=0,AC134=0),"N.M.",IF(ABS(AG134/AE134)&gt;=10,"N.M.",AG134/(-AE134)))),IF(AG134=0,0,IF(OR(AE134=0,AC134=0),"N.M.",IF(ABS(AG134/AE134)&gt;=10,"N.M.",AG134/AE134))))</f>
        <v>0.011679826869720855</v>
      </c>
      <c r="AJ134" s="105"/>
      <c r="AK134" s="105"/>
      <c r="AL134" s="105"/>
      <c r="AM134" s="105"/>
      <c r="AN134" s="105"/>
      <c r="AO134" s="105"/>
      <c r="AP134" s="106"/>
      <c r="AQ134" s="107"/>
      <c r="AR134" s="108"/>
      <c r="AS134" s="105"/>
      <c r="AT134" s="105"/>
      <c r="AU134" s="105"/>
      <c r="AV134" s="105"/>
      <c r="AW134" s="105"/>
      <c r="AX134" s="106"/>
      <c r="AY134" s="107"/>
      <c r="AZ134" s="108"/>
      <c r="BA134" s="105"/>
      <c r="BB134" s="105"/>
      <c r="BC134" s="105"/>
      <c r="BD134" s="106"/>
      <c r="BE134" s="107"/>
      <c r="BF134" s="108"/>
      <c r="BG134" s="105"/>
      <c r="BH134" s="109"/>
      <c r="BI134" s="105"/>
      <c r="BJ134" s="109"/>
      <c r="BK134" s="105"/>
      <c r="BL134" s="109"/>
      <c r="BM134" s="105"/>
      <c r="BN134" s="97"/>
      <c r="BO134" s="97"/>
      <c r="BP134" s="97"/>
    </row>
    <row r="135" spans="1:35" ht="12.75" outlineLevel="1">
      <c r="A135" s="1" t="s">
        <v>442</v>
      </c>
      <c r="B135" s="16" t="s">
        <v>443</v>
      </c>
      <c r="C135" s="1" t="s">
        <v>1096</v>
      </c>
      <c r="E135" s="5">
        <v>0</v>
      </c>
      <c r="G135" s="5">
        <v>114.21</v>
      </c>
      <c r="I135" s="9">
        <f aca="true" t="shared" si="48" ref="I135:I158">+E135-G135</f>
        <v>-114.21</v>
      </c>
      <c r="K135" s="21" t="str">
        <f aca="true" t="shared" si="49" ref="K135:K158">IF(G135&lt;0,IF(I135=0,0,IF(OR(G135=0,E135=0),"N.M.",IF(ABS(I135/G135)&gt;=10,"N.M.",I135/(-G135)))),IF(I135=0,0,IF(OR(G135=0,E135=0),"N.M.",IF(ABS(I135/G135)&gt;=10,"N.M.",I135/G135))))</f>
        <v>N.M.</v>
      </c>
      <c r="M135" s="9">
        <v>0</v>
      </c>
      <c r="O135" s="9">
        <v>4195.16</v>
      </c>
      <c r="Q135" s="9">
        <f aca="true" t="shared" si="50" ref="Q135:Q158">(+M135-O135)</f>
        <v>-4195.16</v>
      </c>
      <c r="S135" s="21" t="str">
        <f aca="true" t="shared" si="51" ref="S135:S158">IF(O135&lt;0,IF(Q135=0,0,IF(OR(O135=0,M135=0),"N.M.",IF(ABS(Q135/O135)&gt;=10,"N.M.",Q135/(-O135)))),IF(Q135=0,0,IF(OR(O135=0,M135=0),"N.M.",IF(ABS(Q135/O135)&gt;=10,"N.M.",Q135/O135))))</f>
        <v>N.M.</v>
      </c>
      <c r="U135" s="9">
        <v>0</v>
      </c>
      <c r="W135" s="9">
        <v>14571.72</v>
      </c>
      <c r="Y135" s="9">
        <f aca="true" t="shared" si="52" ref="Y135:Y158">(+U135-W135)</f>
        <v>-14571.72</v>
      </c>
      <c r="AA135" s="21" t="str">
        <f aca="true" t="shared" si="53" ref="AA135:AA158">IF(W135&lt;0,IF(Y135=0,0,IF(OR(W135=0,U135=0),"N.M.",IF(ABS(Y135/W135)&gt;=10,"N.M.",Y135/(-W135)))),IF(Y135=0,0,IF(OR(W135=0,U135=0),"N.M.",IF(ABS(Y135/W135)&gt;=10,"N.M.",Y135/W135))))</f>
        <v>N.M.</v>
      </c>
      <c r="AC135" s="9">
        <v>-9.96</v>
      </c>
      <c r="AE135" s="9">
        <v>14581.72</v>
      </c>
      <c r="AG135" s="9">
        <f aca="true" t="shared" si="54" ref="AG135:AG158">(+AC135-AE135)</f>
        <v>-14591.679999999998</v>
      </c>
      <c r="AI135" s="21">
        <f aca="true" t="shared" si="55" ref="AI135:AI158">IF(AE135&lt;0,IF(AG135=0,0,IF(OR(AE135=0,AC135=0),"N.M.",IF(ABS(AG135/AE135)&gt;=10,"N.M.",AG135/(-AE135)))),IF(AG135=0,0,IF(OR(AE135=0,AC135=0),"N.M.",IF(ABS(AG135/AE135)&gt;=10,"N.M.",AG135/AE135))))</f>
        <v>-1.0006830469930845</v>
      </c>
    </row>
    <row r="136" spans="1:35" ht="12.75" outlineLevel="1">
      <c r="A136" s="1" t="s">
        <v>444</v>
      </c>
      <c r="B136" s="16" t="s">
        <v>445</v>
      </c>
      <c r="C136" s="1" t="s">
        <v>1097</v>
      </c>
      <c r="E136" s="5">
        <v>73488.05</v>
      </c>
      <c r="G136" s="5">
        <v>64185.13</v>
      </c>
      <c r="I136" s="9">
        <f t="shared" si="48"/>
        <v>9302.920000000006</v>
      </c>
      <c r="K136" s="21">
        <f t="shared" si="49"/>
        <v>0.14493886668142614</v>
      </c>
      <c r="M136" s="9">
        <v>208461.88</v>
      </c>
      <c r="O136" s="9">
        <v>107343.68</v>
      </c>
      <c r="Q136" s="9">
        <f t="shared" si="50"/>
        <v>101118.20000000001</v>
      </c>
      <c r="S136" s="21">
        <f t="shared" si="51"/>
        <v>0.9420042241890721</v>
      </c>
      <c r="U136" s="9">
        <v>1005976.95</v>
      </c>
      <c r="W136" s="9">
        <v>949715.93</v>
      </c>
      <c r="Y136" s="9">
        <f t="shared" si="52"/>
        <v>56261.0199999999</v>
      </c>
      <c r="AA136" s="21">
        <f t="shared" si="53"/>
        <v>0.05923984027518618</v>
      </c>
      <c r="AC136" s="9">
        <v>1017286.76</v>
      </c>
      <c r="AE136" s="9">
        <v>1122600.01</v>
      </c>
      <c r="AG136" s="9">
        <f t="shared" si="54"/>
        <v>-105313.25</v>
      </c>
      <c r="AI136" s="21">
        <f t="shared" si="55"/>
        <v>-0.0938119090164626</v>
      </c>
    </row>
    <row r="137" spans="1:35" ht="12.75" outlineLevel="1">
      <c r="A137" s="1" t="s">
        <v>446</v>
      </c>
      <c r="B137" s="16" t="s">
        <v>447</v>
      </c>
      <c r="C137" s="1" t="s">
        <v>1098</v>
      </c>
      <c r="E137" s="5">
        <v>1162352.29</v>
      </c>
      <c r="G137" s="5">
        <v>307522.3</v>
      </c>
      <c r="I137" s="9">
        <f t="shared" si="48"/>
        <v>854829.99</v>
      </c>
      <c r="K137" s="21">
        <f t="shared" si="49"/>
        <v>2.7797333396634976</v>
      </c>
      <c r="M137" s="9">
        <v>4209075.73</v>
      </c>
      <c r="O137" s="9">
        <v>1041208.63</v>
      </c>
      <c r="Q137" s="9">
        <f t="shared" si="50"/>
        <v>3167867.1000000006</v>
      </c>
      <c r="S137" s="21">
        <f t="shared" si="51"/>
        <v>3.0424902452066696</v>
      </c>
      <c r="U137" s="9">
        <v>10242485.48</v>
      </c>
      <c r="W137" s="9">
        <v>4309043.04</v>
      </c>
      <c r="Y137" s="9">
        <f t="shared" si="52"/>
        <v>5933442.44</v>
      </c>
      <c r="AA137" s="21">
        <f t="shared" si="53"/>
        <v>1.3769745126518858</v>
      </c>
      <c r="AC137" s="9">
        <v>10517238.51</v>
      </c>
      <c r="AE137" s="9">
        <v>4309056.34</v>
      </c>
      <c r="AG137" s="9">
        <f t="shared" si="54"/>
        <v>6208182.17</v>
      </c>
      <c r="AI137" s="21">
        <f t="shared" si="55"/>
        <v>1.4407289392739757</v>
      </c>
    </row>
    <row r="138" spans="1:35" ht="12.75" outlineLevel="1">
      <c r="A138" s="1" t="s">
        <v>448</v>
      </c>
      <c r="B138" s="16" t="s">
        <v>449</v>
      </c>
      <c r="C138" s="1" t="s">
        <v>1099</v>
      </c>
      <c r="E138" s="5">
        <v>18093.21</v>
      </c>
      <c r="G138" s="5">
        <v>270.77</v>
      </c>
      <c r="I138" s="9">
        <f t="shared" si="48"/>
        <v>17822.44</v>
      </c>
      <c r="K138" s="21" t="str">
        <f t="shared" si="49"/>
        <v>N.M.</v>
      </c>
      <c r="M138" s="9">
        <v>18470.41</v>
      </c>
      <c r="O138" s="9">
        <v>1442.36</v>
      </c>
      <c r="Q138" s="9">
        <f t="shared" si="50"/>
        <v>17028.05</v>
      </c>
      <c r="S138" s="21" t="str">
        <f t="shared" si="51"/>
        <v>N.M.</v>
      </c>
      <c r="U138" s="9">
        <v>18631.21</v>
      </c>
      <c r="W138" s="9">
        <v>1445.41</v>
      </c>
      <c r="Y138" s="9">
        <f t="shared" si="52"/>
        <v>17185.8</v>
      </c>
      <c r="AA138" s="21" t="str">
        <f t="shared" si="53"/>
        <v>N.M.</v>
      </c>
      <c r="AC138" s="9">
        <v>18830.14</v>
      </c>
      <c r="AE138" s="9">
        <v>1652.04</v>
      </c>
      <c r="AG138" s="9">
        <f t="shared" si="54"/>
        <v>17178.1</v>
      </c>
      <c r="AI138" s="21" t="str">
        <f t="shared" si="55"/>
        <v>N.M.</v>
      </c>
    </row>
    <row r="139" spans="1:35" ht="12.75" outlineLevel="1">
      <c r="A139" s="1" t="s">
        <v>450</v>
      </c>
      <c r="B139" s="16" t="s">
        <v>451</v>
      </c>
      <c r="C139" s="1" t="s">
        <v>1100</v>
      </c>
      <c r="E139" s="5">
        <v>0</v>
      </c>
      <c r="G139" s="5">
        <v>0</v>
      </c>
      <c r="I139" s="9">
        <f t="shared" si="48"/>
        <v>0</v>
      </c>
      <c r="K139" s="21">
        <f t="shared" si="49"/>
        <v>0</v>
      </c>
      <c r="M139" s="9">
        <v>0</v>
      </c>
      <c r="O139" s="9">
        <v>-282.25</v>
      </c>
      <c r="Q139" s="9">
        <f t="shared" si="50"/>
        <v>282.25</v>
      </c>
      <c r="S139" s="21" t="str">
        <f t="shared" si="51"/>
        <v>N.M.</v>
      </c>
      <c r="U139" s="9">
        <v>0</v>
      </c>
      <c r="W139" s="9">
        <v>685301.42</v>
      </c>
      <c r="Y139" s="9">
        <f t="shared" si="52"/>
        <v>-685301.42</v>
      </c>
      <c r="AA139" s="21" t="str">
        <f t="shared" si="53"/>
        <v>N.M.</v>
      </c>
      <c r="AC139" s="9">
        <v>0</v>
      </c>
      <c r="AE139" s="9">
        <v>1128398.54</v>
      </c>
      <c r="AG139" s="9">
        <f t="shared" si="54"/>
        <v>-1128398.54</v>
      </c>
      <c r="AI139" s="21" t="str">
        <f t="shared" si="55"/>
        <v>N.M.</v>
      </c>
    </row>
    <row r="140" spans="1:35" ht="12.75" outlineLevel="1">
      <c r="A140" s="1" t="s">
        <v>452</v>
      </c>
      <c r="B140" s="16" t="s">
        <v>453</v>
      </c>
      <c r="C140" s="1" t="s">
        <v>1101</v>
      </c>
      <c r="E140" s="5">
        <v>81.39</v>
      </c>
      <c r="G140" s="5">
        <v>6813.59</v>
      </c>
      <c r="I140" s="9">
        <f t="shared" si="48"/>
        <v>-6732.2</v>
      </c>
      <c r="K140" s="21">
        <f t="shared" si="49"/>
        <v>-0.9880547552758531</v>
      </c>
      <c r="M140" s="9">
        <v>-554.08</v>
      </c>
      <c r="O140" s="9">
        <v>6436.57</v>
      </c>
      <c r="Q140" s="9">
        <f t="shared" si="50"/>
        <v>-6990.65</v>
      </c>
      <c r="S140" s="21">
        <f t="shared" si="51"/>
        <v>-1.0860831156967143</v>
      </c>
      <c r="U140" s="9">
        <v>36507.99</v>
      </c>
      <c r="W140" s="9">
        <v>3697.71</v>
      </c>
      <c r="Y140" s="9">
        <f t="shared" si="52"/>
        <v>32810.28</v>
      </c>
      <c r="AA140" s="21">
        <f t="shared" si="53"/>
        <v>8.873134994361374</v>
      </c>
      <c r="AC140" s="9">
        <v>26906.87</v>
      </c>
      <c r="AE140" s="9">
        <v>57708.59</v>
      </c>
      <c r="AG140" s="9">
        <f t="shared" si="54"/>
        <v>-30801.719999999998</v>
      </c>
      <c r="AI140" s="21">
        <f t="shared" si="55"/>
        <v>-0.5337458426899704</v>
      </c>
    </row>
    <row r="141" spans="1:35" ht="12.75" outlineLevel="1">
      <c r="A141" s="1" t="s">
        <v>454</v>
      </c>
      <c r="B141" s="16" t="s">
        <v>455</v>
      </c>
      <c r="C141" s="1" t="s">
        <v>1102</v>
      </c>
      <c r="E141" s="5">
        <v>619.4</v>
      </c>
      <c r="G141" s="5">
        <v>1259.13</v>
      </c>
      <c r="I141" s="9">
        <f t="shared" si="48"/>
        <v>-639.7300000000001</v>
      </c>
      <c r="K141" s="21">
        <f t="shared" si="49"/>
        <v>-0.5080730345556059</v>
      </c>
      <c r="M141" s="9">
        <v>-11145.31</v>
      </c>
      <c r="O141" s="9">
        <v>5070.34</v>
      </c>
      <c r="Q141" s="9">
        <f t="shared" si="50"/>
        <v>-16215.65</v>
      </c>
      <c r="S141" s="21">
        <f t="shared" si="51"/>
        <v>-3.198138586366989</v>
      </c>
      <c r="U141" s="9">
        <v>18143.81</v>
      </c>
      <c r="W141" s="9">
        <v>3722.33</v>
      </c>
      <c r="Y141" s="9">
        <f t="shared" si="52"/>
        <v>14421.480000000001</v>
      </c>
      <c r="AA141" s="21">
        <f t="shared" si="53"/>
        <v>3.8743152810202215</v>
      </c>
      <c r="AC141" s="9">
        <v>18702.36</v>
      </c>
      <c r="AE141" s="9">
        <v>7703.85</v>
      </c>
      <c r="AG141" s="9">
        <f t="shared" si="54"/>
        <v>10998.51</v>
      </c>
      <c r="AI141" s="21">
        <f t="shared" si="55"/>
        <v>1.4276640900329056</v>
      </c>
    </row>
    <row r="142" spans="1:35" ht="12.75" outlineLevel="1">
      <c r="A142" s="1" t="s">
        <v>456</v>
      </c>
      <c r="B142" s="16" t="s">
        <v>457</v>
      </c>
      <c r="C142" s="1" t="s">
        <v>1103</v>
      </c>
      <c r="E142" s="5">
        <v>52057.31</v>
      </c>
      <c r="G142" s="5">
        <v>29782.7</v>
      </c>
      <c r="I142" s="9">
        <f t="shared" si="48"/>
        <v>22274.609999999997</v>
      </c>
      <c r="K142" s="21">
        <f t="shared" si="49"/>
        <v>0.7479043202933245</v>
      </c>
      <c r="M142" s="9">
        <v>207692.8</v>
      </c>
      <c r="O142" s="9">
        <v>56628.31</v>
      </c>
      <c r="Q142" s="9">
        <f t="shared" si="50"/>
        <v>151064.49</v>
      </c>
      <c r="S142" s="21">
        <f t="shared" si="51"/>
        <v>2.6676496261322296</v>
      </c>
      <c r="U142" s="9">
        <v>472189.97</v>
      </c>
      <c r="W142" s="9">
        <v>140220.69</v>
      </c>
      <c r="Y142" s="9">
        <f t="shared" si="52"/>
        <v>331969.27999999997</v>
      </c>
      <c r="AA142" s="21">
        <f t="shared" si="53"/>
        <v>2.3674771533359302</v>
      </c>
      <c r="AC142" s="9">
        <v>474883.31</v>
      </c>
      <c r="AE142" s="9">
        <v>133513.51</v>
      </c>
      <c r="AG142" s="9">
        <f t="shared" si="54"/>
        <v>341369.8</v>
      </c>
      <c r="AI142" s="21">
        <f t="shared" si="55"/>
        <v>2.5568184073656663</v>
      </c>
    </row>
    <row r="143" spans="1:35" ht="12.75" outlineLevel="1">
      <c r="A143" s="1" t="s">
        <v>458</v>
      </c>
      <c r="B143" s="16" t="s">
        <v>459</v>
      </c>
      <c r="C143" s="1" t="s">
        <v>1104</v>
      </c>
      <c r="E143" s="5">
        <v>0</v>
      </c>
      <c r="G143" s="5">
        <v>0</v>
      </c>
      <c r="I143" s="9">
        <f t="shared" si="48"/>
        <v>0</v>
      </c>
      <c r="K143" s="21">
        <f t="shared" si="49"/>
        <v>0</v>
      </c>
      <c r="M143" s="9">
        <v>0</v>
      </c>
      <c r="O143" s="9">
        <v>0</v>
      </c>
      <c r="Q143" s="9">
        <f t="shared" si="50"/>
        <v>0</v>
      </c>
      <c r="S143" s="21">
        <f t="shared" si="51"/>
        <v>0</v>
      </c>
      <c r="U143" s="9">
        <v>0</v>
      </c>
      <c r="W143" s="9">
        <v>136036.24</v>
      </c>
      <c r="Y143" s="9">
        <f t="shared" si="52"/>
        <v>-136036.24</v>
      </c>
      <c r="AA143" s="21" t="str">
        <f t="shared" si="53"/>
        <v>N.M.</v>
      </c>
      <c r="AC143" s="9">
        <v>0</v>
      </c>
      <c r="AE143" s="9">
        <v>171925.99</v>
      </c>
      <c r="AG143" s="9">
        <f t="shared" si="54"/>
        <v>-171925.99</v>
      </c>
      <c r="AI143" s="21" t="str">
        <f t="shared" si="55"/>
        <v>N.M.</v>
      </c>
    </row>
    <row r="144" spans="1:35" ht="12.75" outlineLevel="1">
      <c r="A144" s="1" t="s">
        <v>460</v>
      </c>
      <c r="B144" s="16" t="s">
        <v>461</v>
      </c>
      <c r="C144" s="1" t="s">
        <v>1105</v>
      </c>
      <c r="E144" s="5">
        <v>0</v>
      </c>
      <c r="G144" s="5">
        <v>0</v>
      </c>
      <c r="I144" s="9">
        <f t="shared" si="48"/>
        <v>0</v>
      </c>
      <c r="K144" s="21">
        <f t="shared" si="49"/>
        <v>0</v>
      </c>
      <c r="M144" s="9">
        <v>0</v>
      </c>
      <c r="O144" s="9">
        <v>0</v>
      </c>
      <c r="Q144" s="9">
        <f t="shared" si="50"/>
        <v>0</v>
      </c>
      <c r="S144" s="21">
        <f t="shared" si="51"/>
        <v>0</v>
      </c>
      <c r="U144" s="9">
        <v>0</v>
      </c>
      <c r="W144" s="9">
        <v>2625.95</v>
      </c>
      <c r="Y144" s="9">
        <f t="shared" si="52"/>
        <v>-2625.95</v>
      </c>
      <c r="AA144" s="21" t="str">
        <f t="shared" si="53"/>
        <v>N.M.</v>
      </c>
      <c r="AC144" s="9">
        <v>0</v>
      </c>
      <c r="AE144" s="9">
        <v>3210.31</v>
      </c>
      <c r="AG144" s="9">
        <f t="shared" si="54"/>
        <v>-3210.31</v>
      </c>
      <c r="AI144" s="21" t="str">
        <f t="shared" si="55"/>
        <v>N.M.</v>
      </c>
    </row>
    <row r="145" spans="1:35" ht="12.75" outlineLevel="1">
      <c r="A145" s="1" t="s">
        <v>462</v>
      </c>
      <c r="B145" s="16" t="s">
        <v>463</v>
      </c>
      <c r="C145" s="1" t="s">
        <v>1106</v>
      </c>
      <c r="E145" s="5">
        <v>0</v>
      </c>
      <c r="G145" s="5">
        <v>0</v>
      </c>
      <c r="I145" s="9">
        <f t="shared" si="48"/>
        <v>0</v>
      </c>
      <c r="K145" s="21">
        <f t="shared" si="49"/>
        <v>0</v>
      </c>
      <c r="M145" s="9">
        <v>0</v>
      </c>
      <c r="O145" s="9">
        <v>-350</v>
      </c>
      <c r="Q145" s="9">
        <f t="shared" si="50"/>
        <v>350</v>
      </c>
      <c r="S145" s="21" t="str">
        <f t="shared" si="51"/>
        <v>N.M.</v>
      </c>
      <c r="U145" s="9">
        <v>0</v>
      </c>
      <c r="W145" s="9">
        <v>-132362</v>
      </c>
      <c r="Y145" s="9">
        <f t="shared" si="52"/>
        <v>132362</v>
      </c>
      <c r="AA145" s="21" t="str">
        <f t="shared" si="53"/>
        <v>N.M.</v>
      </c>
      <c r="AC145" s="9">
        <v>0</v>
      </c>
      <c r="AE145" s="9">
        <v>-229997</v>
      </c>
      <c r="AG145" s="9">
        <f t="shared" si="54"/>
        <v>229997</v>
      </c>
      <c r="AI145" s="21" t="str">
        <f t="shared" si="55"/>
        <v>N.M.</v>
      </c>
    </row>
    <row r="146" spans="1:35" ht="12.75" outlineLevel="1">
      <c r="A146" s="1" t="s">
        <v>464</v>
      </c>
      <c r="B146" s="16" t="s">
        <v>465</v>
      </c>
      <c r="C146" s="1" t="s">
        <v>1107</v>
      </c>
      <c r="E146" s="5">
        <v>0</v>
      </c>
      <c r="G146" s="5">
        <v>0</v>
      </c>
      <c r="I146" s="9">
        <f t="shared" si="48"/>
        <v>0</v>
      </c>
      <c r="K146" s="21">
        <f t="shared" si="49"/>
        <v>0</v>
      </c>
      <c r="M146" s="9">
        <v>0</v>
      </c>
      <c r="O146" s="9">
        <v>0</v>
      </c>
      <c r="Q146" s="9">
        <f t="shared" si="50"/>
        <v>0</v>
      </c>
      <c r="S146" s="21">
        <f t="shared" si="51"/>
        <v>0</v>
      </c>
      <c r="U146" s="9">
        <v>0</v>
      </c>
      <c r="W146" s="9">
        <v>-1</v>
      </c>
      <c r="Y146" s="9">
        <f t="shared" si="52"/>
        <v>1</v>
      </c>
      <c r="AA146" s="21" t="str">
        <f t="shared" si="53"/>
        <v>N.M.</v>
      </c>
      <c r="AC146" s="9">
        <v>0</v>
      </c>
      <c r="AE146" s="9">
        <v>-4</v>
      </c>
      <c r="AG146" s="9">
        <f t="shared" si="54"/>
        <v>4</v>
      </c>
      <c r="AI146" s="21" t="str">
        <f t="shared" si="55"/>
        <v>N.M.</v>
      </c>
    </row>
    <row r="147" spans="1:35" ht="12.75" outlineLevel="1">
      <c r="A147" s="1" t="s">
        <v>466</v>
      </c>
      <c r="B147" s="16" t="s">
        <v>467</v>
      </c>
      <c r="C147" s="1" t="s">
        <v>1108</v>
      </c>
      <c r="E147" s="5">
        <v>0</v>
      </c>
      <c r="G147" s="5">
        <v>0</v>
      </c>
      <c r="I147" s="9">
        <f t="shared" si="48"/>
        <v>0</v>
      </c>
      <c r="K147" s="21">
        <f t="shared" si="49"/>
        <v>0</v>
      </c>
      <c r="M147" s="9">
        <v>0</v>
      </c>
      <c r="O147" s="9">
        <v>0</v>
      </c>
      <c r="Q147" s="9">
        <f t="shared" si="50"/>
        <v>0</v>
      </c>
      <c r="S147" s="21">
        <f t="shared" si="51"/>
        <v>0</v>
      </c>
      <c r="U147" s="9">
        <v>0</v>
      </c>
      <c r="W147" s="9">
        <v>0</v>
      </c>
      <c r="Y147" s="9">
        <f t="shared" si="52"/>
        <v>0</v>
      </c>
      <c r="AA147" s="21">
        <f t="shared" si="53"/>
        <v>0</v>
      </c>
      <c r="AC147" s="9">
        <v>0</v>
      </c>
      <c r="AE147" s="9">
        <v>112.13</v>
      </c>
      <c r="AG147" s="9">
        <f t="shared" si="54"/>
        <v>-112.13</v>
      </c>
      <c r="AI147" s="21" t="str">
        <f t="shared" si="55"/>
        <v>N.M.</v>
      </c>
    </row>
    <row r="148" spans="1:35" ht="12.75" outlineLevel="1">
      <c r="A148" s="1" t="s">
        <v>468</v>
      </c>
      <c r="B148" s="16" t="s">
        <v>469</v>
      </c>
      <c r="C148" s="1" t="s">
        <v>1109</v>
      </c>
      <c r="E148" s="5">
        <v>0</v>
      </c>
      <c r="G148" s="5">
        <v>0</v>
      </c>
      <c r="I148" s="9">
        <f t="shared" si="48"/>
        <v>0</v>
      </c>
      <c r="K148" s="21">
        <f t="shared" si="49"/>
        <v>0</v>
      </c>
      <c r="M148" s="9">
        <v>0</v>
      </c>
      <c r="O148" s="9">
        <v>0</v>
      </c>
      <c r="Q148" s="9">
        <f t="shared" si="50"/>
        <v>0</v>
      </c>
      <c r="S148" s="21">
        <f t="shared" si="51"/>
        <v>0</v>
      </c>
      <c r="U148" s="9">
        <v>0</v>
      </c>
      <c r="W148" s="9">
        <v>1077478.93</v>
      </c>
      <c r="Y148" s="9">
        <f t="shared" si="52"/>
        <v>-1077478.93</v>
      </c>
      <c r="AA148" s="21" t="str">
        <f t="shared" si="53"/>
        <v>N.M.</v>
      </c>
      <c r="AC148" s="9">
        <v>0</v>
      </c>
      <c r="AE148" s="9">
        <v>1400251.21</v>
      </c>
      <c r="AG148" s="9">
        <f t="shared" si="54"/>
        <v>-1400251.21</v>
      </c>
      <c r="AI148" s="21" t="str">
        <f t="shared" si="55"/>
        <v>N.M.</v>
      </c>
    </row>
    <row r="149" spans="1:35" ht="12.75" outlineLevel="1">
      <c r="A149" s="1" t="s">
        <v>470</v>
      </c>
      <c r="B149" s="16" t="s">
        <v>471</v>
      </c>
      <c r="C149" s="1" t="s">
        <v>1110</v>
      </c>
      <c r="E149" s="5">
        <v>166316.3</v>
      </c>
      <c r="G149" s="5">
        <v>172943.9</v>
      </c>
      <c r="I149" s="9">
        <f t="shared" si="48"/>
        <v>-6627.600000000006</v>
      </c>
      <c r="K149" s="21">
        <f t="shared" si="49"/>
        <v>-0.038322253632536364</v>
      </c>
      <c r="M149" s="9">
        <v>502204.25</v>
      </c>
      <c r="O149" s="9">
        <v>541551.65</v>
      </c>
      <c r="Q149" s="9">
        <f t="shared" si="50"/>
        <v>-39347.40000000002</v>
      </c>
      <c r="S149" s="21">
        <f t="shared" si="51"/>
        <v>-0.07265678167539517</v>
      </c>
      <c r="U149" s="9">
        <v>1929197.72</v>
      </c>
      <c r="W149" s="9">
        <v>707799.31</v>
      </c>
      <c r="Y149" s="9">
        <f t="shared" si="52"/>
        <v>1221398.41</v>
      </c>
      <c r="AA149" s="21">
        <f t="shared" si="53"/>
        <v>1.7256281445089283</v>
      </c>
      <c r="AC149" s="9">
        <v>2122234.39</v>
      </c>
      <c r="AE149" s="9">
        <v>707799.31</v>
      </c>
      <c r="AG149" s="9">
        <f t="shared" si="54"/>
        <v>1414435.08</v>
      </c>
      <c r="AI149" s="21">
        <f t="shared" si="55"/>
        <v>1.9983561159447867</v>
      </c>
    </row>
    <row r="150" spans="1:35" ht="12.75" outlineLevel="1">
      <c r="A150" s="1" t="s">
        <v>472</v>
      </c>
      <c r="B150" s="16" t="s">
        <v>473</v>
      </c>
      <c r="C150" s="1" t="s">
        <v>1111</v>
      </c>
      <c r="E150" s="5">
        <v>-147632.33</v>
      </c>
      <c r="G150" s="5">
        <v>-146954.7</v>
      </c>
      <c r="I150" s="9">
        <f t="shared" si="48"/>
        <v>-677.6299999999756</v>
      </c>
      <c r="K150" s="21">
        <f t="shared" si="49"/>
        <v>-0.004611148877851307</v>
      </c>
      <c r="M150" s="9">
        <v>-442896.96</v>
      </c>
      <c r="O150" s="9">
        <v>-468031.42</v>
      </c>
      <c r="Q150" s="9">
        <f t="shared" si="50"/>
        <v>25134.459999999963</v>
      </c>
      <c r="S150" s="21">
        <f t="shared" si="51"/>
        <v>0.05370250569929678</v>
      </c>
      <c r="U150" s="9">
        <v>-1687483.79</v>
      </c>
      <c r="W150" s="9">
        <v>-620562.07</v>
      </c>
      <c r="Y150" s="9">
        <f t="shared" si="52"/>
        <v>-1066921.7200000002</v>
      </c>
      <c r="AA150" s="21">
        <f t="shared" si="53"/>
        <v>-1.7192828430522675</v>
      </c>
      <c r="AC150" s="9">
        <v>-1856101.31</v>
      </c>
      <c r="AE150" s="9">
        <v>-620562.07</v>
      </c>
      <c r="AG150" s="9">
        <f t="shared" si="54"/>
        <v>-1235539.2400000002</v>
      </c>
      <c r="AI150" s="21">
        <f t="shared" si="55"/>
        <v>-1.9910002556231003</v>
      </c>
    </row>
    <row r="151" spans="1:35" ht="12.75" outlineLevel="1">
      <c r="A151" s="1" t="s">
        <v>474</v>
      </c>
      <c r="B151" s="16" t="s">
        <v>475</v>
      </c>
      <c r="C151" s="1" t="s">
        <v>1112</v>
      </c>
      <c r="E151" s="5">
        <v>5655.01</v>
      </c>
      <c r="G151" s="5">
        <v>2154.64</v>
      </c>
      <c r="I151" s="9">
        <f t="shared" si="48"/>
        <v>3500.3700000000003</v>
      </c>
      <c r="K151" s="21">
        <f t="shared" si="49"/>
        <v>1.6245730145175066</v>
      </c>
      <c r="M151" s="9">
        <v>13071.57</v>
      </c>
      <c r="O151" s="9">
        <v>6726.55</v>
      </c>
      <c r="Q151" s="9">
        <f t="shared" si="50"/>
        <v>6345.0199999999995</v>
      </c>
      <c r="S151" s="21">
        <f t="shared" si="51"/>
        <v>0.9432799875121718</v>
      </c>
      <c r="U151" s="9">
        <v>35829.25</v>
      </c>
      <c r="W151" s="9">
        <v>8783.22</v>
      </c>
      <c r="Y151" s="9">
        <f t="shared" si="52"/>
        <v>27046.03</v>
      </c>
      <c r="AA151" s="21">
        <f t="shared" si="53"/>
        <v>3.079284134975556</v>
      </c>
      <c r="AC151" s="9">
        <v>38258.13</v>
      </c>
      <c r="AE151" s="9">
        <v>8783.22</v>
      </c>
      <c r="AG151" s="9">
        <f t="shared" si="54"/>
        <v>29474.909999999996</v>
      </c>
      <c r="AI151" s="21">
        <f t="shared" si="55"/>
        <v>3.355820530511589</v>
      </c>
    </row>
    <row r="152" spans="1:35" ht="12.75" outlineLevel="1">
      <c r="A152" s="1" t="s">
        <v>476</v>
      </c>
      <c r="B152" s="16" t="s">
        <v>477</v>
      </c>
      <c r="C152" s="1" t="s">
        <v>1113</v>
      </c>
      <c r="E152" s="5">
        <v>-1823.26</v>
      </c>
      <c r="G152" s="5">
        <v>-1858.23</v>
      </c>
      <c r="I152" s="9">
        <f t="shared" si="48"/>
        <v>34.97000000000003</v>
      </c>
      <c r="K152" s="21">
        <f t="shared" si="49"/>
        <v>0.018818983656490332</v>
      </c>
      <c r="M152" s="9">
        <v>-5591.33</v>
      </c>
      <c r="O152" s="9">
        <v>-5901.86</v>
      </c>
      <c r="Q152" s="9">
        <f t="shared" si="50"/>
        <v>310.52999999999975</v>
      </c>
      <c r="S152" s="21">
        <f t="shared" si="51"/>
        <v>0.052615616093909336</v>
      </c>
      <c r="U152" s="9">
        <v>-21307.69</v>
      </c>
      <c r="W152" s="9">
        <v>-7812.21</v>
      </c>
      <c r="Y152" s="9">
        <f t="shared" si="52"/>
        <v>-13495.48</v>
      </c>
      <c r="AA152" s="21">
        <f t="shared" si="53"/>
        <v>-1.7274855642641453</v>
      </c>
      <c r="AC152" s="9">
        <v>-23426.8</v>
      </c>
      <c r="AE152" s="9">
        <v>-7812.21</v>
      </c>
      <c r="AG152" s="9">
        <f t="shared" si="54"/>
        <v>-15614.59</v>
      </c>
      <c r="AI152" s="21">
        <f t="shared" si="55"/>
        <v>-1.9987417132923975</v>
      </c>
    </row>
    <row r="153" spans="1:35" ht="12.75" outlineLevel="1">
      <c r="A153" s="1" t="s">
        <v>478</v>
      </c>
      <c r="B153" s="16" t="s">
        <v>479</v>
      </c>
      <c r="C153" s="1" t="s">
        <v>1114</v>
      </c>
      <c r="E153" s="5">
        <v>336799.38</v>
      </c>
      <c r="G153" s="5">
        <v>338216.16</v>
      </c>
      <c r="I153" s="9">
        <f t="shared" si="48"/>
        <v>-1416.7799999999697</v>
      </c>
      <c r="K153" s="21">
        <f t="shared" si="49"/>
        <v>-0.004188977841862937</v>
      </c>
      <c r="M153" s="9">
        <v>1222181.86</v>
      </c>
      <c r="O153" s="9">
        <v>910495.99</v>
      </c>
      <c r="Q153" s="9">
        <f t="shared" si="50"/>
        <v>311685.8700000001</v>
      </c>
      <c r="S153" s="21">
        <f t="shared" si="51"/>
        <v>0.3423253626850132</v>
      </c>
      <c r="U153" s="9">
        <v>5121056.85</v>
      </c>
      <c r="W153" s="9">
        <v>1581339.96</v>
      </c>
      <c r="Y153" s="9">
        <f t="shared" si="52"/>
        <v>3539716.8899999997</v>
      </c>
      <c r="AA153" s="21">
        <f t="shared" si="53"/>
        <v>2.2384287879501885</v>
      </c>
      <c r="AC153" s="9">
        <v>5446822.949999999</v>
      </c>
      <c r="AE153" s="9">
        <v>1581339.96</v>
      </c>
      <c r="AG153" s="9">
        <f t="shared" si="54"/>
        <v>3865482.9899999993</v>
      </c>
      <c r="AI153" s="21">
        <f t="shared" si="55"/>
        <v>2.4444351548543675</v>
      </c>
    </row>
    <row r="154" spans="1:35" ht="12.75" outlineLevel="1">
      <c r="A154" s="1" t="s">
        <v>480</v>
      </c>
      <c r="B154" s="16" t="s">
        <v>481</v>
      </c>
      <c r="C154" s="1" t="s">
        <v>1115</v>
      </c>
      <c r="E154" s="5">
        <v>-126450.63</v>
      </c>
      <c r="G154" s="5">
        <v>-125189.23</v>
      </c>
      <c r="I154" s="9">
        <f t="shared" si="48"/>
        <v>-1261.4000000000087</v>
      </c>
      <c r="K154" s="21">
        <f t="shared" si="49"/>
        <v>-0.010075946628955293</v>
      </c>
      <c r="M154" s="9">
        <v>-537185.51</v>
      </c>
      <c r="O154" s="9">
        <v>-384015.81</v>
      </c>
      <c r="Q154" s="9">
        <f t="shared" si="50"/>
        <v>-153169.7</v>
      </c>
      <c r="S154" s="21">
        <f t="shared" si="51"/>
        <v>-0.3988630051455434</v>
      </c>
      <c r="U154" s="9">
        <v>-1853693.11</v>
      </c>
      <c r="W154" s="9">
        <v>-669632.17</v>
      </c>
      <c r="Y154" s="9">
        <f t="shared" si="52"/>
        <v>-1184060.94</v>
      </c>
      <c r="AA154" s="21">
        <f t="shared" si="53"/>
        <v>-1.768225890342156</v>
      </c>
      <c r="AC154" s="9">
        <v>-1951896.45</v>
      </c>
      <c r="AE154" s="9">
        <v>-669632.17</v>
      </c>
      <c r="AG154" s="9">
        <f t="shared" si="54"/>
        <v>-1282264.2799999998</v>
      </c>
      <c r="AI154" s="21">
        <f t="shared" si="55"/>
        <v>-1.9148785519070861</v>
      </c>
    </row>
    <row r="155" spans="1:35" ht="12.75" outlineLevel="1">
      <c r="A155" s="1" t="s">
        <v>482</v>
      </c>
      <c r="B155" s="16" t="s">
        <v>483</v>
      </c>
      <c r="C155" s="1" t="s">
        <v>1116</v>
      </c>
      <c r="E155" s="5">
        <v>1247577.82</v>
      </c>
      <c r="G155" s="5">
        <v>425745.6</v>
      </c>
      <c r="I155" s="9">
        <f t="shared" si="48"/>
        <v>821832.2200000001</v>
      </c>
      <c r="K155" s="21">
        <f t="shared" si="49"/>
        <v>1.930336379283779</v>
      </c>
      <c r="M155" s="9">
        <v>95937.83</v>
      </c>
      <c r="O155" s="9">
        <v>1453277.36</v>
      </c>
      <c r="Q155" s="9">
        <f t="shared" si="50"/>
        <v>-1357339.53</v>
      </c>
      <c r="S155" s="21">
        <f t="shared" si="51"/>
        <v>-0.9339851891726986</v>
      </c>
      <c r="U155" s="9">
        <v>7394322.21</v>
      </c>
      <c r="W155" s="9">
        <v>2837846.95</v>
      </c>
      <c r="Y155" s="9">
        <f t="shared" si="52"/>
        <v>4556475.26</v>
      </c>
      <c r="AA155" s="21">
        <f t="shared" si="53"/>
        <v>1.6056099360820002</v>
      </c>
      <c r="AC155" s="9">
        <v>8056794.99</v>
      </c>
      <c r="AE155" s="9">
        <v>2837846.95</v>
      </c>
      <c r="AG155" s="9">
        <f t="shared" si="54"/>
        <v>5218948.04</v>
      </c>
      <c r="AI155" s="21">
        <f t="shared" si="55"/>
        <v>1.8390519756535848</v>
      </c>
    </row>
    <row r="156" spans="1:35" ht="12.75" outlineLevel="1">
      <c r="A156" s="1" t="s">
        <v>484</v>
      </c>
      <c r="B156" s="16" t="s">
        <v>485</v>
      </c>
      <c r="C156" s="1" t="s">
        <v>1117</v>
      </c>
      <c r="E156" s="5">
        <v>11221.21</v>
      </c>
      <c r="G156" s="5">
        <v>348.3</v>
      </c>
      <c r="I156" s="9">
        <f t="shared" si="48"/>
        <v>10872.91</v>
      </c>
      <c r="K156" s="21" t="str">
        <f t="shared" si="49"/>
        <v>N.M.</v>
      </c>
      <c r="M156" s="9">
        <v>12819.53</v>
      </c>
      <c r="O156" s="9">
        <v>668.94</v>
      </c>
      <c r="Q156" s="9">
        <f t="shared" si="50"/>
        <v>12150.59</v>
      </c>
      <c r="S156" s="21" t="str">
        <f t="shared" si="51"/>
        <v>N.M.</v>
      </c>
      <c r="U156" s="9">
        <v>18491.62</v>
      </c>
      <c r="W156" s="9">
        <v>668.94</v>
      </c>
      <c r="Y156" s="9">
        <f t="shared" si="52"/>
        <v>17822.68</v>
      </c>
      <c r="AA156" s="21" t="str">
        <f t="shared" si="53"/>
        <v>N.M.</v>
      </c>
      <c r="AC156" s="9">
        <v>18836.57</v>
      </c>
      <c r="AE156" s="9">
        <v>668.94</v>
      </c>
      <c r="AG156" s="9">
        <f t="shared" si="54"/>
        <v>18167.63</v>
      </c>
      <c r="AI156" s="21" t="str">
        <f t="shared" si="55"/>
        <v>N.M.</v>
      </c>
    </row>
    <row r="157" spans="1:35" ht="12.75" outlineLevel="1">
      <c r="A157" s="1" t="s">
        <v>486</v>
      </c>
      <c r="B157" s="16" t="s">
        <v>487</v>
      </c>
      <c r="C157" s="1" t="s">
        <v>1118</v>
      </c>
      <c r="E157" s="5">
        <v>-47.23</v>
      </c>
      <c r="G157" s="5">
        <v>-159.86</v>
      </c>
      <c r="I157" s="9">
        <f t="shared" si="48"/>
        <v>112.63000000000002</v>
      </c>
      <c r="K157" s="21">
        <f t="shared" si="49"/>
        <v>0.7045539847366447</v>
      </c>
      <c r="M157" s="9">
        <v>-564.81</v>
      </c>
      <c r="O157" s="9">
        <v>-177.98</v>
      </c>
      <c r="Q157" s="9">
        <f t="shared" si="50"/>
        <v>-386.8299999999999</v>
      </c>
      <c r="S157" s="21">
        <f t="shared" si="51"/>
        <v>-2.1734464546578263</v>
      </c>
      <c r="U157" s="9">
        <v>-4452.56</v>
      </c>
      <c r="W157" s="9">
        <v>-177.98</v>
      </c>
      <c r="Y157" s="9">
        <f t="shared" si="52"/>
        <v>-4274.580000000001</v>
      </c>
      <c r="AA157" s="21" t="str">
        <f t="shared" si="53"/>
        <v>N.M.</v>
      </c>
      <c r="AC157" s="9">
        <v>-5153.9</v>
      </c>
      <c r="AE157" s="9">
        <v>-177.98</v>
      </c>
      <c r="AG157" s="9">
        <f t="shared" si="54"/>
        <v>-4975.92</v>
      </c>
      <c r="AI157" s="21" t="str">
        <f t="shared" si="55"/>
        <v>N.M.</v>
      </c>
    </row>
    <row r="158" spans="1:35" ht="12.75" outlineLevel="1">
      <c r="A158" s="1" t="s">
        <v>488</v>
      </c>
      <c r="B158" s="16" t="s">
        <v>489</v>
      </c>
      <c r="C158" s="1" t="s">
        <v>1119</v>
      </c>
      <c r="E158" s="5">
        <v>289565.01</v>
      </c>
      <c r="G158" s="5">
        <v>0</v>
      </c>
      <c r="I158" s="9">
        <f t="shared" si="48"/>
        <v>289565.01</v>
      </c>
      <c r="K158" s="21" t="str">
        <f t="shared" si="49"/>
        <v>N.M.</v>
      </c>
      <c r="M158" s="9">
        <v>863092.33</v>
      </c>
      <c r="O158" s="9">
        <v>0</v>
      </c>
      <c r="Q158" s="9">
        <f t="shared" si="50"/>
        <v>863092.33</v>
      </c>
      <c r="S158" s="21" t="str">
        <f t="shared" si="51"/>
        <v>N.M.</v>
      </c>
      <c r="U158" s="9">
        <v>1185417.25</v>
      </c>
      <c r="W158" s="9">
        <v>0</v>
      </c>
      <c r="Y158" s="9">
        <f t="shared" si="52"/>
        <v>1185417.25</v>
      </c>
      <c r="AA158" s="21" t="str">
        <f t="shared" si="53"/>
        <v>N.M.</v>
      </c>
      <c r="AC158" s="9">
        <v>1185417.25</v>
      </c>
      <c r="AE158" s="9">
        <v>0</v>
      </c>
      <c r="AG158" s="9">
        <f t="shared" si="54"/>
        <v>1185417.25</v>
      </c>
      <c r="AI158" s="21" t="str">
        <f t="shared" si="55"/>
        <v>N.M.</v>
      </c>
    </row>
    <row r="159" spans="1:68" s="90" customFormat="1" ht="12.75">
      <c r="A159" s="90" t="s">
        <v>92</v>
      </c>
      <c r="B159" s="91"/>
      <c r="C159" s="77" t="s">
        <v>1120</v>
      </c>
      <c r="D159" s="105"/>
      <c r="E159" s="105">
        <v>3087872.93</v>
      </c>
      <c r="F159" s="105"/>
      <c r="G159" s="105">
        <v>1075194.41</v>
      </c>
      <c r="H159" s="105"/>
      <c r="I159" s="9">
        <f>+E159-G159</f>
        <v>2012678.5200000003</v>
      </c>
      <c r="J159" s="37" t="str">
        <f>IF((+E159-G159)=(I159),"  ",$AO$511)</f>
        <v>  </v>
      </c>
      <c r="K159" s="38">
        <f>IF(G159&lt;0,IF(I159=0,0,IF(OR(G159=0,E159=0),"N.M.",IF(ABS(I159/G159)&gt;=10,"N.M.",I159/(-G159)))),IF(I159=0,0,IF(OR(G159=0,E159=0),"N.M.",IF(ABS(I159/G159)&gt;=10,"N.M.",I159/G159))))</f>
        <v>1.871920558069122</v>
      </c>
      <c r="L159" s="39"/>
      <c r="M159" s="5">
        <v>6355070.190000002</v>
      </c>
      <c r="N159" s="9"/>
      <c r="O159" s="5">
        <v>3276286.22</v>
      </c>
      <c r="P159" s="9"/>
      <c r="Q159" s="9">
        <f>(+M159-O159)</f>
        <v>3078783.970000002</v>
      </c>
      <c r="R159" s="37" t="str">
        <f>IF((+M159-O159)=(Q159),"  ",$AO$511)</f>
        <v>  </v>
      </c>
      <c r="S159" s="38">
        <f>IF(O159&lt;0,IF(Q159=0,0,IF(OR(O159=0,M159=0),"N.M.",IF(ABS(Q159/O159)&gt;=10,"N.M.",Q159/(-O159)))),IF(Q159=0,0,IF(OR(O159=0,M159=0),"N.M.",IF(ABS(Q159/O159)&gt;=10,"N.M.",Q159/O159))))</f>
        <v>0.9397176446934487</v>
      </c>
      <c r="T159" s="39"/>
      <c r="U159" s="9">
        <v>23911313.160000008</v>
      </c>
      <c r="V159" s="9"/>
      <c r="W159" s="9">
        <v>11029750.320000002</v>
      </c>
      <c r="X159" s="9"/>
      <c r="Y159" s="9">
        <f>(+U159-W159)</f>
        <v>12881562.840000005</v>
      </c>
      <c r="Z159" s="37" t="str">
        <f>IF((+U159-W159)=(Y159),"  ",$AO$511)</f>
        <v>  </v>
      </c>
      <c r="AA159" s="38">
        <f>IF(W159&lt;0,IF(Y159=0,0,IF(OR(W159=0,U159=0),"N.M.",IF(ABS(Y159/W159)&gt;=10,"N.M.",Y159/(-W159)))),IF(Y159=0,0,IF(OR(W159=0,U159=0),"N.M.",IF(ABS(Y159/W159)&gt;=10,"N.M.",Y159/W159))))</f>
        <v>1.1678925149050883</v>
      </c>
      <c r="AB159" s="39"/>
      <c r="AC159" s="9">
        <v>25105623.810000006</v>
      </c>
      <c r="AD159" s="9"/>
      <c r="AE159" s="9">
        <v>11958967.19</v>
      </c>
      <c r="AF159" s="9"/>
      <c r="AG159" s="9">
        <f>(+AC159-AE159)</f>
        <v>13146656.620000007</v>
      </c>
      <c r="AH159" s="37" t="str">
        <f>IF((+AC159-AE159)=(AG159),"  ",$AO$511)</f>
        <v>  </v>
      </c>
      <c r="AI159" s="38">
        <f>IF(AE159&lt;0,IF(AG159=0,0,IF(OR(AE159=0,AC159=0),"N.M.",IF(ABS(AG159/AE159)&gt;=10,"N.M.",AG159/(-AE159)))),IF(AG159=0,0,IF(OR(AE159=0,AC159=0),"N.M.",IF(ABS(AG159/AE159)&gt;=10,"N.M.",AG159/AE159))))</f>
        <v>1.09931371255815</v>
      </c>
      <c r="AJ159" s="105"/>
      <c r="AK159" s="105"/>
      <c r="AL159" s="105"/>
      <c r="AM159" s="105"/>
      <c r="AN159" s="105"/>
      <c r="AO159" s="105"/>
      <c r="AP159" s="106"/>
      <c r="AQ159" s="107"/>
      <c r="AR159" s="108"/>
      <c r="AS159" s="105"/>
      <c r="AT159" s="105"/>
      <c r="AU159" s="105"/>
      <c r="AV159" s="105"/>
      <c r="AW159" s="105"/>
      <c r="AX159" s="106"/>
      <c r="AY159" s="107"/>
      <c r="AZ159" s="108"/>
      <c r="BA159" s="105"/>
      <c r="BB159" s="105"/>
      <c r="BC159" s="105"/>
      <c r="BD159" s="106"/>
      <c r="BE159" s="107"/>
      <c r="BF159" s="108"/>
      <c r="BG159" s="105"/>
      <c r="BH159" s="109"/>
      <c r="BI159" s="105"/>
      <c r="BJ159" s="109"/>
      <c r="BK159" s="105"/>
      <c r="BL159" s="109"/>
      <c r="BM159" s="105"/>
      <c r="BN159" s="97"/>
      <c r="BO159" s="97"/>
      <c r="BP159" s="97"/>
    </row>
    <row r="160" spans="1:35" ht="12.75" outlineLevel="1">
      <c r="A160" s="1" t="s">
        <v>490</v>
      </c>
      <c r="B160" s="16" t="s">
        <v>491</v>
      </c>
      <c r="C160" s="1" t="s">
        <v>1121</v>
      </c>
      <c r="E160" s="5">
        <v>2997.69</v>
      </c>
      <c r="G160" s="5">
        <v>3792.37</v>
      </c>
      <c r="I160" s="9">
        <f aca="true" t="shared" si="56" ref="I160:I165">+E160-G160</f>
        <v>-794.6799999999998</v>
      </c>
      <c r="K160" s="21">
        <f aca="true" t="shared" si="57" ref="K160:K165">IF(G160&lt;0,IF(I160=0,0,IF(OR(G160=0,E160=0),"N.M.",IF(ABS(I160/G160)&gt;=10,"N.M.",I160/(-G160)))),IF(I160=0,0,IF(OR(G160=0,E160=0),"N.M.",IF(ABS(I160/G160)&gt;=10,"N.M.",I160/G160))))</f>
        <v>-0.20954706423687558</v>
      </c>
      <c r="M160" s="9">
        <v>27344.62</v>
      </c>
      <c r="O160" s="9">
        <v>5338.54</v>
      </c>
      <c r="Q160" s="9">
        <f aca="true" t="shared" si="58" ref="Q160:Q165">(+M160-O160)</f>
        <v>22006.079999999998</v>
      </c>
      <c r="S160" s="21">
        <f aca="true" t="shared" si="59" ref="S160:S165">IF(O160&lt;0,IF(Q160=0,0,IF(OR(O160=0,M160=0),"N.M.",IF(ABS(Q160/O160)&gt;=10,"N.M.",Q160/(-O160)))),IF(Q160=0,0,IF(OR(O160=0,M160=0),"N.M.",IF(ABS(Q160/O160)&gt;=10,"N.M.",Q160/O160))))</f>
        <v>4.122115784465415</v>
      </c>
      <c r="U160" s="9">
        <v>207532.09</v>
      </c>
      <c r="W160" s="9">
        <v>20919.23</v>
      </c>
      <c r="Y160" s="9">
        <f aca="true" t="shared" si="60" ref="Y160:Y165">(+U160-W160)</f>
        <v>186612.86</v>
      </c>
      <c r="AA160" s="21">
        <f aca="true" t="shared" si="61" ref="AA160:AA165">IF(W160&lt;0,IF(Y160=0,0,IF(OR(W160=0,U160=0),"N.M.",IF(ABS(Y160/W160)&gt;=10,"N.M.",Y160/(-W160)))),IF(Y160=0,0,IF(OR(W160=0,U160=0),"N.M.",IF(ABS(Y160/W160)&gt;=10,"N.M.",Y160/W160))))</f>
        <v>8.920637136261707</v>
      </c>
      <c r="AC160" s="9">
        <v>219502.87</v>
      </c>
      <c r="AE160" s="9">
        <v>20919.23</v>
      </c>
      <c r="AG160" s="9">
        <f aca="true" t="shared" si="62" ref="AG160:AG165">(+AC160-AE160)</f>
        <v>198583.63999999998</v>
      </c>
      <c r="AI160" s="21">
        <f aca="true" t="shared" si="63" ref="AI160:AI165">IF(AE160&lt;0,IF(AG160=0,0,IF(OR(AE160=0,AC160=0),"N.M.",IF(ABS(AG160/AE160)&gt;=10,"N.M.",AG160/(-AE160)))),IF(AG160=0,0,IF(OR(AE160=0,AC160=0),"N.M.",IF(ABS(AG160/AE160)&gt;=10,"N.M.",AG160/AE160))))</f>
        <v>9.49287521577037</v>
      </c>
    </row>
    <row r="161" spans="1:35" ht="12.75" outlineLevel="1">
      <c r="A161" s="1" t="s">
        <v>492</v>
      </c>
      <c r="B161" s="16" t="s">
        <v>493</v>
      </c>
      <c r="C161" s="1" t="s">
        <v>1122</v>
      </c>
      <c r="E161" s="5">
        <v>3161345</v>
      </c>
      <c r="G161" s="5">
        <v>2674943</v>
      </c>
      <c r="I161" s="9">
        <f t="shared" si="56"/>
        <v>486402</v>
      </c>
      <c r="K161" s="21">
        <f t="shared" si="57"/>
        <v>0.1818363980092286</v>
      </c>
      <c r="M161" s="9">
        <v>9279777</v>
      </c>
      <c r="O161" s="9">
        <v>8172523</v>
      </c>
      <c r="Q161" s="9">
        <f t="shared" si="58"/>
        <v>1107254</v>
      </c>
      <c r="S161" s="21">
        <f t="shared" si="59"/>
        <v>0.13548496590343032</v>
      </c>
      <c r="U161" s="9">
        <v>36761562</v>
      </c>
      <c r="W161" s="9">
        <v>36828769</v>
      </c>
      <c r="Y161" s="9">
        <f t="shared" si="60"/>
        <v>-67207</v>
      </c>
      <c r="AA161" s="21">
        <f t="shared" si="61"/>
        <v>-0.0018248505672291138</v>
      </c>
      <c r="AC161" s="9">
        <v>39527155</v>
      </c>
      <c r="AE161" s="9">
        <v>40051684</v>
      </c>
      <c r="AG161" s="9">
        <f t="shared" si="62"/>
        <v>-524529</v>
      </c>
      <c r="AI161" s="21">
        <f t="shared" si="63"/>
        <v>-0.013096303266549291</v>
      </c>
    </row>
    <row r="162" spans="1:35" ht="12.75" outlineLevel="1">
      <c r="A162" s="1" t="s">
        <v>494</v>
      </c>
      <c r="B162" s="16" t="s">
        <v>495</v>
      </c>
      <c r="C162" s="1" t="s">
        <v>1123</v>
      </c>
      <c r="E162" s="5">
        <v>4919028</v>
      </c>
      <c r="G162" s="5">
        <v>3135470</v>
      </c>
      <c r="I162" s="9">
        <f t="shared" si="56"/>
        <v>1783558</v>
      </c>
      <c r="K162" s="21">
        <f t="shared" si="57"/>
        <v>0.5688327427785946</v>
      </c>
      <c r="M162" s="9">
        <v>14595959</v>
      </c>
      <c r="O162" s="9">
        <v>10438207</v>
      </c>
      <c r="Q162" s="9">
        <f t="shared" si="58"/>
        <v>4157752</v>
      </c>
      <c r="S162" s="21">
        <f t="shared" si="59"/>
        <v>0.3983205161576121</v>
      </c>
      <c r="U162" s="9">
        <v>51993317.71</v>
      </c>
      <c r="W162" s="9">
        <v>54269494</v>
      </c>
      <c r="Y162" s="9">
        <f t="shared" si="60"/>
        <v>-2276176.289999999</v>
      </c>
      <c r="AA162" s="21">
        <f t="shared" si="61"/>
        <v>-0.041942095314174095</v>
      </c>
      <c r="AC162" s="9">
        <v>55192491.71</v>
      </c>
      <c r="AE162" s="9">
        <v>58447360</v>
      </c>
      <c r="AG162" s="9">
        <f t="shared" si="62"/>
        <v>-3254868.289999999</v>
      </c>
      <c r="AI162" s="21">
        <f t="shared" si="63"/>
        <v>-0.055688884664764994</v>
      </c>
    </row>
    <row r="163" spans="1:35" ht="12.75" outlineLevel="1">
      <c r="A163" s="1" t="s">
        <v>496</v>
      </c>
      <c r="B163" s="16" t="s">
        <v>497</v>
      </c>
      <c r="C163" s="1" t="s">
        <v>1124</v>
      </c>
      <c r="E163" s="5">
        <v>4149451</v>
      </c>
      <c r="G163" s="5">
        <v>3137070</v>
      </c>
      <c r="I163" s="9">
        <f t="shared" si="56"/>
        <v>1012381</v>
      </c>
      <c r="K163" s="21">
        <f t="shared" si="57"/>
        <v>0.32271546379264726</v>
      </c>
      <c r="M163" s="9">
        <v>11461913</v>
      </c>
      <c r="O163" s="9">
        <v>9569169</v>
      </c>
      <c r="Q163" s="9">
        <f t="shared" si="58"/>
        <v>1892744</v>
      </c>
      <c r="S163" s="21">
        <f t="shared" si="59"/>
        <v>0.197796067767222</v>
      </c>
      <c r="U163" s="9">
        <v>39117782</v>
      </c>
      <c r="W163" s="9">
        <v>35952870.5</v>
      </c>
      <c r="Y163" s="9">
        <f t="shared" si="60"/>
        <v>3164911.5</v>
      </c>
      <c r="AA163" s="21">
        <f t="shared" si="61"/>
        <v>0.08802945233538446</v>
      </c>
      <c r="AC163" s="9">
        <v>42449809</v>
      </c>
      <c r="AE163" s="9">
        <v>39386940.5</v>
      </c>
      <c r="AG163" s="9">
        <f t="shared" si="62"/>
        <v>3062868.5</v>
      </c>
      <c r="AI163" s="21">
        <f t="shared" si="63"/>
        <v>0.07776355464827231</v>
      </c>
    </row>
    <row r="164" spans="1:35" ht="12.75" outlineLevel="1">
      <c r="A164" s="1" t="s">
        <v>498</v>
      </c>
      <c r="B164" s="16" t="s">
        <v>499</v>
      </c>
      <c r="C164" s="1" t="s">
        <v>1125</v>
      </c>
      <c r="E164" s="5">
        <v>0</v>
      </c>
      <c r="G164" s="5">
        <v>161648.08</v>
      </c>
      <c r="I164" s="9">
        <f t="shared" si="56"/>
        <v>-161648.08</v>
      </c>
      <c r="K164" s="21" t="str">
        <f t="shared" si="57"/>
        <v>N.M.</v>
      </c>
      <c r="M164" s="9">
        <v>0</v>
      </c>
      <c r="O164" s="9">
        <v>506036.56</v>
      </c>
      <c r="Q164" s="9">
        <f t="shared" si="58"/>
        <v>-506036.56</v>
      </c>
      <c r="S164" s="21" t="str">
        <f t="shared" si="59"/>
        <v>N.M.</v>
      </c>
      <c r="U164" s="9">
        <v>0</v>
      </c>
      <c r="W164" s="9">
        <v>2102451.31</v>
      </c>
      <c r="Y164" s="9">
        <f t="shared" si="60"/>
        <v>-2102451.31</v>
      </c>
      <c r="AA164" s="21" t="str">
        <f t="shared" si="61"/>
        <v>N.M.</v>
      </c>
      <c r="AC164" s="9">
        <v>0</v>
      </c>
      <c r="AE164" s="9">
        <v>2472698.08</v>
      </c>
      <c r="AG164" s="9">
        <f t="shared" si="62"/>
        <v>-2472698.08</v>
      </c>
      <c r="AI164" s="21" t="str">
        <f t="shared" si="63"/>
        <v>N.M.</v>
      </c>
    </row>
    <row r="165" spans="1:35" ht="12.75" outlineLevel="1">
      <c r="A165" s="1" t="s">
        <v>500</v>
      </c>
      <c r="B165" s="16" t="s">
        <v>501</v>
      </c>
      <c r="C165" s="1" t="s">
        <v>1126</v>
      </c>
      <c r="E165" s="5">
        <v>3840064</v>
      </c>
      <c r="G165" s="5">
        <v>4399152</v>
      </c>
      <c r="I165" s="9">
        <f t="shared" si="56"/>
        <v>-559088</v>
      </c>
      <c r="K165" s="21">
        <f t="shared" si="57"/>
        <v>-0.12708994824457076</v>
      </c>
      <c r="M165" s="9">
        <v>10654971</v>
      </c>
      <c r="O165" s="9">
        <v>12925837</v>
      </c>
      <c r="Q165" s="9">
        <f t="shared" si="58"/>
        <v>-2270866</v>
      </c>
      <c r="S165" s="21">
        <f t="shared" si="59"/>
        <v>-0.1756842516271867</v>
      </c>
      <c r="U165" s="9">
        <v>37258994</v>
      </c>
      <c r="W165" s="9">
        <v>48225747</v>
      </c>
      <c r="Y165" s="9">
        <f t="shared" si="60"/>
        <v>-10966753</v>
      </c>
      <c r="AA165" s="21">
        <f t="shared" si="61"/>
        <v>-0.2274045231481847</v>
      </c>
      <c r="AC165" s="9">
        <v>42629478</v>
      </c>
      <c r="AE165" s="9">
        <v>53124435</v>
      </c>
      <c r="AG165" s="9">
        <f t="shared" si="62"/>
        <v>-10494957</v>
      </c>
      <c r="AI165" s="21">
        <f t="shared" si="63"/>
        <v>-0.197554232812076</v>
      </c>
    </row>
    <row r="166" spans="1:68" s="90" customFormat="1" ht="12.75">
      <c r="A166" s="90" t="s">
        <v>93</v>
      </c>
      <c r="B166" s="91"/>
      <c r="C166" s="77" t="s">
        <v>1127</v>
      </c>
      <c r="D166" s="105"/>
      <c r="E166" s="105">
        <v>16072885.69</v>
      </c>
      <c r="F166" s="105"/>
      <c r="G166" s="105">
        <v>13512075.450000001</v>
      </c>
      <c r="H166" s="105"/>
      <c r="I166" s="9">
        <f>+E166-G166</f>
        <v>2560810.2399999984</v>
      </c>
      <c r="J166" s="37" t="str">
        <f>IF((+E166-G166)=(I166),"  ",$AO$511)</f>
        <v>  </v>
      </c>
      <c r="K166" s="38">
        <f>IF(G166&lt;0,IF(I166=0,0,IF(OR(G166=0,E166=0),"N.M.",IF(ABS(I166/G166)&gt;=10,"N.M.",I166/(-G166)))),IF(I166=0,0,IF(OR(G166=0,E166=0),"N.M.",IF(ABS(I166/G166)&gt;=10,"N.M.",I166/G166))))</f>
        <v>0.18952012586637815</v>
      </c>
      <c r="L166" s="39"/>
      <c r="M166" s="5">
        <v>46019964.62</v>
      </c>
      <c r="N166" s="9"/>
      <c r="O166" s="5">
        <v>41617111.099999994</v>
      </c>
      <c r="P166" s="9"/>
      <c r="Q166" s="9">
        <f>(+M166-O166)</f>
        <v>4402853.520000003</v>
      </c>
      <c r="R166" s="37" t="str">
        <f>IF((+M166-O166)=(Q166),"  ",$AO$511)</f>
        <v>  </v>
      </c>
      <c r="S166" s="38">
        <f>IF(O166&lt;0,IF(Q166=0,0,IF(OR(O166=0,M166=0),"N.M.",IF(ABS(Q166/O166)&gt;=10,"N.M.",Q166/(-O166)))),IF(Q166=0,0,IF(OR(O166=0,M166=0),"N.M.",IF(ABS(Q166/O166)&gt;=10,"N.M.",Q166/O166))))</f>
        <v>0.10579430920662833</v>
      </c>
      <c r="T166" s="39"/>
      <c r="U166" s="9">
        <v>165339187.8</v>
      </c>
      <c r="V166" s="9"/>
      <c r="W166" s="9">
        <v>177400251.04</v>
      </c>
      <c r="X166" s="9"/>
      <c r="Y166" s="9">
        <f>(+U166-W166)</f>
        <v>-12061063.23999998</v>
      </c>
      <c r="Z166" s="37" t="str">
        <f>IF((+U166-W166)=(Y166),"  ",$AO$511)</f>
        <v>  </v>
      </c>
      <c r="AA166" s="38">
        <f>IF(W166&lt;0,IF(Y166=0,0,IF(OR(W166=0,U166=0),"N.M.",IF(ABS(Y166/W166)&gt;=10,"N.M.",Y166/(-W166)))),IF(Y166=0,0,IF(OR(W166=0,U166=0),"N.M.",IF(ABS(Y166/W166)&gt;=10,"N.M.",Y166/W166))))</f>
        <v>-0.06798785891954835</v>
      </c>
      <c r="AB166" s="39"/>
      <c r="AC166" s="9">
        <v>180018436.57999998</v>
      </c>
      <c r="AD166" s="9"/>
      <c r="AE166" s="9">
        <v>193504036.81</v>
      </c>
      <c r="AF166" s="9"/>
      <c r="AG166" s="9">
        <f>(+AC166-AE166)</f>
        <v>-13485600.23000002</v>
      </c>
      <c r="AH166" s="37" t="str">
        <f>IF((+AC166-AE166)=(AG166),"  ",$AO$511)</f>
        <v>  </v>
      </c>
      <c r="AI166" s="38">
        <f>IF(AE166&lt;0,IF(AG166=0,0,IF(OR(AE166=0,AC166=0),"N.M.",IF(ABS(AG166/AE166)&gt;=10,"N.M.",AG166/(-AE166)))),IF(AG166=0,0,IF(OR(AE166=0,AC166=0),"N.M.",IF(ABS(AG166/AE166)&gt;=10,"N.M.",AG166/AE166))))</f>
        <v>-0.06969157053421794</v>
      </c>
      <c r="AJ166" s="105"/>
      <c r="AK166" s="105"/>
      <c r="AL166" s="105"/>
      <c r="AM166" s="105"/>
      <c r="AN166" s="105"/>
      <c r="AO166" s="105"/>
      <c r="AP166" s="106"/>
      <c r="AQ166" s="107"/>
      <c r="AR166" s="108"/>
      <c r="AS166" s="105"/>
      <c r="AT166" s="105"/>
      <c r="AU166" s="105"/>
      <c r="AV166" s="105"/>
      <c r="AW166" s="105"/>
      <c r="AX166" s="106"/>
      <c r="AY166" s="107"/>
      <c r="AZ166" s="108"/>
      <c r="BA166" s="105"/>
      <c r="BB166" s="105"/>
      <c r="BC166" s="105"/>
      <c r="BD166" s="106"/>
      <c r="BE166" s="107"/>
      <c r="BF166" s="108"/>
      <c r="BG166" s="105"/>
      <c r="BH166" s="109"/>
      <c r="BI166" s="105"/>
      <c r="BJ166" s="109"/>
      <c r="BK166" s="105"/>
      <c r="BL166" s="109"/>
      <c r="BM166" s="105"/>
      <c r="BN166" s="97"/>
      <c r="BO166" s="97"/>
      <c r="BP166" s="97"/>
    </row>
    <row r="167" spans="1:35" ht="12.75" outlineLevel="1">
      <c r="A167" s="1" t="s">
        <v>502</v>
      </c>
      <c r="B167" s="16" t="s">
        <v>503</v>
      </c>
      <c r="C167" s="1" t="s">
        <v>1128</v>
      </c>
      <c r="E167" s="5">
        <v>0</v>
      </c>
      <c r="G167" s="5">
        <v>5998.16</v>
      </c>
      <c r="I167" s="9">
        <f aca="true" t="shared" si="64" ref="I167:I198">+E167-G167</f>
        <v>-5998.16</v>
      </c>
      <c r="K167" s="21" t="str">
        <f aca="true" t="shared" si="65" ref="K167:K198">IF(G167&lt;0,IF(I167=0,0,IF(OR(G167=0,E167=0),"N.M.",IF(ABS(I167/G167)&gt;=10,"N.M.",I167/(-G167)))),IF(I167=0,0,IF(OR(G167=0,E167=0),"N.M.",IF(ABS(I167/G167)&gt;=10,"N.M.",I167/G167))))</f>
        <v>N.M.</v>
      </c>
      <c r="M167" s="9">
        <v>0</v>
      </c>
      <c r="O167" s="9">
        <v>18113.45</v>
      </c>
      <c r="Q167" s="9">
        <f aca="true" t="shared" si="66" ref="Q167:Q198">(+M167-O167)</f>
        <v>-18113.45</v>
      </c>
      <c r="S167" s="21" t="str">
        <f aca="true" t="shared" si="67" ref="S167:S198">IF(O167&lt;0,IF(Q167=0,0,IF(OR(O167=0,M167=0),"N.M.",IF(ABS(Q167/O167)&gt;=10,"N.M.",Q167/(-O167)))),IF(Q167=0,0,IF(OR(O167=0,M167=0),"N.M.",IF(ABS(Q167/O167)&gt;=10,"N.M.",Q167/O167))))</f>
        <v>N.M.</v>
      </c>
      <c r="U167" s="9">
        <v>0</v>
      </c>
      <c r="W167" s="9">
        <v>67661.45</v>
      </c>
      <c r="Y167" s="9">
        <f aca="true" t="shared" si="68" ref="Y167:Y198">(+U167-W167)</f>
        <v>-67661.45</v>
      </c>
      <c r="AA167" s="21" t="str">
        <f aca="true" t="shared" si="69" ref="AA167:AA198">IF(W167&lt;0,IF(Y167=0,0,IF(OR(W167=0,U167=0),"N.M.",IF(ABS(Y167/W167)&gt;=10,"N.M.",Y167/(-W167)))),IF(Y167=0,0,IF(OR(W167=0,U167=0),"N.M.",IF(ABS(Y167/W167)&gt;=10,"N.M.",Y167/W167))))</f>
        <v>N.M.</v>
      </c>
      <c r="AC167" s="9">
        <v>6051.06</v>
      </c>
      <c r="AE167" s="9">
        <v>67661.45</v>
      </c>
      <c r="AG167" s="9">
        <f aca="true" t="shared" si="70" ref="AG167:AG198">(+AC167-AE167)</f>
        <v>-61610.39</v>
      </c>
      <c r="AI167" s="21">
        <f aca="true" t="shared" si="71" ref="AI167:AI198">IF(AE167&lt;0,IF(AG167=0,0,IF(OR(AE167=0,AC167=0),"N.M.",IF(ABS(AG167/AE167)&gt;=10,"N.M.",AG167/(-AE167)))),IF(AG167=0,0,IF(OR(AE167=0,AC167=0),"N.M.",IF(ABS(AG167/AE167)&gt;=10,"N.M.",AG167/AE167))))</f>
        <v>-0.9105685733900175</v>
      </c>
    </row>
    <row r="168" spans="1:35" ht="12.75" outlineLevel="1">
      <c r="A168" s="1" t="s">
        <v>504</v>
      </c>
      <c r="B168" s="16" t="s">
        <v>505</v>
      </c>
      <c r="C168" s="1" t="s">
        <v>1129</v>
      </c>
      <c r="E168" s="5">
        <v>-136</v>
      </c>
      <c r="G168" s="5">
        <v>-105.5</v>
      </c>
      <c r="I168" s="9">
        <f t="shared" si="64"/>
        <v>-30.5</v>
      </c>
      <c r="K168" s="21">
        <f t="shared" si="65"/>
        <v>-0.2890995260663507</v>
      </c>
      <c r="M168" s="9">
        <v>-408</v>
      </c>
      <c r="O168" s="9">
        <v>-316.5</v>
      </c>
      <c r="Q168" s="9">
        <f t="shared" si="66"/>
        <v>-91.5</v>
      </c>
      <c r="S168" s="21">
        <f t="shared" si="67"/>
        <v>-0.2890995260663507</v>
      </c>
      <c r="U168" s="9">
        <v>-1501</v>
      </c>
      <c r="W168" s="9">
        <v>-1160.5</v>
      </c>
      <c r="Y168" s="9">
        <f t="shared" si="68"/>
        <v>-340.5</v>
      </c>
      <c r="AA168" s="21">
        <f t="shared" si="69"/>
        <v>-0.2934080137871607</v>
      </c>
      <c r="AC168" s="9">
        <v>-1780.5</v>
      </c>
      <c r="AE168" s="9">
        <v>-1266</v>
      </c>
      <c r="AG168" s="9">
        <f t="shared" si="70"/>
        <v>-514.5</v>
      </c>
      <c r="AI168" s="21">
        <f t="shared" si="71"/>
        <v>-0.40639810426540285</v>
      </c>
    </row>
    <row r="169" spans="1:35" ht="12.75" outlineLevel="1">
      <c r="A169" s="1" t="s">
        <v>506</v>
      </c>
      <c r="B169" s="16" t="s">
        <v>507</v>
      </c>
      <c r="C169" s="1" t="s">
        <v>1130</v>
      </c>
      <c r="E169" s="5">
        <v>184858.46</v>
      </c>
      <c r="G169" s="5">
        <v>188569.59</v>
      </c>
      <c r="I169" s="9">
        <f t="shared" si="64"/>
        <v>-3711.1300000000047</v>
      </c>
      <c r="K169" s="21">
        <f t="shared" si="65"/>
        <v>-0.019680426732645518</v>
      </c>
      <c r="M169" s="9">
        <v>586042.69</v>
      </c>
      <c r="O169" s="9">
        <v>563744.06</v>
      </c>
      <c r="Q169" s="9">
        <f t="shared" si="66"/>
        <v>22298.62999999989</v>
      </c>
      <c r="S169" s="21">
        <f t="shared" si="67"/>
        <v>0.039554527634401836</v>
      </c>
      <c r="U169" s="9">
        <v>2314604.67</v>
      </c>
      <c r="W169" s="9">
        <v>2033715.19</v>
      </c>
      <c r="Y169" s="9">
        <f t="shared" si="68"/>
        <v>280889.48</v>
      </c>
      <c r="AA169" s="21">
        <f t="shared" si="69"/>
        <v>0.13811642917413622</v>
      </c>
      <c r="AC169" s="9">
        <v>2540704.48</v>
      </c>
      <c r="AE169" s="9">
        <v>2196482.2</v>
      </c>
      <c r="AG169" s="9">
        <f t="shared" si="70"/>
        <v>344222.2799999998</v>
      </c>
      <c r="AI169" s="21">
        <f t="shared" si="71"/>
        <v>0.1567152604286981</v>
      </c>
    </row>
    <row r="170" spans="1:35" ht="12.75" outlineLevel="1">
      <c r="A170" s="1" t="s">
        <v>508</v>
      </c>
      <c r="B170" s="16" t="s">
        <v>509</v>
      </c>
      <c r="C170" s="1" t="s">
        <v>1131</v>
      </c>
      <c r="E170" s="5">
        <v>106136.6</v>
      </c>
      <c r="G170" s="5">
        <v>100239.44</v>
      </c>
      <c r="I170" s="9">
        <f t="shared" si="64"/>
        <v>5897.1600000000035</v>
      </c>
      <c r="K170" s="21">
        <f t="shared" si="65"/>
        <v>0.058830735686472346</v>
      </c>
      <c r="M170" s="9">
        <v>305933.02</v>
      </c>
      <c r="O170" s="9">
        <v>277916.85</v>
      </c>
      <c r="Q170" s="9">
        <f t="shared" si="66"/>
        <v>28016.170000000042</v>
      </c>
      <c r="S170" s="21">
        <f t="shared" si="67"/>
        <v>0.10080774159609265</v>
      </c>
      <c r="U170" s="9">
        <v>1184178.52</v>
      </c>
      <c r="W170" s="9">
        <v>1021100.47</v>
      </c>
      <c r="Y170" s="9">
        <f t="shared" si="68"/>
        <v>163078.05000000005</v>
      </c>
      <c r="AA170" s="21">
        <f t="shared" si="69"/>
        <v>0.15970813332404013</v>
      </c>
      <c r="AC170" s="9">
        <v>1299277.64</v>
      </c>
      <c r="AE170" s="9">
        <v>1111384.78</v>
      </c>
      <c r="AG170" s="9">
        <f t="shared" si="70"/>
        <v>187892.85999999987</v>
      </c>
      <c r="AI170" s="21">
        <f t="shared" si="71"/>
        <v>0.16906193370760383</v>
      </c>
    </row>
    <row r="171" spans="1:35" ht="12.75" outlineLevel="1">
      <c r="A171" s="1" t="s">
        <v>510</v>
      </c>
      <c r="B171" s="16" t="s">
        <v>511</v>
      </c>
      <c r="C171" s="1" t="s">
        <v>1132</v>
      </c>
      <c r="E171" s="5">
        <v>404661.553</v>
      </c>
      <c r="G171" s="5">
        <v>413277.874</v>
      </c>
      <c r="I171" s="9">
        <f t="shared" si="64"/>
        <v>-8616.320999999996</v>
      </c>
      <c r="K171" s="21">
        <f t="shared" si="65"/>
        <v>-0.02084873529909805</v>
      </c>
      <c r="M171" s="9">
        <v>1038342.512</v>
      </c>
      <c r="O171" s="9">
        <v>1337958.578</v>
      </c>
      <c r="Q171" s="9">
        <f t="shared" si="66"/>
        <v>-299616.066</v>
      </c>
      <c r="S171" s="21">
        <f t="shared" si="67"/>
        <v>-0.22393523306817947</v>
      </c>
      <c r="U171" s="9">
        <v>4076390.85</v>
      </c>
      <c r="W171" s="9">
        <v>4140892.658</v>
      </c>
      <c r="Y171" s="9">
        <f t="shared" si="68"/>
        <v>-64501.80799999973</v>
      </c>
      <c r="AA171" s="21">
        <f t="shared" si="69"/>
        <v>-0.015576788225936122</v>
      </c>
      <c r="AC171" s="9">
        <v>4389847.532</v>
      </c>
      <c r="AE171" s="9">
        <v>4629150.251</v>
      </c>
      <c r="AG171" s="9">
        <f t="shared" si="70"/>
        <v>-239302.7190000005</v>
      </c>
      <c r="AI171" s="21">
        <f t="shared" si="71"/>
        <v>-0.051694740076389994</v>
      </c>
    </row>
    <row r="172" spans="1:35" ht="12.75" outlineLevel="1">
      <c r="A172" s="1" t="s">
        <v>512</v>
      </c>
      <c r="B172" s="16" t="s">
        <v>513</v>
      </c>
      <c r="C172" s="1" t="s">
        <v>1133</v>
      </c>
      <c r="E172" s="5">
        <v>103774.23300000001</v>
      </c>
      <c r="G172" s="5">
        <v>106677.873</v>
      </c>
      <c r="I172" s="9">
        <f t="shared" si="64"/>
        <v>-2903.6399999999994</v>
      </c>
      <c r="K172" s="21">
        <f t="shared" si="65"/>
        <v>-0.027218765413517376</v>
      </c>
      <c r="M172" s="9">
        <v>348861.881</v>
      </c>
      <c r="O172" s="9">
        <v>307233.164</v>
      </c>
      <c r="Q172" s="9">
        <f t="shared" si="66"/>
        <v>41628.717000000004</v>
      </c>
      <c r="S172" s="21">
        <f t="shared" si="67"/>
        <v>0.13549551896682613</v>
      </c>
      <c r="U172" s="9">
        <v>1190081.362</v>
      </c>
      <c r="W172" s="9">
        <v>971360.289</v>
      </c>
      <c r="Y172" s="9">
        <f t="shared" si="68"/>
        <v>218721.07299999997</v>
      </c>
      <c r="AA172" s="21">
        <f t="shared" si="69"/>
        <v>0.22516987309123976</v>
      </c>
      <c r="AC172" s="9">
        <v>1319796.587</v>
      </c>
      <c r="AE172" s="9">
        <v>1099569.519</v>
      </c>
      <c r="AG172" s="9">
        <f t="shared" si="70"/>
        <v>220227.06799999997</v>
      </c>
      <c r="AI172" s="21">
        <f t="shared" si="71"/>
        <v>0.20028480618513758</v>
      </c>
    </row>
    <row r="173" spans="1:35" ht="12.75" outlineLevel="1">
      <c r="A173" s="1" t="s">
        <v>514</v>
      </c>
      <c r="B173" s="16" t="s">
        <v>515</v>
      </c>
      <c r="C173" s="1" t="s">
        <v>1134</v>
      </c>
      <c r="E173" s="5">
        <v>0</v>
      </c>
      <c r="G173" s="5">
        <v>0</v>
      </c>
      <c r="I173" s="9">
        <f t="shared" si="64"/>
        <v>0</v>
      </c>
      <c r="K173" s="21">
        <f t="shared" si="65"/>
        <v>0</v>
      </c>
      <c r="M173" s="9">
        <v>293068.98</v>
      </c>
      <c r="O173" s="9">
        <v>243604.68</v>
      </c>
      <c r="Q173" s="9">
        <f t="shared" si="66"/>
        <v>49464.29999999999</v>
      </c>
      <c r="S173" s="21">
        <f t="shared" si="67"/>
        <v>0.2030515177294623</v>
      </c>
      <c r="U173" s="9">
        <v>1729129.84</v>
      </c>
      <c r="W173" s="9">
        <v>1010750.52</v>
      </c>
      <c r="Y173" s="9">
        <f t="shared" si="68"/>
        <v>718379.3200000001</v>
      </c>
      <c r="AA173" s="21">
        <f t="shared" si="69"/>
        <v>0.7107385114182282</v>
      </c>
      <c r="AC173" s="9">
        <v>1729129.84</v>
      </c>
      <c r="AE173" s="9">
        <v>1010750.52</v>
      </c>
      <c r="AG173" s="9">
        <f t="shared" si="70"/>
        <v>718379.3200000001</v>
      </c>
      <c r="AI173" s="21">
        <f t="shared" si="71"/>
        <v>0.7107385114182282</v>
      </c>
    </row>
    <row r="174" spans="1:35" ht="12.75" outlineLevel="1">
      <c r="A174" s="1" t="s">
        <v>516</v>
      </c>
      <c r="B174" s="16" t="s">
        <v>517</v>
      </c>
      <c r="C174" s="1" t="s">
        <v>1135</v>
      </c>
      <c r="E174" s="5">
        <v>3789.355</v>
      </c>
      <c r="G174" s="5">
        <v>4350.814</v>
      </c>
      <c r="I174" s="9">
        <f t="shared" si="64"/>
        <v>-561.4590000000003</v>
      </c>
      <c r="K174" s="21">
        <f t="shared" si="65"/>
        <v>-0.12904688639872913</v>
      </c>
      <c r="M174" s="9">
        <v>12124.487000000001</v>
      </c>
      <c r="O174" s="9">
        <v>14567.049</v>
      </c>
      <c r="Q174" s="9">
        <f t="shared" si="66"/>
        <v>-2442.562</v>
      </c>
      <c r="S174" s="21">
        <f t="shared" si="67"/>
        <v>-0.16767720078376888</v>
      </c>
      <c r="U174" s="9">
        <v>58454.374</v>
      </c>
      <c r="W174" s="9">
        <v>53366.125</v>
      </c>
      <c r="Y174" s="9">
        <f t="shared" si="68"/>
        <v>5088.249000000003</v>
      </c>
      <c r="AA174" s="21">
        <f t="shared" si="69"/>
        <v>0.0953460458296345</v>
      </c>
      <c r="AC174" s="9">
        <v>61596.883</v>
      </c>
      <c r="AE174" s="9">
        <v>56843.649</v>
      </c>
      <c r="AG174" s="9">
        <f t="shared" si="70"/>
        <v>4753.234000000004</v>
      </c>
      <c r="AI174" s="21">
        <f t="shared" si="71"/>
        <v>0.08361943829468098</v>
      </c>
    </row>
    <row r="175" spans="1:35" ht="12.75" outlineLevel="1">
      <c r="A175" s="1" t="s">
        <v>518</v>
      </c>
      <c r="B175" s="16" t="s">
        <v>519</v>
      </c>
      <c r="C175" s="1" t="s">
        <v>1136</v>
      </c>
      <c r="E175" s="5">
        <v>671902.552</v>
      </c>
      <c r="G175" s="5">
        <v>231052.232</v>
      </c>
      <c r="I175" s="9">
        <f t="shared" si="64"/>
        <v>440850.32000000007</v>
      </c>
      <c r="K175" s="21">
        <f t="shared" si="65"/>
        <v>1.9080115183652504</v>
      </c>
      <c r="M175" s="9">
        <v>1322519.261</v>
      </c>
      <c r="O175" s="9">
        <v>611887.384</v>
      </c>
      <c r="Q175" s="9">
        <f t="shared" si="66"/>
        <v>710631.877</v>
      </c>
      <c r="S175" s="21">
        <f t="shared" si="67"/>
        <v>1.161376906244565</v>
      </c>
      <c r="U175" s="9">
        <v>3423516.532</v>
      </c>
      <c r="W175" s="9">
        <v>2517723.76</v>
      </c>
      <c r="Y175" s="9">
        <f t="shared" si="68"/>
        <v>905792.7720000003</v>
      </c>
      <c r="AA175" s="21">
        <f t="shared" si="69"/>
        <v>0.35976654245817674</v>
      </c>
      <c r="AC175" s="9">
        <v>4029644.6950000003</v>
      </c>
      <c r="AE175" s="9">
        <v>3412864.9</v>
      </c>
      <c r="AG175" s="9">
        <f t="shared" si="70"/>
        <v>616779.7950000004</v>
      </c>
      <c r="AI175" s="21">
        <f t="shared" si="71"/>
        <v>0.18072200719108467</v>
      </c>
    </row>
    <row r="176" spans="1:35" ht="12.75" outlineLevel="1">
      <c r="A176" s="1" t="s">
        <v>520</v>
      </c>
      <c r="B176" s="16" t="s">
        <v>521</v>
      </c>
      <c r="C176" s="1" t="s">
        <v>1137</v>
      </c>
      <c r="E176" s="5">
        <v>1235</v>
      </c>
      <c r="G176" s="5">
        <v>419</v>
      </c>
      <c r="I176" s="9">
        <f t="shared" si="64"/>
        <v>816</v>
      </c>
      <c r="K176" s="21">
        <f t="shared" si="65"/>
        <v>1.9474940334128878</v>
      </c>
      <c r="M176" s="9">
        <v>3514</v>
      </c>
      <c r="O176" s="9">
        <v>1042</v>
      </c>
      <c r="Q176" s="9">
        <f t="shared" si="66"/>
        <v>2472</v>
      </c>
      <c r="S176" s="21">
        <f t="shared" si="67"/>
        <v>2.3723608445297506</v>
      </c>
      <c r="U176" s="9">
        <v>6515</v>
      </c>
      <c r="W176" s="9">
        <v>3550</v>
      </c>
      <c r="Y176" s="9">
        <f t="shared" si="68"/>
        <v>2965</v>
      </c>
      <c r="AA176" s="21">
        <f t="shared" si="69"/>
        <v>0.8352112676056338</v>
      </c>
      <c r="AC176" s="9">
        <v>7904</v>
      </c>
      <c r="AE176" s="9">
        <v>4144</v>
      </c>
      <c r="AG176" s="9">
        <f t="shared" si="70"/>
        <v>3760</v>
      </c>
      <c r="AI176" s="21">
        <f t="shared" si="71"/>
        <v>0.9073359073359073</v>
      </c>
    </row>
    <row r="177" spans="1:35" ht="12.75" outlineLevel="1">
      <c r="A177" s="1" t="s">
        <v>522</v>
      </c>
      <c r="B177" s="16" t="s">
        <v>523</v>
      </c>
      <c r="C177" s="1" t="s">
        <v>1138</v>
      </c>
      <c r="E177" s="5">
        <v>-1949.767</v>
      </c>
      <c r="G177" s="5">
        <v>5.85</v>
      </c>
      <c r="I177" s="9">
        <f t="shared" si="64"/>
        <v>-1955.617</v>
      </c>
      <c r="K177" s="21" t="str">
        <f t="shared" si="65"/>
        <v>N.M.</v>
      </c>
      <c r="M177" s="9">
        <v>-1125.611</v>
      </c>
      <c r="O177" s="9">
        <v>24.42</v>
      </c>
      <c r="Q177" s="9">
        <f t="shared" si="66"/>
        <v>-1150.0310000000002</v>
      </c>
      <c r="S177" s="21" t="str">
        <f t="shared" si="67"/>
        <v>N.M.</v>
      </c>
      <c r="U177" s="9">
        <v>0</v>
      </c>
      <c r="W177" s="9">
        <v>230.4</v>
      </c>
      <c r="Y177" s="9">
        <f t="shared" si="68"/>
        <v>-230.4</v>
      </c>
      <c r="AA177" s="21" t="str">
        <f t="shared" si="69"/>
        <v>N.M.</v>
      </c>
      <c r="AC177" s="9">
        <v>23.98</v>
      </c>
      <c r="AE177" s="9">
        <v>230.4</v>
      </c>
      <c r="AG177" s="9">
        <f t="shared" si="70"/>
        <v>-206.42000000000002</v>
      </c>
      <c r="AI177" s="21">
        <f t="shared" si="71"/>
        <v>-0.8959201388888889</v>
      </c>
    </row>
    <row r="178" spans="1:35" ht="12.75" outlineLevel="1">
      <c r="A178" s="1" t="s">
        <v>524</v>
      </c>
      <c r="B178" s="16" t="s">
        <v>525</v>
      </c>
      <c r="C178" s="1" t="s">
        <v>1139</v>
      </c>
      <c r="E178" s="5">
        <v>0</v>
      </c>
      <c r="G178" s="5">
        <v>0</v>
      </c>
      <c r="I178" s="9">
        <f t="shared" si="64"/>
        <v>0</v>
      </c>
      <c r="K178" s="21">
        <f t="shared" si="65"/>
        <v>0</v>
      </c>
      <c r="M178" s="9">
        <v>4230170</v>
      </c>
      <c r="O178" s="9">
        <v>0</v>
      </c>
      <c r="Q178" s="9">
        <f t="shared" si="66"/>
        <v>4230170</v>
      </c>
      <c r="S178" s="21" t="str">
        <f t="shared" si="67"/>
        <v>N.M.</v>
      </c>
      <c r="U178" s="9">
        <v>4230170</v>
      </c>
      <c r="W178" s="9">
        <v>0</v>
      </c>
      <c r="Y178" s="9">
        <f t="shared" si="68"/>
        <v>4230170</v>
      </c>
      <c r="AA178" s="21" t="str">
        <f t="shared" si="69"/>
        <v>N.M.</v>
      </c>
      <c r="AC178" s="9">
        <v>4230170</v>
      </c>
      <c r="AE178" s="9">
        <v>0</v>
      </c>
      <c r="AG178" s="9">
        <f t="shared" si="70"/>
        <v>4230170</v>
      </c>
      <c r="AI178" s="21" t="str">
        <f t="shared" si="71"/>
        <v>N.M.</v>
      </c>
    </row>
    <row r="179" spans="1:35" ht="12.75" outlineLevel="1">
      <c r="A179" s="1" t="s">
        <v>526</v>
      </c>
      <c r="B179" s="16" t="s">
        <v>527</v>
      </c>
      <c r="C179" s="1" t="s">
        <v>1140</v>
      </c>
      <c r="E179" s="5">
        <v>189007.96</v>
      </c>
      <c r="G179" s="5">
        <v>311784.64</v>
      </c>
      <c r="I179" s="9">
        <f t="shared" si="64"/>
        <v>-122776.68000000002</v>
      </c>
      <c r="K179" s="21">
        <f t="shared" si="65"/>
        <v>-0.39378681387255005</v>
      </c>
      <c r="M179" s="9">
        <v>549913.69</v>
      </c>
      <c r="O179" s="9">
        <v>899755.53</v>
      </c>
      <c r="Q179" s="9">
        <f t="shared" si="66"/>
        <v>-349841.8400000001</v>
      </c>
      <c r="S179" s="21">
        <f t="shared" si="67"/>
        <v>-0.38881877169457363</v>
      </c>
      <c r="U179" s="9">
        <v>1964291.85</v>
      </c>
      <c r="W179" s="9">
        <v>3241031.37</v>
      </c>
      <c r="Y179" s="9">
        <f t="shared" si="68"/>
        <v>-1276739.52</v>
      </c>
      <c r="AA179" s="21">
        <f t="shared" si="69"/>
        <v>-0.3939300100017236</v>
      </c>
      <c r="AC179" s="9">
        <v>2129596.43</v>
      </c>
      <c r="AE179" s="9">
        <v>3463768.15</v>
      </c>
      <c r="AG179" s="9">
        <f t="shared" si="70"/>
        <v>-1334171.7199999997</v>
      </c>
      <c r="AI179" s="21">
        <f t="shared" si="71"/>
        <v>-0.3851792793925886</v>
      </c>
    </row>
    <row r="180" spans="1:35" ht="12.75" outlineLevel="1">
      <c r="A180" s="1" t="s">
        <v>528</v>
      </c>
      <c r="B180" s="16" t="s">
        <v>529</v>
      </c>
      <c r="C180" s="1" t="s">
        <v>1141</v>
      </c>
      <c r="E180" s="5">
        <v>0</v>
      </c>
      <c r="G180" s="5">
        <v>0</v>
      </c>
      <c r="I180" s="9">
        <f t="shared" si="64"/>
        <v>0</v>
      </c>
      <c r="K180" s="21">
        <f t="shared" si="65"/>
        <v>0</v>
      </c>
      <c r="M180" s="9">
        <v>0</v>
      </c>
      <c r="O180" s="9">
        <v>0</v>
      </c>
      <c r="Q180" s="9">
        <f t="shared" si="66"/>
        <v>0</v>
      </c>
      <c r="S180" s="21">
        <f t="shared" si="67"/>
        <v>0</v>
      </c>
      <c r="U180" s="9">
        <v>0.52</v>
      </c>
      <c r="W180" s="9">
        <v>0</v>
      </c>
      <c r="Y180" s="9">
        <f t="shared" si="68"/>
        <v>0.52</v>
      </c>
      <c r="AA180" s="21" t="str">
        <f t="shared" si="69"/>
        <v>N.M.</v>
      </c>
      <c r="AC180" s="9">
        <v>0.52</v>
      </c>
      <c r="AE180" s="9">
        <v>0</v>
      </c>
      <c r="AG180" s="9">
        <f t="shared" si="70"/>
        <v>0.52</v>
      </c>
      <c r="AI180" s="21" t="str">
        <f t="shared" si="71"/>
        <v>N.M.</v>
      </c>
    </row>
    <row r="181" spans="1:35" ht="12.75" outlineLevel="1">
      <c r="A181" s="1" t="s">
        <v>530</v>
      </c>
      <c r="B181" s="16" t="s">
        <v>531</v>
      </c>
      <c r="C181" s="1" t="s">
        <v>1142</v>
      </c>
      <c r="E181" s="5">
        <v>302.65</v>
      </c>
      <c r="G181" s="5">
        <v>4990.66</v>
      </c>
      <c r="I181" s="9">
        <f t="shared" si="64"/>
        <v>-4688.01</v>
      </c>
      <c r="K181" s="21">
        <f t="shared" si="65"/>
        <v>-0.9393567183498777</v>
      </c>
      <c r="M181" s="9">
        <v>935.8</v>
      </c>
      <c r="O181" s="9">
        <v>12619.17</v>
      </c>
      <c r="Q181" s="9">
        <f t="shared" si="66"/>
        <v>-11683.37</v>
      </c>
      <c r="S181" s="21">
        <f t="shared" si="67"/>
        <v>-0.9258429833340862</v>
      </c>
      <c r="U181" s="9">
        <v>3394.26</v>
      </c>
      <c r="W181" s="9">
        <v>29107.56</v>
      </c>
      <c r="Y181" s="9">
        <f t="shared" si="68"/>
        <v>-25713.300000000003</v>
      </c>
      <c r="AA181" s="21">
        <f t="shared" si="69"/>
        <v>-0.8833890576881058</v>
      </c>
      <c r="AC181" s="9">
        <v>14510.36</v>
      </c>
      <c r="AE181" s="9">
        <v>32656.13</v>
      </c>
      <c r="AG181" s="9">
        <f t="shared" si="70"/>
        <v>-18145.77</v>
      </c>
      <c r="AI181" s="21">
        <f t="shared" si="71"/>
        <v>-0.5556619844421247</v>
      </c>
    </row>
    <row r="182" spans="1:35" ht="12.75" outlineLevel="1">
      <c r="A182" s="1" t="s">
        <v>532</v>
      </c>
      <c r="B182" s="16" t="s">
        <v>533</v>
      </c>
      <c r="C182" s="1" t="s">
        <v>1143</v>
      </c>
      <c r="E182" s="5">
        <v>-27.746000000000002</v>
      </c>
      <c r="G182" s="5">
        <v>42.46</v>
      </c>
      <c r="I182" s="9">
        <f t="shared" si="64"/>
        <v>-70.206</v>
      </c>
      <c r="K182" s="21">
        <f t="shared" si="65"/>
        <v>-1.6534620819594914</v>
      </c>
      <c r="M182" s="9">
        <v>-27.808</v>
      </c>
      <c r="O182" s="9">
        <v>299.86</v>
      </c>
      <c r="Q182" s="9">
        <f t="shared" si="66"/>
        <v>-327.668</v>
      </c>
      <c r="S182" s="21">
        <f t="shared" si="67"/>
        <v>-1.092736610418195</v>
      </c>
      <c r="U182" s="9">
        <v>0</v>
      </c>
      <c r="W182" s="9">
        <v>1285.89</v>
      </c>
      <c r="Y182" s="9">
        <f t="shared" si="68"/>
        <v>-1285.89</v>
      </c>
      <c r="AA182" s="21" t="str">
        <f t="shared" si="69"/>
        <v>N.M.</v>
      </c>
      <c r="AC182" s="9">
        <v>132.18</v>
      </c>
      <c r="AE182" s="9">
        <v>1285.89</v>
      </c>
      <c r="AG182" s="9">
        <f t="shared" si="70"/>
        <v>-1153.71</v>
      </c>
      <c r="AI182" s="21">
        <f t="shared" si="71"/>
        <v>-0.8972073816578401</v>
      </c>
    </row>
    <row r="183" spans="1:35" ht="12.75" outlineLevel="1">
      <c r="A183" s="1" t="s">
        <v>534</v>
      </c>
      <c r="B183" s="16" t="s">
        <v>535</v>
      </c>
      <c r="C183" s="1" t="s">
        <v>1144</v>
      </c>
      <c r="E183" s="5">
        <v>29538.21</v>
      </c>
      <c r="G183" s="5">
        <v>37879.14</v>
      </c>
      <c r="I183" s="9">
        <f t="shared" si="64"/>
        <v>-8340.93</v>
      </c>
      <c r="K183" s="21">
        <f t="shared" si="65"/>
        <v>-0.2201985050346972</v>
      </c>
      <c r="M183" s="9">
        <v>87493.63</v>
      </c>
      <c r="O183" s="9">
        <v>112061.66</v>
      </c>
      <c r="Q183" s="9">
        <f t="shared" si="66"/>
        <v>-24568.03</v>
      </c>
      <c r="S183" s="21">
        <f t="shared" si="67"/>
        <v>-0.21923671307385592</v>
      </c>
      <c r="U183" s="9">
        <v>319445.26</v>
      </c>
      <c r="W183" s="9">
        <v>370546.27</v>
      </c>
      <c r="Y183" s="9">
        <f t="shared" si="68"/>
        <v>-51101.01000000001</v>
      </c>
      <c r="AA183" s="21">
        <f t="shared" si="69"/>
        <v>-0.13790723085675646</v>
      </c>
      <c r="AC183" s="9">
        <v>361800.84</v>
      </c>
      <c r="AE183" s="9">
        <v>397253.92</v>
      </c>
      <c r="AG183" s="9">
        <f t="shared" si="70"/>
        <v>-35453.07999999996</v>
      </c>
      <c r="AI183" s="21">
        <f t="shared" si="71"/>
        <v>-0.0892453874338105</v>
      </c>
    </row>
    <row r="184" spans="1:35" ht="12.75" outlineLevel="1">
      <c r="A184" s="1" t="s">
        <v>536</v>
      </c>
      <c r="B184" s="16" t="s">
        <v>537</v>
      </c>
      <c r="C184" s="1" t="s">
        <v>1145</v>
      </c>
      <c r="E184" s="5">
        <v>0</v>
      </c>
      <c r="G184" s="5">
        <v>0</v>
      </c>
      <c r="I184" s="9">
        <f t="shared" si="64"/>
        <v>0</v>
      </c>
      <c r="K184" s="21">
        <f t="shared" si="65"/>
        <v>0</v>
      </c>
      <c r="M184" s="9">
        <v>0</v>
      </c>
      <c r="O184" s="9">
        <v>0</v>
      </c>
      <c r="Q184" s="9">
        <f t="shared" si="66"/>
        <v>0</v>
      </c>
      <c r="S184" s="21">
        <f t="shared" si="67"/>
        <v>0</v>
      </c>
      <c r="U184" s="9">
        <v>0</v>
      </c>
      <c r="W184" s="9">
        <v>85095.83</v>
      </c>
      <c r="Y184" s="9">
        <f t="shared" si="68"/>
        <v>-85095.83</v>
      </c>
      <c r="AA184" s="21" t="str">
        <f t="shared" si="69"/>
        <v>N.M.</v>
      </c>
      <c r="AC184" s="9">
        <v>0</v>
      </c>
      <c r="AE184" s="9">
        <v>123734.07</v>
      </c>
      <c r="AG184" s="9">
        <f t="shared" si="70"/>
        <v>-123734.07</v>
      </c>
      <c r="AI184" s="21" t="str">
        <f t="shared" si="71"/>
        <v>N.M.</v>
      </c>
    </row>
    <row r="185" spans="1:35" ht="12.75" outlineLevel="1">
      <c r="A185" s="1" t="s">
        <v>538</v>
      </c>
      <c r="B185" s="16" t="s">
        <v>539</v>
      </c>
      <c r="C185" s="1" t="s">
        <v>1146</v>
      </c>
      <c r="E185" s="5">
        <v>0</v>
      </c>
      <c r="G185" s="5">
        <v>0</v>
      </c>
      <c r="I185" s="9">
        <f t="shared" si="64"/>
        <v>0</v>
      </c>
      <c r="K185" s="21">
        <f t="shared" si="65"/>
        <v>0</v>
      </c>
      <c r="M185" s="9">
        <v>0</v>
      </c>
      <c r="O185" s="9">
        <v>0</v>
      </c>
      <c r="Q185" s="9">
        <f t="shared" si="66"/>
        <v>0</v>
      </c>
      <c r="S185" s="21">
        <f t="shared" si="67"/>
        <v>0</v>
      </c>
      <c r="U185" s="9">
        <v>0</v>
      </c>
      <c r="W185" s="9">
        <v>781262.53</v>
      </c>
      <c r="Y185" s="9">
        <f t="shared" si="68"/>
        <v>-781262.53</v>
      </c>
      <c r="AA185" s="21" t="str">
        <f t="shared" si="69"/>
        <v>N.M.</v>
      </c>
      <c r="AC185" s="9">
        <v>0</v>
      </c>
      <c r="AE185" s="9">
        <v>1031982.64</v>
      </c>
      <c r="AG185" s="9">
        <f t="shared" si="70"/>
        <v>-1031982.64</v>
      </c>
      <c r="AI185" s="21" t="str">
        <f t="shared" si="71"/>
        <v>N.M.</v>
      </c>
    </row>
    <row r="186" spans="1:35" ht="12.75" outlineLevel="1">
      <c r="A186" s="1" t="s">
        <v>540</v>
      </c>
      <c r="B186" s="16" t="s">
        <v>541</v>
      </c>
      <c r="C186" s="1" t="s">
        <v>1147</v>
      </c>
      <c r="E186" s="5">
        <v>0</v>
      </c>
      <c r="G186" s="5">
        <v>0</v>
      </c>
      <c r="I186" s="9">
        <f t="shared" si="64"/>
        <v>0</v>
      </c>
      <c r="K186" s="21">
        <f t="shared" si="65"/>
        <v>0</v>
      </c>
      <c r="M186" s="9">
        <v>0</v>
      </c>
      <c r="O186" s="9">
        <v>0</v>
      </c>
      <c r="Q186" s="9">
        <f t="shared" si="66"/>
        <v>0</v>
      </c>
      <c r="S186" s="21">
        <f t="shared" si="67"/>
        <v>0</v>
      </c>
      <c r="U186" s="9">
        <v>0</v>
      </c>
      <c r="W186" s="9">
        <v>-9866</v>
      </c>
      <c r="Y186" s="9">
        <f t="shared" si="68"/>
        <v>9866</v>
      </c>
      <c r="AA186" s="21" t="str">
        <f t="shared" si="69"/>
        <v>N.M.</v>
      </c>
      <c r="AC186" s="9">
        <v>0</v>
      </c>
      <c r="AE186" s="9">
        <v>-20073</v>
      </c>
      <c r="AG186" s="9">
        <f t="shared" si="70"/>
        <v>20073</v>
      </c>
      <c r="AI186" s="21" t="str">
        <f t="shared" si="71"/>
        <v>N.M.</v>
      </c>
    </row>
    <row r="187" spans="1:35" ht="12.75" outlineLevel="1">
      <c r="A187" s="1" t="s">
        <v>542</v>
      </c>
      <c r="B187" s="16" t="s">
        <v>543</v>
      </c>
      <c r="C187" s="1" t="s">
        <v>1148</v>
      </c>
      <c r="E187" s="5">
        <v>196378.21</v>
      </c>
      <c r="G187" s="5">
        <v>252692.07</v>
      </c>
      <c r="I187" s="9">
        <f t="shared" si="64"/>
        <v>-56313.860000000015</v>
      </c>
      <c r="K187" s="21">
        <f t="shared" si="65"/>
        <v>-0.22285566776986715</v>
      </c>
      <c r="M187" s="9">
        <v>621253.64</v>
      </c>
      <c r="O187" s="9">
        <v>821282.4</v>
      </c>
      <c r="Q187" s="9">
        <f t="shared" si="66"/>
        <v>-200028.76</v>
      </c>
      <c r="S187" s="21">
        <f t="shared" si="67"/>
        <v>-0.24355661341336426</v>
      </c>
      <c r="U187" s="9">
        <v>2526267.13</v>
      </c>
      <c r="W187" s="9">
        <v>3481734.59</v>
      </c>
      <c r="Y187" s="9">
        <f t="shared" si="68"/>
        <v>-955467.46</v>
      </c>
      <c r="AA187" s="21">
        <f t="shared" si="69"/>
        <v>-0.2744228301445573</v>
      </c>
      <c r="AC187" s="9">
        <v>2773954.8</v>
      </c>
      <c r="AE187" s="9">
        <v>3686740.04</v>
      </c>
      <c r="AG187" s="9">
        <f t="shared" si="70"/>
        <v>-912785.2400000002</v>
      </c>
      <c r="AI187" s="21">
        <f t="shared" si="71"/>
        <v>-0.2475860055486853</v>
      </c>
    </row>
    <row r="188" spans="1:35" ht="12.75" outlineLevel="1">
      <c r="A188" s="1" t="s">
        <v>544</v>
      </c>
      <c r="B188" s="16" t="s">
        <v>545</v>
      </c>
      <c r="C188" s="1" t="s">
        <v>1149</v>
      </c>
      <c r="E188" s="5">
        <v>0</v>
      </c>
      <c r="G188" s="5">
        <v>0</v>
      </c>
      <c r="I188" s="9">
        <f t="shared" si="64"/>
        <v>0</v>
      </c>
      <c r="K188" s="21">
        <f t="shared" si="65"/>
        <v>0</v>
      </c>
      <c r="M188" s="9">
        <v>-453.53</v>
      </c>
      <c r="O188" s="9">
        <v>0</v>
      </c>
      <c r="Q188" s="9">
        <f t="shared" si="66"/>
        <v>-453.53</v>
      </c>
      <c r="S188" s="21" t="str">
        <f t="shared" si="67"/>
        <v>N.M.</v>
      </c>
      <c r="U188" s="9">
        <v>-453.53</v>
      </c>
      <c r="W188" s="9">
        <v>0</v>
      </c>
      <c r="Y188" s="9">
        <f t="shared" si="68"/>
        <v>-453.53</v>
      </c>
      <c r="AA188" s="21" t="str">
        <f t="shared" si="69"/>
        <v>N.M.</v>
      </c>
      <c r="AC188" s="9">
        <v>-453.53</v>
      </c>
      <c r="AE188" s="9">
        <v>0</v>
      </c>
      <c r="AG188" s="9">
        <f t="shared" si="70"/>
        <v>-453.53</v>
      </c>
      <c r="AI188" s="21" t="str">
        <f t="shared" si="71"/>
        <v>N.M.</v>
      </c>
    </row>
    <row r="189" spans="1:35" ht="12.75" outlineLevel="1">
      <c r="A189" s="1" t="s">
        <v>546</v>
      </c>
      <c r="B189" s="16" t="s">
        <v>547</v>
      </c>
      <c r="C189" s="1" t="s">
        <v>1150</v>
      </c>
      <c r="E189" s="5">
        <v>0</v>
      </c>
      <c r="G189" s="5">
        <v>0</v>
      </c>
      <c r="I189" s="9">
        <f t="shared" si="64"/>
        <v>0</v>
      </c>
      <c r="K189" s="21">
        <f t="shared" si="65"/>
        <v>0</v>
      </c>
      <c r="M189" s="9">
        <v>0</v>
      </c>
      <c r="O189" s="9">
        <v>0</v>
      </c>
      <c r="Q189" s="9">
        <f t="shared" si="66"/>
        <v>0</v>
      </c>
      <c r="S189" s="21">
        <f t="shared" si="67"/>
        <v>0</v>
      </c>
      <c r="U189" s="9">
        <v>72.08</v>
      </c>
      <c r="W189" s="9">
        <v>0</v>
      </c>
      <c r="Y189" s="9">
        <f t="shared" si="68"/>
        <v>72.08</v>
      </c>
      <c r="AA189" s="21" t="str">
        <f t="shared" si="69"/>
        <v>N.M.</v>
      </c>
      <c r="AC189" s="9">
        <v>72.08</v>
      </c>
      <c r="AE189" s="9">
        <v>0</v>
      </c>
      <c r="AG189" s="9">
        <f t="shared" si="70"/>
        <v>72.08</v>
      </c>
      <c r="AI189" s="21" t="str">
        <f t="shared" si="71"/>
        <v>N.M.</v>
      </c>
    </row>
    <row r="190" spans="1:35" ht="12.75" outlineLevel="1">
      <c r="A190" s="1" t="s">
        <v>548</v>
      </c>
      <c r="B190" s="16" t="s">
        <v>549</v>
      </c>
      <c r="C190" s="1" t="s">
        <v>1132</v>
      </c>
      <c r="E190" s="5">
        <v>38507.587</v>
      </c>
      <c r="G190" s="5">
        <v>34528.892</v>
      </c>
      <c r="I190" s="9">
        <f t="shared" si="64"/>
        <v>3978.6949999999997</v>
      </c>
      <c r="K190" s="21">
        <f t="shared" si="65"/>
        <v>0.1152279951525812</v>
      </c>
      <c r="M190" s="9">
        <v>102256.205</v>
      </c>
      <c r="O190" s="9">
        <v>103518.268</v>
      </c>
      <c r="Q190" s="9">
        <f t="shared" si="66"/>
        <v>-1262.0629999999946</v>
      </c>
      <c r="S190" s="21">
        <f t="shared" si="67"/>
        <v>-0.01219169354726834</v>
      </c>
      <c r="U190" s="9">
        <v>347723.897</v>
      </c>
      <c r="W190" s="9">
        <v>352546.511</v>
      </c>
      <c r="Y190" s="9">
        <f t="shared" si="68"/>
        <v>-4822.614000000001</v>
      </c>
      <c r="AA190" s="21">
        <f t="shared" si="69"/>
        <v>-0.01367936952863505</v>
      </c>
      <c r="AC190" s="9">
        <v>384028.353</v>
      </c>
      <c r="AE190" s="9">
        <v>393262.00800000003</v>
      </c>
      <c r="AG190" s="9">
        <f t="shared" si="70"/>
        <v>-9233.655000000028</v>
      </c>
      <c r="AI190" s="21">
        <f t="shared" si="71"/>
        <v>-0.02347965176437798</v>
      </c>
    </row>
    <row r="191" spans="1:35" ht="12.75" outlineLevel="1">
      <c r="A191" s="1" t="s">
        <v>550</v>
      </c>
      <c r="B191" s="16" t="s">
        <v>551</v>
      </c>
      <c r="C191" s="1" t="s">
        <v>1151</v>
      </c>
      <c r="E191" s="5">
        <v>430.62</v>
      </c>
      <c r="G191" s="5">
        <v>1264.29</v>
      </c>
      <c r="I191" s="9">
        <f t="shared" si="64"/>
        <v>-833.67</v>
      </c>
      <c r="K191" s="21">
        <f t="shared" si="65"/>
        <v>-0.6593977647533398</v>
      </c>
      <c r="M191" s="9">
        <v>689.34</v>
      </c>
      <c r="O191" s="9">
        <v>136196.81</v>
      </c>
      <c r="Q191" s="9">
        <f t="shared" si="66"/>
        <v>-135507.47</v>
      </c>
      <c r="S191" s="21">
        <f t="shared" si="67"/>
        <v>-0.9949386479756758</v>
      </c>
      <c r="U191" s="9">
        <v>5843.473</v>
      </c>
      <c r="W191" s="9">
        <v>590995.747</v>
      </c>
      <c r="Y191" s="9">
        <f t="shared" si="68"/>
        <v>-585152.274</v>
      </c>
      <c r="AA191" s="21">
        <f t="shared" si="69"/>
        <v>-0.9901124956826466</v>
      </c>
      <c r="AC191" s="9">
        <v>-407938.927</v>
      </c>
      <c r="AE191" s="9">
        <v>667048.177</v>
      </c>
      <c r="AG191" s="9">
        <f t="shared" si="70"/>
        <v>-1074987.104</v>
      </c>
      <c r="AI191" s="21">
        <f t="shared" si="71"/>
        <v>-1.6115584167168784</v>
      </c>
    </row>
    <row r="192" spans="1:35" ht="12.75" outlineLevel="1">
      <c r="A192" s="1" t="s">
        <v>552</v>
      </c>
      <c r="B192" s="16" t="s">
        <v>553</v>
      </c>
      <c r="C192" s="1" t="s">
        <v>1152</v>
      </c>
      <c r="E192" s="5">
        <v>568.73</v>
      </c>
      <c r="G192" s="5">
        <v>352.98</v>
      </c>
      <c r="I192" s="9">
        <f t="shared" si="64"/>
        <v>215.75</v>
      </c>
      <c r="K192" s="21">
        <f t="shared" si="65"/>
        <v>0.6112244319791489</v>
      </c>
      <c r="M192" s="9">
        <v>1488.38</v>
      </c>
      <c r="O192" s="9">
        <v>352.98</v>
      </c>
      <c r="Q192" s="9">
        <f t="shared" si="66"/>
        <v>1135.4</v>
      </c>
      <c r="S192" s="21">
        <f t="shared" si="67"/>
        <v>3.2166128392543487</v>
      </c>
      <c r="U192" s="9">
        <v>5344.07</v>
      </c>
      <c r="W192" s="9">
        <v>352.98</v>
      </c>
      <c r="Y192" s="9">
        <f t="shared" si="68"/>
        <v>4991.09</v>
      </c>
      <c r="AA192" s="21" t="str">
        <f t="shared" si="69"/>
        <v>N.M.</v>
      </c>
      <c r="AC192" s="9">
        <v>5870.82</v>
      </c>
      <c r="AE192" s="9">
        <v>352.98</v>
      </c>
      <c r="AG192" s="9">
        <f t="shared" si="70"/>
        <v>5517.84</v>
      </c>
      <c r="AI192" s="21" t="str">
        <f t="shared" si="71"/>
        <v>N.M.</v>
      </c>
    </row>
    <row r="193" spans="1:35" ht="12.75" outlineLevel="1">
      <c r="A193" s="1" t="s">
        <v>554</v>
      </c>
      <c r="B193" s="16" t="s">
        <v>555</v>
      </c>
      <c r="C193" s="1" t="s">
        <v>1153</v>
      </c>
      <c r="E193" s="5">
        <v>64016.74</v>
      </c>
      <c r="G193" s="5">
        <v>60217.6</v>
      </c>
      <c r="I193" s="9">
        <f t="shared" si="64"/>
        <v>3799.1399999999994</v>
      </c>
      <c r="K193" s="21">
        <f t="shared" si="65"/>
        <v>0.06309019290041448</v>
      </c>
      <c r="M193" s="9">
        <v>177304.85</v>
      </c>
      <c r="O193" s="9">
        <v>60217.6</v>
      </c>
      <c r="Q193" s="9">
        <f t="shared" si="66"/>
        <v>117087.25</v>
      </c>
      <c r="S193" s="21">
        <f t="shared" si="67"/>
        <v>1.9444024670528217</v>
      </c>
      <c r="U193" s="9">
        <v>661033.02</v>
      </c>
      <c r="W193" s="9">
        <v>60217.6</v>
      </c>
      <c r="Y193" s="9">
        <f t="shared" si="68"/>
        <v>600815.42</v>
      </c>
      <c r="AA193" s="21">
        <f t="shared" si="69"/>
        <v>9.977405608991392</v>
      </c>
      <c r="AC193" s="9">
        <v>1086384.66</v>
      </c>
      <c r="AE193" s="9">
        <v>60217.6</v>
      </c>
      <c r="AG193" s="9">
        <f t="shared" si="70"/>
        <v>1026167.0599999999</v>
      </c>
      <c r="AI193" s="21" t="str">
        <f t="shared" si="71"/>
        <v>N.M.</v>
      </c>
    </row>
    <row r="194" spans="1:35" ht="12.75" outlineLevel="1">
      <c r="A194" s="1" t="s">
        <v>556</v>
      </c>
      <c r="B194" s="16" t="s">
        <v>557</v>
      </c>
      <c r="C194" s="1" t="s">
        <v>1154</v>
      </c>
      <c r="E194" s="5">
        <v>11371.15</v>
      </c>
      <c r="G194" s="5">
        <v>18032</v>
      </c>
      <c r="I194" s="9">
        <f t="shared" si="64"/>
        <v>-6660.85</v>
      </c>
      <c r="K194" s="21">
        <f t="shared" si="65"/>
        <v>-0.3693905279503106</v>
      </c>
      <c r="M194" s="9">
        <v>40934.7</v>
      </c>
      <c r="O194" s="9">
        <v>59020.64</v>
      </c>
      <c r="Q194" s="9">
        <f t="shared" si="66"/>
        <v>-18085.940000000002</v>
      </c>
      <c r="S194" s="21">
        <f t="shared" si="67"/>
        <v>-0.3064341559156255</v>
      </c>
      <c r="U194" s="9">
        <v>185551.76</v>
      </c>
      <c r="W194" s="9">
        <v>179363.22</v>
      </c>
      <c r="Y194" s="9">
        <f t="shared" si="68"/>
        <v>6188.540000000008</v>
      </c>
      <c r="AA194" s="21">
        <f t="shared" si="69"/>
        <v>0.034502837315253415</v>
      </c>
      <c r="AC194" s="9">
        <v>204420.32</v>
      </c>
      <c r="AE194" s="9">
        <v>179363.22</v>
      </c>
      <c r="AG194" s="9">
        <f t="shared" si="70"/>
        <v>25057.100000000006</v>
      </c>
      <c r="AI194" s="21">
        <f t="shared" si="71"/>
        <v>0.13970032429168033</v>
      </c>
    </row>
    <row r="195" spans="1:35" ht="12.75" outlineLevel="1">
      <c r="A195" s="1" t="s">
        <v>558</v>
      </c>
      <c r="B195" s="16" t="s">
        <v>559</v>
      </c>
      <c r="C195" s="1" t="s">
        <v>1155</v>
      </c>
      <c r="E195" s="5">
        <v>89368.19</v>
      </c>
      <c r="G195" s="5">
        <v>116534.82</v>
      </c>
      <c r="I195" s="9">
        <f t="shared" si="64"/>
        <v>-27166.630000000005</v>
      </c>
      <c r="K195" s="21">
        <f t="shared" si="65"/>
        <v>-0.23312028113142494</v>
      </c>
      <c r="M195" s="9">
        <v>329908.85</v>
      </c>
      <c r="O195" s="9">
        <v>338655.38</v>
      </c>
      <c r="Q195" s="9">
        <f t="shared" si="66"/>
        <v>-8746.530000000028</v>
      </c>
      <c r="S195" s="21">
        <f t="shared" si="67"/>
        <v>-0.025827228848394577</v>
      </c>
      <c r="U195" s="9">
        <v>1307097.93</v>
      </c>
      <c r="W195" s="9">
        <v>932038.87</v>
      </c>
      <c r="Y195" s="9">
        <f t="shared" si="68"/>
        <v>375059.05999999994</v>
      </c>
      <c r="AA195" s="21">
        <f t="shared" si="69"/>
        <v>0.40240710132614954</v>
      </c>
      <c r="AC195" s="9">
        <v>1434019.49</v>
      </c>
      <c r="AE195" s="9">
        <v>932038.87</v>
      </c>
      <c r="AG195" s="9">
        <f t="shared" si="70"/>
        <v>501980.62</v>
      </c>
      <c r="AI195" s="21">
        <f t="shared" si="71"/>
        <v>0.5385833532886884</v>
      </c>
    </row>
    <row r="196" spans="1:35" ht="12.75" outlineLevel="1">
      <c r="A196" s="1" t="s">
        <v>560</v>
      </c>
      <c r="B196" s="16" t="s">
        <v>561</v>
      </c>
      <c r="C196" s="1" t="s">
        <v>1156</v>
      </c>
      <c r="E196" s="5">
        <v>769.66</v>
      </c>
      <c r="G196" s="5">
        <v>736.71</v>
      </c>
      <c r="I196" s="9">
        <f t="shared" si="64"/>
        <v>32.94999999999993</v>
      </c>
      <c r="K196" s="21">
        <f t="shared" si="65"/>
        <v>0.04472587585345649</v>
      </c>
      <c r="M196" s="9">
        <v>2272.53</v>
      </c>
      <c r="O196" s="9">
        <v>736.71</v>
      </c>
      <c r="Q196" s="9">
        <f t="shared" si="66"/>
        <v>1535.8200000000002</v>
      </c>
      <c r="S196" s="21">
        <f t="shared" si="67"/>
        <v>2.084700899947062</v>
      </c>
      <c r="U196" s="9">
        <v>8075.12</v>
      </c>
      <c r="W196" s="9">
        <v>736.71</v>
      </c>
      <c r="Y196" s="9">
        <f t="shared" si="68"/>
        <v>7338.41</v>
      </c>
      <c r="AA196" s="21">
        <f t="shared" si="69"/>
        <v>9.96105658943139</v>
      </c>
      <c r="AC196" s="9">
        <v>8880.9</v>
      </c>
      <c r="AE196" s="9">
        <v>736.71</v>
      </c>
      <c r="AG196" s="9">
        <f t="shared" si="70"/>
        <v>8144.19</v>
      </c>
      <c r="AI196" s="21" t="str">
        <f t="shared" si="71"/>
        <v>N.M.</v>
      </c>
    </row>
    <row r="197" spans="1:35" ht="12.75" outlineLevel="1">
      <c r="A197" s="1" t="s">
        <v>562</v>
      </c>
      <c r="B197" s="16" t="s">
        <v>563</v>
      </c>
      <c r="C197" s="1" t="s">
        <v>1157</v>
      </c>
      <c r="E197" s="5">
        <v>-3264.26</v>
      </c>
      <c r="G197" s="5">
        <v>1020.31</v>
      </c>
      <c r="I197" s="9">
        <f t="shared" si="64"/>
        <v>-4284.57</v>
      </c>
      <c r="K197" s="21">
        <f t="shared" si="65"/>
        <v>-4.199282570983328</v>
      </c>
      <c r="M197" s="9">
        <v>687.59</v>
      </c>
      <c r="O197" s="9">
        <v>3364.5</v>
      </c>
      <c r="Q197" s="9">
        <f t="shared" si="66"/>
        <v>-2676.91</v>
      </c>
      <c r="S197" s="21">
        <f t="shared" si="67"/>
        <v>-0.7956338237479565</v>
      </c>
      <c r="U197" s="9">
        <v>22996.66</v>
      </c>
      <c r="W197" s="9">
        <v>9579.12</v>
      </c>
      <c r="Y197" s="9">
        <f t="shared" si="68"/>
        <v>13417.539999999999</v>
      </c>
      <c r="AA197" s="21">
        <f t="shared" si="69"/>
        <v>1.4007069542922521</v>
      </c>
      <c r="AC197" s="9">
        <v>24051.09</v>
      </c>
      <c r="AE197" s="9">
        <v>9579.12</v>
      </c>
      <c r="AG197" s="9">
        <f t="shared" si="70"/>
        <v>14471.97</v>
      </c>
      <c r="AI197" s="21">
        <f t="shared" si="71"/>
        <v>1.510782827650139</v>
      </c>
    </row>
    <row r="198" spans="1:35" ht="12.75" outlineLevel="1">
      <c r="A198" s="1" t="s">
        <v>564</v>
      </c>
      <c r="B198" s="16" t="s">
        <v>565</v>
      </c>
      <c r="C198" s="1" t="s">
        <v>1158</v>
      </c>
      <c r="E198" s="5">
        <v>15295.05</v>
      </c>
      <c r="G198" s="5">
        <v>6594.41</v>
      </c>
      <c r="I198" s="9">
        <f t="shared" si="64"/>
        <v>8700.64</v>
      </c>
      <c r="K198" s="21">
        <f t="shared" si="65"/>
        <v>1.3193962765433147</v>
      </c>
      <c r="M198" s="9">
        <v>52742.57</v>
      </c>
      <c r="O198" s="9">
        <v>19203.73</v>
      </c>
      <c r="Q198" s="9">
        <f t="shared" si="66"/>
        <v>33538.84</v>
      </c>
      <c r="S198" s="21">
        <f t="shared" si="67"/>
        <v>1.7464752941225479</v>
      </c>
      <c r="U198" s="9">
        <v>198998.71</v>
      </c>
      <c r="W198" s="9">
        <v>53776.57</v>
      </c>
      <c r="Y198" s="9">
        <f t="shared" si="68"/>
        <v>145222.13999999998</v>
      </c>
      <c r="AA198" s="21">
        <f t="shared" si="69"/>
        <v>2.700472343252833</v>
      </c>
      <c r="AC198" s="9">
        <v>206077.74</v>
      </c>
      <c r="AE198" s="9">
        <v>53776.57</v>
      </c>
      <c r="AG198" s="9">
        <f t="shared" si="70"/>
        <v>152301.16999999998</v>
      </c>
      <c r="AI198" s="21">
        <f t="shared" si="71"/>
        <v>2.83211015503592</v>
      </c>
    </row>
    <row r="199" spans="1:35" ht="12.75" outlineLevel="1">
      <c r="A199" s="1" t="s">
        <v>566</v>
      </c>
      <c r="B199" s="16" t="s">
        <v>567</v>
      </c>
      <c r="C199" s="1" t="s">
        <v>1159</v>
      </c>
      <c r="E199" s="5">
        <v>32364.455</v>
      </c>
      <c r="G199" s="5">
        <v>21851.638</v>
      </c>
      <c r="I199" s="9">
        <f aca="true" t="shared" si="72" ref="I199:I230">+E199-G199</f>
        <v>10512.817000000003</v>
      </c>
      <c r="K199" s="21">
        <f aca="true" t="shared" si="73" ref="K199:K230">IF(G199&lt;0,IF(I199=0,0,IF(OR(G199=0,E199=0),"N.M.",IF(ABS(I199/G199)&gt;=10,"N.M.",I199/(-G199)))),IF(I199=0,0,IF(OR(G199=0,E199=0),"N.M.",IF(ABS(I199/G199)&gt;=10,"N.M.",I199/G199))))</f>
        <v>0.48109972350814173</v>
      </c>
      <c r="M199" s="9">
        <v>62462.339</v>
      </c>
      <c r="O199" s="9">
        <v>70404.546</v>
      </c>
      <c r="Q199" s="9">
        <f aca="true" t="shared" si="74" ref="Q199:Q230">(+M199-O199)</f>
        <v>-7942.207000000002</v>
      </c>
      <c r="S199" s="21">
        <f aca="true" t="shared" si="75" ref="S199:S230">IF(O199&lt;0,IF(Q199=0,0,IF(OR(O199=0,M199=0),"N.M.",IF(ABS(Q199/O199)&gt;=10,"N.M.",Q199/(-O199)))),IF(Q199=0,0,IF(OR(O199=0,M199=0),"N.M.",IF(ABS(Q199/O199)&gt;=10,"N.M.",Q199/O199))))</f>
        <v>-0.11280815588243409</v>
      </c>
      <c r="U199" s="9">
        <v>151241.346</v>
      </c>
      <c r="W199" s="9">
        <v>186978.129</v>
      </c>
      <c r="Y199" s="9">
        <f aca="true" t="shared" si="76" ref="Y199:Y230">(+U199-W199)</f>
        <v>-35736.782999999996</v>
      </c>
      <c r="AA199" s="21">
        <f aca="true" t="shared" si="77" ref="AA199:AA230">IF(W199&lt;0,IF(Y199=0,0,IF(OR(W199=0,U199=0),"N.M.",IF(ABS(Y199/W199)&gt;=10,"N.M.",Y199/(-W199)))),IF(Y199=0,0,IF(OR(W199=0,U199=0),"N.M.",IF(ABS(Y199/W199)&gt;=10,"N.M.",Y199/W199))))</f>
        <v>-0.19112814526024055</v>
      </c>
      <c r="AC199" s="9">
        <v>161907.128</v>
      </c>
      <c r="AE199" s="9">
        <v>201862.158</v>
      </c>
      <c r="AG199" s="9">
        <f aca="true" t="shared" si="78" ref="AG199:AG230">(+AC199-AE199)</f>
        <v>-39955.03</v>
      </c>
      <c r="AI199" s="21">
        <f aca="true" t="shared" si="79" ref="AI199:AI230">IF(AE199&lt;0,IF(AG199=0,0,IF(OR(AE199=0,AC199=0),"N.M.",IF(ABS(AG199/AE199)&gt;=10,"N.M.",AG199/(-AE199)))),IF(AG199=0,0,IF(OR(AE199=0,AC199=0),"N.M.",IF(ABS(AG199/AE199)&gt;=10,"N.M.",AG199/AE199))))</f>
        <v>-0.19793224443781088</v>
      </c>
    </row>
    <row r="200" spans="1:35" ht="12.75" outlineLevel="1">
      <c r="A200" s="1" t="s">
        <v>568</v>
      </c>
      <c r="B200" s="16" t="s">
        <v>569</v>
      </c>
      <c r="C200" s="1" t="s">
        <v>1160</v>
      </c>
      <c r="E200" s="5">
        <v>43891.468</v>
      </c>
      <c r="G200" s="5">
        <v>58899.957</v>
      </c>
      <c r="I200" s="9">
        <f t="shared" si="72"/>
        <v>-15008.489000000001</v>
      </c>
      <c r="K200" s="21">
        <f t="shared" si="73"/>
        <v>-0.25481324205381</v>
      </c>
      <c r="M200" s="9">
        <v>80122.249</v>
      </c>
      <c r="O200" s="9">
        <v>112754.522</v>
      </c>
      <c r="Q200" s="9">
        <f t="shared" si="74"/>
        <v>-32632.273</v>
      </c>
      <c r="S200" s="21">
        <f t="shared" si="75"/>
        <v>-0.2894098828249212</v>
      </c>
      <c r="U200" s="9">
        <v>366269.777</v>
      </c>
      <c r="W200" s="9">
        <v>338515.847</v>
      </c>
      <c r="Y200" s="9">
        <f t="shared" si="76"/>
        <v>27753.929999999993</v>
      </c>
      <c r="AA200" s="21">
        <f t="shared" si="77"/>
        <v>0.08198709232067353</v>
      </c>
      <c r="AC200" s="9">
        <v>407222.897</v>
      </c>
      <c r="AE200" s="9">
        <v>387995.976</v>
      </c>
      <c r="AG200" s="9">
        <f t="shared" si="78"/>
        <v>19226.920999999973</v>
      </c>
      <c r="AI200" s="21">
        <f t="shared" si="79"/>
        <v>0.04955443403876944</v>
      </c>
    </row>
    <row r="201" spans="1:35" ht="12.75" outlineLevel="1">
      <c r="A201" s="1" t="s">
        <v>570</v>
      </c>
      <c r="B201" s="16" t="s">
        <v>571</v>
      </c>
      <c r="C201" s="1" t="s">
        <v>1161</v>
      </c>
      <c r="E201" s="5">
        <v>8674.5</v>
      </c>
      <c r="G201" s="5">
        <v>8644.5</v>
      </c>
      <c r="I201" s="9">
        <f t="shared" si="72"/>
        <v>30</v>
      </c>
      <c r="K201" s="21">
        <f t="shared" si="73"/>
        <v>0.0034704147145583897</v>
      </c>
      <c r="M201" s="9">
        <v>25980</v>
      </c>
      <c r="O201" s="9">
        <v>23898</v>
      </c>
      <c r="Q201" s="9">
        <f t="shared" si="74"/>
        <v>2082</v>
      </c>
      <c r="S201" s="21">
        <f t="shared" si="75"/>
        <v>0.0871202611097163</v>
      </c>
      <c r="U201" s="9">
        <v>105115.5</v>
      </c>
      <c r="W201" s="9">
        <v>95586</v>
      </c>
      <c r="Y201" s="9">
        <f t="shared" si="76"/>
        <v>9529.5</v>
      </c>
      <c r="AA201" s="21">
        <f t="shared" si="77"/>
        <v>0.09969556211160631</v>
      </c>
      <c r="AC201" s="9">
        <v>115518</v>
      </c>
      <c r="AE201" s="9">
        <v>108352.5</v>
      </c>
      <c r="AG201" s="9">
        <f t="shared" si="78"/>
        <v>7165.5</v>
      </c>
      <c r="AI201" s="21">
        <f t="shared" si="79"/>
        <v>0.06613137675642002</v>
      </c>
    </row>
    <row r="202" spans="1:35" ht="12.75" outlineLevel="1">
      <c r="A202" s="1" t="s">
        <v>572</v>
      </c>
      <c r="B202" s="16" t="s">
        <v>573</v>
      </c>
      <c r="C202" s="1" t="s">
        <v>1162</v>
      </c>
      <c r="E202" s="5">
        <v>-190010</v>
      </c>
      <c r="G202" s="5">
        <v>-36376</v>
      </c>
      <c r="I202" s="9">
        <f t="shared" si="72"/>
        <v>-153634</v>
      </c>
      <c r="K202" s="21">
        <f t="shared" si="73"/>
        <v>-4.223499010336486</v>
      </c>
      <c r="M202" s="9">
        <v>-570030</v>
      </c>
      <c r="O202" s="9">
        <v>-158566</v>
      </c>
      <c r="Q202" s="9">
        <f t="shared" si="74"/>
        <v>-411464</v>
      </c>
      <c r="S202" s="21">
        <f t="shared" si="75"/>
        <v>-2.594906852667028</v>
      </c>
      <c r="U202" s="9">
        <v>-624863</v>
      </c>
      <c r="W202" s="9">
        <v>-1949250</v>
      </c>
      <c r="Y202" s="9">
        <f t="shared" si="76"/>
        <v>1324387</v>
      </c>
      <c r="AA202" s="21">
        <f t="shared" si="77"/>
        <v>0.6794341413364114</v>
      </c>
      <c r="AC202" s="9">
        <v>-661239</v>
      </c>
      <c r="AE202" s="9">
        <v>-2328408</v>
      </c>
      <c r="AG202" s="9">
        <f t="shared" si="78"/>
        <v>1667169</v>
      </c>
      <c r="AI202" s="21">
        <f t="shared" si="79"/>
        <v>0.7160123998886793</v>
      </c>
    </row>
    <row r="203" spans="1:35" ht="12.75" outlineLevel="1">
      <c r="A203" s="1" t="s">
        <v>574</v>
      </c>
      <c r="B203" s="16" t="s">
        <v>575</v>
      </c>
      <c r="C203" s="1" t="s">
        <v>1163</v>
      </c>
      <c r="E203" s="5">
        <v>-2610.1</v>
      </c>
      <c r="G203" s="5">
        <v>0</v>
      </c>
      <c r="I203" s="9">
        <f t="shared" si="72"/>
        <v>-2610.1</v>
      </c>
      <c r="K203" s="21" t="str">
        <f t="shared" si="73"/>
        <v>N.M.</v>
      </c>
      <c r="M203" s="9">
        <v>7323.98</v>
      </c>
      <c r="O203" s="9">
        <v>0</v>
      </c>
      <c r="Q203" s="9">
        <f t="shared" si="74"/>
        <v>7323.98</v>
      </c>
      <c r="S203" s="21" t="str">
        <f t="shared" si="75"/>
        <v>N.M.</v>
      </c>
      <c r="U203" s="9">
        <v>22695.39</v>
      </c>
      <c r="W203" s="9">
        <v>0</v>
      </c>
      <c r="Y203" s="9">
        <f t="shared" si="76"/>
        <v>22695.39</v>
      </c>
      <c r="AA203" s="21" t="str">
        <f t="shared" si="77"/>
        <v>N.M.</v>
      </c>
      <c r="AC203" s="9">
        <v>22695.39</v>
      </c>
      <c r="AE203" s="9">
        <v>0</v>
      </c>
      <c r="AG203" s="9">
        <f t="shared" si="78"/>
        <v>22695.39</v>
      </c>
      <c r="AI203" s="21" t="str">
        <f t="shared" si="79"/>
        <v>N.M.</v>
      </c>
    </row>
    <row r="204" spans="1:35" ht="12.75" outlineLevel="1">
      <c r="A204" s="1" t="s">
        <v>576</v>
      </c>
      <c r="B204" s="16" t="s">
        <v>577</v>
      </c>
      <c r="C204" s="1" t="s">
        <v>1164</v>
      </c>
      <c r="E204" s="5">
        <v>71708.98</v>
      </c>
      <c r="G204" s="5">
        <v>63289.334</v>
      </c>
      <c r="I204" s="9">
        <f t="shared" si="72"/>
        <v>8419.645999999993</v>
      </c>
      <c r="K204" s="21">
        <f t="shared" si="73"/>
        <v>0.13303420130791696</v>
      </c>
      <c r="M204" s="9">
        <v>178668.254</v>
      </c>
      <c r="O204" s="9">
        <v>214420.973</v>
      </c>
      <c r="Q204" s="9">
        <f t="shared" si="74"/>
        <v>-35752.71900000001</v>
      </c>
      <c r="S204" s="21">
        <f t="shared" si="75"/>
        <v>-0.16674077400068515</v>
      </c>
      <c r="U204" s="9">
        <v>645234.6</v>
      </c>
      <c r="W204" s="9">
        <v>624751.212</v>
      </c>
      <c r="Y204" s="9">
        <f t="shared" si="76"/>
        <v>20483.38799999992</v>
      </c>
      <c r="AA204" s="21">
        <f t="shared" si="77"/>
        <v>0.032786471809197415</v>
      </c>
      <c r="AC204" s="9">
        <v>752385.302</v>
      </c>
      <c r="AE204" s="9">
        <v>761865.071</v>
      </c>
      <c r="AG204" s="9">
        <f t="shared" si="78"/>
        <v>-9479.768999999971</v>
      </c>
      <c r="AI204" s="21">
        <f t="shared" si="79"/>
        <v>-0.012442845013956509</v>
      </c>
    </row>
    <row r="205" spans="1:35" ht="12.75" outlineLevel="1">
      <c r="A205" s="1" t="s">
        <v>578</v>
      </c>
      <c r="B205" s="16" t="s">
        <v>579</v>
      </c>
      <c r="C205" s="1" t="s">
        <v>1165</v>
      </c>
      <c r="E205" s="5">
        <v>100</v>
      </c>
      <c r="G205" s="5">
        <v>100</v>
      </c>
      <c r="I205" s="9">
        <f t="shared" si="72"/>
        <v>0</v>
      </c>
      <c r="K205" s="21">
        <f t="shared" si="73"/>
        <v>0</v>
      </c>
      <c r="M205" s="9">
        <v>100</v>
      </c>
      <c r="O205" s="9">
        <v>100</v>
      </c>
      <c r="Q205" s="9">
        <f t="shared" si="74"/>
        <v>0</v>
      </c>
      <c r="S205" s="21">
        <f t="shared" si="75"/>
        <v>0</v>
      </c>
      <c r="U205" s="9">
        <v>1847.96</v>
      </c>
      <c r="W205" s="9">
        <v>1791.87</v>
      </c>
      <c r="Y205" s="9">
        <f t="shared" si="76"/>
        <v>56.090000000000146</v>
      </c>
      <c r="AA205" s="21">
        <f t="shared" si="77"/>
        <v>0.03130249404253665</v>
      </c>
      <c r="AC205" s="9">
        <v>1847.96</v>
      </c>
      <c r="AE205" s="9">
        <v>1791.87</v>
      </c>
      <c r="AG205" s="9">
        <f t="shared" si="78"/>
        <v>56.090000000000146</v>
      </c>
      <c r="AI205" s="21">
        <f t="shared" si="79"/>
        <v>0.03130249404253665</v>
      </c>
    </row>
    <row r="206" spans="1:35" ht="12.75" outlineLevel="1">
      <c r="A206" s="1" t="s">
        <v>580</v>
      </c>
      <c r="B206" s="16" t="s">
        <v>581</v>
      </c>
      <c r="C206" s="1" t="s">
        <v>1166</v>
      </c>
      <c r="E206" s="5">
        <v>11375.67</v>
      </c>
      <c r="G206" s="5">
        <v>16460.54</v>
      </c>
      <c r="I206" s="9">
        <f t="shared" si="72"/>
        <v>-5084.870000000001</v>
      </c>
      <c r="K206" s="21">
        <f t="shared" si="73"/>
        <v>-0.3089127088175722</v>
      </c>
      <c r="M206" s="9">
        <v>37100.32</v>
      </c>
      <c r="O206" s="9">
        <v>54368.32</v>
      </c>
      <c r="Q206" s="9">
        <f t="shared" si="74"/>
        <v>-17268</v>
      </c>
      <c r="S206" s="21">
        <f t="shared" si="75"/>
        <v>-0.3176114325401263</v>
      </c>
      <c r="U206" s="9">
        <v>163495.43</v>
      </c>
      <c r="W206" s="9">
        <v>162312.1</v>
      </c>
      <c r="Y206" s="9">
        <f t="shared" si="76"/>
        <v>1183.3299999999872</v>
      </c>
      <c r="AA206" s="21">
        <f t="shared" si="77"/>
        <v>0.007290460785116988</v>
      </c>
      <c r="AC206" s="9">
        <v>180122.68</v>
      </c>
      <c r="AE206" s="9">
        <v>162312.1</v>
      </c>
      <c r="AG206" s="9">
        <f t="shared" si="78"/>
        <v>17810.579999999987</v>
      </c>
      <c r="AI206" s="21">
        <f t="shared" si="79"/>
        <v>0.10973045139579851</v>
      </c>
    </row>
    <row r="207" spans="1:35" ht="12.75" outlineLevel="1">
      <c r="A207" s="1" t="s">
        <v>582</v>
      </c>
      <c r="B207" s="16" t="s">
        <v>583</v>
      </c>
      <c r="C207" s="1" t="s">
        <v>1167</v>
      </c>
      <c r="E207" s="5">
        <v>88626.17</v>
      </c>
      <c r="G207" s="5">
        <v>105967.76</v>
      </c>
      <c r="I207" s="9">
        <f t="shared" si="72"/>
        <v>-17341.589999999997</v>
      </c>
      <c r="K207" s="21">
        <f t="shared" si="73"/>
        <v>-0.16364967986489473</v>
      </c>
      <c r="M207" s="9">
        <v>296849.47</v>
      </c>
      <c r="O207" s="9">
        <v>309058.84</v>
      </c>
      <c r="Q207" s="9">
        <f t="shared" si="74"/>
        <v>-12209.370000000054</v>
      </c>
      <c r="S207" s="21">
        <f t="shared" si="75"/>
        <v>-0.03950500170129433</v>
      </c>
      <c r="U207" s="9">
        <v>1145278.81</v>
      </c>
      <c r="W207" s="9">
        <v>909769.99</v>
      </c>
      <c r="Y207" s="9">
        <f t="shared" si="76"/>
        <v>235508.82000000007</v>
      </c>
      <c r="AA207" s="21">
        <f t="shared" si="77"/>
        <v>0.25886633169775153</v>
      </c>
      <c r="AC207" s="9">
        <v>1256587.42</v>
      </c>
      <c r="AE207" s="9">
        <v>909769.99</v>
      </c>
      <c r="AG207" s="9">
        <f t="shared" si="78"/>
        <v>346817.42999999993</v>
      </c>
      <c r="AI207" s="21">
        <f t="shared" si="79"/>
        <v>0.38121441002906675</v>
      </c>
    </row>
    <row r="208" spans="1:35" ht="12.75" outlineLevel="1">
      <c r="A208" s="1" t="s">
        <v>584</v>
      </c>
      <c r="B208" s="16" t="s">
        <v>585</v>
      </c>
      <c r="C208" s="1" t="s">
        <v>1132</v>
      </c>
      <c r="E208" s="5">
        <v>61405.678</v>
      </c>
      <c r="G208" s="5">
        <v>49389.163</v>
      </c>
      <c r="I208" s="9">
        <f t="shared" si="72"/>
        <v>12016.515</v>
      </c>
      <c r="K208" s="21">
        <f t="shared" si="73"/>
        <v>0.24330266540455442</v>
      </c>
      <c r="M208" s="9">
        <v>165146.671</v>
      </c>
      <c r="O208" s="9">
        <v>274829.545</v>
      </c>
      <c r="Q208" s="9">
        <f t="shared" si="74"/>
        <v>-109682.87399999998</v>
      </c>
      <c r="S208" s="21">
        <f t="shared" si="75"/>
        <v>-0.3990941876354669</v>
      </c>
      <c r="U208" s="9">
        <v>900641.237</v>
      </c>
      <c r="W208" s="9">
        <v>738106.521</v>
      </c>
      <c r="Y208" s="9">
        <f t="shared" si="76"/>
        <v>162534.71600000001</v>
      </c>
      <c r="AA208" s="21">
        <f t="shared" si="77"/>
        <v>0.22020495873657242</v>
      </c>
      <c r="AC208" s="9">
        <v>978141.483</v>
      </c>
      <c r="AE208" s="9">
        <v>854635.9049999999</v>
      </c>
      <c r="AG208" s="9">
        <f t="shared" si="78"/>
        <v>123505.5780000001</v>
      </c>
      <c r="AI208" s="21">
        <f t="shared" si="79"/>
        <v>0.14451250793166723</v>
      </c>
    </row>
    <row r="209" spans="1:35" ht="12.75" outlineLevel="1">
      <c r="A209" s="1" t="s">
        <v>586</v>
      </c>
      <c r="B209" s="16" t="s">
        <v>587</v>
      </c>
      <c r="C209" s="1" t="s">
        <v>1151</v>
      </c>
      <c r="E209" s="5">
        <v>1163.93</v>
      </c>
      <c r="G209" s="5">
        <v>1159.61</v>
      </c>
      <c r="I209" s="9">
        <f t="shared" si="72"/>
        <v>4.320000000000164</v>
      </c>
      <c r="K209" s="21">
        <f t="shared" si="73"/>
        <v>0.0037253904329905435</v>
      </c>
      <c r="M209" s="9">
        <v>3288.99</v>
      </c>
      <c r="O209" s="9">
        <v>4142.16</v>
      </c>
      <c r="Q209" s="9">
        <f t="shared" si="74"/>
        <v>-853.1700000000001</v>
      </c>
      <c r="S209" s="21">
        <f t="shared" si="75"/>
        <v>-0.2059722463642158</v>
      </c>
      <c r="U209" s="9">
        <v>10379.43</v>
      </c>
      <c r="W209" s="9">
        <v>13102.032</v>
      </c>
      <c r="Y209" s="9">
        <f t="shared" si="76"/>
        <v>-2722.601999999999</v>
      </c>
      <c r="AA209" s="21">
        <f t="shared" si="77"/>
        <v>-0.20779998094951982</v>
      </c>
      <c r="AC209" s="9">
        <v>11438.49</v>
      </c>
      <c r="AE209" s="9">
        <v>39952.460999999996</v>
      </c>
      <c r="AG209" s="9">
        <f t="shared" si="78"/>
        <v>-28513.970999999998</v>
      </c>
      <c r="AI209" s="21">
        <f t="shared" si="79"/>
        <v>-0.7136974866204112</v>
      </c>
    </row>
    <row r="210" spans="1:35" ht="12.75" outlineLevel="1">
      <c r="A210" s="1" t="s">
        <v>588</v>
      </c>
      <c r="B210" s="16" t="s">
        <v>589</v>
      </c>
      <c r="C210" s="1" t="s">
        <v>1168</v>
      </c>
      <c r="E210" s="5">
        <v>21903.089</v>
      </c>
      <c r="G210" s="5">
        <v>21749.103</v>
      </c>
      <c r="I210" s="9">
        <f t="shared" si="72"/>
        <v>153.9860000000008</v>
      </c>
      <c r="K210" s="21">
        <f t="shared" si="73"/>
        <v>0.007080108085377167</v>
      </c>
      <c r="M210" s="9">
        <v>65798.586</v>
      </c>
      <c r="O210" s="9">
        <v>63687.914</v>
      </c>
      <c r="Q210" s="9">
        <f t="shared" si="74"/>
        <v>2110.6719999999987</v>
      </c>
      <c r="S210" s="21">
        <f t="shared" si="75"/>
        <v>0.0331408562070348</v>
      </c>
      <c r="U210" s="9">
        <v>203705.749</v>
      </c>
      <c r="W210" s="9">
        <v>206641.433</v>
      </c>
      <c r="Y210" s="9">
        <f t="shared" si="76"/>
        <v>-2935.6839999999793</v>
      </c>
      <c r="AA210" s="21">
        <f t="shared" si="77"/>
        <v>-0.014206657190574068</v>
      </c>
      <c r="AC210" s="9">
        <v>217553.82200000001</v>
      </c>
      <c r="AE210" s="9">
        <v>225990.38799999998</v>
      </c>
      <c r="AG210" s="9">
        <f t="shared" si="78"/>
        <v>-8436.565999999963</v>
      </c>
      <c r="AI210" s="21">
        <f t="shared" si="79"/>
        <v>-0.037331525799229846</v>
      </c>
    </row>
    <row r="211" spans="1:35" ht="12.75" outlineLevel="1">
      <c r="A211" s="1" t="s">
        <v>590</v>
      </c>
      <c r="B211" s="16" t="s">
        <v>591</v>
      </c>
      <c r="C211" s="1" t="s">
        <v>1160</v>
      </c>
      <c r="E211" s="5">
        <v>18817.577</v>
      </c>
      <c r="G211" s="5">
        <v>39063.756</v>
      </c>
      <c r="I211" s="9">
        <f t="shared" si="72"/>
        <v>-20246.179</v>
      </c>
      <c r="K211" s="21">
        <f t="shared" si="73"/>
        <v>-0.5182855176547795</v>
      </c>
      <c r="M211" s="9">
        <v>31601.211</v>
      </c>
      <c r="O211" s="9">
        <v>70125.297</v>
      </c>
      <c r="Q211" s="9">
        <f t="shared" si="74"/>
        <v>-38524.08600000001</v>
      </c>
      <c r="S211" s="21">
        <f t="shared" si="75"/>
        <v>-0.5493607535095361</v>
      </c>
      <c r="U211" s="9">
        <v>123925.425</v>
      </c>
      <c r="W211" s="9">
        <v>195327.568</v>
      </c>
      <c r="Y211" s="9">
        <f t="shared" si="76"/>
        <v>-71402.143</v>
      </c>
      <c r="AA211" s="21">
        <f t="shared" si="77"/>
        <v>-0.3655507705906623</v>
      </c>
      <c r="AC211" s="9">
        <v>123714.66</v>
      </c>
      <c r="AE211" s="9">
        <v>231850.776</v>
      </c>
      <c r="AG211" s="9">
        <f t="shared" si="78"/>
        <v>-108136.11600000001</v>
      </c>
      <c r="AI211" s="21">
        <f t="shared" si="79"/>
        <v>-0.46640394250826234</v>
      </c>
    </row>
    <row r="212" spans="1:35" ht="12.75" outlineLevel="1">
      <c r="A212" s="1" t="s">
        <v>592</v>
      </c>
      <c r="B212" s="16" t="s">
        <v>593</v>
      </c>
      <c r="C212" s="1" t="s">
        <v>1169</v>
      </c>
      <c r="E212" s="5">
        <v>7552.336</v>
      </c>
      <c r="G212" s="5">
        <v>5180.028</v>
      </c>
      <c r="I212" s="9">
        <f t="shared" si="72"/>
        <v>2372.308</v>
      </c>
      <c r="K212" s="21">
        <f t="shared" si="73"/>
        <v>0.4579720418499668</v>
      </c>
      <c r="M212" s="9">
        <v>26356.041</v>
      </c>
      <c r="O212" s="9">
        <v>17679.841</v>
      </c>
      <c r="Q212" s="9">
        <f t="shared" si="74"/>
        <v>8676.2</v>
      </c>
      <c r="S212" s="21">
        <f t="shared" si="75"/>
        <v>0.4907397074442016</v>
      </c>
      <c r="U212" s="9">
        <v>85455.635</v>
      </c>
      <c r="W212" s="9">
        <v>72264.006</v>
      </c>
      <c r="Y212" s="9">
        <f t="shared" si="76"/>
        <v>13191.629</v>
      </c>
      <c r="AA212" s="21">
        <f t="shared" si="77"/>
        <v>0.18254771261919803</v>
      </c>
      <c r="AC212" s="9">
        <v>102024.50099999999</v>
      </c>
      <c r="AE212" s="9">
        <v>74192.42599999999</v>
      </c>
      <c r="AG212" s="9">
        <f t="shared" si="78"/>
        <v>27832.074999999997</v>
      </c>
      <c r="AI212" s="21">
        <f t="shared" si="79"/>
        <v>0.37513364234780516</v>
      </c>
    </row>
    <row r="213" spans="1:35" ht="12.75" outlineLevel="1">
      <c r="A213" s="1" t="s">
        <v>594</v>
      </c>
      <c r="B213" s="16" t="s">
        <v>595</v>
      </c>
      <c r="C213" s="1" t="s">
        <v>1170</v>
      </c>
      <c r="E213" s="5">
        <v>3531.568</v>
      </c>
      <c r="G213" s="5">
        <v>0</v>
      </c>
      <c r="I213" s="9">
        <f t="shared" si="72"/>
        <v>3531.568</v>
      </c>
      <c r="K213" s="21" t="str">
        <f t="shared" si="73"/>
        <v>N.M.</v>
      </c>
      <c r="M213" s="9">
        <v>15017.843</v>
      </c>
      <c r="O213" s="9">
        <v>292.5</v>
      </c>
      <c r="Q213" s="9">
        <f t="shared" si="74"/>
        <v>14725.343</v>
      </c>
      <c r="S213" s="21" t="str">
        <f t="shared" si="75"/>
        <v>N.M.</v>
      </c>
      <c r="U213" s="9">
        <v>86506.601</v>
      </c>
      <c r="W213" s="9">
        <v>2735.619</v>
      </c>
      <c r="Y213" s="9">
        <f t="shared" si="76"/>
        <v>83770.98199999999</v>
      </c>
      <c r="AA213" s="21" t="str">
        <f t="shared" si="77"/>
        <v>N.M.</v>
      </c>
      <c r="AC213" s="9">
        <v>92345.416</v>
      </c>
      <c r="AE213" s="9">
        <v>3290.985</v>
      </c>
      <c r="AG213" s="9">
        <f t="shared" si="78"/>
        <v>89054.431</v>
      </c>
      <c r="AI213" s="21" t="str">
        <f t="shared" si="79"/>
        <v>N.M.</v>
      </c>
    </row>
    <row r="214" spans="1:35" ht="12.75" outlineLevel="1">
      <c r="A214" s="1" t="s">
        <v>596</v>
      </c>
      <c r="B214" s="16" t="s">
        <v>597</v>
      </c>
      <c r="C214" s="1" t="s">
        <v>1171</v>
      </c>
      <c r="E214" s="5">
        <v>32315.637</v>
      </c>
      <c r="G214" s="5">
        <v>84114.345</v>
      </c>
      <c r="I214" s="9">
        <f t="shared" si="72"/>
        <v>-51798.708</v>
      </c>
      <c r="K214" s="21">
        <f t="shared" si="73"/>
        <v>-0.6158130102540773</v>
      </c>
      <c r="M214" s="9">
        <v>-3491.512</v>
      </c>
      <c r="O214" s="9">
        <v>216924.909</v>
      </c>
      <c r="Q214" s="9">
        <f t="shared" si="74"/>
        <v>-220416.421</v>
      </c>
      <c r="S214" s="21">
        <f t="shared" si="75"/>
        <v>-1.0160954867566638</v>
      </c>
      <c r="U214" s="9">
        <v>219459.108</v>
      </c>
      <c r="W214" s="9">
        <v>544230.689</v>
      </c>
      <c r="Y214" s="9">
        <f t="shared" si="76"/>
        <v>-324771.581</v>
      </c>
      <c r="AA214" s="21">
        <f t="shared" si="77"/>
        <v>-0.5967535230267031</v>
      </c>
      <c r="AC214" s="9">
        <v>274107.37</v>
      </c>
      <c r="AE214" s="9">
        <v>567404.835</v>
      </c>
      <c r="AG214" s="9">
        <f t="shared" si="78"/>
        <v>-293297.46499999997</v>
      </c>
      <c r="AI214" s="21">
        <f t="shared" si="79"/>
        <v>-0.516910408421176</v>
      </c>
    </row>
    <row r="215" spans="1:35" ht="12.75" outlineLevel="1">
      <c r="A215" s="1" t="s">
        <v>598</v>
      </c>
      <c r="B215" s="16" t="s">
        <v>599</v>
      </c>
      <c r="C215" s="1" t="s">
        <v>1172</v>
      </c>
      <c r="E215" s="5">
        <v>25329.491</v>
      </c>
      <c r="G215" s="5">
        <v>39204.348</v>
      </c>
      <c r="I215" s="9">
        <f t="shared" si="72"/>
        <v>-13874.856999999996</v>
      </c>
      <c r="K215" s="21">
        <f t="shared" si="73"/>
        <v>-0.3539111784233728</v>
      </c>
      <c r="M215" s="9">
        <v>79770.855</v>
      </c>
      <c r="O215" s="9">
        <v>106776.245</v>
      </c>
      <c r="Q215" s="9">
        <f t="shared" si="74"/>
        <v>-27005.39</v>
      </c>
      <c r="S215" s="21">
        <f t="shared" si="75"/>
        <v>-0.2529157117297017</v>
      </c>
      <c r="U215" s="9">
        <v>320691.618</v>
      </c>
      <c r="W215" s="9">
        <v>325135.131</v>
      </c>
      <c r="Y215" s="9">
        <f t="shared" si="76"/>
        <v>-4443.512999999977</v>
      </c>
      <c r="AA215" s="21">
        <f t="shared" si="77"/>
        <v>-0.01366666526109717</v>
      </c>
      <c r="AC215" s="9">
        <v>353637.27900000004</v>
      </c>
      <c r="AE215" s="9">
        <v>370300.67</v>
      </c>
      <c r="AG215" s="9">
        <f t="shared" si="78"/>
        <v>-16663.390999999945</v>
      </c>
      <c r="AI215" s="21">
        <f t="shared" si="79"/>
        <v>-0.04499962422428225</v>
      </c>
    </row>
    <row r="216" spans="1:35" ht="12.75" outlineLevel="1">
      <c r="A216" s="1" t="s">
        <v>600</v>
      </c>
      <c r="B216" s="16" t="s">
        <v>601</v>
      </c>
      <c r="C216" s="1" t="s">
        <v>1173</v>
      </c>
      <c r="E216" s="5">
        <v>298390.304</v>
      </c>
      <c r="G216" s="5">
        <v>253416.4</v>
      </c>
      <c r="I216" s="9">
        <f t="shared" si="72"/>
        <v>44973.90400000001</v>
      </c>
      <c r="K216" s="21">
        <f t="shared" si="73"/>
        <v>0.1774703768185485</v>
      </c>
      <c r="M216" s="9">
        <v>1001543.505</v>
      </c>
      <c r="O216" s="9">
        <v>624694.264</v>
      </c>
      <c r="Q216" s="9">
        <f t="shared" si="74"/>
        <v>376849.24100000004</v>
      </c>
      <c r="S216" s="21">
        <f t="shared" si="75"/>
        <v>0.6032538838871107</v>
      </c>
      <c r="U216" s="9">
        <v>3121225.582</v>
      </c>
      <c r="W216" s="9">
        <v>2313453.87</v>
      </c>
      <c r="Y216" s="9">
        <f t="shared" si="76"/>
        <v>807771.7119999998</v>
      </c>
      <c r="AA216" s="21">
        <f t="shared" si="77"/>
        <v>0.3491626621454958</v>
      </c>
      <c r="AC216" s="9">
        <v>3603500.696</v>
      </c>
      <c r="AE216" s="9">
        <v>2896807.622</v>
      </c>
      <c r="AG216" s="9">
        <f t="shared" si="78"/>
        <v>706693.074</v>
      </c>
      <c r="AI216" s="21">
        <f t="shared" si="79"/>
        <v>0.24395581834049732</v>
      </c>
    </row>
    <row r="217" spans="1:35" ht="12.75" outlineLevel="1">
      <c r="A217" s="1" t="s">
        <v>602</v>
      </c>
      <c r="B217" s="16" t="s">
        <v>603</v>
      </c>
      <c r="C217" s="1" t="s">
        <v>1165</v>
      </c>
      <c r="E217" s="5">
        <v>121251.83</v>
      </c>
      <c r="G217" s="5">
        <v>118160.85</v>
      </c>
      <c r="I217" s="9">
        <f t="shared" si="72"/>
        <v>3090.979999999996</v>
      </c>
      <c r="K217" s="21">
        <f t="shared" si="73"/>
        <v>0.02615908737961851</v>
      </c>
      <c r="M217" s="9">
        <v>372664.14</v>
      </c>
      <c r="O217" s="9">
        <v>415849.58</v>
      </c>
      <c r="Q217" s="9">
        <f t="shared" si="74"/>
        <v>-43185.44</v>
      </c>
      <c r="S217" s="21">
        <f t="shared" si="75"/>
        <v>-0.10384870413960741</v>
      </c>
      <c r="U217" s="9">
        <v>1388168.33</v>
      </c>
      <c r="W217" s="9">
        <v>1429231.56</v>
      </c>
      <c r="Y217" s="9">
        <f t="shared" si="76"/>
        <v>-41063.22999999998</v>
      </c>
      <c r="AA217" s="21">
        <f t="shared" si="77"/>
        <v>-0.028730984641844867</v>
      </c>
      <c r="AC217" s="9">
        <v>1507362.6</v>
      </c>
      <c r="AE217" s="9">
        <v>1469482.17</v>
      </c>
      <c r="AG217" s="9">
        <f t="shared" si="78"/>
        <v>37880.43000000017</v>
      </c>
      <c r="AI217" s="21">
        <f t="shared" si="79"/>
        <v>0.025778080723497427</v>
      </c>
    </row>
    <row r="218" spans="1:35" ht="12.75" outlineLevel="1">
      <c r="A218" s="1" t="s">
        <v>604</v>
      </c>
      <c r="B218" s="16" t="s">
        <v>605</v>
      </c>
      <c r="C218" s="1" t="s">
        <v>1174</v>
      </c>
      <c r="E218" s="5">
        <v>3136.21</v>
      </c>
      <c r="G218" s="5">
        <v>5033.59</v>
      </c>
      <c r="I218" s="9">
        <f t="shared" si="72"/>
        <v>-1897.38</v>
      </c>
      <c r="K218" s="21">
        <f t="shared" si="73"/>
        <v>-0.37694369227529456</v>
      </c>
      <c r="M218" s="9">
        <v>9408.63</v>
      </c>
      <c r="O218" s="9">
        <v>15100.77</v>
      </c>
      <c r="Q218" s="9">
        <f t="shared" si="74"/>
        <v>-5692.140000000001</v>
      </c>
      <c r="S218" s="21">
        <f t="shared" si="75"/>
        <v>-0.3769436922752946</v>
      </c>
      <c r="U218" s="9">
        <v>34498.31</v>
      </c>
      <c r="W218" s="9">
        <v>55369.49</v>
      </c>
      <c r="Y218" s="9">
        <f t="shared" si="76"/>
        <v>-20871.18</v>
      </c>
      <c r="AA218" s="21">
        <f t="shared" si="77"/>
        <v>-0.3769436922752946</v>
      </c>
      <c r="AC218" s="9">
        <v>39531.9</v>
      </c>
      <c r="AE218" s="9">
        <v>62696.59</v>
      </c>
      <c r="AG218" s="9">
        <f t="shared" si="78"/>
        <v>-23164.689999999995</v>
      </c>
      <c r="AI218" s="21">
        <f t="shared" si="79"/>
        <v>-0.36947288520795146</v>
      </c>
    </row>
    <row r="219" spans="1:35" ht="12.75" outlineLevel="1">
      <c r="A219" s="1" t="s">
        <v>606</v>
      </c>
      <c r="B219" s="16" t="s">
        <v>607</v>
      </c>
      <c r="C219" s="1" t="s">
        <v>1175</v>
      </c>
      <c r="E219" s="5">
        <v>31090.74</v>
      </c>
      <c r="G219" s="5">
        <v>33653.181</v>
      </c>
      <c r="I219" s="9">
        <f t="shared" si="72"/>
        <v>-2562.4409999999953</v>
      </c>
      <c r="K219" s="21">
        <f t="shared" si="73"/>
        <v>-0.07614260892603274</v>
      </c>
      <c r="M219" s="9">
        <v>95111.622</v>
      </c>
      <c r="O219" s="9">
        <v>103926.648</v>
      </c>
      <c r="Q219" s="9">
        <f t="shared" si="74"/>
        <v>-8815.025999999998</v>
      </c>
      <c r="S219" s="21">
        <f t="shared" si="75"/>
        <v>-0.08481968936398293</v>
      </c>
      <c r="U219" s="9">
        <v>377481.448</v>
      </c>
      <c r="W219" s="9">
        <v>330427.036</v>
      </c>
      <c r="Y219" s="9">
        <f t="shared" si="76"/>
        <v>47054.41199999995</v>
      </c>
      <c r="AA219" s="21">
        <f t="shared" si="77"/>
        <v>0.142404848494298</v>
      </c>
      <c r="AC219" s="9">
        <v>407605.973</v>
      </c>
      <c r="AE219" s="9">
        <v>364529.29</v>
      </c>
      <c r="AG219" s="9">
        <f t="shared" si="78"/>
        <v>43076.68300000002</v>
      </c>
      <c r="AI219" s="21">
        <f t="shared" si="79"/>
        <v>0.11817070447206045</v>
      </c>
    </row>
    <row r="220" spans="1:35" ht="12.75" outlineLevel="1">
      <c r="A220" s="1" t="s">
        <v>608</v>
      </c>
      <c r="B220" s="16" t="s">
        <v>609</v>
      </c>
      <c r="C220" s="1" t="s">
        <v>1176</v>
      </c>
      <c r="E220" s="5">
        <v>2119.58</v>
      </c>
      <c r="G220" s="5">
        <v>11247.607</v>
      </c>
      <c r="I220" s="9">
        <f t="shared" si="72"/>
        <v>-9128.027</v>
      </c>
      <c r="K220" s="21">
        <f t="shared" si="73"/>
        <v>-0.8115528040764582</v>
      </c>
      <c r="M220" s="9">
        <v>12331.241</v>
      </c>
      <c r="O220" s="9">
        <v>17612.686</v>
      </c>
      <c r="Q220" s="9">
        <f t="shared" si="74"/>
        <v>-5281.4450000000015</v>
      </c>
      <c r="S220" s="21">
        <f t="shared" si="75"/>
        <v>-0.29986596025160506</v>
      </c>
      <c r="U220" s="9">
        <v>50911.027</v>
      </c>
      <c r="W220" s="9">
        <v>52524.925</v>
      </c>
      <c r="Y220" s="9">
        <f t="shared" si="76"/>
        <v>-1613.898000000001</v>
      </c>
      <c r="AA220" s="21">
        <f t="shared" si="77"/>
        <v>-0.030726326596373074</v>
      </c>
      <c r="AC220" s="9">
        <v>53896.867</v>
      </c>
      <c r="AE220" s="9">
        <v>57473.847</v>
      </c>
      <c r="AG220" s="9">
        <f t="shared" si="78"/>
        <v>-3576.980000000003</v>
      </c>
      <c r="AI220" s="21">
        <f t="shared" si="79"/>
        <v>-0.06223665522163504</v>
      </c>
    </row>
    <row r="221" spans="1:35" ht="12.75" outlineLevel="1">
      <c r="A221" s="1" t="s">
        <v>610</v>
      </c>
      <c r="B221" s="16" t="s">
        <v>611</v>
      </c>
      <c r="C221" s="1" t="s">
        <v>1177</v>
      </c>
      <c r="E221" s="5">
        <v>0</v>
      </c>
      <c r="G221" s="5">
        <v>0</v>
      </c>
      <c r="I221" s="9">
        <f t="shared" si="72"/>
        <v>0</v>
      </c>
      <c r="K221" s="21">
        <f t="shared" si="73"/>
        <v>0</v>
      </c>
      <c r="M221" s="9">
        <v>0</v>
      </c>
      <c r="O221" s="9">
        <v>0</v>
      </c>
      <c r="Q221" s="9">
        <f t="shared" si="74"/>
        <v>0</v>
      </c>
      <c r="S221" s="21">
        <f t="shared" si="75"/>
        <v>0</v>
      </c>
      <c r="U221" s="9">
        <v>0</v>
      </c>
      <c r="W221" s="9">
        <v>23.22</v>
      </c>
      <c r="Y221" s="9">
        <f t="shared" si="76"/>
        <v>-23.22</v>
      </c>
      <c r="AA221" s="21" t="str">
        <f t="shared" si="77"/>
        <v>N.M.</v>
      </c>
      <c r="AC221" s="9">
        <v>0</v>
      </c>
      <c r="AE221" s="9">
        <v>23.22</v>
      </c>
      <c r="AG221" s="9">
        <f t="shared" si="78"/>
        <v>-23.22</v>
      </c>
      <c r="AI221" s="21" t="str">
        <f t="shared" si="79"/>
        <v>N.M.</v>
      </c>
    </row>
    <row r="222" spans="1:35" ht="12.75" outlineLevel="1">
      <c r="A222" s="1" t="s">
        <v>612</v>
      </c>
      <c r="B222" s="16" t="s">
        <v>613</v>
      </c>
      <c r="C222" s="1" t="s">
        <v>1178</v>
      </c>
      <c r="E222" s="5">
        <v>61611.754</v>
      </c>
      <c r="G222" s="5">
        <v>75949.897</v>
      </c>
      <c r="I222" s="9">
        <f t="shared" si="72"/>
        <v>-14338.142999999996</v>
      </c>
      <c r="K222" s="21">
        <f t="shared" si="73"/>
        <v>-0.18878423232094702</v>
      </c>
      <c r="M222" s="9">
        <v>197658.288</v>
      </c>
      <c r="O222" s="9">
        <v>253348.826</v>
      </c>
      <c r="Q222" s="9">
        <f t="shared" si="74"/>
        <v>-55690.538</v>
      </c>
      <c r="S222" s="21">
        <f t="shared" si="75"/>
        <v>-0.21981762804774158</v>
      </c>
      <c r="U222" s="9">
        <v>753590.204</v>
      </c>
      <c r="W222" s="9">
        <v>986915.004</v>
      </c>
      <c r="Y222" s="9">
        <f t="shared" si="76"/>
        <v>-233324.79999999993</v>
      </c>
      <c r="AA222" s="21">
        <f t="shared" si="77"/>
        <v>-0.23641833294085773</v>
      </c>
      <c r="AC222" s="9">
        <v>844476.797</v>
      </c>
      <c r="AE222" s="9">
        <v>1141095.535</v>
      </c>
      <c r="AG222" s="9">
        <f t="shared" si="78"/>
        <v>-296618.7379999999</v>
      </c>
      <c r="AI222" s="21">
        <f t="shared" si="79"/>
        <v>-0.2599420722472636</v>
      </c>
    </row>
    <row r="223" spans="1:35" ht="12.75" outlineLevel="1">
      <c r="A223" s="1" t="s">
        <v>614</v>
      </c>
      <c r="B223" s="16" t="s">
        <v>615</v>
      </c>
      <c r="C223" s="1" t="s">
        <v>1179</v>
      </c>
      <c r="E223" s="5">
        <v>4370.034000000001</v>
      </c>
      <c r="G223" s="5">
        <v>3806.82</v>
      </c>
      <c r="I223" s="9">
        <f t="shared" si="72"/>
        <v>563.2140000000004</v>
      </c>
      <c r="K223" s="21">
        <f t="shared" si="73"/>
        <v>0.1479486815767492</v>
      </c>
      <c r="M223" s="9">
        <v>13121.841</v>
      </c>
      <c r="O223" s="9">
        <v>10845.789</v>
      </c>
      <c r="Q223" s="9">
        <f t="shared" si="74"/>
        <v>2276.0519999999997</v>
      </c>
      <c r="S223" s="21">
        <f t="shared" si="75"/>
        <v>0.2098558251502034</v>
      </c>
      <c r="U223" s="9">
        <v>43394.784</v>
      </c>
      <c r="W223" s="9">
        <v>36340.08</v>
      </c>
      <c r="Y223" s="9">
        <f t="shared" si="76"/>
        <v>7054.703999999998</v>
      </c>
      <c r="AA223" s="21">
        <f t="shared" si="77"/>
        <v>0.19413011749011003</v>
      </c>
      <c r="AC223" s="9">
        <v>47144.295</v>
      </c>
      <c r="AE223" s="9">
        <v>40155.733</v>
      </c>
      <c r="AG223" s="9">
        <f t="shared" si="78"/>
        <v>6988.561999999998</v>
      </c>
      <c r="AI223" s="21">
        <f t="shared" si="79"/>
        <v>0.17403646946252974</v>
      </c>
    </row>
    <row r="224" spans="1:35" ht="12.75" outlineLevel="1">
      <c r="A224" s="1" t="s">
        <v>616</v>
      </c>
      <c r="B224" s="16" t="s">
        <v>617</v>
      </c>
      <c r="C224" s="1" t="s">
        <v>1180</v>
      </c>
      <c r="E224" s="5">
        <v>11249.798</v>
      </c>
      <c r="G224" s="5">
        <v>6872.392000000001</v>
      </c>
      <c r="I224" s="9">
        <f t="shared" si="72"/>
        <v>4377.406</v>
      </c>
      <c r="K224" s="21">
        <f t="shared" si="73"/>
        <v>0.6369552260697584</v>
      </c>
      <c r="M224" s="9">
        <v>35963.179000000004</v>
      </c>
      <c r="O224" s="9">
        <v>20535.427</v>
      </c>
      <c r="Q224" s="9">
        <f t="shared" si="74"/>
        <v>15427.752000000004</v>
      </c>
      <c r="S224" s="21">
        <f t="shared" si="75"/>
        <v>0.7512749552273739</v>
      </c>
      <c r="U224" s="9">
        <v>107920.381</v>
      </c>
      <c r="W224" s="9">
        <v>70113.941</v>
      </c>
      <c r="Y224" s="9">
        <f t="shared" si="76"/>
        <v>37806.43999999999</v>
      </c>
      <c r="AA224" s="21">
        <f t="shared" si="77"/>
        <v>0.5392143054688651</v>
      </c>
      <c r="AC224" s="9">
        <v>113009.147</v>
      </c>
      <c r="AE224" s="9">
        <v>79817.766</v>
      </c>
      <c r="AG224" s="9">
        <f t="shared" si="78"/>
        <v>33191.380999999994</v>
      </c>
      <c r="AI224" s="21">
        <f t="shared" si="79"/>
        <v>0.41583951372430034</v>
      </c>
    </row>
    <row r="225" spans="1:35" ht="12.75" outlineLevel="1">
      <c r="A225" s="1" t="s">
        <v>618</v>
      </c>
      <c r="B225" s="16" t="s">
        <v>619</v>
      </c>
      <c r="C225" s="1" t="s">
        <v>1181</v>
      </c>
      <c r="E225" s="5">
        <v>45355.727</v>
      </c>
      <c r="G225" s="5">
        <v>63970.173</v>
      </c>
      <c r="I225" s="9">
        <f t="shared" si="72"/>
        <v>-18614.446000000004</v>
      </c>
      <c r="K225" s="21">
        <f t="shared" si="73"/>
        <v>-0.290986332020706</v>
      </c>
      <c r="M225" s="9">
        <v>136507.496</v>
      </c>
      <c r="O225" s="9">
        <v>183733.11</v>
      </c>
      <c r="Q225" s="9">
        <f t="shared" si="74"/>
        <v>-47225.61399999997</v>
      </c>
      <c r="S225" s="21">
        <f t="shared" si="75"/>
        <v>-0.2570337703422098</v>
      </c>
      <c r="U225" s="9">
        <v>492623.665</v>
      </c>
      <c r="W225" s="9">
        <v>558294.261</v>
      </c>
      <c r="Y225" s="9">
        <f t="shared" si="76"/>
        <v>-65670.59600000008</v>
      </c>
      <c r="AA225" s="21">
        <f t="shared" si="77"/>
        <v>-0.11762720949768114</v>
      </c>
      <c r="AC225" s="9">
        <v>572090.417</v>
      </c>
      <c r="AE225" s="9">
        <v>700108.2080000001</v>
      </c>
      <c r="AG225" s="9">
        <f t="shared" si="78"/>
        <v>-128017.79100000008</v>
      </c>
      <c r="AI225" s="21">
        <f t="shared" si="79"/>
        <v>-0.18285429243246362</v>
      </c>
    </row>
    <row r="226" spans="1:35" ht="12.75" outlineLevel="1">
      <c r="A226" s="1" t="s">
        <v>620</v>
      </c>
      <c r="B226" s="16" t="s">
        <v>621</v>
      </c>
      <c r="C226" s="1" t="s">
        <v>1182</v>
      </c>
      <c r="E226" s="5">
        <v>232829.417</v>
      </c>
      <c r="G226" s="5">
        <v>287901.3</v>
      </c>
      <c r="I226" s="9">
        <f t="shared" si="72"/>
        <v>-55071.883</v>
      </c>
      <c r="K226" s="21">
        <f t="shared" si="73"/>
        <v>-0.1912873717485819</v>
      </c>
      <c r="M226" s="9">
        <v>705741.553</v>
      </c>
      <c r="O226" s="9">
        <v>864714.322</v>
      </c>
      <c r="Q226" s="9">
        <f t="shared" si="74"/>
        <v>-158972.7690000001</v>
      </c>
      <c r="S226" s="21">
        <f t="shared" si="75"/>
        <v>-0.18384426504271556</v>
      </c>
      <c r="U226" s="9">
        <v>2778300.868</v>
      </c>
      <c r="W226" s="9">
        <v>2873274.695</v>
      </c>
      <c r="Y226" s="9">
        <f t="shared" si="76"/>
        <v>-94973.82700000005</v>
      </c>
      <c r="AA226" s="21">
        <f t="shared" si="77"/>
        <v>-0.0330542106417013</v>
      </c>
      <c r="AC226" s="9">
        <v>3079574.523</v>
      </c>
      <c r="AE226" s="9">
        <v>3146081.807</v>
      </c>
      <c r="AG226" s="9">
        <f t="shared" si="78"/>
        <v>-66507.28399999999</v>
      </c>
      <c r="AI226" s="21">
        <f t="shared" si="79"/>
        <v>-0.02113971857057943</v>
      </c>
    </row>
    <row r="227" spans="1:35" ht="12.75" outlineLevel="1">
      <c r="A227" s="1" t="s">
        <v>622</v>
      </c>
      <c r="B227" s="16" t="s">
        <v>623</v>
      </c>
      <c r="C227" s="1" t="s">
        <v>1183</v>
      </c>
      <c r="E227" s="5">
        <v>3307.65</v>
      </c>
      <c r="G227" s="5">
        <v>3494.76</v>
      </c>
      <c r="I227" s="9">
        <f t="shared" si="72"/>
        <v>-187.11000000000013</v>
      </c>
      <c r="K227" s="21">
        <f t="shared" si="73"/>
        <v>-0.053540157264018166</v>
      </c>
      <c r="M227" s="9">
        <v>10477.21</v>
      </c>
      <c r="O227" s="9">
        <v>10336.81</v>
      </c>
      <c r="Q227" s="9">
        <f t="shared" si="74"/>
        <v>140.39999999999964</v>
      </c>
      <c r="S227" s="21">
        <f t="shared" si="75"/>
        <v>0.01358252691110697</v>
      </c>
      <c r="U227" s="9">
        <v>38679.31</v>
      </c>
      <c r="W227" s="9">
        <v>34959.37</v>
      </c>
      <c r="Y227" s="9">
        <f t="shared" si="76"/>
        <v>3719.939999999995</v>
      </c>
      <c r="AA227" s="21">
        <f t="shared" si="77"/>
        <v>0.10640752393421263</v>
      </c>
      <c r="AC227" s="9">
        <v>42199.67</v>
      </c>
      <c r="AE227" s="9">
        <v>37342.49</v>
      </c>
      <c r="AG227" s="9">
        <f t="shared" si="78"/>
        <v>4857.18</v>
      </c>
      <c r="AI227" s="21">
        <f t="shared" si="79"/>
        <v>0.13007113344610927</v>
      </c>
    </row>
    <row r="228" spans="1:35" ht="12.75" outlineLevel="1">
      <c r="A228" s="1" t="s">
        <v>624</v>
      </c>
      <c r="B228" s="16" t="s">
        <v>625</v>
      </c>
      <c r="C228" s="1" t="s">
        <v>1184</v>
      </c>
      <c r="E228" s="5">
        <v>54124.07</v>
      </c>
      <c r="G228" s="5">
        <v>53038.43</v>
      </c>
      <c r="I228" s="9">
        <f t="shared" si="72"/>
        <v>1085.6399999999994</v>
      </c>
      <c r="K228" s="21">
        <f t="shared" si="73"/>
        <v>0.020468931678407513</v>
      </c>
      <c r="M228" s="9">
        <v>198840.89</v>
      </c>
      <c r="O228" s="9">
        <v>177599.8</v>
      </c>
      <c r="Q228" s="9">
        <f t="shared" si="74"/>
        <v>21241.090000000026</v>
      </c>
      <c r="S228" s="21">
        <f t="shared" si="75"/>
        <v>0.1196008666676428</v>
      </c>
      <c r="U228" s="9">
        <v>602189.53</v>
      </c>
      <c r="W228" s="9">
        <v>588507.269</v>
      </c>
      <c r="Y228" s="9">
        <f t="shared" si="76"/>
        <v>13682.261000000057</v>
      </c>
      <c r="AA228" s="21">
        <f t="shared" si="77"/>
        <v>0.023249094311526775</v>
      </c>
      <c r="AC228" s="9">
        <v>653523.72</v>
      </c>
      <c r="AE228" s="9">
        <v>645998.167</v>
      </c>
      <c r="AG228" s="9">
        <f t="shared" si="78"/>
        <v>7525.552999999956</v>
      </c>
      <c r="AI228" s="21">
        <f t="shared" si="79"/>
        <v>0.01164949590329094</v>
      </c>
    </row>
    <row r="229" spans="1:35" ht="12.75" outlineLevel="1">
      <c r="A229" s="1" t="s">
        <v>626</v>
      </c>
      <c r="B229" s="16" t="s">
        <v>627</v>
      </c>
      <c r="C229" s="1" t="s">
        <v>1185</v>
      </c>
      <c r="E229" s="5">
        <v>9244.01</v>
      </c>
      <c r="G229" s="5">
        <v>11059.13</v>
      </c>
      <c r="I229" s="9">
        <f t="shared" si="72"/>
        <v>-1815.119999999999</v>
      </c>
      <c r="K229" s="21">
        <f t="shared" si="73"/>
        <v>-0.16412864303069039</v>
      </c>
      <c r="M229" s="9">
        <v>27726.56</v>
      </c>
      <c r="O229" s="9">
        <v>33330.89</v>
      </c>
      <c r="Q229" s="9">
        <f t="shared" si="74"/>
        <v>-5604.329999999998</v>
      </c>
      <c r="S229" s="21">
        <f t="shared" si="75"/>
        <v>-0.16814222482507962</v>
      </c>
      <c r="U229" s="9">
        <v>120975.88</v>
      </c>
      <c r="W229" s="9">
        <v>119973.09</v>
      </c>
      <c r="Y229" s="9">
        <f t="shared" si="76"/>
        <v>1002.7900000000081</v>
      </c>
      <c r="AA229" s="21">
        <f t="shared" si="77"/>
        <v>0.008358457717476545</v>
      </c>
      <c r="AC229" s="9">
        <v>133780.67</v>
      </c>
      <c r="AE229" s="9">
        <v>128344.69</v>
      </c>
      <c r="AG229" s="9">
        <f t="shared" si="78"/>
        <v>5435.9800000000105</v>
      </c>
      <c r="AI229" s="21">
        <f t="shared" si="79"/>
        <v>0.04235453761273653</v>
      </c>
    </row>
    <row r="230" spans="1:35" ht="12.75" outlineLevel="1">
      <c r="A230" s="1" t="s">
        <v>628</v>
      </c>
      <c r="B230" s="16" t="s">
        <v>629</v>
      </c>
      <c r="C230" s="1" t="s">
        <v>1186</v>
      </c>
      <c r="E230" s="5">
        <v>10882.18</v>
      </c>
      <c r="G230" s="5">
        <v>10128.44</v>
      </c>
      <c r="I230" s="9">
        <f t="shared" si="72"/>
        <v>753.7399999999998</v>
      </c>
      <c r="K230" s="21">
        <f t="shared" si="73"/>
        <v>0.07441817298616567</v>
      </c>
      <c r="M230" s="9">
        <v>31588.17</v>
      </c>
      <c r="O230" s="9">
        <v>35436.29</v>
      </c>
      <c r="Q230" s="9">
        <f t="shared" si="74"/>
        <v>-3848.1200000000026</v>
      </c>
      <c r="S230" s="21">
        <f t="shared" si="75"/>
        <v>-0.10859263201650067</v>
      </c>
      <c r="U230" s="9">
        <v>119759.74</v>
      </c>
      <c r="W230" s="9">
        <v>124283.17</v>
      </c>
      <c r="Y230" s="9">
        <f t="shared" si="76"/>
        <v>-4523.429999999993</v>
      </c>
      <c r="AA230" s="21">
        <f t="shared" si="77"/>
        <v>-0.03639615886849356</v>
      </c>
      <c r="AC230" s="9">
        <v>129570.27</v>
      </c>
      <c r="AE230" s="9">
        <v>133499.55</v>
      </c>
      <c r="AG230" s="9">
        <f t="shared" si="78"/>
        <v>-3929.2799999999843</v>
      </c>
      <c r="AI230" s="21">
        <f t="shared" si="79"/>
        <v>-0.029432908200814043</v>
      </c>
    </row>
    <row r="231" spans="1:35" ht="12.75" outlineLevel="1">
      <c r="A231" s="1" t="s">
        <v>630</v>
      </c>
      <c r="B231" s="16" t="s">
        <v>631</v>
      </c>
      <c r="C231" s="1" t="s">
        <v>1187</v>
      </c>
      <c r="E231" s="5">
        <v>65944.60800000001</v>
      </c>
      <c r="G231" s="5">
        <v>48086.708</v>
      </c>
      <c r="I231" s="9">
        <f aca="true" t="shared" si="80" ref="I231:I262">+E231-G231</f>
        <v>17857.90000000001</v>
      </c>
      <c r="K231" s="21">
        <f aca="true" t="shared" si="81" ref="K231:K262">IF(G231&lt;0,IF(I231=0,0,IF(OR(G231=0,E231=0),"N.M.",IF(ABS(I231/G231)&gt;=10,"N.M.",I231/(-G231)))),IF(I231=0,0,IF(OR(G231=0,E231=0),"N.M.",IF(ABS(I231/G231)&gt;=10,"N.M.",I231/G231))))</f>
        <v>0.37136873665795567</v>
      </c>
      <c r="M231" s="9">
        <v>141908.946</v>
      </c>
      <c r="O231" s="9">
        <v>155449.081</v>
      </c>
      <c r="Q231" s="9">
        <f aca="true" t="shared" si="82" ref="Q231:Q262">(+M231-O231)</f>
        <v>-13540.13500000001</v>
      </c>
      <c r="S231" s="21">
        <f aca="true" t="shared" si="83" ref="S231:S262">IF(O231&lt;0,IF(Q231=0,0,IF(OR(O231=0,M231=0),"N.M.",IF(ABS(Q231/O231)&gt;=10,"N.M.",Q231/(-O231)))),IF(Q231=0,0,IF(OR(O231=0,M231=0),"N.M.",IF(ABS(Q231/O231)&gt;=10,"N.M.",Q231/O231))))</f>
        <v>-0.08710334543566718</v>
      </c>
      <c r="U231" s="9">
        <v>558542.081</v>
      </c>
      <c r="W231" s="9">
        <v>529667.322</v>
      </c>
      <c r="Y231" s="9">
        <f aca="true" t="shared" si="84" ref="Y231:Y262">(+U231-W231)</f>
        <v>28874.75899999996</v>
      </c>
      <c r="AA231" s="21">
        <f aca="true" t="shared" si="85" ref="AA231:AA262">IF(W231&lt;0,IF(Y231=0,0,IF(OR(W231=0,U231=0),"N.M.",IF(ABS(Y231/W231)&gt;=10,"N.M.",Y231/(-W231)))),IF(Y231=0,0,IF(OR(W231=0,U231=0),"N.M.",IF(ABS(Y231/W231)&gt;=10,"N.M.",Y231/W231))))</f>
        <v>0.054514896050166295</v>
      </c>
      <c r="AC231" s="9">
        <v>606966.188</v>
      </c>
      <c r="AE231" s="9">
        <v>565226.745</v>
      </c>
      <c r="AG231" s="9">
        <f aca="true" t="shared" si="86" ref="AG231:AG262">(+AC231-AE231)</f>
        <v>41739.44299999997</v>
      </c>
      <c r="AI231" s="21">
        <f aca="true" t="shared" si="87" ref="AI231:AI262">IF(AE231&lt;0,IF(AG231=0,0,IF(OR(AE231=0,AC231=0),"N.M.",IF(ABS(AG231/AE231)&gt;=10,"N.M.",AG231/(-AE231)))),IF(AG231=0,0,IF(OR(AE231=0,AC231=0),"N.M.",IF(ABS(AG231/AE231)&gt;=10,"N.M.",AG231/AE231))))</f>
        <v>0.07384548478858687</v>
      </c>
    </row>
    <row r="232" spans="1:35" ht="12.75" outlineLevel="1">
      <c r="A232" s="1" t="s">
        <v>632</v>
      </c>
      <c r="B232" s="16" t="s">
        <v>633</v>
      </c>
      <c r="C232" s="1" t="s">
        <v>1188</v>
      </c>
      <c r="E232" s="5">
        <v>62982.85</v>
      </c>
      <c r="G232" s="5">
        <v>41272.711</v>
      </c>
      <c r="I232" s="9">
        <f t="shared" si="80"/>
        <v>21710.138999999996</v>
      </c>
      <c r="K232" s="21">
        <f t="shared" si="81"/>
        <v>0.5260167910947259</v>
      </c>
      <c r="M232" s="9">
        <v>173745.625</v>
      </c>
      <c r="O232" s="9">
        <v>128388.99</v>
      </c>
      <c r="Q232" s="9">
        <f t="shared" si="82"/>
        <v>45356.634999999995</v>
      </c>
      <c r="S232" s="21">
        <f t="shared" si="83"/>
        <v>0.35327511338783796</v>
      </c>
      <c r="U232" s="9">
        <v>602552.624</v>
      </c>
      <c r="W232" s="9">
        <v>451501.214</v>
      </c>
      <c r="Y232" s="9">
        <f t="shared" si="84"/>
        <v>151051.40999999997</v>
      </c>
      <c r="AA232" s="21">
        <f t="shared" si="85"/>
        <v>0.3345537183871226</v>
      </c>
      <c r="AC232" s="9">
        <v>636996.7159999999</v>
      </c>
      <c r="AE232" s="9">
        <v>490974.67</v>
      </c>
      <c r="AG232" s="9">
        <f t="shared" si="86"/>
        <v>146022.04599999991</v>
      </c>
      <c r="AI232" s="21">
        <f t="shared" si="87"/>
        <v>0.29741258545985666</v>
      </c>
    </row>
    <row r="233" spans="1:35" ht="12.75" outlineLevel="1">
      <c r="A233" s="1" t="s">
        <v>634</v>
      </c>
      <c r="B233" s="16" t="s">
        <v>635</v>
      </c>
      <c r="C233" s="1" t="s">
        <v>1189</v>
      </c>
      <c r="E233" s="5">
        <v>15179.71</v>
      </c>
      <c r="G233" s="5">
        <v>15043.002</v>
      </c>
      <c r="I233" s="9">
        <f t="shared" si="80"/>
        <v>136.70799999999872</v>
      </c>
      <c r="K233" s="21">
        <f t="shared" si="81"/>
        <v>0.009087813722287527</v>
      </c>
      <c r="M233" s="9">
        <v>48488.502</v>
      </c>
      <c r="O233" s="9">
        <v>35041.364</v>
      </c>
      <c r="Q233" s="9">
        <f t="shared" si="82"/>
        <v>13447.137999999999</v>
      </c>
      <c r="S233" s="21">
        <f t="shared" si="83"/>
        <v>0.38375041565162815</v>
      </c>
      <c r="U233" s="9">
        <v>135717.793</v>
      </c>
      <c r="W233" s="9">
        <v>119740.441</v>
      </c>
      <c r="Y233" s="9">
        <f t="shared" si="84"/>
        <v>15977.351999999999</v>
      </c>
      <c r="AA233" s="21">
        <f t="shared" si="85"/>
        <v>0.13343321493195434</v>
      </c>
      <c r="AC233" s="9">
        <v>142053.506</v>
      </c>
      <c r="AE233" s="9">
        <v>136833.964</v>
      </c>
      <c r="AG233" s="9">
        <f t="shared" si="86"/>
        <v>5219.541999999987</v>
      </c>
      <c r="AI233" s="21">
        <f t="shared" si="87"/>
        <v>0.03814507632037895</v>
      </c>
    </row>
    <row r="234" spans="1:35" ht="12.75" outlineLevel="1">
      <c r="A234" s="1" t="s">
        <v>636</v>
      </c>
      <c r="B234" s="16" t="s">
        <v>637</v>
      </c>
      <c r="C234" s="1" t="s">
        <v>1190</v>
      </c>
      <c r="E234" s="5">
        <v>0</v>
      </c>
      <c r="G234" s="5">
        <v>0</v>
      </c>
      <c r="I234" s="9">
        <f t="shared" si="80"/>
        <v>0</v>
      </c>
      <c r="K234" s="21">
        <f t="shared" si="81"/>
        <v>0</v>
      </c>
      <c r="M234" s="9">
        <v>0</v>
      </c>
      <c r="O234" s="9">
        <v>0</v>
      </c>
      <c r="Q234" s="9">
        <f t="shared" si="82"/>
        <v>0</v>
      </c>
      <c r="S234" s="21">
        <f t="shared" si="83"/>
        <v>0</v>
      </c>
      <c r="U234" s="9">
        <v>-1341.53</v>
      </c>
      <c r="W234" s="9">
        <v>220.33</v>
      </c>
      <c r="Y234" s="9">
        <f t="shared" si="84"/>
        <v>-1561.86</v>
      </c>
      <c r="AA234" s="21">
        <f t="shared" si="85"/>
        <v>-7.088730540552806</v>
      </c>
      <c r="AC234" s="9">
        <v>-1341.53</v>
      </c>
      <c r="AE234" s="9">
        <v>27609.54</v>
      </c>
      <c r="AG234" s="9">
        <f t="shared" si="86"/>
        <v>-28951.07</v>
      </c>
      <c r="AI234" s="21">
        <f t="shared" si="87"/>
        <v>-1.0485893644008557</v>
      </c>
    </row>
    <row r="235" spans="1:35" ht="12.75" outlineLevel="1">
      <c r="A235" s="1" t="s">
        <v>638</v>
      </c>
      <c r="B235" s="16" t="s">
        <v>639</v>
      </c>
      <c r="C235" s="1" t="s">
        <v>1191</v>
      </c>
      <c r="E235" s="5">
        <v>0</v>
      </c>
      <c r="G235" s="5">
        <v>-175</v>
      </c>
      <c r="I235" s="9">
        <f t="shared" si="80"/>
        <v>175</v>
      </c>
      <c r="K235" s="21" t="str">
        <f t="shared" si="81"/>
        <v>N.M.</v>
      </c>
      <c r="M235" s="9">
        <v>3255.01</v>
      </c>
      <c r="O235" s="9">
        <v>-605.31</v>
      </c>
      <c r="Q235" s="9">
        <f t="shared" si="82"/>
        <v>3860.32</v>
      </c>
      <c r="S235" s="21">
        <f t="shared" si="83"/>
        <v>6.377426442649222</v>
      </c>
      <c r="U235" s="9">
        <v>7798.58</v>
      </c>
      <c r="W235" s="9">
        <v>18725.86</v>
      </c>
      <c r="Y235" s="9">
        <f t="shared" si="84"/>
        <v>-10927.28</v>
      </c>
      <c r="AA235" s="21">
        <f t="shared" si="85"/>
        <v>-0.5835395543916274</v>
      </c>
      <c r="AC235" s="9">
        <v>6675.42</v>
      </c>
      <c r="AE235" s="9">
        <v>18873.05</v>
      </c>
      <c r="AG235" s="9">
        <f t="shared" si="86"/>
        <v>-12197.63</v>
      </c>
      <c r="AI235" s="21">
        <f t="shared" si="87"/>
        <v>-0.6462988229247525</v>
      </c>
    </row>
    <row r="236" spans="1:35" ht="12.75" outlineLevel="1">
      <c r="A236" s="1" t="s">
        <v>640</v>
      </c>
      <c r="B236" s="16" t="s">
        <v>641</v>
      </c>
      <c r="C236" s="1" t="s">
        <v>1192</v>
      </c>
      <c r="E236" s="5">
        <v>338.83</v>
      </c>
      <c r="G236" s="5">
        <v>185.31</v>
      </c>
      <c r="I236" s="9">
        <f t="shared" si="80"/>
        <v>153.51999999999998</v>
      </c>
      <c r="K236" s="21">
        <f t="shared" si="81"/>
        <v>0.8284496249527817</v>
      </c>
      <c r="M236" s="9">
        <v>1615.38</v>
      </c>
      <c r="O236" s="9">
        <v>850.83</v>
      </c>
      <c r="Q236" s="9">
        <f t="shared" si="82"/>
        <v>764.5500000000001</v>
      </c>
      <c r="S236" s="21">
        <f t="shared" si="83"/>
        <v>0.8985931384647933</v>
      </c>
      <c r="U236" s="9">
        <v>2621.79</v>
      </c>
      <c r="W236" s="9">
        <v>1900.37</v>
      </c>
      <c r="Y236" s="9">
        <f t="shared" si="84"/>
        <v>721.4200000000001</v>
      </c>
      <c r="AA236" s="21">
        <f t="shared" si="85"/>
        <v>0.37962081068423525</v>
      </c>
      <c r="AC236" s="9">
        <v>2825.79</v>
      </c>
      <c r="AE236" s="9">
        <v>2822.01</v>
      </c>
      <c r="AG236" s="9">
        <f t="shared" si="86"/>
        <v>3.7799999999997453</v>
      </c>
      <c r="AI236" s="21">
        <f t="shared" si="87"/>
        <v>0.0013394708027256264</v>
      </c>
    </row>
    <row r="237" spans="1:35" ht="12.75" outlineLevel="1">
      <c r="A237" s="1" t="s">
        <v>642</v>
      </c>
      <c r="B237" s="16" t="s">
        <v>643</v>
      </c>
      <c r="C237" s="1" t="s">
        <v>1193</v>
      </c>
      <c r="E237" s="5">
        <v>22208.73</v>
      </c>
      <c r="G237" s="5">
        <v>37897.109000000004</v>
      </c>
      <c r="I237" s="9">
        <f t="shared" si="80"/>
        <v>-15688.379000000004</v>
      </c>
      <c r="K237" s="21">
        <f t="shared" si="81"/>
        <v>-0.4139729761444337</v>
      </c>
      <c r="M237" s="9">
        <v>64916.367</v>
      </c>
      <c r="O237" s="9">
        <v>108938.869</v>
      </c>
      <c r="Q237" s="9">
        <f t="shared" si="82"/>
        <v>-44022.50200000001</v>
      </c>
      <c r="S237" s="21">
        <f t="shared" si="83"/>
        <v>-0.4041028000758848</v>
      </c>
      <c r="U237" s="9">
        <v>241218.608</v>
      </c>
      <c r="W237" s="9">
        <v>386400.475</v>
      </c>
      <c r="Y237" s="9">
        <f t="shared" si="84"/>
        <v>-145181.86699999997</v>
      </c>
      <c r="AA237" s="21">
        <f t="shared" si="85"/>
        <v>-0.37572900757950667</v>
      </c>
      <c r="AC237" s="9">
        <v>270618.474</v>
      </c>
      <c r="AE237" s="9">
        <v>433959.894</v>
      </c>
      <c r="AG237" s="9">
        <f t="shared" si="86"/>
        <v>-163341.41999999998</v>
      </c>
      <c r="AI237" s="21">
        <f t="shared" si="87"/>
        <v>-0.3763975018391907</v>
      </c>
    </row>
    <row r="238" spans="1:35" ht="12.75" outlineLevel="1">
      <c r="A238" s="1" t="s">
        <v>644</v>
      </c>
      <c r="B238" s="16" t="s">
        <v>645</v>
      </c>
      <c r="C238" s="1" t="s">
        <v>1194</v>
      </c>
      <c r="E238" s="5">
        <v>655.1990000000001</v>
      </c>
      <c r="G238" s="5">
        <v>317.937</v>
      </c>
      <c r="I238" s="9">
        <f t="shared" si="80"/>
        <v>337.26200000000006</v>
      </c>
      <c r="K238" s="21">
        <f t="shared" si="81"/>
        <v>1.0607824820640568</v>
      </c>
      <c r="M238" s="9">
        <v>1440.3210000000001</v>
      </c>
      <c r="O238" s="9">
        <v>805.0360000000001</v>
      </c>
      <c r="Q238" s="9">
        <f t="shared" si="82"/>
        <v>635.2850000000001</v>
      </c>
      <c r="S238" s="21">
        <f t="shared" si="83"/>
        <v>0.7891386223721673</v>
      </c>
      <c r="U238" s="9">
        <v>2563.821</v>
      </c>
      <c r="W238" s="9">
        <v>2104.4010000000003</v>
      </c>
      <c r="Y238" s="9">
        <f t="shared" si="84"/>
        <v>459.4199999999996</v>
      </c>
      <c r="AA238" s="21">
        <f t="shared" si="85"/>
        <v>0.2183139050019457</v>
      </c>
      <c r="AC238" s="9">
        <v>2584.4809999999998</v>
      </c>
      <c r="AE238" s="9">
        <v>2477.351</v>
      </c>
      <c r="AG238" s="9">
        <f t="shared" si="86"/>
        <v>107.12999999999965</v>
      </c>
      <c r="AI238" s="21">
        <f t="shared" si="87"/>
        <v>0.043243771270199356</v>
      </c>
    </row>
    <row r="239" spans="1:35" ht="12.75" outlineLevel="1">
      <c r="A239" s="1" t="s">
        <v>646</v>
      </c>
      <c r="B239" s="16" t="s">
        <v>647</v>
      </c>
      <c r="C239" s="1" t="s">
        <v>1195</v>
      </c>
      <c r="E239" s="5">
        <v>35667.17</v>
      </c>
      <c r="G239" s="5">
        <v>69445.12</v>
      </c>
      <c r="I239" s="9">
        <f t="shared" si="80"/>
        <v>-33777.95</v>
      </c>
      <c r="K239" s="21">
        <f t="shared" si="81"/>
        <v>-0.4863977483227043</v>
      </c>
      <c r="M239" s="9">
        <v>117015.4</v>
      </c>
      <c r="O239" s="9">
        <v>221413.705</v>
      </c>
      <c r="Q239" s="9">
        <f t="shared" si="82"/>
        <v>-104398.305</v>
      </c>
      <c r="S239" s="21">
        <f t="shared" si="83"/>
        <v>-0.4715078725591986</v>
      </c>
      <c r="U239" s="9">
        <v>468735.701</v>
      </c>
      <c r="W239" s="9">
        <v>765599.719</v>
      </c>
      <c r="Y239" s="9">
        <f t="shared" si="84"/>
        <v>-296864.01800000004</v>
      </c>
      <c r="AA239" s="21">
        <f t="shared" si="85"/>
        <v>-0.3877535618583476</v>
      </c>
      <c r="AC239" s="9">
        <v>521616.108</v>
      </c>
      <c r="AE239" s="9">
        <v>830673.361</v>
      </c>
      <c r="AG239" s="9">
        <f t="shared" si="86"/>
        <v>-309057.253</v>
      </c>
      <c r="AI239" s="21">
        <f t="shared" si="87"/>
        <v>-0.3720562949411833</v>
      </c>
    </row>
    <row r="240" spans="1:35" ht="12.75" outlineLevel="1">
      <c r="A240" s="1" t="s">
        <v>648</v>
      </c>
      <c r="B240" s="16" t="s">
        <v>649</v>
      </c>
      <c r="C240" s="1" t="s">
        <v>1196</v>
      </c>
      <c r="E240" s="5">
        <v>76917.317</v>
      </c>
      <c r="G240" s="5">
        <v>83380.579</v>
      </c>
      <c r="I240" s="9">
        <f t="shared" si="80"/>
        <v>-6463.262000000002</v>
      </c>
      <c r="K240" s="21">
        <f t="shared" si="81"/>
        <v>-0.07751519691413995</v>
      </c>
      <c r="M240" s="9">
        <v>176613.349</v>
      </c>
      <c r="O240" s="9">
        <v>190025.766</v>
      </c>
      <c r="Q240" s="9">
        <f t="shared" si="82"/>
        <v>-13412.417000000016</v>
      </c>
      <c r="S240" s="21">
        <f t="shared" si="83"/>
        <v>-0.07058209674576454</v>
      </c>
      <c r="U240" s="9">
        <v>723137.558</v>
      </c>
      <c r="W240" s="9">
        <v>643768.873</v>
      </c>
      <c r="Y240" s="9">
        <f t="shared" si="84"/>
        <v>79368.68499999994</v>
      </c>
      <c r="AA240" s="21">
        <f t="shared" si="85"/>
        <v>0.12328754670932954</v>
      </c>
      <c r="AC240" s="9">
        <v>833522.824</v>
      </c>
      <c r="AE240" s="9">
        <v>744091.946</v>
      </c>
      <c r="AG240" s="9">
        <f t="shared" si="86"/>
        <v>89430.87800000003</v>
      </c>
      <c r="AI240" s="21">
        <f t="shared" si="87"/>
        <v>0.12018793978452769</v>
      </c>
    </row>
    <row r="241" spans="1:35" ht="12.75" outlineLevel="1">
      <c r="A241" s="1" t="s">
        <v>650</v>
      </c>
      <c r="B241" s="16" t="s">
        <v>651</v>
      </c>
      <c r="C241" s="1" t="s">
        <v>1197</v>
      </c>
      <c r="E241" s="5">
        <v>19951.647</v>
      </c>
      <c r="G241" s="5">
        <v>10612.506</v>
      </c>
      <c r="I241" s="9">
        <f t="shared" si="80"/>
        <v>9339.141000000001</v>
      </c>
      <c r="K241" s="21">
        <f t="shared" si="81"/>
        <v>0.8800127886853494</v>
      </c>
      <c r="M241" s="9">
        <v>25943.16</v>
      </c>
      <c r="O241" s="9">
        <v>1039.381</v>
      </c>
      <c r="Q241" s="9">
        <f t="shared" si="82"/>
        <v>24903.779</v>
      </c>
      <c r="S241" s="21" t="str">
        <f t="shared" si="83"/>
        <v>N.M.</v>
      </c>
      <c r="U241" s="9">
        <v>264937.675</v>
      </c>
      <c r="W241" s="9">
        <v>213407.36</v>
      </c>
      <c r="Y241" s="9">
        <f t="shared" si="84"/>
        <v>51530.315</v>
      </c>
      <c r="AA241" s="21">
        <f t="shared" si="85"/>
        <v>0.24146456335901445</v>
      </c>
      <c r="AC241" s="9">
        <v>267750.23699999996</v>
      </c>
      <c r="AE241" s="9">
        <v>213582.83500000002</v>
      </c>
      <c r="AG241" s="9">
        <f t="shared" si="86"/>
        <v>54167.401999999944</v>
      </c>
      <c r="AI241" s="21">
        <f t="shared" si="87"/>
        <v>0.2536130864636193</v>
      </c>
    </row>
    <row r="242" spans="1:35" ht="12.75" outlineLevel="1">
      <c r="A242" s="1" t="s">
        <v>652</v>
      </c>
      <c r="B242" s="16" t="s">
        <v>653</v>
      </c>
      <c r="C242" s="1" t="s">
        <v>1198</v>
      </c>
      <c r="E242" s="5">
        <v>2384.4390000000003</v>
      </c>
      <c r="G242" s="5">
        <v>6326.803</v>
      </c>
      <c r="I242" s="9">
        <f t="shared" si="80"/>
        <v>-3942.3639999999996</v>
      </c>
      <c r="K242" s="21">
        <f t="shared" si="81"/>
        <v>-0.6231210296890862</v>
      </c>
      <c r="M242" s="9">
        <v>12793.099</v>
      </c>
      <c r="O242" s="9">
        <v>20171.264</v>
      </c>
      <c r="Q242" s="9">
        <f t="shared" si="82"/>
        <v>-7378.164999999999</v>
      </c>
      <c r="S242" s="21">
        <f t="shared" si="83"/>
        <v>-0.3657760366430185</v>
      </c>
      <c r="U242" s="9">
        <v>108163.339</v>
      </c>
      <c r="W242" s="9">
        <v>46588.242</v>
      </c>
      <c r="Y242" s="9">
        <f t="shared" si="84"/>
        <v>61575.09700000001</v>
      </c>
      <c r="AA242" s="21">
        <f t="shared" si="85"/>
        <v>1.3216874978884159</v>
      </c>
      <c r="AC242" s="9">
        <v>110718.839</v>
      </c>
      <c r="AE242" s="9">
        <v>46631.402</v>
      </c>
      <c r="AG242" s="9">
        <f t="shared" si="86"/>
        <v>64087.437000000005</v>
      </c>
      <c r="AI242" s="21">
        <f t="shared" si="87"/>
        <v>1.3743407714827018</v>
      </c>
    </row>
    <row r="243" spans="1:35" ht="12.75" outlineLevel="1">
      <c r="A243" s="1" t="s">
        <v>654</v>
      </c>
      <c r="B243" s="16" t="s">
        <v>655</v>
      </c>
      <c r="C243" s="1" t="s">
        <v>1199</v>
      </c>
      <c r="E243" s="5">
        <v>31.86</v>
      </c>
      <c r="G243" s="5">
        <v>0</v>
      </c>
      <c r="I243" s="9">
        <f t="shared" si="80"/>
        <v>31.86</v>
      </c>
      <c r="K243" s="21" t="str">
        <f t="shared" si="81"/>
        <v>N.M.</v>
      </c>
      <c r="M243" s="9">
        <v>33.22</v>
      </c>
      <c r="O243" s="9">
        <v>0</v>
      </c>
      <c r="Q243" s="9">
        <f t="shared" si="82"/>
        <v>33.22</v>
      </c>
      <c r="S243" s="21" t="str">
        <f t="shared" si="83"/>
        <v>N.M.</v>
      </c>
      <c r="U243" s="9">
        <v>65.16</v>
      </c>
      <c r="W243" s="9">
        <v>0</v>
      </c>
      <c r="Y243" s="9">
        <f t="shared" si="84"/>
        <v>65.16</v>
      </c>
      <c r="AA243" s="21" t="str">
        <f t="shared" si="85"/>
        <v>N.M.</v>
      </c>
      <c r="AC243" s="9">
        <v>65.16</v>
      </c>
      <c r="AE243" s="9">
        <v>0</v>
      </c>
      <c r="AG243" s="9">
        <f t="shared" si="86"/>
        <v>65.16</v>
      </c>
      <c r="AI243" s="21" t="str">
        <f t="shared" si="87"/>
        <v>N.M.</v>
      </c>
    </row>
    <row r="244" spans="1:35" ht="12.75" outlineLevel="1">
      <c r="A244" s="1" t="s">
        <v>656</v>
      </c>
      <c r="B244" s="16" t="s">
        <v>657</v>
      </c>
      <c r="C244" s="1" t="s">
        <v>1200</v>
      </c>
      <c r="E244" s="5">
        <v>3.09</v>
      </c>
      <c r="G244" s="5">
        <v>3.478</v>
      </c>
      <c r="I244" s="9">
        <f t="shared" si="80"/>
        <v>-0.38800000000000034</v>
      </c>
      <c r="K244" s="21">
        <f t="shared" si="81"/>
        <v>-0.11155836687751591</v>
      </c>
      <c r="M244" s="9">
        <v>3.09</v>
      </c>
      <c r="O244" s="9">
        <v>6.8790000000000004</v>
      </c>
      <c r="Q244" s="9">
        <f t="shared" si="82"/>
        <v>-3.7890000000000006</v>
      </c>
      <c r="S244" s="21">
        <f t="shared" si="83"/>
        <v>-0.5508068033144353</v>
      </c>
      <c r="U244" s="9">
        <v>22.621000000000002</v>
      </c>
      <c r="W244" s="9">
        <v>24.826</v>
      </c>
      <c r="Y244" s="9">
        <f t="shared" si="84"/>
        <v>-2.2049999999999983</v>
      </c>
      <c r="AA244" s="21">
        <f t="shared" si="85"/>
        <v>-0.08881817449448152</v>
      </c>
      <c r="AC244" s="9">
        <v>22.621000000000002</v>
      </c>
      <c r="AE244" s="9">
        <v>24.826</v>
      </c>
      <c r="AG244" s="9">
        <f t="shared" si="86"/>
        <v>-2.2049999999999983</v>
      </c>
      <c r="AI244" s="21">
        <f t="shared" si="87"/>
        <v>-0.08881817449448152</v>
      </c>
    </row>
    <row r="245" spans="1:35" ht="12.75" outlineLevel="1">
      <c r="A245" s="1" t="s">
        <v>658</v>
      </c>
      <c r="B245" s="16" t="s">
        <v>659</v>
      </c>
      <c r="C245" s="1" t="s">
        <v>1201</v>
      </c>
      <c r="E245" s="5">
        <v>0</v>
      </c>
      <c r="G245" s="5">
        <v>0</v>
      </c>
      <c r="I245" s="9">
        <f t="shared" si="80"/>
        <v>0</v>
      </c>
      <c r="K245" s="21">
        <f t="shared" si="81"/>
        <v>0</v>
      </c>
      <c r="M245" s="9">
        <v>0</v>
      </c>
      <c r="O245" s="9">
        <v>0</v>
      </c>
      <c r="Q245" s="9">
        <f t="shared" si="82"/>
        <v>0</v>
      </c>
      <c r="S245" s="21">
        <f t="shared" si="83"/>
        <v>0</v>
      </c>
      <c r="U245" s="9">
        <v>0</v>
      </c>
      <c r="W245" s="9">
        <v>-194.75</v>
      </c>
      <c r="Y245" s="9">
        <f t="shared" si="84"/>
        <v>194.75</v>
      </c>
      <c r="AA245" s="21" t="str">
        <f t="shared" si="85"/>
        <v>N.M.</v>
      </c>
      <c r="AC245" s="9">
        <v>0</v>
      </c>
      <c r="AE245" s="9">
        <v>-194.75</v>
      </c>
      <c r="AG245" s="9">
        <f t="shared" si="86"/>
        <v>194.75</v>
      </c>
      <c r="AI245" s="21" t="str">
        <f t="shared" si="87"/>
        <v>N.M.</v>
      </c>
    </row>
    <row r="246" spans="1:35" ht="12.75" outlineLevel="1">
      <c r="A246" s="1" t="s">
        <v>660</v>
      </c>
      <c r="B246" s="16" t="s">
        <v>661</v>
      </c>
      <c r="C246" s="1" t="s">
        <v>1202</v>
      </c>
      <c r="E246" s="5">
        <v>0</v>
      </c>
      <c r="G246" s="5">
        <v>0</v>
      </c>
      <c r="I246" s="9">
        <f t="shared" si="80"/>
        <v>0</v>
      </c>
      <c r="K246" s="21">
        <f t="shared" si="81"/>
        <v>0</v>
      </c>
      <c r="M246" s="9">
        <v>0</v>
      </c>
      <c r="O246" s="9">
        <v>0</v>
      </c>
      <c r="Q246" s="9">
        <f t="shared" si="82"/>
        <v>0</v>
      </c>
      <c r="S246" s="21">
        <f t="shared" si="83"/>
        <v>0</v>
      </c>
      <c r="U246" s="9">
        <v>0</v>
      </c>
      <c r="W246" s="9">
        <v>0</v>
      </c>
      <c r="Y246" s="9">
        <f t="shared" si="84"/>
        <v>0</v>
      </c>
      <c r="AA246" s="21">
        <f t="shared" si="85"/>
        <v>0</v>
      </c>
      <c r="AC246" s="9">
        <v>0</v>
      </c>
      <c r="AE246" s="9">
        <v>458.16</v>
      </c>
      <c r="AG246" s="9">
        <f t="shared" si="86"/>
        <v>-458.16</v>
      </c>
      <c r="AI246" s="21" t="str">
        <f t="shared" si="87"/>
        <v>N.M.</v>
      </c>
    </row>
    <row r="247" spans="1:35" ht="12.75" outlineLevel="1">
      <c r="A247" s="1" t="s">
        <v>662</v>
      </c>
      <c r="B247" s="16" t="s">
        <v>663</v>
      </c>
      <c r="C247" s="1" t="s">
        <v>1203</v>
      </c>
      <c r="E247" s="5">
        <v>0</v>
      </c>
      <c r="G247" s="5">
        <v>0</v>
      </c>
      <c r="I247" s="9">
        <f t="shared" si="80"/>
        <v>0</v>
      </c>
      <c r="K247" s="21">
        <f t="shared" si="81"/>
        <v>0</v>
      </c>
      <c r="M247" s="9">
        <v>0</v>
      </c>
      <c r="O247" s="9">
        <v>0</v>
      </c>
      <c r="Q247" s="9">
        <f t="shared" si="82"/>
        <v>0</v>
      </c>
      <c r="S247" s="21">
        <f t="shared" si="83"/>
        <v>0</v>
      </c>
      <c r="U247" s="9">
        <v>0</v>
      </c>
      <c r="W247" s="9">
        <v>0</v>
      </c>
      <c r="Y247" s="9">
        <f t="shared" si="84"/>
        <v>0</v>
      </c>
      <c r="AA247" s="21">
        <f t="shared" si="85"/>
        <v>0</v>
      </c>
      <c r="AC247" s="9">
        <v>0</v>
      </c>
      <c r="AE247" s="9">
        <v>2852.42</v>
      </c>
      <c r="AG247" s="9">
        <f t="shared" si="86"/>
        <v>-2852.42</v>
      </c>
      <c r="AI247" s="21" t="str">
        <f t="shared" si="87"/>
        <v>N.M.</v>
      </c>
    </row>
    <row r="248" spans="1:35" ht="12.75" outlineLevel="1">
      <c r="A248" s="1" t="s">
        <v>664</v>
      </c>
      <c r="B248" s="16" t="s">
        <v>665</v>
      </c>
      <c r="C248" s="1" t="s">
        <v>1204</v>
      </c>
      <c r="E248" s="5">
        <v>465187.974</v>
      </c>
      <c r="G248" s="5">
        <v>574501.667</v>
      </c>
      <c r="I248" s="9">
        <f t="shared" si="80"/>
        <v>-109313.69300000003</v>
      </c>
      <c r="K248" s="21">
        <f t="shared" si="81"/>
        <v>-0.1902756759102668</v>
      </c>
      <c r="M248" s="9">
        <v>1636641.275</v>
      </c>
      <c r="O248" s="9">
        <v>1523937.365</v>
      </c>
      <c r="Q248" s="9">
        <f t="shared" si="82"/>
        <v>112703.90999999992</v>
      </c>
      <c r="S248" s="21">
        <f t="shared" si="83"/>
        <v>0.07395573636321984</v>
      </c>
      <c r="U248" s="9">
        <v>6065129.129</v>
      </c>
      <c r="W248" s="9">
        <v>6510185.814</v>
      </c>
      <c r="Y248" s="9">
        <f t="shared" si="84"/>
        <v>-445056.6850000005</v>
      </c>
      <c r="AA248" s="21">
        <f t="shared" si="85"/>
        <v>-0.0683631309021805</v>
      </c>
      <c r="AC248" s="9">
        <v>6793805.41</v>
      </c>
      <c r="AE248" s="9">
        <v>7134630.999</v>
      </c>
      <c r="AG248" s="9">
        <f t="shared" si="86"/>
        <v>-340825.5889999997</v>
      </c>
      <c r="AI248" s="21">
        <f t="shared" si="87"/>
        <v>-0.047770597953527</v>
      </c>
    </row>
    <row r="249" spans="1:35" ht="12.75" outlineLevel="1">
      <c r="A249" s="1" t="s">
        <v>666</v>
      </c>
      <c r="B249" s="16" t="s">
        <v>667</v>
      </c>
      <c r="C249" s="1" t="s">
        <v>1205</v>
      </c>
      <c r="E249" s="5">
        <v>0</v>
      </c>
      <c r="G249" s="5">
        <v>0</v>
      </c>
      <c r="I249" s="9">
        <f t="shared" si="80"/>
        <v>0</v>
      </c>
      <c r="K249" s="21">
        <f t="shared" si="81"/>
        <v>0</v>
      </c>
      <c r="M249" s="9">
        <v>0</v>
      </c>
      <c r="O249" s="9">
        <v>0</v>
      </c>
      <c r="Q249" s="9">
        <f t="shared" si="82"/>
        <v>0</v>
      </c>
      <c r="S249" s="21">
        <f t="shared" si="83"/>
        <v>0</v>
      </c>
      <c r="U249" s="9">
        <v>153.68</v>
      </c>
      <c r="W249" s="9">
        <v>0</v>
      </c>
      <c r="Y249" s="9">
        <f t="shared" si="84"/>
        <v>153.68</v>
      </c>
      <c r="AA249" s="21" t="str">
        <f t="shared" si="85"/>
        <v>N.M.</v>
      </c>
      <c r="AC249" s="9">
        <v>153.68</v>
      </c>
      <c r="AE249" s="9">
        <v>0</v>
      </c>
      <c r="AG249" s="9">
        <f t="shared" si="86"/>
        <v>153.68</v>
      </c>
      <c r="AI249" s="21" t="str">
        <f t="shared" si="87"/>
        <v>N.M.</v>
      </c>
    </row>
    <row r="250" spans="1:35" ht="12.75" outlineLevel="1">
      <c r="A250" s="1" t="s">
        <v>668</v>
      </c>
      <c r="B250" s="16" t="s">
        <v>669</v>
      </c>
      <c r="C250" s="1" t="s">
        <v>1206</v>
      </c>
      <c r="E250" s="5">
        <v>57009.294</v>
      </c>
      <c r="G250" s="5">
        <v>106915.686</v>
      </c>
      <c r="I250" s="9">
        <f t="shared" si="80"/>
        <v>-49906.392</v>
      </c>
      <c r="K250" s="21">
        <f t="shared" si="81"/>
        <v>-0.46678269454306265</v>
      </c>
      <c r="M250" s="9">
        <v>333904.597</v>
      </c>
      <c r="O250" s="9">
        <v>301272.653</v>
      </c>
      <c r="Q250" s="9">
        <f t="shared" si="82"/>
        <v>32631.944000000018</v>
      </c>
      <c r="S250" s="21">
        <f t="shared" si="83"/>
        <v>0.10831366098137031</v>
      </c>
      <c r="U250" s="9">
        <v>732817.675</v>
      </c>
      <c r="W250" s="9">
        <v>745054.959</v>
      </c>
      <c r="Y250" s="9">
        <f t="shared" si="84"/>
        <v>-12237.283999999985</v>
      </c>
      <c r="AA250" s="21">
        <f t="shared" si="85"/>
        <v>-0.016424672907921663</v>
      </c>
      <c r="AC250" s="9">
        <v>826059.19</v>
      </c>
      <c r="AE250" s="9">
        <v>839973.797</v>
      </c>
      <c r="AG250" s="9">
        <f t="shared" si="86"/>
        <v>-13914.607000000076</v>
      </c>
      <c r="AI250" s="21">
        <f t="shared" si="87"/>
        <v>-0.016565525079111576</v>
      </c>
    </row>
    <row r="251" spans="1:35" ht="12.75" outlineLevel="1">
      <c r="A251" s="1" t="s">
        <v>670</v>
      </c>
      <c r="B251" s="16" t="s">
        <v>671</v>
      </c>
      <c r="C251" s="1" t="s">
        <v>1207</v>
      </c>
      <c r="E251" s="5">
        <v>10.47</v>
      </c>
      <c r="G251" s="5">
        <v>149.81</v>
      </c>
      <c r="I251" s="9">
        <f t="shared" si="80"/>
        <v>-139.34</v>
      </c>
      <c r="K251" s="21">
        <f t="shared" si="81"/>
        <v>-0.9301114745344102</v>
      </c>
      <c r="M251" s="9">
        <v>141.52</v>
      </c>
      <c r="O251" s="9">
        <v>303.15</v>
      </c>
      <c r="Q251" s="9">
        <f t="shared" si="82"/>
        <v>-161.62999999999997</v>
      </c>
      <c r="S251" s="21">
        <f t="shared" si="83"/>
        <v>-0.5331683984825993</v>
      </c>
      <c r="U251" s="9">
        <v>439.64</v>
      </c>
      <c r="W251" s="9">
        <v>951.09</v>
      </c>
      <c r="Y251" s="9">
        <f t="shared" si="84"/>
        <v>-511.45000000000005</v>
      </c>
      <c r="AA251" s="21">
        <f t="shared" si="85"/>
        <v>-0.5377514220525923</v>
      </c>
      <c r="AC251" s="9">
        <v>482.47</v>
      </c>
      <c r="AE251" s="9">
        <v>996.15</v>
      </c>
      <c r="AG251" s="9">
        <f t="shared" si="86"/>
        <v>-513.68</v>
      </c>
      <c r="AI251" s="21">
        <f t="shared" si="87"/>
        <v>-0.5156653114490789</v>
      </c>
    </row>
    <row r="252" spans="1:35" ht="12.75" outlineLevel="1">
      <c r="A252" s="1" t="s">
        <v>672</v>
      </c>
      <c r="B252" s="16" t="s">
        <v>673</v>
      </c>
      <c r="C252" s="1" t="s">
        <v>1208</v>
      </c>
      <c r="E252" s="5">
        <v>0</v>
      </c>
      <c r="G252" s="5">
        <v>0</v>
      </c>
      <c r="I252" s="9">
        <f t="shared" si="80"/>
        <v>0</v>
      </c>
      <c r="K252" s="21">
        <f t="shared" si="81"/>
        <v>0</v>
      </c>
      <c r="M252" s="9">
        <v>0</v>
      </c>
      <c r="O252" s="9">
        <v>0</v>
      </c>
      <c r="Q252" s="9">
        <f t="shared" si="82"/>
        <v>0</v>
      </c>
      <c r="S252" s="21">
        <f t="shared" si="83"/>
        <v>0</v>
      </c>
      <c r="U252" s="9">
        <v>0.69</v>
      </c>
      <c r="W252" s="9">
        <v>0</v>
      </c>
      <c r="Y252" s="9">
        <f t="shared" si="84"/>
        <v>0.69</v>
      </c>
      <c r="AA252" s="21" t="str">
        <f t="shared" si="85"/>
        <v>N.M.</v>
      </c>
      <c r="AC252" s="9">
        <v>0.69</v>
      </c>
      <c r="AE252" s="9">
        <v>0</v>
      </c>
      <c r="AG252" s="9">
        <f t="shared" si="86"/>
        <v>0.69</v>
      </c>
      <c r="AI252" s="21" t="str">
        <f t="shared" si="87"/>
        <v>N.M.</v>
      </c>
    </row>
    <row r="253" spans="1:35" ht="12.75" outlineLevel="1">
      <c r="A253" s="1" t="s">
        <v>674</v>
      </c>
      <c r="B253" s="16" t="s">
        <v>675</v>
      </c>
      <c r="C253" s="1" t="s">
        <v>1209</v>
      </c>
      <c r="E253" s="5">
        <v>-110.59</v>
      </c>
      <c r="G253" s="5">
        <v>0</v>
      </c>
      <c r="I253" s="9">
        <f t="shared" si="80"/>
        <v>-110.59</v>
      </c>
      <c r="K253" s="21" t="str">
        <f t="shared" si="81"/>
        <v>N.M.</v>
      </c>
      <c r="M253" s="9">
        <v>-2699.07</v>
      </c>
      <c r="O253" s="9">
        <v>0</v>
      </c>
      <c r="Q253" s="9">
        <f t="shared" si="82"/>
        <v>-2699.07</v>
      </c>
      <c r="S253" s="21" t="str">
        <f t="shared" si="83"/>
        <v>N.M.</v>
      </c>
      <c r="U253" s="9">
        <v>-2787.98</v>
      </c>
      <c r="W253" s="9">
        <v>-68.02</v>
      </c>
      <c r="Y253" s="9">
        <f t="shared" si="84"/>
        <v>-2719.96</v>
      </c>
      <c r="AA253" s="21" t="str">
        <f t="shared" si="85"/>
        <v>N.M.</v>
      </c>
      <c r="AC253" s="9">
        <v>-2788.15</v>
      </c>
      <c r="AE253" s="9">
        <v>-118114.87</v>
      </c>
      <c r="AG253" s="9">
        <f t="shared" si="86"/>
        <v>115326.72</v>
      </c>
      <c r="AI253" s="21">
        <f t="shared" si="87"/>
        <v>0.9763945894365376</v>
      </c>
    </row>
    <row r="254" spans="1:35" ht="12.75" outlineLevel="1">
      <c r="A254" s="1" t="s">
        <v>676</v>
      </c>
      <c r="B254" s="16" t="s">
        <v>677</v>
      </c>
      <c r="C254" s="1" t="s">
        <v>1210</v>
      </c>
      <c r="E254" s="5">
        <v>-33643.54</v>
      </c>
      <c r="G254" s="5">
        <v>-17946</v>
      </c>
      <c r="I254" s="9">
        <f t="shared" si="80"/>
        <v>-15697.54</v>
      </c>
      <c r="K254" s="21">
        <f t="shared" si="81"/>
        <v>-0.8747096846093838</v>
      </c>
      <c r="M254" s="9">
        <v>-135713.09</v>
      </c>
      <c r="O254" s="9">
        <v>-56971</v>
      </c>
      <c r="Q254" s="9">
        <f t="shared" si="82"/>
        <v>-78742.09</v>
      </c>
      <c r="S254" s="21">
        <f t="shared" si="83"/>
        <v>-1.3821433711888504</v>
      </c>
      <c r="U254" s="9">
        <v>-458568.47</v>
      </c>
      <c r="W254" s="9">
        <v>-237083</v>
      </c>
      <c r="Y254" s="9">
        <f t="shared" si="84"/>
        <v>-221485.46999999997</v>
      </c>
      <c r="AA254" s="21">
        <f t="shared" si="85"/>
        <v>-0.9342106772733598</v>
      </c>
      <c r="AC254" s="9">
        <v>-479103.47</v>
      </c>
      <c r="AE254" s="9">
        <v>-271787</v>
      </c>
      <c r="AG254" s="9">
        <f t="shared" si="86"/>
        <v>-207316.46999999997</v>
      </c>
      <c r="AI254" s="21">
        <f t="shared" si="87"/>
        <v>-0.762790236471943</v>
      </c>
    </row>
    <row r="255" spans="1:35" ht="12.75" outlineLevel="1">
      <c r="A255" s="1" t="s">
        <v>678</v>
      </c>
      <c r="B255" s="16" t="s">
        <v>679</v>
      </c>
      <c r="C255" s="1" t="s">
        <v>1211</v>
      </c>
      <c r="E255" s="5">
        <v>0</v>
      </c>
      <c r="G255" s="5">
        <v>0</v>
      </c>
      <c r="I255" s="9">
        <f t="shared" si="80"/>
        <v>0</v>
      </c>
      <c r="K255" s="21">
        <f t="shared" si="81"/>
        <v>0</v>
      </c>
      <c r="M255" s="9">
        <v>0</v>
      </c>
      <c r="O255" s="9">
        <v>0</v>
      </c>
      <c r="Q255" s="9">
        <f t="shared" si="82"/>
        <v>0</v>
      </c>
      <c r="S255" s="21">
        <f t="shared" si="83"/>
        <v>0</v>
      </c>
      <c r="U255" s="9">
        <v>0</v>
      </c>
      <c r="W255" s="9">
        <v>29.81</v>
      </c>
      <c r="Y255" s="9">
        <f t="shared" si="84"/>
        <v>-29.81</v>
      </c>
      <c r="AA255" s="21" t="str">
        <f t="shared" si="85"/>
        <v>N.M.</v>
      </c>
      <c r="AC255" s="9">
        <v>0</v>
      </c>
      <c r="AE255" s="9">
        <v>29.81</v>
      </c>
      <c r="AG255" s="9">
        <f t="shared" si="86"/>
        <v>-29.81</v>
      </c>
      <c r="AI255" s="21" t="str">
        <f t="shared" si="87"/>
        <v>N.M.</v>
      </c>
    </row>
    <row r="256" spans="1:35" ht="12.75" outlineLevel="1">
      <c r="A256" s="1" t="s">
        <v>680</v>
      </c>
      <c r="B256" s="16" t="s">
        <v>681</v>
      </c>
      <c r="C256" s="1" t="s">
        <v>1212</v>
      </c>
      <c r="E256" s="5">
        <v>-553.49</v>
      </c>
      <c r="G256" s="5">
        <v>-2257.19</v>
      </c>
      <c r="I256" s="9">
        <f t="shared" si="80"/>
        <v>1703.7</v>
      </c>
      <c r="K256" s="21">
        <f t="shared" si="81"/>
        <v>0.7547880329081734</v>
      </c>
      <c r="M256" s="9">
        <v>-8362.85</v>
      </c>
      <c r="O256" s="9">
        <v>-4568.39</v>
      </c>
      <c r="Q256" s="9">
        <f t="shared" si="82"/>
        <v>-3794.46</v>
      </c>
      <c r="S256" s="21">
        <f t="shared" si="83"/>
        <v>-0.8305902079288326</v>
      </c>
      <c r="U256" s="9">
        <v>-24912.89</v>
      </c>
      <c r="W256" s="9">
        <v>-14631.14</v>
      </c>
      <c r="Y256" s="9">
        <f t="shared" si="84"/>
        <v>-10281.75</v>
      </c>
      <c r="AA256" s="21">
        <f t="shared" si="85"/>
        <v>-0.7027306142925295</v>
      </c>
      <c r="AC256" s="9">
        <v>-26660.19</v>
      </c>
      <c r="AE256" s="9">
        <v>-16200.56</v>
      </c>
      <c r="AG256" s="9">
        <f t="shared" si="86"/>
        <v>-10459.63</v>
      </c>
      <c r="AI256" s="21">
        <f t="shared" si="87"/>
        <v>-0.6456338546321855</v>
      </c>
    </row>
    <row r="257" spans="1:35" ht="12.75" outlineLevel="1">
      <c r="A257" s="1" t="s">
        <v>682</v>
      </c>
      <c r="B257" s="16" t="s">
        <v>683</v>
      </c>
      <c r="C257" s="1" t="s">
        <v>1213</v>
      </c>
      <c r="E257" s="5">
        <v>-39980.8</v>
      </c>
      <c r="G257" s="5">
        <v>-36170.62</v>
      </c>
      <c r="I257" s="9">
        <f t="shared" si="80"/>
        <v>-3810.1800000000003</v>
      </c>
      <c r="K257" s="21">
        <f t="shared" si="81"/>
        <v>-0.1053390845940711</v>
      </c>
      <c r="M257" s="9">
        <v>-119508.75</v>
      </c>
      <c r="O257" s="9">
        <v>-97192.43</v>
      </c>
      <c r="Q257" s="9">
        <f t="shared" si="82"/>
        <v>-22316.320000000007</v>
      </c>
      <c r="S257" s="21">
        <f t="shared" si="83"/>
        <v>-0.22960965169818276</v>
      </c>
      <c r="U257" s="9">
        <v>-418445.92</v>
      </c>
      <c r="W257" s="9">
        <v>-381183.41</v>
      </c>
      <c r="Y257" s="9">
        <f t="shared" si="84"/>
        <v>-37262.51000000001</v>
      </c>
      <c r="AA257" s="21">
        <f t="shared" si="85"/>
        <v>-0.0977548052261771</v>
      </c>
      <c r="AC257" s="9">
        <v>-448775.56</v>
      </c>
      <c r="AE257" s="9">
        <v>-406164.06</v>
      </c>
      <c r="AG257" s="9">
        <f t="shared" si="86"/>
        <v>-42611.5</v>
      </c>
      <c r="AI257" s="21">
        <f t="shared" si="87"/>
        <v>-0.10491203973094025</v>
      </c>
    </row>
    <row r="258" spans="1:35" ht="12.75" outlineLevel="1">
      <c r="A258" s="1" t="s">
        <v>684</v>
      </c>
      <c r="B258" s="16" t="s">
        <v>685</v>
      </c>
      <c r="C258" s="1" t="s">
        <v>1214</v>
      </c>
      <c r="E258" s="5">
        <v>92956.659</v>
      </c>
      <c r="G258" s="5">
        <v>68265.30500000001</v>
      </c>
      <c r="I258" s="9">
        <f t="shared" si="80"/>
        <v>24691.353999999992</v>
      </c>
      <c r="K258" s="21">
        <f t="shared" si="81"/>
        <v>0.3616969703716989</v>
      </c>
      <c r="M258" s="9">
        <v>371766.051</v>
      </c>
      <c r="O258" s="9">
        <v>335624.996</v>
      </c>
      <c r="Q258" s="9">
        <f t="shared" si="82"/>
        <v>36141.05499999999</v>
      </c>
      <c r="S258" s="21">
        <f t="shared" si="83"/>
        <v>0.10768284672098735</v>
      </c>
      <c r="U258" s="9">
        <v>1505964.245</v>
      </c>
      <c r="W258" s="9">
        <v>1352070.345</v>
      </c>
      <c r="Y258" s="9">
        <f t="shared" si="84"/>
        <v>153893.90000000014</v>
      </c>
      <c r="AA258" s="21">
        <f t="shared" si="85"/>
        <v>0.11382092697255344</v>
      </c>
      <c r="AC258" s="9">
        <v>1635564.134</v>
      </c>
      <c r="AE258" s="9">
        <v>1627989.597</v>
      </c>
      <c r="AG258" s="9">
        <f t="shared" si="86"/>
        <v>7574.537000000011</v>
      </c>
      <c r="AI258" s="21">
        <f t="shared" si="87"/>
        <v>0.004652693735855617</v>
      </c>
    </row>
    <row r="259" spans="1:35" ht="12.75" outlineLevel="1">
      <c r="A259" s="1" t="s">
        <v>686</v>
      </c>
      <c r="B259" s="16" t="s">
        <v>687</v>
      </c>
      <c r="C259" s="1" t="s">
        <v>1215</v>
      </c>
      <c r="E259" s="5">
        <v>0</v>
      </c>
      <c r="G259" s="5">
        <v>0</v>
      </c>
      <c r="I259" s="9">
        <f t="shared" si="80"/>
        <v>0</v>
      </c>
      <c r="K259" s="21">
        <f t="shared" si="81"/>
        <v>0</v>
      </c>
      <c r="M259" s="9">
        <v>0</v>
      </c>
      <c r="O259" s="9">
        <v>0</v>
      </c>
      <c r="Q259" s="9">
        <f t="shared" si="82"/>
        <v>0</v>
      </c>
      <c r="S259" s="21">
        <f t="shared" si="83"/>
        <v>0</v>
      </c>
      <c r="U259" s="9">
        <v>-323.89</v>
      </c>
      <c r="W259" s="9">
        <v>0</v>
      </c>
      <c r="Y259" s="9">
        <f t="shared" si="84"/>
        <v>-323.89</v>
      </c>
      <c r="AA259" s="21" t="str">
        <f t="shared" si="85"/>
        <v>N.M.</v>
      </c>
      <c r="AC259" s="9">
        <v>-1.6599999999999682</v>
      </c>
      <c r="AE259" s="9">
        <v>0</v>
      </c>
      <c r="AG259" s="9">
        <f t="shared" si="86"/>
        <v>-1.6599999999999682</v>
      </c>
      <c r="AI259" s="21" t="str">
        <f t="shared" si="87"/>
        <v>N.M.</v>
      </c>
    </row>
    <row r="260" spans="1:35" ht="12.75" outlineLevel="1">
      <c r="A260" s="1" t="s">
        <v>688</v>
      </c>
      <c r="B260" s="16" t="s">
        <v>689</v>
      </c>
      <c r="C260" s="1" t="s">
        <v>1216</v>
      </c>
      <c r="E260" s="5">
        <v>379238.6</v>
      </c>
      <c r="G260" s="5">
        <v>336743.67</v>
      </c>
      <c r="I260" s="9">
        <f t="shared" si="80"/>
        <v>42494.92999999999</v>
      </c>
      <c r="K260" s="21">
        <f t="shared" si="81"/>
        <v>0.1261937009833028</v>
      </c>
      <c r="M260" s="9">
        <v>1094030.83</v>
      </c>
      <c r="O260" s="9">
        <v>1020774.1</v>
      </c>
      <c r="Q260" s="9">
        <f t="shared" si="82"/>
        <v>73256.7300000001</v>
      </c>
      <c r="S260" s="21">
        <f t="shared" si="83"/>
        <v>0.07176585887122341</v>
      </c>
      <c r="U260" s="9">
        <v>3899508.77</v>
      </c>
      <c r="W260" s="9">
        <v>3960687.28</v>
      </c>
      <c r="Y260" s="9">
        <f t="shared" si="84"/>
        <v>-61178.50999999978</v>
      </c>
      <c r="AA260" s="21">
        <f t="shared" si="85"/>
        <v>-0.015446437871762444</v>
      </c>
      <c r="AC260" s="9">
        <v>4632563.39</v>
      </c>
      <c r="AE260" s="9">
        <v>4144524.47</v>
      </c>
      <c r="AG260" s="9">
        <f t="shared" si="86"/>
        <v>488038.91999999946</v>
      </c>
      <c r="AI260" s="21">
        <f t="shared" si="87"/>
        <v>0.11775510641393304</v>
      </c>
    </row>
    <row r="261" spans="1:35" ht="12.75" outlineLevel="1">
      <c r="A261" s="1" t="s">
        <v>690</v>
      </c>
      <c r="B261" s="16" t="s">
        <v>691</v>
      </c>
      <c r="C261" s="1" t="s">
        <v>1217</v>
      </c>
      <c r="E261" s="5">
        <v>31750.53</v>
      </c>
      <c r="G261" s="5">
        <v>31020.79</v>
      </c>
      <c r="I261" s="9">
        <f t="shared" si="80"/>
        <v>729.739999999998</v>
      </c>
      <c r="K261" s="21">
        <f t="shared" si="81"/>
        <v>0.023524223593273993</v>
      </c>
      <c r="M261" s="9">
        <v>91892.17</v>
      </c>
      <c r="O261" s="9">
        <v>94754.7</v>
      </c>
      <c r="Q261" s="9">
        <f t="shared" si="82"/>
        <v>-2862.529999999999</v>
      </c>
      <c r="S261" s="21">
        <f t="shared" si="83"/>
        <v>-0.03020989987831737</v>
      </c>
      <c r="U261" s="9">
        <v>469593.461</v>
      </c>
      <c r="W261" s="9">
        <v>402417.919</v>
      </c>
      <c r="Y261" s="9">
        <f t="shared" si="84"/>
        <v>67175.54200000002</v>
      </c>
      <c r="AA261" s="21">
        <f t="shared" si="85"/>
        <v>0.16692979817332643</v>
      </c>
      <c r="AC261" s="9">
        <v>500133.101</v>
      </c>
      <c r="AE261" s="9">
        <v>430783.919</v>
      </c>
      <c r="AG261" s="9">
        <f t="shared" si="86"/>
        <v>69349.18200000003</v>
      </c>
      <c r="AI261" s="21">
        <f t="shared" si="87"/>
        <v>0.16098368333011065</v>
      </c>
    </row>
    <row r="262" spans="1:35" ht="12.75" outlineLevel="1">
      <c r="A262" s="1" t="s">
        <v>692</v>
      </c>
      <c r="B262" s="16" t="s">
        <v>693</v>
      </c>
      <c r="C262" s="1" t="s">
        <v>1218</v>
      </c>
      <c r="E262" s="5">
        <v>77609.02</v>
      </c>
      <c r="G262" s="5">
        <v>80546.75</v>
      </c>
      <c r="I262" s="9">
        <f t="shared" si="80"/>
        <v>-2937.729999999996</v>
      </c>
      <c r="K262" s="21">
        <f t="shared" si="81"/>
        <v>-0.03647235921995606</v>
      </c>
      <c r="M262" s="9">
        <v>232827.06</v>
      </c>
      <c r="O262" s="9">
        <v>241646.1</v>
      </c>
      <c r="Q262" s="9">
        <f t="shared" si="82"/>
        <v>-8819.040000000008</v>
      </c>
      <c r="S262" s="21">
        <f t="shared" si="83"/>
        <v>-0.03649568521900419</v>
      </c>
      <c r="U262" s="9">
        <v>852956.49</v>
      </c>
      <c r="W262" s="9">
        <v>867038.82</v>
      </c>
      <c r="Y262" s="9">
        <f t="shared" si="84"/>
        <v>-14082.329999999958</v>
      </c>
      <c r="AA262" s="21">
        <f t="shared" si="85"/>
        <v>-0.016241867924667964</v>
      </c>
      <c r="AC262" s="9">
        <v>933546.17</v>
      </c>
      <c r="AE262" s="9">
        <v>927417.12</v>
      </c>
      <c r="AG262" s="9">
        <f t="shared" si="86"/>
        <v>6129.050000000047</v>
      </c>
      <c r="AI262" s="21">
        <f t="shared" si="87"/>
        <v>0.0066087307079257356</v>
      </c>
    </row>
    <row r="263" spans="1:35" ht="12.75" outlineLevel="1">
      <c r="A263" s="1" t="s">
        <v>694</v>
      </c>
      <c r="B263" s="16" t="s">
        <v>695</v>
      </c>
      <c r="C263" s="1" t="s">
        <v>1219</v>
      </c>
      <c r="E263" s="5">
        <v>266.95</v>
      </c>
      <c r="G263" s="5">
        <v>0</v>
      </c>
      <c r="I263" s="9">
        <f aca="true" t="shared" si="88" ref="I263:I294">+E263-G263</f>
        <v>266.95</v>
      </c>
      <c r="K263" s="21" t="str">
        <f aca="true" t="shared" si="89" ref="K263:K294">IF(G263&lt;0,IF(I263=0,0,IF(OR(G263=0,E263=0),"N.M.",IF(ABS(I263/G263)&gt;=10,"N.M.",I263/(-G263)))),IF(I263=0,0,IF(OR(G263=0,E263=0),"N.M.",IF(ABS(I263/G263)&gt;=10,"N.M.",I263/G263))))</f>
        <v>N.M.</v>
      </c>
      <c r="M263" s="9">
        <v>266.95</v>
      </c>
      <c r="O263" s="9">
        <v>73.52</v>
      </c>
      <c r="Q263" s="9">
        <f aca="true" t="shared" si="90" ref="Q263:Q294">(+M263-O263)</f>
        <v>193.43</v>
      </c>
      <c r="S263" s="21">
        <f aca="true" t="shared" si="91" ref="S263:S294">IF(O263&lt;0,IF(Q263=0,0,IF(OR(O263=0,M263=0),"N.M.",IF(ABS(Q263/O263)&gt;=10,"N.M.",Q263/(-O263)))),IF(Q263=0,0,IF(OR(O263=0,M263=0),"N.M.",IF(ABS(Q263/O263)&gt;=10,"N.M.",Q263/O263))))</f>
        <v>2.6309847660500547</v>
      </c>
      <c r="U263" s="9">
        <v>4709.899</v>
      </c>
      <c r="W263" s="9">
        <v>2729.598</v>
      </c>
      <c r="Y263" s="9">
        <f aca="true" t="shared" si="92" ref="Y263:Y294">(+U263-W263)</f>
        <v>1980.3010000000004</v>
      </c>
      <c r="AA263" s="21">
        <f aca="true" t="shared" si="93" ref="AA263:AA294">IF(W263&lt;0,IF(Y263=0,0,IF(OR(W263=0,U263=0),"N.M.",IF(ABS(Y263/W263)&gt;=10,"N.M.",Y263/(-W263)))),IF(Y263=0,0,IF(OR(W263=0,U263=0),"N.M.",IF(ABS(Y263/W263)&gt;=10,"N.M.",Y263/W263))))</f>
        <v>0.7254918123474594</v>
      </c>
      <c r="AC263" s="9">
        <v>4709.899</v>
      </c>
      <c r="AE263" s="9">
        <v>2729.598</v>
      </c>
      <c r="AG263" s="9">
        <f aca="true" t="shared" si="94" ref="AG263:AG294">(+AC263-AE263)</f>
        <v>1980.3010000000004</v>
      </c>
      <c r="AI263" s="21">
        <f aca="true" t="shared" si="95" ref="AI263:AI294">IF(AE263&lt;0,IF(AG263=0,0,IF(OR(AE263=0,AC263=0),"N.M.",IF(ABS(AG263/AE263)&gt;=10,"N.M.",AG263/(-AE263)))),IF(AG263=0,0,IF(OR(AE263=0,AC263=0),"N.M.",IF(ABS(AG263/AE263)&gt;=10,"N.M.",AG263/AE263))))</f>
        <v>0.7254918123474594</v>
      </c>
    </row>
    <row r="264" spans="1:35" ht="12.75" outlineLevel="1">
      <c r="A264" s="1" t="s">
        <v>696</v>
      </c>
      <c r="B264" s="16" t="s">
        <v>697</v>
      </c>
      <c r="C264" s="1" t="s">
        <v>1220</v>
      </c>
      <c r="E264" s="5">
        <v>10417.548</v>
      </c>
      <c r="G264" s="5">
        <v>1229.64</v>
      </c>
      <c r="I264" s="9">
        <f t="shared" si="88"/>
        <v>9187.908000000001</v>
      </c>
      <c r="K264" s="21">
        <f t="shared" si="89"/>
        <v>7.472030838294136</v>
      </c>
      <c r="M264" s="9">
        <v>31191.237</v>
      </c>
      <c r="O264" s="9">
        <v>2513.01</v>
      </c>
      <c r="Q264" s="9">
        <f t="shared" si="90"/>
        <v>28678.227</v>
      </c>
      <c r="S264" s="21" t="str">
        <f t="shared" si="91"/>
        <v>N.M.</v>
      </c>
      <c r="U264" s="9">
        <v>86147.958</v>
      </c>
      <c r="W264" s="9">
        <v>12986.39</v>
      </c>
      <c r="Y264" s="9">
        <f t="shared" si="92"/>
        <v>73161.568</v>
      </c>
      <c r="AA264" s="21">
        <f t="shared" si="93"/>
        <v>5.633710985115957</v>
      </c>
      <c r="AC264" s="9">
        <v>86383.928</v>
      </c>
      <c r="AE264" s="9">
        <v>14459.791</v>
      </c>
      <c r="AG264" s="9">
        <f t="shared" si="94"/>
        <v>71924.137</v>
      </c>
      <c r="AI264" s="21">
        <f t="shared" si="95"/>
        <v>4.974078601827648</v>
      </c>
    </row>
    <row r="265" spans="1:35" ht="12.75" outlineLevel="1">
      <c r="A265" s="1" t="s">
        <v>698</v>
      </c>
      <c r="B265" s="16" t="s">
        <v>699</v>
      </c>
      <c r="C265" s="1" t="s">
        <v>1221</v>
      </c>
      <c r="E265" s="5">
        <v>0</v>
      </c>
      <c r="G265" s="5">
        <v>0</v>
      </c>
      <c r="I265" s="9">
        <f t="shared" si="88"/>
        <v>0</v>
      </c>
      <c r="K265" s="21">
        <f t="shared" si="89"/>
        <v>0</v>
      </c>
      <c r="M265" s="9">
        <v>43.82</v>
      </c>
      <c r="O265" s="9">
        <v>34.23</v>
      </c>
      <c r="Q265" s="9">
        <f t="shared" si="90"/>
        <v>9.590000000000003</v>
      </c>
      <c r="S265" s="21">
        <f t="shared" si="91"/>
        <v>0.28016359918200423</v>
      </c>
      <c r="U265" s="9">
        <v>43.82</v>
      </c>
      <c r="W265" s="9">
        <v>34.23</v>
      </c>
      <c r="Y265" s="9">
        <f t="shared" si="92"/>
        <v>9.590000000000003</v>
      </c>
      <c r="AA265" s="21">
        <f t="shared" si="93"/>
        <v>0.28016359918200423</v>
      </c>
      <c r="AC265" s="9">
        <v>43.82</v>
      </c>
      <c r="AE265" s="9">
        <v>34.23</v>
      </c>
      <c r="AG265" s="9">
        <f t="shared" si="94"/>
        <v>9.590000000000003</v>
      </c>
      <c r="AI265" s="21">
        <f t="shared" si="95"/>
        <v>0.28016359918200423</v>
      </c>
    </row>
    <row r="266" spans="1:35" ht="12.75" outlineLevel="1">
      <c r="A266" s="1" t="s">
        <v>700</v>
      </c>
      <c r="B266" s="16" t="s">
        <v>701</v>
      </c>
      <c r="C266" s="1" t="s">
        <v>1222</v>
      </c>
      <c r="E266" s="5">
        <v>-15031.76</v>
      </c>
      <c r="G266" s="5">
        <v>26084.2</v>
      </c>
      <c r="I266" s="9">
        <f t="shared" si="88"/>
        <v>-41115.96</v>
      </c>
      <c r="K266" s="21">
        <f t="shared" si="89"/>
        <v>-1.5762783600800483</v>
      </c>
      <c r="M266" s="9">
        <v>253264.73</v>
      </c>
      <c r="O266" s="9">
        <v>770500.88</v>
      </c>
      <c r="Q266" s="9">
        <f t="shared" si="90"/>
        <v>-517236.15</v>
      </c>
      <c r="S266" s="21">
        <f t="shared" si="91"/>
        <v>-0.6712985843702086</v>
      </c>
      <c r="U266" s="9">
        <v>453540.4</v>
      </c>
      <c r="W266" s="9">
        <v>989481.78</v>
      </c>
      <c r="Y266" s="9">
        <f t="shared" si="92"/>
        <v>-535941.38</v>
      </c>
      <c r="AA266" s="21">
        <f t="shared" si="93"/>
        <v>-0.5416384524028325</v>
      </c>
      <c r="AC266" s="9">
        <v>886778.41</v>
      </c>
      <c r="AE266" s="9">
        <v>1017673.85</v>
      </c>
      <c r="AG266" s="9">
        <f t="shared" si="94"/>
        <v>-130895.43999999994</v>
      </c>
      <c r="AI266" s="21">
        <f t="shared" si="95"/>
        <v>-0.12862219069498537</v>
      </c>
    </row>
    <row r="267" spans="1:35" ht="12.75" outlineLevel="1">
      <c r="A267" s="1" t="s">
        <v>702</v>
      </c>
      <c r="B267" s="16" t="s">
        <v>703</v>
      </c>
      <c r="C267" s="1" t="s">
        <v>1223</v>
      </c>
      <c r="E267" s="5">
        <v>1916.3790000000001</v>
      </c>
      <c r="G267" s="5">
        <v>1079.564</v>
      </c>
      <c r="I267" s="9">
        <f t="shared" si="88"/>
        <v>836.815</v>
      </c>
      <c r="K267" s="21">
        <f t="shared" si="89"/>
        <v>0.7751416312511347</v>
      </c>
      <c r="M267" s="9">
        <v>15128.391</v>
      </c>
      <c r="O267" s="9">
        <v>30123.668</v>
      </c>
      <c r="Q267" s="9">
        <f t="shared" si="90"/>
        <v>-14995.277000000002</v>
      </c>
      <c r="S267" s="21">
        <f t="shared" si="91"/>
        <v>-0.49779054131123746</v>
      </c>
      <c r="U267" s="9">
        <v>79571.537</v>
      </c>
      <c r="W267" s="9">
        <v>30692.786</v>
      </c>
      <c r="Y267" s="9">
        <f t="shared" si="92"/>
        <v>48878.751</v>
      </c>
      <c r="AA267" s="21">
        <f t="shared" si="93"/>
        <v>1.592515941693921</v>
      </c>
      <c r="AC267" s="9">
        <v>80636.315</v>
      </c>
      <c r="AE267" s="9">
        <v>30830.629</v>
      </c>
      <c r="AG267" s="9">
        <f t="shared" si="94"/>
        <v>49805.686</v>
      </c>
      <c r="AI267" s="21">
        <f t="shared" si="95"/>
        <v>1.6154612349945894</v>
      </c>
    </row>
    <row r="268" spans="1:35" ht="12.75" outlineLevel="1">
      <c r="A268" s="1" t="s">
        <v>704</v>
      </c>
      <c r="B268" s="16" t="s">
        <v>705</v>
      </c>
      <c r="C268" s="1" t="s">
        <v>1224</v>
      </c>
      <c r="E268" s="5">
        <v>0</v>
      </c>
      <c r="G268" s="5">
        <v>0</v>
      </c>
      <c r="I268" s="9">
        <f t="shared" si="88"/>
        <v>0</v>
      </c>
      <c r="K268" s="21">
        <f t="shared" si="89"/>
        <v>0</v>
      </c>
      <c r="M268" s="9">
        <v>0</v>
      </c>
      <c r="O268" s="9">
        <v>0</v>
      </c>
      <c r="Q268" s="9">
        <f t="shared" si="90"/>
        <v>0</v>
      </c>
      <c r="S268" s="21">
        <f t="shared" si="91"/>
        <v>0</v>
      </c>
      <c r="U268" s="9">
        <v>198.17</v>
      </c>
      <c r="W268" s="9">
        <v>0</v>
      </c>
      <c r="Y268" s="9">
        <f t="shared" si="92"/>
        <v>198.17</v>
      </c>
      <c r="AA268" s="21" t="str">
        <f t="shared" si="93"/>
        <v>N.M.</v>
      </c>
      <c r="AC268" s="9">
        <v>198.17</v>
      </c>
      <c r="AE268" s="9">
        <v>0</v>
      </c>
      <c r="AG268" s="9">
        <f t="shared" si="94"/>
        <v>198.17</v>
      </c>
      <c r="AI268" s="21" t="str">
        <f t="shared" si="95"/>
        <v>N.M.</v>
      </c>
    </row>
    <row r="269" spans="1:35" ht="12.75" outlineLevel="1">
      <c r="A269" s="1" t="s">
        <v>706</v>
      </c>
      <c r="B269" s="16" t="s">
        <v>707</v>
      </c>
      <c r="C269" s="1" t="s">
        <v>1225</v>
      </c>
      <c r="E269" s="5">
        <v>-17491.291</v>
      </c>
      <c r="G269" s="5">
        <v>-9436.186</v>
      </c>
      <c r="I269" s="9">
        <f t="shared" si="88"/>
        <v>-8055.105000000001</v>
      </c>
      <c r="K269" s="21">
        <f t="shared" si="89"/>
        <v>-0.8536399134141699</v>
      </c>
      <c r="M269" s="9">
        <v>-36122.425</v>
      </c>
      <c r="O269" s="9">
        <v>-30728.047</v>
      </c>
      <c r="Q269" s="9">
        <f t="shared" si="90"/>
        <v>-5394.378000000004</v>
      </c>
      <c r="S269" s="21">
        <f t="shared" si="91"/>
        <v>-0.17555225686813108</v>
      </c>
      <c r="U269" s="9">
        <v>-108827.758</v>
      </c>
      <c r="W269" s="9">
        <v>-42763.68</v>
      </c>
      <c r="Y269" s="9">
        <f t="shared" si="92"/>
        <v>-66064.07800000001</v>
      </c>
      <c r="AA269" s="21">
        <f t="shared" si="93"/>
        <v>-1.5448641931657894</v>
      </c>
      <c r="AC269" s="9">
        <v>-117033.84</v>
      </c>
      <c r="AE269" s="9">
        <v>-42763.68</v>
      </c>
      <c r="AG269" s="9">
        <f t="shared" si="94"/>
        <v>-74270.16</v>
      </c>
      <c r="AI269" s="21">
        <f t="shared" si="95"/>
        <v>-1.7367579216755902</v>
      </c>
    </row>
    <row r="270" spans="1:35" ht="12.75" outlineLevel="1">
      <c r="A270" s="1" t="s">
        <v>708</v>
      </c>
      <c r="B270" s="16" t="s">
        <v>709</v>
      </c>
      <c r="C270" s="1" t="s">
        <v>1226</v>
      </c>
      <c r="E270" s="5">
        <v>634.86</v>
      </c>
      <c r="G270" s="5">
        <v>760.1</v>
      </c>
      <c r="I270" s="9">
        <f t="shared" si="88"/>
        <v>-125.24000000000001</v>
      </c>
      <c r="K270" s="21">
        <f t="shared" si="89"/>
        <v>-0.16476779371135378</v>
      </c>
      <c r="M270" s="9">
        <v>2029.96</v>
      </c>
      <c r="O270" s="9">
        <v>2245.4</v>
      </c>
      <c r="Q270" s="9">
        <f t="shared" si="90"/>
        <v>-215.44000000000005</v>
      </c>
      <c r="S270" s="21">
        <f t="shared" si="91"/>
        <v>-0.09594726997416943</v>
      </c>
      <c r="U270" s="9">
        <v>17598.08</v>
      </c>
      <c r="W270" s="9">
        <v>28120.85</v>
      </c>
      <c r="Y270" s="9">
        <f t="shared" si="92"/>
        <v>-10522.769999999997</v>
      </c>
      <c r="AA270" s="21">
        <f t="shared" si="93"/>
        <v>-0.3741981483490007</v>
      </c>
      <c r="AC270" s="9">
        <v>18305.17</v>
      </c>
      <c r="AE270" s="9">
        <v>28827.4</v>
      </c>
      <c r="AG270" s="9">
        <f t="shared" si="94"/>
        <v>-10522.230000000003</v>
      </c>
      <c r="AI270" s="21">
        <f t="shared" si="95"/>
        <v>-0.3650079438312162</v>
      </c>
    </row>
    <row r="271" spans="1:35" ht="12.75" outlineLevel="1">
      <c r="A271" s="1" t="s">
        <v>710</v>
      </c>
      <c r="B271" s="16" t="s">
        <v>711</v>
      </c>
      <c r="C271" s="1" t="s">
        <v>1227</v>
      </c>
      <c r="E271" s="5">
        <v>2129.5</v>
      </c>
      <c r="G271" s="5">
        <v>1899.67</v>
      </c>
      <c r="I271" s="9">
        <f t="shared" si="88"/>
        <v>229.82999999999993</v>
      </c>
      <c r="K271" s="21">
        <f t="shared" si="89"/>
        <v>0.12098417093495181</v>
      </c>
      <c r="M271" s="9">
        <v>5325.87</v>
      </c>
      <c r="O271" s="9">
        <v>5190.98</v>
      </c>
      <c r="Q271" s="9">
        <f t="shared" si="90"/>
        <v>134.89000000000033</v>
      </c>
      <c r="S271" s="21">
        <f t="shared" si="91"/>
        <v>0.02598545939302412</v>
      </c>
      <c r="U271" s="9">
        <v>17166.31</v>
      </c>
      <c r="W271" s="9">
        <v>14175.09</v>
      </c>
      <c r="Y271" s="9">
        <f t="shared" si="92"/>
        <v>2991.220000000001</v>
      </c>
      <c r="AA271" s="21">
        <f t="shared" si="93"/>
        <v>0.2110194714813099</v>
      </c>
      <c r="AC271" s="9">
        <v>19309.71</v>
      </c>
      <c r="AE271" s="9">
        <v>15986.27</v>
      </c>
      <c r="AG271" s="9">
        <f t="shared" si="94"/>
        <v>3323.4399999999987</v>
      </c>
      <c r="AI271" s="21">
        <f t="shared" si="95"/>
        <v>0.20789339852260713</v>
      </c>
    </row>
    <row r="272" spans="1:35" ht="12.75" outlineLevel="1">
      <c r="A272" s="1" t="s">
        <v>712</v>
      </c>
      <c r="B272" s="16" t="s">
        <v>713</v>
      </c>
      <c r="C272" s="1" t="s">
        <v>1228</v>
      </c>
      <c r="E272" s="5">
        <v>637</v>
      </c>
      <c r="G272" s="5">
        <v>205</v>
      </c>
      <c r="I272" s="9">
        <f t="shared" si="88"/>
        <v>432</v>
      </c>
      <c r="K272" s="21">
        <f t="shared" si="89"/>
        <v>2.107317073170732</v>
      </c>
      <c r="M272" s="9">
        <v>787.98</v>
      </c>
      <c r="O272" s="9">
        <v>1241</v>
      </c>
      <c r="Q272" s="9">
        <f t="shared" si="90"/>
        <v>-453.02</v>
      </c>
      <c r="S272" s="21">
        <f t="shared" si="91"/>
        <v>-0.365044319097502</v>
      </c>
      <c r="U272" s="9">
        <v>14892.55</v>
      </c>
      <c r="W272" s="9">
        <v>13021.78</v>
      </c>
      <c r="Y272" s="9">
        <f t="shared" si="92"/>
        <v>1870.7699999999986</v>
      </c>
      <c r="AA272" s="21">
        <f t="shared" si="93"/>
        <v>0.14366469100230525</v>
      </c>
      <c r="AC272" s="9">
        <v>15730.73</v>
      </c>
      <c r="AE272" s="9">
        <v>13810.78</v>
      </c>
      <c r="AG272" s="9">
        <f t="shared" si="94"/>
        <v>1919.949999999999</v>
      </c>
      <c r="AI272" s="21">
        <f t="shared" si="95"/>
        <v>0.13901821620502236</v>
      </c>
    </row>
    <row r="273" spans="1:35" ht="12.75" outlineLevel="1">
      <c r="A273" s="1" t="s">
        <v>714</v>
      </c>
      <c r="B273" s="16" t="s">
        <v>715</v>
      </c>
      <c r="C273" s="1" t="s">
        <v>1229</v>
      </c>
      <c r="E273" s="5">
        <v>84499.99</v>
      </c>
      <c r="G273" s="5">
        <v>118951.08</v>
      </c>
      <c r="I273" s="9">
        <f t="shared" si="88"/>
        <v>-34451.09</v>
      </c>
      <c r="K273" s="21">
        <f t="shared" si="89"/>
        <v>-0.28962402022747497</v>
      </c>
      <c r="M273" s="9">
        <v>253499.97</v>
      </c>
      <c r="O273" s="9">
        <v>356853.24</v>
      </c>
      <c r="Q273" s="9">
        <f t="shared" si="90"/>
        <v>-103353.26999999999</v>
      </c>
      <c r="S273" s="21">
        <f t="shared" si="91"/>
        <v>-0.289624020227475</v>
      </c>
      <c r="U273" s="9">
        <v>929551.92</v>
      </c>
      <c r="W273" s="9">
        <v>1308461.89</v>
      </c>
      <c r="Y273" s="9">
        <f t="shared" si="92"/>
        <v>-378909.96999999986</v>
      </c>
      <c r="AA273" s="21">
        <f t="shared" si="93"/>
        <v>-0.28958426141093024</v>
      </c>
      <c r="AC273" s="9">
        <v>1048503</v>
      </c>
      <c r="AE273" s="9">
        <v>1432377.89</v>
      </c>
      <c r="AG273" s="9">
        <f t="shared" si="94"/>
        <v>-383874.8899999999</v>
      </c>
      <c r="AI273" s="21">
        <f t="shared" si="95"/>
        <v>-0.2679983352717068</v>
      </c>
    </row>
    <row r="274" spans="1:35" ht="12.75" outlineLevel="1">
      <c r="A274" s="1" t="s">
        <v>716</v>
      </c>
      <c r="B274" s="16" t="s">
        <v>717</v>
      </c>
      <c r="C274" s="1" t="s">
        <v>1230</v>
      </c>
      <c r="E274" s="5">
        <v>12206.54</v>
      </c>
      <c r="G274" s="5">
        <v>11156.35</v>
      </c>
      <c r="I274" s="9">
        <f t="shared" si="88"/>
        <v>1050.1900000000005</v>
      </c>
      <c r="K274" s="21">
        <f t="shared" si="89"/>
        <v>0.09413383409448435</v>
      </c>
      <c r="M274" s="9">
        <v>36784.69</v>
      </c>
      <c r="O274" s="9">
        <v>33409.97</v>
      </c>
      <c r="Q274" s="9">
        <f t="shared" si="90"/>
        <v>3374.720000000001</v>
      </c>
      <c r="S274" s="21">
        <f t="shared" si="91"/>
        <v>0.10100936935890698</v>
      </c>
      <c r="U274" s="9">
        <v>134497.92</v>
      </c>
      <c r="W274" s="9">
        <v>118821.54</v>
      </c>
      <c r="Y274" s="9">
        <f t="shared" si="92"/>
        <v>15676.38000000002</v>
      </c>
      <c r="AA274" s="21">
        <f t="shared" si="93"/>
        <v>0.1319321395767133</v>
      </c>
      <c r="AC274" s="9">
        <v>145825.93</v>
      </c>
      <c r="AE274" s="9">
        <v>128944.22</v>
      </c>
      <c r="AG274" s="9">
        <f t="shared" si="94"/>
        <v>16881.709999999992</v>
      </c>
      <c r="AI274" s="21">
        <f t="shared" si="95"/>
        <v>0.1309225803219407</v>
      </c>
    </row>
    <row r="275" spans="1:35" ht="12.75" outlineLevel="1">
      <c r="A275" s="1" t="s">
        <v>718</v>
      </c>
      <c r="B275" s="16" t="s">
        <v>719</v>
      </c>
      <c r="C275" s="1" t="s">
        <v>1231</v>
      </c>
      <c r="E275" s="5">
        <v>316133.35</v>
      </c>
      <c r="G275" s="5">
        <v>292313.23</v>
      </c>
      <c r="I275" s="9">
        <f t="shared" si="88"/>
        <v>23820.119999999995</v>
      </c>
      <c r="K275" s="21">
        <f t="shared" si="89"/>
        <v>0.08148834043536106</v>
      </c>
      <c r="M275" s="9">
        <v>949432.46</v>
      </c>
      <c r="O275" s="9">
        <v>863999.75</v>
      </c>
      <c r="Q275" s="9">
        <f t="shared" si="90"/>
        <v>85432.70999999996</v>
      </c>
      <c r="S275" s="21">
        <f t="shared" si="91"/>
        <v>0.09888048000013884</v>
      </c>
      <c r="U275" s="9">
        <v>3473811.57</v>
      </c>
      <c r="W275" s="9">
        <v>3122224.72</v>
      </c>
      <c r="Y275" s="9">
        <f t="shared" si="92"/>
        <v>351586.8499999996</v>
      </c>
      <c r="AA275" s="21">
        <f t="shared" si="93"/>
        <v>0.11260779781411749</v>
      </c>
      <c r="AC275" s="9">
        <v>3764673.5</v>
      </c>
      <c r="AE275" s="9">
        <v>3228571.07</v>
      </c>
      <c r="AG275" s="9">
        <f t="shared" si="94"/>
        <v>536102.4300000002</v>
      </c>
      <c r="AI275" s="21">
        <f t="shared" si="95"/>
        <v>0.1660494436630135</v>
      </c>
    </row>
    <row r="276" spans="1:35" ht="12.75" outlineLevel="1">
      <c r="A276" s="1" t="s">
        <v>720</v>
      </c>
      <c r="B276" s="16" t="s">
        <v>721</v>
      </c>
      <c r="C276" s="1" t="s">
        <v>1232</v>
      </c>
      <c r="E276" s="5">
        <v>0</v>
      </c>
      <c r="G276" s="5">
        <v>39.98</v>
      </c>
      <c r="I276" s="9">
        <f t="shared" si="88"/>
        <v>-39.98</v>
      </c>
      <c r="K276" s="21" t="str">
        <f t="shared" si="89"/>
        <v>N.M.</v>
      </c>
      <c r="M276" s="9">
        <v>16.571</v>
      </c>
      <c r="O276" s="9">
        <v>58.13</v>
      </c>
      <c r="Q276" s="9">
        <f t="shared" si="90"/>
        <v>-41.559</v>
      </c>
      <c r="S276" s="21">
        <f t="shared" si="91"/>
        <v>-0.7149320488560124</v>
      </c>
      <c r="U276" s="9">
        <v>49.771</v>
      </c>
      <c r="W276" s="9">
        <v>313.624</v>
      </c>
      <c r="Y276" s="9">
        <f t="shared" si="92"/>
        <v>-263.853</v>
      </c>
      <c r="AA276" s="21">
        <f t="shared" si="93"/>
        <v>-0.8413035992143458</v>
      </c>
      <c r="AC276" s="9">
        <v>46.631</v>
      </c>
      <c r="AE276" s="9">
        <v>322.59400000000005</v>
      </c>
      <c r="AG276" s="9">
        <f t="shared" si="94"/>
        <v>-275.9630000000001</v>
      </c>
      <c r="AI276" s="21">
        <f t="shared" si="95"/>
        <v>-0.855449884374787</v>
      </c>
    </row>
    <row r="277" spans="1:35" ht="12.75" outlineLevel="1">
      <c r="A277" s="1" t="s">
        <v>722</v>
      </c>
      <c r="B277" s="16" t="s">
        <v>723</v>
      </c>
      <c r="C277" s="1" t="s">
        <v>1233</v>
      </c>
      <c r="E277" s="5">
        <v>15282.8</v>
      </c>
      <c r="G277" s="5">
        <v>4722.77</v>
      </c>
      <c r="I277" s="9">
        <f t="shared" si="88"/>
        <v>10560.029999999999</v>
      </c>
      <c r="K277" s="21">
        <f t="shared" si="89"/>
        <v>2.2359822731151415</v>
      </c>
      <c r="M277" s="9">
        <v>46704.18</v>
      </c>
      <c r="O277" s="9">
        <v>13239.25</v>
      </c>
      <c r="Q277" s="9">
        <f t="shared" si="90"/>
        <v>33464.93</v>
      </c>
      <c r="S277" s="21">
        <f t="shared" si="91"/>
        <v>2.5277058745774874</v>
      </c>
      <c r="U277" s="9">
        <v>168861.04</v>
      </c>
      <c r="W277" s="9">
        <v>105652.09</v>
      </c>
      <c r="Y277" s="9">
        <f t="shared" si="92"/>
        <v>63208.95000000001</v>
      </c>
      <c r="AA277" s="21">
        <f t="shared" si="93"/>
        <v>0.5982744875184203</v>
      </c>
      <c r="AC277" s="9">
        <v>169401.14</v>
      </c>
      <c r="AE277" s="9">
        <v>106976.33</v>
      </c>
      <c r="AG277" s="9">
        <f t="shared" si="94"/>
        <v>62424.81000000001</v>
      </c>
      <c r="AI277" s="21">
        <f t="shared" si="95"/>
        <v>0.5835385267002524</v>
      </c>
    </row>
    <row r="278" spans="1:35" ht="12.75" outlineLevel="1">
      <c r="A278" s="1" t="s">
        <v>724</v>
      </c>
      <c r="B278" s="16" t="s">
        <v>725</v>
      </c>
      <c r="C278" s="1" t="s">
        <v>1234</v>
      </c>
      <c r="E278" s="5">
        <v>21895.24</v>
      </c>
      <c r="G278" s="5">
        <v>21158.32</v>
      </c>
      <c r="I278" s="9">
        <f t="shared" si="88"/>
        <v>736.9200000000019</v>
      </c>
      <c r="K278" s="21">
        <f t="shared" si="89"/>
        <v>0.034828852196204706</v>
      </c>
      <c r="M278" s="9">
        <v>65728.15</v>
      </c>
      <c r="O278" s="9">
        <v>62574.83</v>
      </c>
      <c r="Q278" s="9">
        <f t="shared" si="90"/>
        <v>3153.3199999999924</v>
      </c>
      <c r="S278" s="21">
        <f t="shared" si="91"/>
        <v>0.05039278572550644</v>
      </c>
      <c r="U278" s="9">
        <v>240035.54</v>
      </c>
      <c r="W278" s="9">
        <v>224617.71</v>
      </c>
      <c r="Y278" s="9">
        <f t="shared" si="92"/>
        <v>15417.830000000016</v>
      </c>
      <c r="AA278" s="21">
        <f t="shared" si="93"/>
        <v>0.06864031335730392</v>
      </c>
      <c r="AC278" s="9">
        <v>261134.64</v>
      </c>
      <c r="AE278" s="9">
        <v>241543.94</v>
      </c>
      <c r="AG278" s="9">
        <f t="shared" si="94"/>
        <v>19590.70000000001</v>
      </c>
      <c r="AI278" s="21">
        <f t="shared" si="95"/>
        <v>0.08110615401901622</v>
      </c>
    </row>
    <row r="279" spans="1:35" ht="12.75" outlineLevel="1">
      <c r="A279" s="1" t="s">
        <v>726</v>
      </c>
      <c r="B279" s="16" t="s">
        <v>727</v>
      </c>
      <c r="C279" s="1" t="s">
        <v>1235</v>
      </c>
      <c r="E279" s="5">
        <v>5.601</v>
      </c>
      <c r="G279" s="5">
        <v>160.32</v>
      </c>
      <c r="I279" s="9">
        <f t="shared" si="88"/>
        <v>-154.719</v>
      </c>
      <c r="K279" s="21">
        <f t="shared" si="89"/>
        <v>-0.965063622754491</v>
      </c>
      <c r="M279" s="9">
        <v>22.766000000000002</v>
      </c>
      <c r="O279" s="9">
        <v>494.31800000000004</v>
      </c>
      <c r="Q279" s="9">
        <f t="shared" si="90"/>
        <v>-471.552</v>
      </c>
      <c r="S279" s="21">
        <f t="shared" si="91"/>
        <v>-0.9539446267382535</v>
      </c>
      <c r="U279" s="9">
        <v>868.576</v>
      </c>
      <c r="W279" s="9">
        <v>3383.319</v>
      </c>
      <c r="Y279" s="9">
        <f t="shared" si="92"/>
        <v>-2514.743</v>
      </c>
      <c r="AA279" s="21">
        <f t="shared" si="93"/>
        <v>-0.743276941961429</v>
      </c>
      <c r="AC279" s="9">
        <v>915.224</v>
      </c>
      <c r="AE279" s="9">
        <v>3383.319</v>
      </c>
      <c r="AG279" s="9">
        <f t="shared" si="94"/>
        <v>-2468.095</v>
      </c>
      <c r="AI279" s="21">
        <f t="shared" si="95"/>
        <v>-0.7294892973438212</v>
      </c>
    </row>
    <row r="280" spans="1:35" ht="12.75" outlineLevel="1">
      <c r="A280" s="1" t="s">
        <v>728</v>
      </c>
      <c r="B280" s="16" t="s">
        <v>729</v>
      </c>
      <c r="C280" s="1" t="s">
        <v>1236</v>
      </c>
      <c r="E280" s="5">
        <v>5.51</v>
      </c>
      <c r="G280" s="5">
        <v>0.15</v>
      </c>
      <c r="I280" s="9">
        <f t="shared" si="88"/>
        <v>5.359999999999999</v>
      </c>
      <c r="K280" s="21" t="str">
        <f t="shared" si="89"/>
        <v>N.M.</v>
      </c>
      <c r="M280" s="9">
        <v>16.61</v>
      </c>
      <c r="O280" s="9">
        <v>113.143</v>
      </c>
      <c r="Q280" s="9">
        <f t="shared" si="90"/>
        <v>-96.533</v>
      </c>
      <c r="S280" s="21">
        <f t="shared" si="91"/>
        <v>-0.8531946298047604</v>
      </c>
      <c r="U280" s="9">
        <v>430.68</v>
      </c>
      <c r="W280" s="9">
        <v>1543.826</v>
      </c>
      <c r="Y280" s="9">
        <f t="shared" si="92"/>
        <v>-1113.146</v>
      </c>
      <c r="AA280" s="21">
        <f t="shared" si="93"/>
        <v>-0.7210307379199469</v>
      </c>
      <c r="AC280" s="9">
        <v>462.46</v>
      </c>
      <c r="AE280" s="9">
        <v>1543.826</v>
      </c>
      <c r="AG280" s="9">
        <f t="shared" si="94"/>
        <v>-1081.366</v>
      </c>
      <c r="AI280" s="21">
        <f t="shared" si="95"/>
        <v>-0.700445516528417</v>
      </c>
    </row>
    <row r="281" spans="1:35" ht="12.75" outlineLevel="1">
      <c r="A281" s="1" t="s">
        <v>730</v>
      </c>
      <c r="B281" s="16" t="s">
        <v>731</v>
      </c>
      <c r="C281" s="1" t="s">
        <v>1237</v>
      </c>
      <c r="E281" s="5">
        <v>-27.2</v>
      </c>
      <c r="G281" s="5">
        <v>-4.03</v>
      </c>
      <c r="I281" s="9">
        <f t="shared" si="88"/>
        <v>-23.169999999999998</v>
      </c>
      <c r="K281" s="21">
        <f t="shared" si="89"/>
        <v>-5.749379652605458</v>
      </c>
      <c r="M281" s="9">
        <v>1780.756</v>
      </c>
      <c r="O281" s="9">
        <v>693.3870000000001</v>
      </c>
      <c r="Q281" s="9">
        <f t="shared" si="90"/>
        <v>1087.3690000000001</v>
      </c>
      <c r="S281" s="21">
        <f t="shared" si="91"/>
        <v>1.5681992884204636</v>
      </c>
      <c r="U281" s="9">
        <v>16719.729</v>
      </c>
      <c r="W281" s="9">
        <v>7935.03</v>
      </c>
      <c r="Y281" s="9">
        <f t="shared" si="92"/>
        <v>8784.699</v>
      </c>
      <c r="AA281" s="21">
        <f t="shared" si="93"/>
        <v>1.107078234108756</v>
      </c>
      <c r="AC281" s="9">
        <v>18147.759</v>
      </c>
      <c r="AE281" s="9">
        <v>13560.735</v>
      </c>
      <c r="AG281" s="9">
        <f t="shared" si="94"/>
        <v>4587.023999999998</v>
      </c>
      <c r="AI281" s="21">
        <f t="shared" si="95"/>
        <v>0.33825777142610614</v>
      </c>
    </row>
    <row r="282" spans="1:35" ht="12.75" outlineLevel="1">
      <c r="A282" s="1" t="s">
        <v>732</v>
      </c>
      <c r="B282" s="16" t="s">
        <v>733</v>
      </c>
      <c r="C282" s="1" t="s">
        <v>1238</v>
      </c>
      <c r="E282" s="5">
        <v>0</v>
      </c>
      <c r="G282" s="5">
        <v>0</v>
      </c>
      <c r="I282" s="9">
        <f t="shared" si="88"/>
        <v>0</v>
      </c>
      <c r="K282" s="21">
        <f t="shared" si="89"/>
        <v>0</v>
      </c>
      <c r="M282" s="9">
        <v>0</v>
      </c>
      <c r="O282" s="9">
        <v>0</v>
      </c>
      <c r="Q282" s="9">
        <f t="shared" si="90"/>
        <v>0</v>
      </c>
      <c r="S282" s="21">
        <f t="shared" si="91"/>
        <v>0</v>
      </c>
      <c r="U282" s="9">
        <v>0</v>
      </c>
      <c r="W282" s="9">
        <v>4000</v>
      </c>
      <c r="Y282" s="9">
        <f t="shared" si="92"/>
        <v>-4000</v>
      </c>
      <c r="AA282" s="21" t="str">
        <f t="shared" si="93"/>
        <v>N.M.</v>
      </c>
      <c r="AC282" s="9">
        <v>0</v>
      </c>
      <c r="AE282" s="9">
        <v>4000</v>
      </c>
      <c r="AG282" s="9">
        <f t="shared" si="94"/>
        <v>-4000</v>
      </c>
      <c r="AI282" s="21" t="str">
        <f t="shared" si="95"/>
        <v>N.M.</v>
      </c>
    </row>
    <row r="283" spans="1:35" ht="12.75" outlineLevel="1">
      <c r="A283" s="1" t="s">
        <v>734</v>
      </c>
      <c r="B283" s="16" t="s">
        <v>735</v>
      </c>
      <c r="C283" s="1" t="s">
        <v>1239</v>
      </c>
      <c r="E283" s="5">
        <v>220916.67</v>
      </c>
      <c r="G283" s="5">
        <v>249518.43</v>
      </c>
      <c r="I283" s="9">
        <f t="shared" si="88"/>
        <v>-28601.75999999998</v>
      </c>
      <c r="K283" s="21">
        <f t="shared" si="89"/>
        <v>-0.11462784532589429</v>
      </c>
      <c r="M283" s="9">
        <v>662750.01</v>
      </c>
      <c r="O283" s="9">
        <v>748555.29</v>
      </c>
      <c r="Q283" s="9">
        <f t="shared" si="90"/>
        <v>-85805.28000000003</v>
      </c>
      <c r="S283" s="21">
        <f t="shared" si="91"/>
        <v>-0.1146278453258944</v>
      </c>
      <c r="U283" s="9">
        <v>2429913.36</v>
      </c>
      <c r="W283" s="9">
        <v>2744702.74</v>
      </c>
      <c r="Y283" s="9">
        <f t="shared" si="92"/>
        <v>-314789.38000000035</v>
      </c>
      <c r="AA283" s="21">
        <f t="shared" si="93"/>
        <v>-0.11468978968556731</v>
      </c>
      <c r="AC283" s="9">
        <v>2679431.79</v>
      </c>
      <c r="AE283" s="9">
        <v>3006329.74</v>
      </c>
      <c r="AG283" s="9">
        <f t="shared" si="94"/>
        <v>-326897.9500000002</v>
      </c>
      <c r="AI283" s="21">
        <f t="shared" si="95"/>
        <v>-0.10873655861848347</v>
      </c>
    </row>
    <row r="284" spans="1:35" ht="12.75" outlineLevel="1">
      <c r="A284" s="1" t="s">
        <v>736</v>
      </c>
      <c r="B284" s="16" t="s">
        <v>737</v>
      </c>
      <c r="C284" s="1" t="s">
        <v>1240</v>
      </c>
      <c r="E284" s="5">
        <v>0</v>
      </c>
      <c r="G284" s="5">
        <v>0</v>
      </c>
      <c r="I284" s="9">
        <f t="shared" si="88"/>
        <v>0</v>
      </c>
      <c r="K284" s="21">
        <f t="shared" si="89"/>
        <v>0</v>
      </c>
      <c r="M284" s="9">
        <v>0</v>
      </c>
      <c r="O284" s="9">
        <v>0</v>
      </c>
      <c r="Q284" s="9">
        <f t="shared" si="90"/>
        <v>0</v>
      </c>
      <c r="S284" s="21">
        <f t="shared" si="91"/>
        <v>0</v>
      </c>
      <c r="U284" s="9">
        <v>0</v>
      </c>
      <c r="W284" s="9">
        <v>85343.26</v>
      </c>
      <c r="Y284" s="9">
        <f t="shared" si="92"/>
        <v>-85343.26</v>
      </c>
      <c r="AA284" s="21" t="str">
        <f t="shared" si="93"/>
        <v>N.M.</v>
      </c>
      <c r="AC284" s="9">
        <v>0</v>
      </c>
      <c r="AE284" s="9">
        <v>85343.26</v>
      </c>
      <c r="AG284" s="9">
        <f t="shared" si="94"/>
        <v>-85343.26</v>
      </c>
      <c r="AI284" s="21" t="str">
        <f t="shared" si="95"/>
        <v>N.M.</v>
      </c>
    </row>
    <row r="285" spans="1:35" ht="12.75" outlineLevel="1">
      <c r="A285" s="1" t="s">
        <v>738</v>
      </c>
      <c r="B285" s="16" t="s">
        <v>739</v>
      </c>
      <c r="C285" s="1" t="s">
        <v>1241</v>
      </c>
      <c r="E285" s="5">
        <v>117249.569</v>
      </c>
      <c r="G285" s="5">
        <v>116403.821</v>
      </c>
      <c r="I285" s="9">
        <f t="shared" si="88"/>
        <v>845.7480000000069</v>
      </c>
      <c r="K285" s="21">
        <f t="shared" si="89"/>
        <v>0.007265637783488283</v>
      </c>
      <c r="M285" s="9">
        <v>342405.218</v>
      </c>
      <c r="O285" s="9">
        <v>388179.152</v>
      </c>
      <c r="Q285" s="9">
        <f t="shared" si="90"/>
        <v>-45773.93400000001</v>
      </c>
      <c r="S285" s="21">
        <f t="shared" si="91"/>
        <v>-0.1179196094487836</v>
      </c>
      <c r="U285" s="9">
        <v>1296629.385</v>
      </c>
      <c r="W285" s="9">
        <v>1218067.262</v>
      </c>
      <c r="Y285" s="9">
        <f t="shared" si="92"/>
        <v>78562.1229999999</v>
      </c>
      <c r="AA285" s="21">
        <f t="shared" si="93"/>
        <v>0.06449736024511912</v>
      </c>
      <c r="AC285" s="9">
        <v>1392985.813</v>
      </c>
      <c r="AE285" s="9">
        <v>1341481.537</v>
      </c>
      <c r="AG285" s="9">
        <f t="shared" si="94"/>
        <v>51504.27600000007</v>
      </c>
      <c r="AI285" s="21">
        <f t="shared" si="95"/>
        <v>0.03839357798034314</v>
      </c>
    </row>
    <row r="286" spans="1:35" ht="12.75" outlineLevel="1">
      <c r="A286" s="1" t="s">
        <v>740</v>
      </c>
      <c r="B286" s="16" t="s">
        <v>741</v>
      </c>
      <c r="C286" s="1" t="s">
        <v>1242</v>
      </c>
      <c r="E286" s="5">
        <v>0</v>
      </c>
      <c r="G286" s="5">
        <v>0</v>
      </c>
      <c r="I286" s="9">
        <f t="shared" si="88"/>
        <v>0</v>
      </c>
      <c r="K286" s="21">
        <f t="shared" si="89"/>
        <v>0</v>
      </c>
      <c r="M286" s="9">
        <v>0</v>
      </c>
      <c r="O286" s="9">
        <v>0</v>
      </c>
      <c r="Q286" s="9">
        <f t="shared" si="90"/>
        <v>0</v>
      </c>
      <c r="S286" s="21">
        <f t="shared" si="91"/>
        <v>0</v>
      </c>
      <c r="U286" s="9">
        <v>0</v>
      </c>
      <c r="W286" s="9">
        <v>0</v>
      </c>
      <c r="Y286" s="9">
        <f t="shared" si="92"/>
        <v>0</v>
      </c>
      <c r="AA286" s="21">
        <f t="shared" si="93"/>
        <v>0</v>
      </c>
      <c r="AC286" s="9">
        <v>-5810.01</v>
      </c>
      <c r="AE286" s="9">
        <v>-2504.63</v>
      </c>
      <c r="AG286" s="9">
        <f t="shared" si="94"/>
        <v>-3305.38</v>
      </c>
      <c r="AI286" s="21">
        <f t="shared" si="95"/>
        <v>-1.3197079009674084</v>
      </c>
    </row>
    <row r="287" spans="1:35" ht="12.75" outlineLevel="1">
      <c r="A287" s="1" t="s">
        <v>742</v>
      </c>
      <c r="B287" s="16" t="s">
        <v>743</v>
      </c>
      <c r="C287" s="1" t="s">
        <v>1243</v>
      </c>
      <c r="E287" s="5">
        <v>333.33</v>
      </c>
      <c r="G287" s="5">
        <v>573.66</v>
      </c>
      <c r="I287" s="9">
        <f t="shared" si="88"/>
        <v>-240.32999999999998</v>
      </c>
      <c r="K287" s="21">
        <f t="shared" si="89"/>
        <v>-0.418941533312415</v>
      </c>
      <c r="M287" s="9">
        <v>999.99</v>
      </c>
      <c r="O287" s="9">
        <v>1720.98</v>
      </c>
      <c r="Q287" s="9">
        <f t="shared" si="90"/>
        <v>-720.99</v>
      </c>
      <c r="S287" s="21">
        <f t="shared" si="91"/>
        <v>-0.418941533312415</v>
      </c>
      <c r="U287" s="9">
        <v>3791.64</v>
      </c>
      <c r="W287" s="9">
        <v>6310.28</v>
      </c>
      <c r="Y287" s="9">
        <f t="shared" si="92"/>
        <v>-2518.64</v>
      </c>
      <c r="AA287" s="21">
        <f t="shared" si="93"/>
        <v>-0.3991328435505239</v>
      </c>
      <c r="AC287" s="9">
        <v>4365.3</v>
      </c>
      <c r="AE287" s="9">
        <v>7893.28</v>
      </c>
      <c r="AG287" s="9">
        <f t="shared" si="94"/>
        <v>-3527.9799999999996</v>
      </c>
      <c r="AI287" s="21">
        <f t="shared" si="95"/>
        <v>-0.44695994567530856</v>
      </c>
    </row>
    <row r="288" spans="1:35" ht="12.75" outlineLevel="1">
      <c r="A288" s="1" t="s">
        <v>744</v>
      </c>
      <c r="B288" s="16" t="s">
        <v>745</v>
      </c>
      <c r="C288" s="1" t="s">
        <v>1244</v>
      </c>
      <c r="E288" s="5">
        <v>-29651.408</v>
      </c>
      <c r="G288" s="5">
        <v>-47731.401</v>
      </c>
      <c r="I288" s="9">
        <f t="shared" si="88"/>
        <v>18079.993</v>
      </c>
      <c r="K288" s="21">
        <f t="shared" si="89"/>
        <v>0.3787861370337736</v>
      </c>
      <c r="M288" s="9">
        <v>-90058.663</v>
      </c>
      <c r="O288" s="9">
        <v>-172081.478</v>
      </c>
      <c r="Q288" s="9">
        <f t="shared" si="90"/>
        <v>82022.815</v>
      </c>
      <c r="S288" s="21">
        <f t="shared" si="91"/>
        <v>0.47665103736498593</v>
      </c>
      <c r="U288" s="9">
        <v>-345845.292</v>
      </c>
      <c r="W288" s="9">
        <v>-599002.114</v>
      </c>
      <c r="Y288" s="9">
        <f t="shared" si="92"/>
        <v>253156.82199999993</v>
      </c>
      <c r="AA288" s="21">
        <f t="shared" si="93"/>
        <v>0.42263093248448863</v>
      </c>
      <c r="AC288" s="9">
        <v>-387092.158</v>
      </c>
      <c r="AE288" s="9">
        <v>-648689.6989999999</v>
      </c>
      <c r="AG288" s="9">
        <f t="shared" si="94"/>
        <v>261597.5409999999</v>
      </c>
      <c r="AI288" s="21">
        <f t="shared" si="95"/>
        <v>0.4032706876697297</v>
      </c>
    </row>
    <row r="289" spans="1:35" ht="12.75" outlineLevel="1">
      <c r="A289" s="1" t="s">
        <v>746</v>
      </c>
      <c r="B289" s="16" t="s">
        <v>747</v>
      </c>
      <c r="C289" s="1" t="s">
        <v>1245</v>
      </c>
      <c r="E289" s="5">
        <v>-132339.898</v>
      </c>
      <c r="G289" s="5">
        <v>-123498.884</v>
      </c>
      <c r="I289" s="9">
        <f t="shared" si="88"/>
        <v>-8841.013999999981</v>
      </c>
      <c r="K289" s="21">
        <f t="shared" si="89"/>
        <v>-0.07158780479344234</v>
      </c>
      <c r="M289" s="9">
        <v>-392306.802</v>
      </c>
      <c r="O289" s="9">
        <v>-443944.842</v>
      </c>
      <c r="Q289" s="9">
        <f t="shared" si="90"/>
        <v>51638.03999999998</v>
      </c>
      <c r="S289" s="21">
        <f t="shared" si="91"/>
        <v>0.11631634183960173</v>
      </c>
      <c r="U289" s="9">
        <v>-1549496.156</v>
      </c>
      <c r="W289" s="9">
        <v>-1506133.356</v>
      </c>
      <c r="Y289" s="9">
        <f t="shared" si="92"/>
        <v>-43362.80000000005</v>
      </c>
      <c r="AA289" s="21">
        <f t="shared" si="93"/>
        <v>-0.02879081047322615</v>
      </c>
      <c r="AC289" s="9">
        <v>-1656744.665</v>
      </c>
      <c r="AE289" s="9">
        <v>-1631050.932</v>
      </c>
      <c r="AG289" s="9">
        <f t="shared" si="94"/>
        <v>-25693.733000000007</v>
      </c>
      <c r="AI289" s="21">
        <f t="shared" si="95"/>
        <v>-0.015752869819027827</v>
      </c>
    </row>
    <row r="290" spans="1:35" ht="12.75" outlineLevel="1">
      <c r="A290" s="1" t="s">
        <v>748</v>
      </c>
      <c r="B290" s="16" t="s">
        <v>749</v>
      </c>
      <c r="C290" s="1" t="s">
        <v>1246</v>
      </c>
      <c r="E290" s="5">
        <v>-42241.887</v>
      </c>
      <c r="G290" s="5">
        <v>-49232.427</v>
      </c>
      <c r="I290" s="9">
        <f t="shared" si="88"/>
        <v>6990.540000000001</v>
      </c>
      <c r="K290" s="21">
        <f t="shared" si="89"/>
        <v>0.1419905624396701</v>
      </c>
      <c r="M290" s="9">
        <v>-123694.502</v>
      </c>
      <c r="O290" s="9">
        <v>-159644.338</v>
      </c>
      <c r="Q290" s="9">
        <f t="shared" si="90"/>
        <v>35949.835999999996</v>
      </c>
      <c r="S290" s="21">
        <f t="shared" si="91"/>
        <v>0.22518704045739474</v>
      </c>
      <c r="U290" s="9">
        <v>-514430.589</v>
      </c>
      <c r="W290" s="9">
        <v>-502054.238</v>
      </c>
      <c r="Y290" s="9">
        <f t="shared" si="92"/>
        <v>-12376.350999999966</v>
      </c>
      <c r="AA290" s="21">
        <f t="shared" si="93"/>
        <v>-0.024651422223429108</v>
      </c>
      <c r="AC290" s="9">
        <v>-542975.025</v>
      </c>
      <c r="AE290" s="9">
        <v>-549570.441</v>
      </c>
      <c r="AG290" s="9">
        <f t="shared" si="94"/>
        <v>6595.415999999968</v>
      </c>
      <c r="AI290" s="21">
        <f t="shared" si="95"/>
        <v>0.012001038461964821</v>
      </c>
    </row>
    <row r="291" spans="1:35" ht="12.75" outlineLevel="1">
      <c r="A291" s="1" t="s">
        <v>750</v>
      </c>
      <c r="B291" s="16" t="s">
        <v>751</v>
      </c>
      <c r="C291" s="1" t="s">
        <v>1247</v>
      </c>
      <c r="E291" s="5">
        <v>-52610.111</v>
      </c>
      <c r="G291" s="5">
        <v>-67589.086</v>
      </c>
      <c r="I291" s="9">
        <f t="shared" si="88"/>
        <v>14978.974999999999</v>
      </c>
      <c r="K291" s="21">
        <f t="shared" si="89"/>
        <v>0.22161825061519547</v>
      </c>
      <c r="M291" s="9">
        <v>-156016.622</v>
      </c>
      <c r="O291" s="9">
        <v>-240770.989</v>
      </c>
      <c r="Q291" s="9">
        <f t="shared" si="90"/>
        <v>84754.367</v>
      </c>
      <c r="S291" s="21">
        <f t="shared" si="91"/>
        <v>0.35201237222147225</v>
      </c>
      <c r="U291" s="9">
        <v>-632738.244</v>
      </c>
      <c r="W291" s="9">
        <v>-808561.071</v>
      </c>
      <c r="Y291" s="9">
        <f t="shared" si="92"/>
        <v>175822.82700000005</v>
      </c>
      <c r="AA291" s="21">
        <f t="shared" si="93"/>
        <v>0.21745151146412298</v>
      </c>
      <c r="AC291" s="9">
        <v>-691595.3169999999</v>
      </c>
      <c r="AE291" s="9">
        <v>-877677.992</v>
      </c>
      <c r="AG291" s="9">
        <f t="shared" si="94"/>
        <v>186082.67500000005</v>
      </c>
      <c r="AI291" s="21">
        <f t="shared" si="95"/>
        <v>0.21201702298124853</v>
      </c>
    </row>
    <row r="292" spans="1:35" ht="12.75" outlineLevel="1">
      <c r="A292" s="1" t="s">
        <v>752</v>
      </c>
      <c r="B292" s="16" t="s">
        <v>753</v>
      </c>
      <c r="C292" s="1" t="s">
        <v>1248</v>
      </c>
      <c r="E292" s="5">
        <v>-74969.441</v>
      </c>
      <c r="G292" s="5">
        <v>-95911.944</v>
      </c>
      <c r="I292" s="9">
        <f t="shared" si="88"/>
        <v>20942.502999999997</v>
      </c>
      <c r="K292" s="21">
        <f t="shared" si="89"/>
        <v>0.21835135569768033</v>
      </c>
      <c r="M292" s="9">
        <v>-211152.134</v>
      </c>
      <c r="O292" s="9">
        <v>-291677.471</v>
      </c>
      <c r="Q292" s="9">
        <f t="shared" si="90"/>
        <v>80525.33700000003</v>
      </c>
      <c r="S292" s="21">
        <f t="shared" si="91"/>
        <v>0.2760766428888847</v>
      </c>
      <c r="U292" s="9">
        <v>-832833.325</v>
      </c>
      <c r="W292" s="9">
        <v>-974279.411</v>
      </c>
      <c r="Y292" s="9">
        <f t="shared" si="92"/>
        <v>141446.086</v>
      </c>
      <c r="AA292" s="21">
        <f t="shared" si="93"/>
        <v>0.14518020642027096</v>
      </c>
      <c r="AC292" s="9">
        <v>-906073.9959999999</v>
      </c>
      <c r="AE292" s="9">
        <v>-1036764.823</v>
      </c>
      <c r="AG292" s="9">
        <f t="shared" si="94"/>
        <v>130690.82700000005</v>
      </c>
      <c r="AI292" s="21">
        <f t="shared" si="95"/>
        <v>0.1260563862707368</v>
      </c>
    </row>
    <row r="293" spans="1:35" ht="12.75" outlineLevel="1">
      <c r="A293" s="1" t="s">
        <v>754</v>
      </c>
      <c r="B293" s="16" t="s">
        <v>755</v>
      </c>
      <c r="C293" s="1" t="s">
        <v>1249</v>
      </c>
      <c r="E293" s="5">
        <v>-78750</v>
      </c>
      <c r="G293" s="5">
        <v>-78672.44</v>
      </c>
      <c r="I293" s="9">
        <f t="shared" si="88"/>
        <v>-77.55999999999767</v>
      </c>
      <c r="K293" s="21">
        <f t="shared" si="89"/>
        <v>-0.0009858598513024087</v>
      </c>
      <c r="M293" s="9">
        <v>-236250</v>
      </c>
      <c r="O293" s="9">
        <v>-236017.32</v>
      </c>
      <c r="Q293" s="9">
        <f t="shared" si="90"/>
        <v>-232.67999999999302</v>
      </c>
      <c r="S293" s="21">
        <f t="shared" si="91"/>
        <v>-0.0009858598513024087</v>
      </c>
      <c r="U293" s="9">
        <v>-866549</v>
      </c>
      <c r="W293" s="9">
        <v>-865396.82</v>
      </c>
      <c r="Y293" s="9">
        <f t="shared" si="92"/>
        <v>-1152.1800000000512</v>
      </c>
      <c r="AA293" s="21">
        <f t="shared" si="93"/>
        <v>-0.0013313892232699113</v>
      </c>
      <c r="AC293" s="9">
        <v>-945221.44</v>
      </c>
      <c r="AE293" s="9">
        <v>-955561.82</v>
      </c>
      <c r="AG293" s="9">
        <f t="shared" si="94"/>
        <v>10340.380000000005</v>
      </c>
      <c r="AI293" s="21">
        <f t="shared" si="95"/>
        <v>0.010821256964829344</v>
      </c>
    </row>
    <row r="294" spans="1:35" ht="12.75" outlineLevel="1">
      <c r="A294" s="1" t="s">
        <v>756</v>
      </c>
      <c r="B294" s="16" t="s">
        <v>757</v>
      </c>
      <c r="C294" s="1" t="s">
        <v>1250</v>
      </c>
      <c r="E294" s="5">
        <v>-83521.217</v>
      </c>
      <c r="G294" s="5">
        <v>-53599.139</v>
      </c>
      <c r="I294" s="9">
        <f t="shared" si="88"/>
        <v>-29922.078</v>
      </c>
      <c r="K294" s="21">
        <f t="shared" si="89"/>
        <v>-0.5582566913994644</v>
      </c>
      <c r="M294" s="9">
        <v>-133599.166</v>
      </c>
      <c r="O294" s="9">
        <v>58102.096</v>
      </c>
      <c r="Q294" s="9">
        <f t="shared" si="90"/>
        <v>-191701.262</v>
      </c>
      <c r="S294" s="21">
        <f t="shared" si="91"/>
        <v>-3.2993863422758447</v>
      </c>
      <c r="U294" s="9">
        <v>33093.259</v>
      </c>
      <c r="W294" s="9">
        <v>-210614.708</v>
      </c>
      <c r="Y294" s="9">
        <f t="shared" si="92"/>
        <v>243707.967</v>
      </c>
      <c r="AA294" s="21">
        <f t="shared" si="93"/>
        <v>1.1571270084328582</v>
      </c>
      <c r="AC294" s="9">
        <v>-19670.635000000002</v>
      </c>
      <c r="AE294" s="9">
        <v>-210614.708</v>
      </c>
      <c r="AG294" s="9">
        <f t="shared" si="94"/>
        <v>190944.073</v>
      </c>
      <c r="AI294" s="21">
        <f t="shared" si="95"/>
        <v>0.9066036974017978</v>
      </c>
    </row>
    <row r="295" spans="1:35" ht="12.75" outlineLevel="1">
      <c r="A295" s="1" t="s">
        <v>758</v>
      </c>
      <c r="B295" s="16" t="s">
        <v>759</v>
      </c>
      <c r="C295" s="1" t="s">
        <v>1251</v>
      </c>
      <c r="E295" s="5">
        <v>11315.1</v>
      </c>
      <c r="G295" s="5">
        <v>13348.04</v>
      </c>
      <c r="I295" s="9">
        <f aca="true" t="shared" si="96" ref="I295:I317">+E295-G295</f>
        <v>-2032.9400000000005</v>
      </c>
      <c r="K295" s="21">
        <f aca="true" t="shared" si="97" ref="K295:K317">IF(G295&lt;0,IF(I295=0,0,IF(OR(G295=0,E295=0),"N.M.",IF(ABS(I295/G295)&gt;=10,"N.M.",I295/(-G295)))),IF(I295=0,0,IF(OR(G295=0,E295=0),"N.M.",IF(ABS(I295/G295)&gt;=10,"N.M.",I295/G295))))</f>
        <v>-0.1523025103311048</v>
      </c>
      <c r="M295" s="9">
        <v>52976.32</v>
      </c>
      <c r="O295" s="9">
        <v>41076.31</v>
      </c>
      <c r="Q295" s="9">
        <f aca="true" t="shared" si="98" ref="Q295:Q317">(+M295-O295)</f>
        <v>11900.010000000002</v>
      </c>
      <c r="S295" s="21">
        <f aca="true" t="shared" si="99" ref="S295:S317">IF(O295&lt;0,IF(Q295=0,0,IF(OR(O295=0,M295=0),"N.M.",IF(ABS(Q295/O295)&gt;=10,"N.M.",Q295/(-O295)))),IF(Q295=0,0,IF(OR(O295=0,M295=0),"N.M.",IF(ABS(Q295/O295)&gt;=10,"N.M.",Q295/O295))))</f>
        <v>0.2897049418509112</v>
      </c>
      <c r="U295" s="9">
        <v>153361.58</v>
      </c>
      <c r="W295" s="9">
        <v>145923.41</v>
      </c>
      <c r="Y295" s="9">
        <f aca="true" t="shared" si="100" ref="Y295:Y317">(+U295-W295)</f>
        <v>7438.169999999984</v>
      </c>
      <c r="AA295" s="21">
        <f aca="true" t="shared" si="101" ref="AA295:AA317">IF(W295&lt;0,IF(Y295=0,0,IF(OR(W295=0,U295=0),"N.M.",IF(ABS(Y295/W295)&gt;=10,"N.M.",Y295/(-W295)))),IF(Y295=0,0,IF(OR(W295=0,U295=0),"N.M.",IF(ABS(Y295/W295)&gt;=10,"N.M.",Y295/W295))))</f>
        <v>0.05097310979780409</v>
      </c>
      <c r="AC295" s="9">
        <v>168477.32</v>
      </c>
      <c r="AE295" s="9">
        <v>159004.78</v>
      </c>
      <c r="AG295" s="9">
        <f aca="true" t="shared" si="102" ref="AG295:AG317">(+AC295-AE295)</f>
        <v>9472.540000000008</v>
      </c>
      <c r="AI295" s="21">
        <f aca="true" t="shared" si="103" ref="AI295:AI317">IF(AE295&lt;0,IF(AG295=0,0,IF(OR(AE295=0,AC295=0),"N.M.",IF(ABS(AG295/AE295)&gt;=10,"N.M.",AG295/(-AE295)))),IF(AG295=0,0,IF(OR(AE295=0,AC295=0),"N.M.",IF(ABS(AG295/AE295)&gt;=10,"N.M.",AG295/AE295))))</f>
        <v>0.05957393230568294</v>
      </c>
    </row>
    <row r="296" spans="1:35" ht="12.75" outlineLevel="1">
      <c r="A296" s="1" t="s">
        <v>760</v>
      </c>
      <c r="B296" s="16" t="s">
        <v>761</v>
      </c>
      <c r="C296" s="1" t="s">
        <v>1252</v>
      </c>
      <c r="E296" s="5">
        <v>28.46</v>
      </c>
      <c r="G296" s="5">
        <v>0</v>
      </c>
      <c r="I296" s="9">
        <f t="shared" si="96"/>
        <v>28.46</v>
      </c>
      <c r="K296" s="21" t="str">
        <f t="shared" si="97"/>
        <v>N.M.</v>
      </c>
      <c r="M296" s="9">
        <v>595.31</v>
      </c>
      <c r="O296" s="9">
        <v>0</v>
      </c>
      <c r="Q296" s="9">
        <f t="shared" si="98"/>
        <v>595.31</v>
      </c>
      <c r="S296" s="21" t="str">
        <f t="shared" si="99"/>
        <v>N.M.</v>
      </c>
      <c r="U296" s="9">
        <v>1088.09</v>
      </c>
      <c r="W296" s="9">
        <v>169397.371</v>
      </c>
      <c r="Y296" s="9">
        <f t="shared" si="100"/>
        <v>-168309.28100000002</v>
      </c>
      <c r="AA296" s="21">
        <f t="shared" si="101"/>
        <v>-0.993576700785988</v>
      </c>
      <c r="AC296" s="9">
        <v>1088.09</v>
      </c>
      <c r="AE296" s="9">
        <v>169397.371</v>
      </c>
      <c r="AG296" s="9">
        <f t="shared" si="102"/>
        <v>-168309.28100000002</v>
      </c>
      <c r="AI296" s="21">
        <f t="shared" si="103"/>
        <v>-0.993576700785988</v>
      </c>
    </row>
    <row r="297" spans="1:35" ht="12.75" outlineLevel="1">
      <c r="A297" s="1" t="s">
        <v>762</v>
      </c>
      <c r="B297" s="16" t="s">
        <v>763</v>
      </c>
      <c r="C297" s="1" t="s">
        <v>1253</v>
      </c>
      <c r="E297" s="5">
        <v>0</v>
      </c>
      <c r="G297" s="5">
        <v>0</v>
      </c>
      <c r="I297" s="9">
        <f t="shared" si="96"/>
        <v>0</v>
      </c>
      <c r="K297" s="21">
        <f t="shared" si="97"/>
        <v>0</v>
      </c>
      <c r="M297" s="9">
        <v>0</v>
      </c>
      <c r="O297" s="9">
        <v>0</v>
      </c>
      <c r="Q297" s="9">
        <f t="shared" si="98"/>
        <v>0</v>
      </c>
      <c r="S297" s="21">
        <f t="shared" si="99"/>
        <v>0</v>
      </c>
      <c r="U297" s="9">
        <v>985.13</v>
      </c>
      <c r="W297" s="9">
        <v>0</v>
      </c>
      <c r="Y297" s="9">
        <f t="shared" si="100"/>
        <v>985.13</v>
      </c>
      <c r="AA297" s="21" t="str">
        <f t="shared" si="101"/>
        <v>N.M.</v>
      </c>
      <c r="AC297" s="9">
        <v>985.13</v>
      </c>
      <c r="AE297" s="9">
        <v>-0.741</v>
      </c>
      <c r="AG297" s="9">
        <f t="shared" si="102"/>
        <v>985.871</v>
      </c>
      <c r="AI297" s="21" t="str">
        <f t="shared" si="103"/>
        <v>N.M.</v>
      </c>
    </row>
    <row r="298" spans="1:35" ht="12.75" outlineLevel="1">
      <c r="A298" s="1" t="s">
        <v>764</v>
      </c>
      <c r="B298" s="16" t="s">
        <v>765</v>
      </c>
      <c r="C298" s="1" t="s">
        <v>1254</v>
      </c>
      <c r="E298" s="5">
        <v>500</v>
      </c>
      <c r="G298" s="5">
        <v>1020.44</v>
      </c>
      <c r="I298" s="9">
        <f t="shared" si="96"/>
        <v>-520.44</v>
      </c>
      <c r="K298" s="21">
        <f t="shared" si="97"/>
        <v>-0.5100152875230293</v>
      </c>
      <c r="M298" s="9">
        <v>2717.674</v>
      </c>
      <c r="O298" s="9">
        <v>4034.9</v>
      </c>
      <c r="Q298" s="9">
        <f t="shared" si="98"/>
        <v>-1317.226</v>
      </c>
      <c r="S298" s="21">
        <f t="shared" si="99"/>
        <v>-0.32645815261840444</v>
      </c>
      <c r="U298" s="9">
        <v>15070.404</v>
      </c>
      <c r="W298" s="9">
        <v>16903.23</v>
      </c>
      <c r="Y298" s="9">
        <f t="shared" si="100"/>
        <v>-1832.825999999999</v>
      </c>
      <c r="AA298" s="21">
        <f t="shared" si="101"/>
        <v>-0.10843051890082542</v>
      </c>
      <c r="AC298" s="9">
        <v>18070.404000000002</v>
      </c>
      <c r="AE298" s="9">
        <v>17084.36</v>
      </c>
      <c r="AG298" s="9">
        <f t="shared" si="102"/>
        <v>986.0440000000017</v>
      </c>
      <c r="AI298" s="21">
        <f t="shared" si="103"/>
        <v>0.057716180178830324</v>
      </c>
    </row>
    <row r="299" spans="1:35" ht="12.75" outlineLevel="1">
      <c r="A299" s="1" t="s">
        <v>766</v>
      </c>
      <c r="B299" s="16" t="s">
        <v>767</v>
      </c>
      <c r="C299" s="1" t="s">
        <v>1255</v>
      </c>
      <c r="E299" s="5">
        <v>0</v>
      </c>
      <c r="G299" s="5">
        <v>0</v>
      </c>
      <c r="I299" s="9">
        <f t="shared" si="96"/>
        <v>0</v>
      </c>
      <c r="K299" s="21">
        <f t="shared" si="97"/>
        <v>0</v>
      </c>
      <c r="M299" s="9">
        <v>0</v>
      </c>
      <c r="O299" s="9">
        <v>0</v>
      </c>
      <c r="Q299" s="9">
        <f t="shared" si="98"/>
        <v>0</v>
      </c>
      <c r="S299" s="21">
        <f t="shared" si="99"/>
        <v>0</v>
      </c>
      <c r="U299" s="9">
        <v>35</v>
      </c>
      <c r="W299" s="9">
        <v>0</v>
      </c>
      <c r="Y299" s="9">
        <f t="shared" si="100"/>
        <v>35</v>
      </c>
      <c r="AA299" s="21" t="str">
        <f t="shared" si="101"/>
        <v>N.M.</v>
      </c>
      <c r="AC299" s="9">
        <v>35</v>
      </c>
      <c r="AE299" s="9">
        <v>0</v>
      </c>
      <c r="AG299" s="9">
        <f t="shared" si="102"/>
        <v>35</v>
      </c>
      <c r="AI299" s="21" t="str">
        <f t="shared" si="103"/>
        <v>N.M.</v>
      </c>
    </row>
    <row r="300" spans="1:35" ht="12.75" outlineLevel="1">
      <c r="A300" s="1" t="s">
        <v>768</v>
      </c>
      <c r="B300" s="16" t="s">
        <v>769</v>
      </c>
      <c r="C300" s="1" t="s">
        <v>1256</v>
      </c>
      <c r="E300" s="5">
        <v>0</v>
      </c>
      <c r="G300" s="5">
        <v>0</v>
      </c>
      <c r="I300" s="9">
        <f t="shared" si="96"/>
        <v>0</v>
      </c>
      <c r="K300" s="21">
        <f t="shared" si="97"/>
        <v>0</v>
      </c>
      <c r="M300" s="9">
        <v>74.38</v>
      </c>
      <c r="O300" s="9">
        <v>0</v>
      </c>
      <c r="Q300" s="9">
        <f t="shared" si="98"/>
        <v>74.38</v>
      </c>
      <c r="S300" s="21" t="str">
        <f t="shared" si="99"/>
        <v>N.M.</v>
      </c>
      <c r="U300" s="9">
        <v>74.38</v>
      </c>
      <c r="W300" s="9">
        <v>0</v>
      </c>
      <c r="Y300" s="9">
        <f t="shared" si="100"/>
        <v>74.38</v>
      </c>
      <c r="AA300" s="21" t="str">
        <f t="shared" si="101"/>
        <v>N.M.</v>
      </c>
      <c r="AC300" s="9">
        <v>74.38</v>
      </c>
      <c r="AE300" s="9">
        <v>0</v>
      </c>
      <c r="AG300" s="9">
        <f t="shared" si="102"/>
        <v>74.38</v>
      </c>
      <c r="AI300" s="21" t="str">
        <f t="shared" si="103"/>
        <v>N.M.</v>
      </c>
    </row>
    <row r="301" spans="1:35" ht="12.75" outlineLevel="1">
      <c r="A301" s="1" t="s">
        <v>770</v>
      </c>
      <c r="B301" s="16" t="s">
        <v>771</v>
      </c>
      <c r="C301" s="1" t="s">
        <v>1257</v>
      </c>
      <c r="E301" s="5">
        <v>0</v>
      </c>
      <c r="G301" s="5">
        <v>0</v>
      </c>
      <c r="I301" s="9">
        <f t="shared" si="96"/>
        <v>0</v>
      </c>
      <c r="K301" s="21">
        <f t="shared" si="97"/>
        <v>0</v>
      </c>
      <c r="M301" s="9">
        <v>0</v>
      </c>
      <c r="O301" s="9">
        <v>0</v>
      </c>
      <c r="Q301" s="9">
        <f t="shared" si="98"/>
        <v>0</v>
      </c>
      <c r="S301" s="21">
        <f t="shared" si="99"/>
        <v>0</v>
      </c>
      <c r="U301" s="9">
        <v>12.58</v>
      </c>
      <c r="W301" s="9">
        <v>2.2</v>
      </c>
      <c r="Y301" s="9">
        <f t="shared" si="100"/>
        <v>10.379999999999999</v>
      </c>
      <c r="AA301" s="21">
        <f t="shared" si="101"/>
        <v>4.718181818181817</v>
      </c>
      <c r="AC301" s="9">
        <v>12.58</v>
      </c>
      <c r="AE301" s="9">
        <v>2.2</v>
      </c>
      <c r="AG301" s="9">
        <f t="shared" si="102"/>
        <v>10.379999999999999</v>
      </c>
      <c r="AI301" s="21">
        <f t="shared" si="103"/>
        <v>4.718181818181817</v>
      </c>
    </row>
    <row r="302" spans="1:35" ht="12.75" outlineLevel="1">
      <c r="A302" s="1" t="s">
        <v>772</v>
      </c>
      <c r="B302" s="16" t="s">
        <v>773</v>
      </c>
      <c r="C302" s="1" t="s">
        <v>1258</v>
      </c>
      <c r="E302" s="5">
        <v>0</v>
      </c>
      <c r="G302" s="5">
        <v>7.91</v>
      </c>
      <c r="I302" s="9">
        <f t="shared" si="96"/>
        <v>-7.91</v>
      </c>
      <c r="K302" s="21" t="str">
        <f t="shared" si="97"/>
        <v>N.M.</v>
      </c>
      <c r="M302" s="9">
        <v>0</v>
      </c>
      <c r="O302" s="9">
        <v>529.64</v>
      </c>
      <c r="Q302" s="9">
        <f t="shared" si="98"/>
        <v>-529.64</v>
      </c>
      <c r="S302" s="21" t="str">
        <f t="shared" si="99"/>
        <v>N.M.</v>
      </c>
      <c r="U302" s="9">
        <v>115.37</v>
      </c>
      <c r="W302" s="9">
        <v>611.59</v>
      </c>
      <c r="Y302" s="9">
        <f t="shared" si="100"/>
        <v>-496.22</v>
      </c>
      <c r="AA302" s="21">
        <f t="shared" si="101"/>
        <v>-0.8113605520037934</v>
      </c>
      <c r="AC302" s="9">
        <v>115.37</v>
      </c>
      <c r="AE302" s="9">
        <v>643.99</v>
      </c>
      <c r="AG302" s="9">
        <f t="shared" si="102"/>
        <v>-528.62</v>
      </c>
      <c r="AI302" s="21">
        <f t="shared" si="103"/>
        <v>-0.8208512554542773</v>
      </c>
    </row>
    <row r="303" spans="1:35" ht="12.75" outlineLevel="1">
      <c r="A303" s="1" t="s">
        <v>774</v>
      </c>
      <c r="B303" s="16" t="s">
        <v>775</v>
      </c>
      <c r="C303" s="1" t="s">
        <v>1259</v>
      </c>
      <c r="E303" s="5">
        <v>-9.07</v>
      </c>
      <c r="G303" s="5">
        <v>0</v>
      </c>
      <c r="I303" s="9">
        <f t="shared" si="96"/>
        <v>-9.07</v>
      </c>
      <c r="K303" s="21" t="str">
        <f t="shared" si="97"/>
        <v>N.M.</v>
      </c>
      <c r="M303" s="9">
        <v>1171.857</v>
      </c>
      <c r="O303" s="9">
        <v>-366.3</v>
      </c>
      <c r="Q303" s="9">
        <f t="shared" si="98"/>
        <v>1538.157</v>
      </c>
      <c r="S303" s="21">
        <f t="shared" si="99"/>
        <v>4.199172809172809</v>
      </c>
      <c r="U303" s="9">
        <v>1964.4830000000002</v>
      </c>
      <c r="W303" s="9">
        <v>344.7</v>
      </c>
      <c r="Y303" s="9">
        <f t="shared" si="100"/>
        <v>1619.7830000000001</v>
      </c>
      <c r="AA303" s="21">
        <f t="shared" si="101"/>
        <v>4.699109370467073</v>
      </c>
      <c r="AC303" s="9">
        <v>1964.4830000000002</v>
      </c>
      <c r="AE303" s="9">
        <v>344.7</v>
      </c>
      <c r="AG303" s="9">
        <f t="shared" si="102"/>
        <v>1619.7830000000001</v>
      </c>
      <c r="AI303" s="21">
        <f t="shared" si="103"/>
        <v>4.699109370467073</v>
      </c>
    </row>
    <row r="304" spans="1:35" ht="12.75" outlineLevel="1">
      <c r="A304" s="1" t="s">
        <v>776</v>
      </c>
      <c r="B304" s="16" t="s">
        <v>777</v>
      </c>
      <c r="C304" s="1" t="s">
        <v>1260</v>
      </c>
      <c r="E304" s="5">
        <v>383.65</v>
      </c>
      <c r="G304" s="5">
        <v>198.585</v>
      </c>
      <c r="I304" s="9">
        <f t="shared" si="96"/>
        <v>185.06499999999997</v>
      </c>
      <c r="K304" s="21">
        <f t="shared" si="97"/>
        <v>0.9319183221290629</v>
      </c>
      <c r="M304" s="9">
        <v>459.75300000000004</v>
      </c>
      <c r="O304" s="9">
        <v>538.605</v>
      </c>
      <c r="Q304" s="9">
        <f t="shared" si="98"/>
        <v>-78.85199999999998</v>
      </c>
      <c r="S304" s="21">
        <f t="shared" si="99"/>
        <v>-0.14640042331578795</v>
      </c>
      <c r="U304" s="9">
        <v>1011.405</v>
      </c>
      <c r="W304" s="9">
        <v>1237.222</v>
      </c>
      <c r="Y304" s="9">
        <f t="shared" si="100"/>
        <v>-225.817</v>
      </c>
      <c r="AA304" s="21">
        <f t="shared" si="101"/>
        <v>-0.1825193861732171</v>
      </c>
      <c r="AC304" s="9">
        <v>1064.305</v>
      </c>
      <c r="AE304" s="9">
        <v>1307.192</v>
      </c>
      <c r="AG304" s="9">
        <f t="shared" si="102"/>
        <v>-242.88699999999994</v>
      </c>
      <c r="AI304" s="21">
        <f t="shared" si="103"/>
        <v>-0.18580820568057327</v>
      </c>
    </row>
    <row r="305" spans="1:35" ht="12.75" outlineLevel="1">
      <c r="A305" s="1" t="s">
        <v>778</v>
      </c>
      <c r="B305" s="16" t="s">
        <v>779</v>
      </c>
      <c r="C305" s="1" t="s">
        <v>1261</v>
      </c>
      <c r="E305" s="5">
        <v>0</v>
      </c>
      <c r="G305" s="5">
        <v>0</v>
      </c>
      <c r="I305" s="9">
        <f t="shared" si="96"/>
        <v>0</v>
      </c>
      <c r="K305" s="21">
        <f t="shared" si="97"/>
        <v>0</v>
      </c>
      <c r="M305" s="9">
        <v>0.96</v>
      </c>
      <c r="O305" s="9">
        <v>0</v>
      </c>
      <c r="Q305" s="9">
        <f t="shared" si="98"/>
        <v>0.96</v>
      </c>
      <c r="S305" s="21" t="str">
        <f t="shared" si="99"/>
        <v>N.M.</v>
      </c>
      <c r="U305" s="9">
        <v>1.78</v>
      </c>
      <c r="W305" s="9">
        <v>42.67</v>
      </c>
      <c r="Y305" s="9">
        <f t="shared" si="100"/>
        <v>-40.89</v>
      </c>
      <c r="AA305" s="21">
        <f t="shared" si="101"/>
        <v>-0.9582845090227325</v>
      </c>
      <c r="AC305" s="9">
        <v>1.78</v>
      </c>
      <c r="AE305" s="9">
        <v>42.67</v>
      </c>
      <c r="AG305" s="9">
        <f t="shared" si="102"/>
        <v>-40.89</v>
      </c>
      <c r="AI305" s="21">
        <f t="shared" si="103"/>
        <v>-0.9582845090227325</v>
      </c>
    </row>
    <row r="306" spans="1:35" ht="12.75" outlineLevel="1">
      <c r="A306" s="1" t="s">
        <v>780</v>
      </c>
      <c r="B306" s="16" t="s">
        <v>781</v>
      </c>
      <c r="C306" s="1" t="s">
        <v>1262</v>
      </c>
      <c r="E306" s="5">
        <v>0</v>
      </c>
      <c r="G306" s="5">
        <v>0</v>
      </c>
      <c r="I306" s="9">
        <f t="shared" si="96"/>
        <v>0</v>
      </c>
      <c r="K306" s="21">
        <f t="shared" si="97"/>
        <v>0</v>
      </c>
      <c r="M306" s="9">
        <v>338.32</v>
      </c>
      <c r="O306" s="9">
        <v>0</v>
      </c>
      <c r="Q306" s="9">
        <f t="shared" si="98"/>
        <v>338.32</v>
      </c>
      <c r="S306" s="21" t="str">
        <f t="shared" si="99"/>
        <v>N.M.</v>
      </c>
      <c r="U306" s="9">
        <v>338.32</v>
      </c>
      <c r="W306" s="9">
        <v>0</v>
      </c>
      <c r="Y306" s="9">
        <f t="shared" si="100"/>
        <v>338.32</v>
      </c>
      <c r="AA306" s="21" t="str">
        <f t="shared" si="101"/>
        <v>N.M.</v>
      </c>
      <c r="AC306" s="9">
        <v>338.32</v>
      </c>
      <c r="AE306" s="9">
        <v>0</v>
      </c>
      <c r="AG306" s="9">
        <f t="shared" si="102"/>
        <v>338.32</v>
      </c>
      <c r="AI306" s="21" t="str">
        <f t="shared" si="103"/>
        <v>N.M.</v>
      </c>
    </row>
    <row r="307" spans="1:35" ht="12.75" outlineLevel="1">
      <c r="A307" s="1" t="s">
        <v>782</v>
      </c>
      <c r="B307" s="16" t="s">
        <v>783</v>
      </c>
      <c r="C307" s="1" t="s">
        <v>1263</v>
      </c>
      <c r="E307" s="5">
        <v>0</v>
      </c>
      <c r="G307" s="5">
        <v>0</v>
      </c>
      <c r="I307" s="9">
        <f t="shared" si="96"/>
        <v>0</v>
      </c>
      <c r="K307" s="21">
        <f t="shared" si="97"/>
        <v>0</v>
      </c>
      <c r="M307" s="9">
        <v>3456.261</v>
      </c>
      <c r="O307" s="9">
        <v>27899.504</v>
      </c>
      <c r="Q307" s="9">
        <f t="shared" si="98"/>
        <v>-24443.243000000002</v>
      </c>
      <c r="S307" s="21">
        <f t="shared" si="99"/>
        <v>-0.876117475063356</v>
      </c>
      <c r="U307" s="9">
        <v>30191.526</v>
      </c>
      <c r="W307" s="9">
        <v>27917.577</v>
      </c>
      <c r="Y307" s="9">
        <f t="shared" si="100"/>
        <v>2273.9490000000005</v>
      </c>
      <c r="AA307" s="21">
        <f t="shared" si="101"/>
        <v>0.08145223348000438</v>
      </c>
      <c r="AC307" s="9">
        <v>30191.526</v>
      </c>
      <c r="AE307" s="9">
        <v>27917.577</v>
      </c>
      <c r="AG307" s="9">
        <f t="shared" si="102"/>
        <v>2273.9490000000005</v>
      </c>
      <c r="AI307" s="21">
        <f t="shared" si="103"/>
        <v>0.08145223348000438</v>
      </c>
    </row>
    <row r="308" spans="1:35" ht="12.75" outlineLevel="1">
      <c r="A308" s="1" t="s">
        <v>784</v>
      </c>
      <c r="B308" s="16" t="s">
        <v>785</v>
      </c>
      <c r="C308" s="1" t="s">
        <v>1264</v>
      </c>
      <c r="E308" s="5">
        <v>23.26</v>
      </c>
      <c r="G308" s="5">
        <v>18.69</v>
      </c>
      <c r="I308" s="9">
        <f t="shared" si="96"/>
        <v>4.57</v>
      </c>
      <c r="K308" s="21">
        <f t="shared" si="97"/>
        <v>0.24451578384162653</v>
      </c>
      <c r="M308" s="9">
        <v>92.49</v>
      </c>
      <c r="O308" s="9">
        <v>56.15</v>
      </c>
      <c r="Q308" s="9">
        <f t="shared" si="98"/>
        <v>36.339999999999996</v>
      </c>
      <c r="S308" s="21">
        <f t="shared" si="99"/>
        <v>0.6471950133570792</v>
      </c>
      <c r="U308" s="9">
        <v>246.62</v>
      </c>
      <c r="W308" s="9">
        <v>366.98</v>
      </c>
      <c r="Y308" s="9">
        <f t="shared" si="100"/>
        <v>-120.36000000000001</v>
      </c>
      <c r="AA308" s="21">
        <f t="shared" si="101"/>
        <v>-0.3279742765273312</v>
      </c>
      <c r="AC308" s="9">
        <v>264.09</v>
      </c>
      <c r="AE308" s="9">
        <v>385.96</v>
      </c>
      <c r="AG308" s="9">
        <f t="shared" si="102"/>
        <v>-121.87</v>
      </c>
      <c r="AI308" s="21">
        <f t="shared" si="103"/>
        <v>-0.3157581096486683</v>
      </c>
    </row>
    <row r="309" spans="1:35" ht="12.75" outlineLevel="1">
      <c r="A309" s="1" t="s">
        <v>786</v>
      </c>
      <c r="B309" s="16" t="s">
        <v>787</v>
      </c>
      <c r="C309" s="1" t="s">
        <v>1265</v>
      </c>
      <c r="E309" s="5">
        <v>4724.051</v>
      </c>
      <c r="G309" s="5">
        <v>3868.268</v>
      </c>
      <c r="I309" s="9">
        <f t="shared" si="96"/>
        <v>855.7830000000004</v>
      </c>
      <c r="K309" s="21">
        <f t="shared" si="97"/>
        <v>0.22123156927079518</v>
      </c>
      <c r="M309" s="9">
        <v>16852.239</v>
      </c>
      <c r="O309" s="9">
        <v>13230.307</v>
      </c>
      <c r="Q309" s="9">
        <f t="shared" si="98"/>
        <v>3621.9320000000007</v>
      </c>
      <c r="S309" s="21">
        <f t="shared" si="99"/>
        <v>0.27376023851903064</v>
      </c>
      <c r="U309" s="9">
        <v>57537.205</v>
      </c>
      <c r="W309" s="9">
        <v>51338.932</v>
      </c>
      <c r="Y309" s="9">
        <f t="shared" si="100"/>
        <v>6198.273000000001</v>
      </c>
      <c r="AA309" s="21">
        <f t="shared" si="101"/>
        <v>0.12073241024959383</v>
      </c>
      <c r="AC309" s="9">
        <v>65344.29</v>
      </c>
      <c r="AE309" s="9">
        <v>58470.417</v>
      </c>
      <c r="AG309" s="9">
        <f t="shared" si="102"/>
        <v>6873.873</v>
      </c>
      <c r="AI309" s="21">
        <f t="shared" si="103"/>
        <v>0.11756155253690083</v>
      </c>
    </row>
    <row r="310" spans="1:35" ht="12.75" outlineLevel="1">
      <c r="A310" s="1" t="s">
        <v>788</v>
      </c>
      <c r="B310" s="16" t="s">
        <v>789</v>
      </c>
      <c r="C310" s="1" t="s">
        <v>1266</v>
      </c>
      <c r="E310" s="5">
        <v>0</v>
      </c>
      <c r="G310" s="5">
        <v>0</v>
      </c>
      <c r="I310" s="9">
        <f t="shared" si="96"/>
        <v>0</v>
      </c>
      <c r="K310" s="21">
        <f t="shared" si="97"/>
        <v>0</v>
      </c>
      <c r="M310" s="9">
        <v>0</v>
      </c>
      <c r="O310" s="9">
        <v>0</v>
      </c>
      <c r="Q310" s="9">
        <f t="shared" si="98"/>
        <v>0</v>
      </c>
      <c r="S310" s="21">
        <f t="shared" si="99"/>
        <v>0</v>
      </c>
      <c r="U310" s="9">
        <v>105.97200000000001</v>
      </c>
      <c r="W310" s="9">
        <v>0</v>
      </c>
      <c r="Y310" s="9">
        <f t="shared" si="100"/>
        <v>105.97200000000001</v>
      </c>
      <c r="AA310" s="21" t="str">
        <f t="shared" si="101"/>
        <v>N.M.</v>
      </c>
      <c r="AC310" s="9">
        <v>105.97200000000001</v>
      </c>
      <c r="AE310" s="9">
        <v>0</v>
      </c>
      <c r="AG310" s="9">
        <f t="shared" si="102"/>
        <v>105.97200000000001</v>
      </c>
      <c r="AI310" s="21" t="str">
        <f t="shared" si="103"/>
        <v>N.M.</v>
      </c>
    </row>
    <row r="311" spans="1:35" ht="12.75" outlineLevel="1">
      <c r="A311" s="1" t="s">
        <v>790</v>
      </c>
      <c r="B311" s="16" t="s">
        <v>791</v>
      </c>
      <c r="C311" s="1" t="s">
        <v>1267</v>
      </c>
      <c r="E311" s="5">
        <v>18950.018</v>
      </c>
      <c r="G311" s="5">
        <v>-58.59</v>
      </c>
      <c r="I311" s="9">
        <f t="shared" si="96"/>
        <v>19008.608</v>
      </c>
      <c r="K311" s="21" t="str">
        <f t="shared" si="97"/>
        <v>N.M.</v>
      </c>
      <c r="M311" s="9">
        <v>40650.036</v>
      </c>
      <c r="O311" s="9">
        <v>63492.822</v>
      </c>
      <c r="Q311" s="9">
        <f t="shared" si="98"/>
        <v>-22842.786</v>
      </c>
      <c r="S311" s="21">
        <f t="shared" si="99"/>
        <v>-0.35976958151269445</v>
      </c>
      <c r="U311" s="9">
        <v>142873.222</v>
      </c>
      <c r="W311" s="9">
        <v>297643.396</v>
      </c>
      <c r="Y311" s="9">
        <f t="shared" si="100"/>
        <v>-154770.174</v>
      </c>
      <c r="AA311" s="21">
        <f t="shared" si="101"/>
        <v>-0.5199852443559675</v>
      </c>
      <c r="AC311" s="9">
        <v>95674.047</v>
      </c>
      <c r="AE311" s="9">
        <v>370884.92</v>
      </c>
      <c r="AG311" s="9">
        <f t="shared" si="102"/>
        <v>-275210.87299999996</v>
      </c>
      <c r="AI311" s="21">
        <f t="shared" si="103"/>
        <v>-0.7420384549471571</v>
      </c>
    </row>
    <row r="312" spans="1:35" ht="12.75" outlineLevel="1">
      <c r="A312" s="1" t="s">
        <v>792</v>
      </c>
      <c r="B312" s="16" t="s">
        <v>793</v>
      </c>
      <c r="C312" s="1" t="s">
        <v>1268</v>
      </c>
      <c r="E312" s="5">
        <v>2663.24</v>
      </c>
      <c r="G312" s="5">
        <v>2331.8830000000003</v>
      </c>
      <c r="I312" s="9">
        <f t="shared" si="96"/>
        <v>331.3569999999995</v>
      </c>
      <c r="K312" s="21">
        <f t="shared" si="97"/>
        <v>0.1420984672044007</v>
      </c>
      <c r="M312" s="9">
        <v>10128.516</v>
      </c>
      <c r="O312" s="9">
        <v>8091.927000000001</v>
      </c>
      <c r="Q312" s="9">
        <f t="shared" si="98"/>
        <v>2036.588999999999</v>
      </c>
      <c r="S312" s="21">
        <f t="shared" si="99"/>
        <v>0.25168158338551483</v>
      </c>
      <c r="U312" s="9">
        <v>27553.619</v>
      </c>
      <c r="W312" s="9">
        <v>27769.34</v>
      </c>
      <c r="Y312" s="9">
        <f t="shared" si="100"/>
        <v>-215.72100000000137</v>
      </c>
      <c r="AA312" s="21">
        <f t="shared" si="101"/>
        <v>-0.007768315703578168</v>
      </c>
      <c r="AC312" s="9">
        <v>37383.334</v>
      </c>
      <c r="AE312" s="9">
        <v>35802.778</v>
      </c>
      <c r="AG312" s="9">
        <f t="shared" si="102"/>
        <v>1580.5560000000041</v>
      </c>
      <c r="AI312" s="21">
        <f t="shared" si="103"/>
        <v>0.044146183293374726</v>
      </c>
    </row>
    <row r="313" spans="1:35" ht="12.75" outlineLevel="1">
      <c r="A313" s="1" t="s">
        <v>794</v>
      </c>
      <c r="B313" s="16" t="s">
        <v>795</v>
      </c>
      <c r="C313" s="1" t="s">
        <v>1269</v>
      </c>
      <c r="E313" s="5">
        <v>2041.33</v>
      </c>
      <c r="G313" s="5">
        <v>0</v>
      </c>
      <c r="I313" s="9">
        <f t="shared" si="96"/>
        <v>2041.33</v>
      </c>
      <c r="K313" s="21" t="str">
        <f t="shared" si="97"/>
        <v>N.M.</v>
      </c>
      <c r="M313" s="9">
        <v>2635.67</v>
      </c>
      <c r="O313" s="9">
        <v>7.28</v>
      </c>
      <c r="Q313" s="9">
        <f t="shared" si="98"/>
        <v>2628.39</v>
      </c>
      <c r="S313" s="21" t="str">
        <f t="shared" si="99"/>
        <v>N.M.</v>
      </c>
      <c r="U313" s="9">
        <v>3261.6</v>
      </c>
      <c r="W313" s="9">
        <v>7.28</v>
      </c>
      <c r="Y313" s="9">
        <f t="shared" si="100"/>
        <v>3254.3199999999997</v>
      </c>
      <c r="AA313" s="21" t="str">
        <f t="shared" si="101"/>
        <v>N.M.</v>
      </c>
      <c r="AC313" s="9">
        <v>9651.71</v>
      </c>
      <c r="AE313" s="9">
        <v>7.28</v>
      </c>
      <c r="AG313" s="9">
        <f t="shared" si="102"/>
        <v>9644.429999999998</v>
      </c>
      <c r="AI313" s="21" t="str">
        <f t="shared" si="103"/>
        <v>N.M.</v>
      </c>
    </row>
    <row r="314" spans="1:35" ht="12.75" outlineLevel="1">
      <c r="A314" s="1" t="s">
        <v>796</v>
      </c>
      <c r="B314" s="16" t="s">
        <v>797</v>
      </c>
      <c r="C314" s="1" t="s">
        <v>1270</v>
      </c>
      <c r="E314" s="5">
        <v>11094.338</v>
      </c>
      <c r="G314" s="5">
        <v>90323.698</v>
      </c>
      <c r="I314" s="9">
        <f t="shared" si="96"/>
        <v>-79229.36</v>
      </c>
      <c r="K314" s="21">
        <f t="shared" si="97"/>
        <v>-0.8771713487638648</v>
      </c>
      <c r="M314" s="9">
        <v>60522.239</v>
      </c>
      <c r="O314" s="9">
        <v>276651.771</v>
      </c>
      <c r="Q314" s="9">
        <f t="shared" si="98"/>
        <v>-216129.532</v>
      </c>
      <c r="S314" s="21">
        <f t="shared" si="99"/>
        <v>-0.7812331409221306</v>
      </c>
      <c r="U314" s="9">
        <v>253015.133</v>
      </c>
      <c r="W314" s="9">
        <v>798312.222</v>
      </c>
      <c r="Y314" s="9">
        <f t="shared" si="100"/>
        <v>-545297.0889999999</v>
      </c>
      <c r="AA314" s="21">
        <f t="shared" si="101"/>
        <v>-0.683062433434722</v>
      </c>
      <c r="AC314" s="9">
        <v>312679.143</v>
      </c>
      <c r="AE314" s="9">
        <v>813152.1819999999</v>
      </c>
      <c r="AG314" s="9">
        <f t="shared" si="102"/>
        <v>-500473.03899999993</v>
      </c>
      <c r="AI314" s="21">
        <f t="shared" si="103"/>
        <v>-0.6154727861260292</v>
      </c>
    </row>
    <row r="315" spans="1:35" ht="12.75" outlineLevel="1">
      <c r="A315" s="1" t="s">
        <v>798</v>
      </c>
      <c r="B315" s="16" t="s">
        <v>799</v>
      </c>
      <c r="C315" s="1" t="s">
        <v>1271</v>
      </c>
      <c r="E315" s="5">
        <v>7928.02</v>
      </c>
      <c r="G315" s="5">
        <v>7853.02</v>
      </c>
      <c r="I315" s="9">
        <f t="shared" si="96"/>
        <v>75</v>
      </c>
      <c r="K315" s="21">
        <f t="shared" si="97"/>
        <v>0.0095504659353981</v>
      </c>
      <c r="M315" s="9">
        <v>23784.06</v>
      </c>
      <c r="O315" s="9">
        <v>23559.06</v>
      </c>
      <c r="Q315" s="9">
        <f t="shared" si="98"/>
        <v>225</v>
      </c>
      <c r="S315" s="21">
        <f t="shared" si="99"/>
        <v>0.0095504659353981</v>
      </c>
      <c r="U315" s="9">
        <v>87208.22</v>
      </c>
      <c r="W315" s="9">
        <v>86383.22</v>
      </c>
      <c r="Y315" s="9">
        <f t="shared" si="100"/>
        <v>825</v>
      </c>
      <c r="AA315" s="21">
        <f t="shared" si="101"/>
        <v>0.009550465935398102</v>
      </c>
      <c r="AC315" s="9">
        <v>95136.24</v>
      </c>
      <c r="AE315" s="9">
        <v>94236.24</v>
      </c>
      <c r="AG315" s="9">
        <f t="shared" si="102"/>
        <v>900</v>
      </c>
      <c r="AI315" s="21">
        <f t="shared" si="103"/>
        <v>0.0095504659353981</v>
      </c>
    </row>
    <row r="316" spans="1:35" ht="12.75" outlineLevel="1">
      <c r="A316" s="1" t="s">
        <v>800</v>
      </c>
      <c r="B316" s="16" t="s">
        <v>801</v>
      </c>
      <c r="C316" s="1" t="s">
        <v>1272</v>
      </c>
      <c r="E316" s="5">
        <v>23794.04</v>
      </c>
      <c r="G316" s="5">
        <v>23560.678</v>
      </c>
      <c r="I316" s="9">
        <f t="shared" si="96"/>
        <v>233.362000000001</v>
      </c>
      <c r="K316" s="21">
        <f t="shared" si="97"/>
        <v>0.009904723454902316</v>
      </c>
      <c r="M316" s="9">
        <v>74497.92</v>
      </c>
      <c r="O316" s="9">
        <v>69829.497</v>
      </c>
      <c r="Q316" s="9">
        <f t="shared" si="98"/>
        <v>4668.422999999995</v>
      </c>
      <c r="S316" s="21">
        <f t="shared" si="99"/>
        <v>0.06685459870919584</v>
      </c>
      <c r="U316" s="9">
        <v>271550.649</v>
      </c>
      <c r="W316" s="9">
        <v>232233.46</v>
      </c>
      <c r="Y316" s="9">
        <f t="shared" si="100"/>
        <v>39317.188999999984</v>
      </c>
      <c r="AA316" s="21">
        <f t="shared" si="101"/>
        <v>0.16930027654068447</v>
      </c>
      <c r="AC316" s="9">
        <v>295772.861</v>
      </c>
      <c r="AE316" s="9">
        <v>255485.952</v>
      </c>
      <c r="AG316" s="9">
        <f t="shared" si="102"/>
        <v>40286.908999999985</v>
      </c>
      <c r="AI316" s="21">
        <f t="shared" si="103"/>
        <v>0.15768737452930479</v>
      </c>
    </row>
    <row r="317" spans="1:35" ht="12.75" outlineLevel="1">
      <c r="A317" s="1" t="s">
        <v>802</v>
      </c>
      <c r="B317" s="16" t="s">
        <v>803</v>
      </c>
      <c r="C317" s="1" t="s">
        <v>1273</v>
      </c>
      <c r="E317" s="5">
        <v>23943.65</v>
      </c>
      <c r="G317" s="5">
        <v>54461.33</v>
      </c>
      <c r="I317" s="9">
        <f t="shared" si="96"/>
        <v>-30517.68</v>
      </c>
      <c r="K317" s="21">
        <f t="shared" si="97"/>
        <v>-0.5603550262176851</v>
      </c>
      <c r="M317" s="9">
        <v>71830.95</v>
      </c>
      <c r="O317" s="9">
        <v>231250.8</v>
      </c>
      <c r="Q317" s="9">
        <f t="shared" si="98"/>
        <v>-159419.84999999998</v>
      </c>
      <c r="S317" s="21">
        <f t="shared" si="99"/>
        <v>-0.6893807502503775</v>
      </c>
      <c r="U317" s="9">
        <v>263380.15</v>
      </c>
      <c r="W317" s="9">
        <v>599081.3</v>
      </c>
      <c r="Y317" s="9">
        <f t="shared" si="100"/>
        <v>-335701.15</v>
      </c>
      <c r="AA317" s="21">
        <f t="shared" si="101"/>
        <v>-0.5603599210991898</v>
      </c>
      <c r="AC317" s="9">
        <v>317841.48</v>
      </c>
      <c r="AE317" s="9">
        <v>642803.92</v>
      </c>
      <c r="AG317" s="9">
        <f t="shared" si="102"/>
        <v>-324962.44000000006</v>
      </c>
      <c r="AI317" s="21">
        <f t="shared" si="103"/>
        <v>-0.5055389830230034</v>
      </c>
    </row>
    <row r="318" spans="1:68" s="90" customFormat="1" ht="12.75">
      <c r="A318" s="90" t="s">
        <v>33</v>
      </c>
      <c r="B318" s="91"/>
      <c r="C318" s="77" t="s">
        <v>1274</v>
      </c>
      <c r="D318" s="105"/>
      <c r="E318" s="105">
        <v>4948654.778</v>
      </c>
      <c r="F318" s="105"/>
      <c r="G318" s="105">
        <v>5285268.197999999</v>
      </c>
      <c r="H318" s="105"/>
      <c r="I318" s="9">
        <f>+E318-G318</f>
        <v>-336613.419999999</v>
      </c>
      <c r="J318" s="37" t="str">
        <f>IF((+E318-G318)=(I318),"  ",$AO$511)</f>
        <v>  </v>
      </c>
      <c r="K318" s="38">
        <f>IF(G318&lt;0,IF(I318=0,0,IF(OR(G318=0,E318=0),"N.M.",IF(ABS(I318/G318)&gt;=10,"N.M.",I318/(-G318)))),IF(I318=0,0,IF(OR(G318=0,E318=0),"N.M.",IF(ABS(I318/G318)&gt;=10,"N.M.",I318/G318))))</f>
        <v>-0.06368899503101413</v>
      </c>
      <c r="L318" s="39"/>
      <c r="M318" s="5">
        <v>19371649.440999996</v>
      </c>
      <c r="N318" s="9"/>
      <c r="O318" s="5">
        <v>16837064.308000006</v>
      </c>
      <c r="P318" s="9"/>
      <c r="Q318" s="9">
        <f>(+M318-O318)</f>
        <v>2534585.13299999</v>
      </c>
      <c r="R318" s="37" t="str">
        <f>IF((+M318-O318)=(Q318),"  ",$AO$511)</f>
        <v>  </v>
      </c>
      <c r="S318" s="38">
        <f>IF(O318&lt;0,IF(Q318=0,0,IF(OR(O318=0,M318=0),"N.M.",IF(ABS(Q318/O318)&gt;=10,"N.M.",Q318/(-O318)))),IF(Q318=0,0,IF(OR(O318=0,M318=0),"N.M.",IF(ABS(Q318/O318)&gt;=10,"N.M.",Q318/O318))))</f>
        <v>0.15053604872173001</v>
      </c>
      <c r="T318" s="39"/>
      <c r="U318" s="9">
        <v>61322667.672</v>
      </c>
      <c r="V318" s="9"/>
      <c r="W318" s="9">
        <v>57394940.50500002</v>
      </c>
      <c r="X318" s="9"/>
      <c r="Y318" s="9">
        <f>(+U318-W318)</f>
        <v>3927727.166999981</v>
      </c>
      <c r="Z318" s="37" t="str">
        <f>IF((+U318-W318)=(Y318),"  ",$AO$511)</f>
        <v>  </v>
      </c>
      <c r="AA318" s="38">
        <f>IF(W318&lt;0,IF(Y318=0,0,IF(OR(W318=0,U318=0),"N.M.",IF(ABS(Y318/W318)&gt;=10,"N.M.",Y318/(-W318)))),IF(Y318=0,0,IF(OR(W318=0,U318=0),"N.M.",IF(ABS(Y318/W318)&gt;=10,"N.M.",Y318/W318))))</f>
        <v>0.06843333458387003</v>
      </c>
      <c r="AB318" s="39"/>
      <c r="AC318" s="9">
        <v>67999150.81300004</v>
      </c>
      <c r="AD318" s="9"/>
      <c r="AE318" s="9">
        <v>63307531.66800002</v>
      </c>
      <c r="AF318" s="9"/>
      <c r="AG318" s="9">
        <f>(+AC318-AE318)</f>
        <v>4691619.145000018</v>
      </c>
      <c r="AH318" s="37" t="str">
        <f>IF((+AC318-AE318)=(AG318),"  ",$AO$511)</f>
        <v>  </v>
      </c>
      <c r="AI318" s="38">
        <f>IF(AE318&lt;0,IF(AG318=0,0,IF(OR(AE318=0,AC318=0),"N.M.",IF(ABS(AG318/AE318)&gt;=10,"N.M.",AG318/(-AE318)))),IF(AG318=0,0,IF(OR(AE318=0,AC318=0),"N.M.",IF(ABS(AG318/AE318)&gt;=10,"N.M.",AG318/AE318))))</f>
        <v>0.07410838839214269</v>
      </c>
      <c r="AJ318" s="105"/>
      <c r="AK318" s="105"/>
      <c r="AL318" s="105"/>
      <c r="AM318" s="105"/>
      <c r="AN318" s="105"/>
      <c r="AO318" s="105"/>
      <c r="AP318" s="106"/>
      <c r="AQ318" s="107"/>
      <c r="AR318" s="108"/>
      <c r="AS318" s="105"/>
      <c r="AT318" s="105"/>
      <c r="AU318" s="105"/>
      <c r="AV318" s="105"/>
      <c r="AW318" s="105"/>
      <c r="AX318" s="106"/>
      <c r="AY318" s="107"/>
      <c r="AZ318" s="108"/>
      <c r="BA318" s="105"/>
      <c r="BB318" s="105"/>
      <c r="BC318" s="105"/>
      <c r="BD318" s="106"/>
      <c r="BE318" s="107"/>
      <c r="BF318" s="108"/>
      <c r="BG318" s="105"/>
      <c r="BH318" s="109"/>
      <c r="BI318" s="105"/>
      <c r="BJ318" s="109"/>
      <c r="BK318" s="105"/>
      <c r="BL318" s="109"/>
      <c r="BM318" s="105"/>
      <c r="BN318" s="97"/>
      <c r="BO318" s="97"/>
      <c r="BP318" s="97"/>
    </row>
    <row r="319" spans="1:35" ht="12.75" outlineLevel="1">
      <c r="A319" s="1" t="s">
        <v>804</v>
      </c>
      <c r="B319" s="16" t="s">
        <v>805</v>
      </c>
      <c r="C319" s="1" t="s">
        <v>1275</v>
      </c>
      <c r="E319" s="5">
        <v>35431.473</v>
      </c>
      <c r="G319" s="5">
        <v>72268.653</v>
      </c>
      <c r="I319" s="9">
        <f aca="true" t="shared" si="104" ref="I319:I349">+E319-G319</f>
        <v>-36837.18000000001</v>
      </c>
      <c r="K319" s="21">
        <f aca="true" t="shared" si="105" ref="K319:K349">IF(G319&lt;0,IF(I319=0,0,IF(OR(G319=0,E319=0),"N.M.",IF(ABS(I319/G319)&gt;=10,"N.M.",I319/(-G319)))),IF(I319=0,0,IF(OR(G319=0,E319=0),"N.M.",IF(ABS(I319/G319)&gt;=10,"N.M.",I319/G319))))</f>
        <v>-0.5097255652461103</v>
      </c>
      <c r="M319" s="9">
        <v>124407.9</v>
      </c>
      <c r="O319" s="9">
        <v>259157.772</v>
      </c>
      <c r="Q319" s="9">
        <f aca="true" t="shared" si="106" ref="Q319:Q349">(+M319-O319)</f>
        <v>-134749.872</v>
      </c>
      <c r="S319" s="21">
        <f aca="true" t="shared" si="107" ref="S319:S349">IF(O319&lt;0,IF(Q319=0,0,IF(OR(O319=0,M319=0),"N.M.",IF(ABS(Q319/O319)&gt;=10,"N.M.",Q319/(-O319)))),IF(Q319=0,0,IF(OR(O319=0,M319=0),"N.M.",IF(ABS(Q319/O319)&gt;=10,"N.M.",Q319/O319))))</f>
        <v>-0.5199530423498162</v>
      </c>
      <c r="U319" s="9">
        <v>602187.496</v>
      </c>
      <c r="W319" s="9">
        <v>902563.604</v>
      </c>
      <c r="Y319" s="9">
        <f aca="true" t="shared" si="108" ref="Y319:Y349">(+U319-W319)</f>
        <v>-300376.108</v>
      </c>
      <c r="AA319" s="21">
        <f aca="true" t="shared" si="109" ref="AA319:AA349">IF(W319&lt;0,IF(Y319=0,0,IF(OR(W319=0,U319=0),"N.M.",IF(ABS(Y319/W319)&gt;=10,"N.M.",Y319/(-W319)))),IF(Y319=0,0,IF(OR(W319=0,U319=0),"N.M.",IF(ABS(Y319/W319)&gt;=10,"N.M.",Y319/W319))))</f>
        <v>-0.33280325804052696</v>
      </c>
      <c r="AC319" s="9">
        <v>641101.191</v>
      </c>
      <c r="AE319" s="9">
        <v>1010178.2960000001</v>
      </c>
      <c r="AG319" s="9">
        <f aca="true" t="shared" si="110" ref="AG319:AG349">(+AC319-AE319)</f>
        <v>-369077.1050000001</v>
      </c>
      <c r="AI319" s="21">
        <f aca="true" t="shared" si="111" ref="AI319:AI349">IF(AE319&lt;0,IF(AG319=0,0,IF(OR(AE319=0,AC319=0),"N.M.",IF(ABS(AG319/AE319)&gt;=10,"N.M.",AG319/(-AE319)))),IF(AG319=0,0,IF(OR(AE319=0,AC319=0),"N.M.",IF(ABS(AG319/AE319)&gt;=10,"N.M.",AG319/AE319))))</f>
        <v>-0.36535837926971265</v>
      </c>
    </row>
    <row r="320" spans="1:35" ht="12.75" outlineLevel="1">
      <c r="A320" s="1" t="s">
        <v>806</v>
      </c>
      <c r="B320" s="16" t="s">
        <v>807</v>
      </c>
      <c r="C320" s="1" t="s">
        <v>1276</v>
      </c>
      <c r="E320" s="5">
        <v>41922.526</v>
      </c>
      <c r="G320" s="5">
        <v>47949.56</v>
      </c>
      <c r="I320" s="9">
        <f t="shared" si="104"/>
        <v>-6027.034</v>
      </c>
      <c r="K320" s="21">
        <f t="shared" si="105"/>
        <v>-0.125695293137205</v>
      </c>
      <c r="M320" s="9">
        <v>130263.067</v>
      </c>
      <c r="O320" s="9">
        <v>155998.07</v>
      </c>
      <c r="Q320" s="9">
        <f t="shared" si="106"/>
        <v>-25735.00300000001</v>
      </c>
      <c r="S320" s="21">
        <f t="shared" si="107"/>
        <v>-0.16497000892382843</v>
      </c>
      <c r="U320" s="9">
        <v>543537.628</v>
      </c>
      <c r="W320" s="9">
        <v>619143.133</v>
      </c>
      <c r="Y320" s="9">
        <f t="shared" si="108"/>
        <v>-75605.505</v>
      </c>
      <c r="AA320" s="21">
        <f t="shared" si="109"/>
        <v>-0.12211312856473205</v>
      </c>
      <c r="AC320" s="9">
        <v>766615.595</v>
      </c>
      <c r="AE320" s="9">
        <v>708402.207</v>
      </c>
      <c r="AG320" s="9">
        <f t="shared" si="110"/>
        <v>58213.38799999992</v>
      </c>
      <c r="AI320" s="21">
        <f t="shared" si="111"/>
        <v>0.08217561637269138</v>
      </c>
    </row>
    <row r="321" spans="1:35" ht="12.75" outlineLevel="1">
      <c r="A321" s="1" t="s">
        <v>808</v>
      </c>
      <c r="B321" s="16" t="s">
        <v>809</v>
      </c>
      <c r="C321" s="1" t="s">
        <v>1277</v>
      </c>
      <c r="E321" s="5">
        <v>478108.22</v>
      </c>
      <c r="G321" s="5">
        <v>234837.397</v>
      </c>
      <c r="I321" s="9">
        <f t="shared" si="104"/>
        <v>243270.82299999997</v>
      </c>
      <c r="K321" s="21">
        <f t="shared" si="105"/>
        <v>1.0359117674941696</v>
      </c>
      <c r="M321" s="9">
        <v>1650064.295</v>
      </c>
      <c r="O321" s="9">
        <v>1928739.874</v>
      </c>
      <c r="Q321" s="9">
        <f t="shared" si="106"/>
        <v>-278675.57900000014</v>
      </c>
      <c r="S321" s="21">
        <f t="shared" si="107"/>
        <v>-0.14448582867841936</v>
      </c>
      <c r="U321" s="9">
        <v>9510935.749</v>
      </c>
      <c r="W321" s="9">
        <v>7385412.671</v>
      </c>
      <c r="Y321" s="9">
        <f t="shared" si="108"/>
        <v>2125523.0779999997</v>
      </c>
      <c r="AA321" s="21">
        <f t="shared" si="109"/>
        <v>0.28780017755083676</v>
      </c>
      <c r="AC321" s="9">
        <v>9948050.735</v>
      </c>
      <c r="AE321" s="9">
        <v>8517793.166000001</v>
      </c>
      <c r="AG321" s="9">
        <f t="shared" si="110"/>
        <v>1430257.5689999983</v>
      </c>
      <c r="AI321" s="21">
        <f t="shared" si="111"/>
        <v>0.16791409947697222</v>
      </c>
    </row>
    <row r="322" spans="1:35" ht="12.75" outlineLevel="1">
      <c r="A322" s="1" t="s">
        <v>810</v>
      </c>
      <c r="B322" s="16" t="s">
        <v>811</v>
      </c>
      <c r="C322" s="1" t="s">
        <v>1278</v>
      </c>
      <c r="E322" s="5">
        <v>101907.913</v>
      </c>
      <c r="G322" s="5">
        <v>79301.662</v>
      </c>
      <c r="I322" s="9">
        <f t="shared" si="104"/>
        <v>22606.251000000004</v>
      </c>
      <c r="K322" s="21">
        <f t="shared" si="105"/>
        <v>0.2850665475333922</v>
      </c>
      <c r="M322" s="9">
        <v>302757.949</v>
      </c>
      <c r="O322" s="9">
        <v>385289.228</v>
      </c>
      <c r="Q322" s="9">
        <f t="shared" si="106"/>
        <v>-82531.27899999998</v>
      </c>
      <c r="S322" s="21">
        <f t="shared" si="107"/>
        <v>-0.21420603796377088</v>
      </c>
      <c r="U322" s="9">
        <v>1880200.855</v>
      </c>
      <c r="W322" s="9">
        <v>1996629.907</v>
      </c>
      <c r="Y322" s="9">
        <f t="shared" si="108"/>
        <v>-116429.05199999991</v>
      </c>
      <c r="AA322" s="21">
        <f t="shared" si="109"/>
        <v>-0.058312785755542586</v>
      </c>
      <c r="AC322" s="9">
        <v>2112737.719</v>
      </c>
      <c r="AE322" s="9">
        <v>2073325.947</v>
      </c>
      <c r="AG322" s="9">
        <f t="shared" si="110"/>
        <v>39411.77200000011</v>
      </c>
      <c r="AI322" s="21">
        <f t="shared" si="111"/>
        <v>0.019008960967775955</v>
      </c>
    </row>
    <row r="323" spans="1:35" ht="12.75" outlineLevel="1">
      <c r="A323" s="1" t="s">
        <v>812</v>
      </c>
      <c r="B323" s="16" t="s">
        <v>813</v>
      </c>
      <c r="C323" s="1" t="s">
        <v>1279</v>
      </c>
      <c r="E323" s="5">
        <v>54391.3</v>
      </c>
      <c r="G323" s="5">
        <v>51993.598</v>
      </c>
      <c r="I323" s="9">
        <f t="shared" si="104"/>
        <v>2397.702000000005</v>
      </c>
      <c r="K323" s="21">
        <f t="shared" si="105"/>
        <v>0.04611533135291012</v>
      </c>
      <c r="M323" s="9">
        <v>134868.588</v>
      </c>
      <c r="O323" s="9">
        <v>132080.117</v>
      </c>
      <c r="Q323" s="9">
        <f t="shared" si="106"/>
        <v>2788.4709999999905</v>
      </c>
      <c r="S323" s="21">
        <f t="shared" si="107"/>
        <v>0.02111196645896362</v>
      </c>
      <c r="U323" s="9">
        <v>461580.106</v>
      </c>
      <c r="W323" s="9">
        <v>524407.485</v>
      </c>
      <c r="Y323" s="9">
        <f t="shared" si="108"/>
        <v>-62827.37899999996</v>
      </c>
      <c r="AA323" s="21">
        <f t="shared" si="109"/>
        <v>-0.11980641161138263</v>
      </c>
      <c r="AC323" s="9">
        <v>544320.682</v>
      </c>
      <c r="AE323" s="9">
        <v>560155.1089999999</v>
      </c>
      <c r="AG323" s="9">
        <f t="shared" si="110"/>
        <v>-15834.426999999909</v>
      </c>
      <c r="AI323" s="21">
        <f t="shared" si="111"/>
        <v>-0.028267932837866716</v>
      </c>
    </row>
    <row r="324" spans="1:35" ht="12.75" outlineLevel="1">
      <c r="A324" s="1" t="s">
        <v>814</v>
      </c>
      <c r="B324" s="16" t="s">
        <v>815</v>
      </c>
      <c r="C324" s="1" t="s">
        <v>1275</v>
      </c>
      <c r="E324" s="5">
        <v>0</v>
      </c>
      <c r="G324" s="5">
        <v>0</v>
      </c>
      <c r="I324" s="9">
        <f t="shared" si="104"/>
        <v>0</v>
      </c>
      <c r="K324" s="21">
        <f t="shared" si="105"/>
        <v>0</v>
      </c>
      <c r="M324" s="9">
        <v>0</v>
      </c>
      <c r="O324" s="9">
        <v>0</v>
      </c>
      <c r="Q324" s="9">
        <f t="shared" si="106"/>
        <v>0</v>
      </c>
      <c r="S324" s="21">
        <f t="shared" si="107"/>
        <v>0</v>
      </c>
      <c r="U324" s="9">
        <v>0</v>
      </c>
      <c r="W324" s="9">
        <v>0</v>
      </c>
      <c r="Y324" s="9">
        <f t="shared" si="108"/>
        <v>0</v>
      </c>
      <c r="AA324" s="21">
        <f t="shared" si="109"/>
        <v>0</v>
      </c>
      <c r="AC324" s="9">
        <v>0</v>
      </c>
      <c r="AE324" s="9">
        <v>-645.79</v>
      </c>
      <c r="AG324" s="9">
        <f t="shared" si="110"/>
        <v>645.79</v>
      </c>
      <c r="AI324" s="21" t="str">
        <f t="shared" si="111"/>
        <v>N.M.</v>
      </c>
    </row>
    <row r="325" spans="1:35" ht="12.75" outlineLevel="1">
      <c r="A325" s="1" t="s">
        <v>816</v>
      </c>
      <c r="B325" s="16" t="s">
        <v>817</v>
      </c>
      <c r="C325" s="1" t="s">
        <v>1275</v>
      </c>
      <c r="E325" s="5">
        <v>14296.33</v>
      </c>
      <c r="G325" s="5">
        <v>7913.67</v>
      </c>
      <c r="I325" s="9">
        <f t="shared" si="104"/>
        <v>6382.66</v>
      </c>
      <c r="K325" s="21">
        <f t="shared" si="105"/>
        <v>0.8065360319548326</v>
      </c>
      <c r="M325" s="9">
        <v>45385.13</v>
      </c>
      <c r="O325" s="9">
        <v>22243.91</v>
      </c>
      <c r="Q325" s="9">
        <f t="shared" si="106"/>
        <v>23141.219999999998</v>
      </c>
      <c r="S325" s="21">
        <f t="shared" si="107"/>
        <v>1.0403395805863267</v>
      </c>
      <c r="U325" s="9">
        <v>139113.88</v>
      </c>
      <c r="W325" s="9">
        <v>81271.96</v>
      </c>
      <c r="Y325" s="9">
        <f t="shared" si="108"/>
        <v>57841.92</v>
      </c>
      <c r="AA325" s="21">
        <f t="shared" si="109"/>
        <v>0.7117081955449333</v>
      </c>
      <c r="AC325" s="9">
        <v>148114.64</v>
      </c>
      <c r="AE325" s="9">
        <v>112001.97</v>
      </c>
      <c r="AG325" s="9">
        <f t="shared" si="110"/>
        <v>36112.67000000001</v>
      </c>
      <c r="AI325" s="21">
        <f t="shared" si="111"/>
        <v>0.3224288822776958</v>
      </c>
    </row>
    <row r="326" spans="1:35" ht="12.75" outlineLevel="1">
      <c r="A326" s="1" t="s">
        <v>818</v>
      </c>
      <c r="B326" s="16" t="s">
        <v>819</v>
      </c>
      <c r="C326" s="1" t="s">
        <v>1276</v>
      </c>
      <c r="E326" s="5">
        <v>4013.427</v>
      </c>
      <c r="G326" s="5">
        <v>1156.298</v>
      </c>
      <c r="I326" s="9">
        <f t="shared" si="104"/>
        <v>2857.129</v>
      </c>
      <c r="K326" s="21">
        <f t="shared" si="105"/>
        <v>2.4709279095873207</v>
      </c>
      <c r="M326" s="9">
        <v>11464.308</v>
      </c>
      <c r="O326" s="9">
        <v>5882.888</v>
      </c>
      <c r="Q326" s="9">
        <f t="shared" si="106"/>
        <v>5581.420000000001</v>
      </c>
      <c r="S326" s="21">
        <f t="shared" si="107"/>
        <v>0.9487551012359917</v>
      </c>
      <c r="U326" s="9">
        <v>34693.906</v>
      </c>
      <c r="W326" s="9">
        <v>11301.358</v>
      </c>
      <c r="Y326" s="9">
        <f t="shared" si="108"/>
        <v>23392.548000000003</v>
      </c>
      <c r="AA326" s="21">
        <f t="shared" si="109"/>
        <v>2.069888238209957</v>
      </c>
      <c r="AC326" s="9">
        <v>35140.824</v>
      </c>
      <c r="AE326" s="9">
        <v>14118.99</v>
      </c>
      <c r="AG326" s="9">
        <f t="shared" si="110"/>
        <v>21021.834000000003</v>
      </c>
      <c r="AI326" s="21">
        <f t="shared" si="111"/>
        <v>1.4889049429173051</v>
      </c>
    </row>
    <row r="327" spans="1:35" ht="12.75" outlineLevel="1">
      <c r="A327" s="1" t="s">
        <v>820</v>
      </c>
      <c r="B327" s="16" t="s">
        <v>821</v>
      </c>
      <c r="C327" s="1" t="s">
        <v>1280</v>
      </c>
      <c r="E327" s="5">
        <v>935.81</v>
      </c>
      <c r="G327" s="5">
        <v>8548.97</v>
      </c>
      <c r="I327" s="9">
        <f t="shared" si="104"/>
        <v>-7613.16</v>
      </c>
      <c r="K327" s="21">
        <f t="shared" si="105"/>
        <v>-0.8905353510422893</v>
      </c>
      <c r="M327" s="9">
        <v>2259.6</v>
      </c>
      <c r="O327" s="9">
        <v>8548.97</v>
      </c>
      <c r="Q327" s="9">
        <f t="shared" si="106"/>
        <v>-6289.369999999999</v>
      </c>
      <c r="S327" s="21">
        <f t="shared" si="107"/>
        <v>-0.7356874570854733</v>
      </c>
      <c r="U327" s="9">
        <v>9278.63</v>
      </c>
      <c r="W327" s="9">
        <v>8548.97</v>
      </c>
      <c r="Y327" s="9">
        <f t="shared" si="108"/>
        <v>729.6599999999999</v>
      </c>
      <c r="AA327" s="21">
        <f t="shared" si="109"/>
        <v>0.08535063288325961</v>
      </c>
      <c r="AC327" s="9">
        <v>36959.757</v>
      </c>
      <c r="AE327" s="9">
        <v>8548.97</v>
      </c>
      <c r="AG327" s="9">
        <f t="shared" si="110"/>
        <v>28410.786999999997</v>
      </c>
      <c r="AI327" s="21">
        <f t="shared" si="111"/>
        <v>3.3232994150172477</v>
      </c>
    </row>
    <row r="328" spans="1:35" ht="12.75" outlineLevel="1">
      <c r="A328" s="1" t="s">
        <v>822</v>
      </c>
      <c r="B328" s="16" t="s">
        <v>823</v>
      </c>
      <c r="C328" s="1" t="s">
        <v>1281</v>
      </c>
      <c r="E328" s="5">
        <v>11064.7</v>
      </c>
      <c r="G328" s="5">
        <v>8299.15</v>
      </c>
      <c r="I328" s="9">
        <f t="shared" si="104"/>
        <v>2765.550000000001</v>
      </c>
      <c r="K328" s="21">
        <f t="shared" si="105"/>
        <v>0.3332329214437625</v>
      </c>
      <c r="M328" s="9">
        <v>28891.61</v>
      </c>
      <c r="O328" s="9">
        <v>8299.15</v>
      </c>
      <c r="Q328" s="9">
        <f t="shared" si="106"/>
        <v>20592.46</v>
      </c>
      <c r="S328" s="21">
        <f t="shared" si="107"/>
        <v>2.4812733834187837</v>
      </c>
      <c r="U328" s="9">
        <v>77679.69</v>
      </c>
      <c r="W328" s="9">
        <v>8299.15</v>
      </c>
      <c r="Y328" s="9">
        <f t="shared" si="108"/>
        <v>69380.54000000001</v>
      </c>
      <c r="AA328" s="21">
        <f t="shared" si="109"/>
        <v>8.359957345029311</v>
      </c>
      <c r="AC328" s="9">
        <v>166964.08</v>
      </c>
      <c r="AE328" s="9">
        <v>8299.15</v>
      </c>
      <c r="AG328" s="9">
        <f t="shared" si="110"/>
        <v>158664.93</v>
      </c>
      <c r="AI328" s="21" t="str">
        <f t="shared" si="111"/>
        <v>N.M.</v>
      </c>
    </row>
    <row r="329" spans="1:35" ht="12.75" outlineLevel="1">
      <c r="A329" s="1" t="s">
        <v>824</v>
      </c>
      <c r="B329" s="16" t="s">
        <v>825</v>
      </c>
      <c r="C329" s="1" t="s">
        <v>1282</v>
      </c>
      <c r="E329" s="5">
        <v>344.79</v>
      </c>
      <c r="G329" s="5">
        <v>533.88</v>
      </c>
      <c r="I329" s="9">
        <f t="shared" si="104"/>
        <v>-189.08999999999997</v>
      </c>
      <c r="K329" s="21">
        <f t="shared" si="105"/>
        <v>-0.3541807147673634</v>
      </c>
      <c r="M329" s="9">
        <v>1128.6</v>
      </c>
      <c r="O329" s="9">
        <v>533.88</v>
      </c>
      <c r="Q329" s="9">
        <f t="shared" si="106"/>
        <v>594.7199999999999</v>
      </c>
      <c r="S329" s="21">
        <f t="shared" si="107"/>
        <v>1.1139581928523261</v>
      </c>
      <c r="U329" s="9">
        <v>4607.04</v>
      </c>
      <c r="W329" s="9">
        <v>533.88</v>
      </c>
      <c r="Y329" s="9">
        <f t="shared" si="108"/>
        <v>4073.16</v>
      </c>
      <c r="AA329" s="21">
        <f t="shared" si="109"/>
        <v>7.629354911216003</v>
      </c>
      <c r="AC329" s="9">
        <v>82839.66399999999</v>
      </c>
      <c r="AE329" s="9">
        <v>533.88</v>
      </c>
      <c r="AG329" s="9">
        <f t="shared" si="110"/>
        <v>82305.78399999999</v>
      </c>
      <c r="AI329" s="21" t="str">
        <f t="shared" si="111"/>
        <v>N.M.</v>
      </c>
    </row>
    <row r="330" spans="1:35" ht="12.75" outlineLevel="1">
      <c r="A330" s="1" t="s">
        <v>826</v>
      </c>
      <c r="B330" s="16" t="s">
        <v>827</v>
      </c>
      <c r="C330" s="1" t="s">
        <v>1283</v>
      </c>
      <c r="E330" s="5">
        <v>189244.705</v>
      </c>
      <c r="G330" s="5">
        <v>2057.866</v>
      </c>
      <c r="I330" s="9">
        <f t="shared" si="104"/>
        <v>187186.83899999998</v>
      </c>
      <c r="K330" s="21" t="str">
        <f t="shared" si="105"/>
        <v>N.M.</v>
      </c>
      <c r="M330" s="9">
        <v>352822.835</v>
      </c>
      <c r="O330" s="9">
        <v>220228.459</v>
      </c>
      <c r="Q330" s="9">
        <f t="shared" si="106"/>
        <v>132594.37600000002</v>
      </c>
      <c r="S330" s="21">
        <f t="shared" si="107"/>
        <v>0.6020764827673794</v>
      </c>
      <c r="U330" s="9">
        <v>936618.321</v>
      </c>
      <c r="W330" s="9">
        <v>681521.41</v>
      </c>
      <c r="Y330" s="9">
        <f t="shared" si="108"/>
        <v>255096.91099999996</v>
      </c>
      <c r="AA330" s="21">
        <f t="shared" si="109"/>
        <v>0.3743050581492369</v>
      </c>
      <c r="AC330" s="9">
        <v>1029425.909</v>
      </c>
      <c r="AE330" s="9">
        <v>823487.6440000001</v>
      </c>
      <c r="AG330" s="9">
        <f t="shared" si="110"/>
        <v>205938.2649999999</v>
      </c>
      <c r="AI330" s="21">
        <f t="shared" si="111"/>
        <v>0.2500805768009798</v>
      </c>
    </row>
    <row r="331" spans="1:35" ht="12.75" outlineLevel="1">
      <c r="A331" s="1" t="s">
        <v>828</v>
      </c>
      <c r="B331" s="16" t="s">
        <v>829</v>
      </c>
      <c r="C331" s="1" t="s">
        <v>1284</v>
      </c>
      <c r="E331" s="5">
        <v>29245.449</v>
      </c>
      <c r="G331" s="5">
        <v>239514.545</v>
      </c>
      <c r="I331" s="9">
        <f t="shared" si="104"/>
        <v>-210269.09600000002</v>
      </c>
      <c r="K331" s="21">
        <f t="shared" si="105"/>
        <v>-0.8778969811624593</v>
      </c>
      <c r="M331" s="9">
        <v>907822.455</v>
      </c>
      <c r="O331" s="9">
        <v>956327.611</v>
      </c>
      <c r="Q331" s="9">
        <f t="shared" si="106"/>
        <v>-48505.156000000075</v>
      </c>
      <c r="S331" s="21">
        <f t="shared" si="107"/>
        <v>-0.050720229597135486</v>
      </c>
      <c r="U331" s="9">
        <v>2701615.97</v>
      </c>
      <c r="W331" s="9">
        <v>3511033.321</v>
      </c>
      <c r="Y331" s="9">
        <f t="shared" si="108"/>
        <v>-809417.3509999998</v>
      </c>
      <c r="AA331" s="21">
        <f t="shared" si="109"/>
        <v>-0.23053536580207232</v>
      </c>
      <c r="AC331" s="9">
        <v>3166063.356</v>
      </c>
      <c r="AE331" s="9">
        <v>4420297.038</v>
      </c>
      <c r="AG331" s="9">
        <f t="shared" si="110"/>
        <v>-1254233.6819999996</v>
      </c>
      <c r="AI331" s="21">
        <f t="shared" si="111"/>
        <v>-0.28374420796107586</v>
      </c>
    </row>
    <row r="332" spans="1:35" ht="12.75" outlineLevel="1">
      <c r="A332" s="1" t="s">
        <v>830</v>
      </c>
      <c r="B332" s="16" t="s">
        <v>831</v>
      </c>
      <c r="C332" s="1" t="s">
        <v>1285</v>
      </c>
      <c r="E332" s="5">
        <v>13.392000000000001</v>
      </c>
      <c r="G332" s="5">
        <v>0</v>
      </c>
      <c r="I332" s="9">
        <f t="shared" si="104"/>
        <v>13.392000000000001</v>
      </c>
      <c r="K332" s="21" t="str">
        <f t="shared" si="105"/>
        <v>N.M.</v>
      </c>
      <c r="M332" s="9">
        <v>331.812</v>
      </c>
      <c r="O332" s="9">
        <v>0</v>
      </c>
      <c r="Q332" s="9">
        <f t="shared" si="106"/>
        <v>331.812</v>
      </c>
      <c r="S332" s="21" t="str">
        <f t="shared" si="107"/>
        <v>N.M.</v>
      </c>
      <c r="U332" s="9">
        <v>979.4530000000001</v>
      </c>
      <c r="W332" s="9">
        <v>0</v>
      </c>
      <c r="Y332" s="9">
        <f t="shared" si="108"/>
        <v>979.4530000000001</v>
      </c>
      <c r="AA332" s="21" t="str">
        <f t="shared" si="109"/>
        <v>N.M.</v>
      </c>
      <c r="AC332" s="9">
        <v>979.4530000000001</v>
      </c>
      <c r="AE332" s="9">
        <v>0</v>
      </c>
      <c r="AG332" s="9">
        <f t="shared" si="110"/>
        <v>979.4530000000001</v>
      </c>
      <c r="AI332" s="21" t="str">
        <f t="shared" si="111"/>
        <v>N.M.</v>
      </c>
    </row>
    <row r="333" spans="1:35" ht="12.75" outlineLevel="1">
      <c r="A333" s="1" t="s">
        <v>832</v>
      </c>
      <c r="B333" s="16" t="s">
        <v>833</v>
      </c>
      <c r="C333" s="1" t="s">
        <v>1286</v>
      </c>
      <c r="E333" s="5">
        <v>0</v>
      </c>
      <c r="G333" s="5">
        <v>1490.575</v>
      </c>
      <c r="I333" s="9">
        <f t="shared" si="104"/>
        <v>-1490.575</v>
      </c>
      <c r="K333" s="21" t="str">
        <f t="shared" si="105"/>
        <v>N.M.</v>
      </c>
      <c r="M333" s="9">
        <v>78.47</v>
      </c>
      <c r="O333" s="9">
        <v>1529.971</v>
      </c>
      <c r="Q333" s="9">
        <f t="shared" si="106"/>
        <v>-1451.501</v>
      </c>
      <c r="S333" s="21">
        <f t="shared" si="107"/>
        <v>-0.9487114461646659</v>
      </c>
      <c r="U333" s="9">
        <v>5882.408</v>
      </c>
      <c r="W333" s="9">
        <v>4298.674</v>
      </c>
      <c r="Y333" s="9">
        <f t="shared" si="108"/>
        <v>1583.7340000000004</v>
      </c>
      <c r="AA333" s="21">
        <f t="shared" si="109"/>
        <v>0.3684238441900922</v>
      </c>
      <c r="AC333" s="9">
        <v>6877.773</v>
      </c>
      <c r="AE333" s="9">
        <v>12051.626</v>
      </c>
      <c r="AG333" s="9">
        <f t="shared" si="110"/>
        <v>-5173.853</v>
      </c>
      <c r="AI333" s="21">
        <f t="shared" si="111"/>
        <v>-0.4293074644035585</v>
      </c>
    </row>
    <row r="334" spans="1:35" ht="12.75" outlineLevel="1">
      <c r="A334" s="1" t="s">
        <v>834</v>
      </c>
      <c r="B334" s="16" t="s">
        <v>835</v>
      </c>
      <c r="C334" s="1" t="s">
        <v>1275</v>
      </c>
      <c r="E334" s="5">
        <v>453.041</v>
      </c>
      <c r="G334" s="5">
        <v>478.43800000000005</v>
      </c>
      <c r="I334" s="9">
        <f t="shared" si="104"/>
        <v>-25.397000000000048</v>
      </c>
      <c r="K334" s="21">
        <f t="shared" si="105"/>
        <v>-0.05308315811035086</v>
      </c>
      <c r="M334" s="9">
        <v>2132.875</v>
      </c>
      <c r="O334" s="9">
        <v>1526.9180000000001</v>
      </c>
      <c r="Q334" s="9">
        <f t="shared" si="106"/>
        <v>605.9569999999999</v>
      </c>
      <c r="S334" s="21">
        <f t="shared" si="107"/>
        <v>0.396849732598607</v>
      </c>
      <c r="U334" s="9">
        <v>8305.172</v>
      </c>
      <c r="W334" s="9">
        <v>6799.088000000001</v>
      </c>
      <c r="Y334" s="9">
        <f t="shared" si="108"/>
        <v>1506.0839999999998</v>
      </c>
      <c r="AA334" s="21">
        <f t="shared" si="109"/>
        <v>0.22151264993187317</v>
      </c>
      <c r="AC334" s="9">
        <v>8778.476</v>
      </c>
      <c r="AE334" s="9">
        <v>7328.024</v>
      </c>
      <c r="AG334" s="9">
        <f t="shared" si="110"/>
        <v>1450.4520000000002</v>
      </c>
      <c r="AI334" s="21">
        <f t="shared" si="111"/>
        <v>0.1979322120124061</v>
      </c>
    </row>
    <row r="335" spans="1:35" ht="12.75" outlineLevel="1">
      <c r="A335" s="1" t="s">
        <v>836</v>
      </c>
      <c r="B335" s="16" t="s">
        <v>837</v>
      </c>
      <c r="C335" s="1" t="s">
        <v>1276</v>
      </c>
      <c r="E335" s="5">
        <v>6850.161</v>
      </c>
      <c r="G335" s="5">
        <v>6716.694</v>
      </c>
      <c r="I335" s="9">
        <f t="shared" si="104"/>
        <v>133.46699999999964</v>
      </c>
      <c r="K335" s="21">
        <f t="shared" si="105"/>
        <v>0.019870936505369998</v>
      </c>
      <c r="M335" s="9">
        <v>10525.968</v>
      </c>
      <c r="O335" s="9">
        <v>14653.423</v>
      </c>
      <c r="Q335" s="9">
        <f t="shared" si="106"/>
        <v>-4127.455</v>
      </c>
      <c r="S335" s="21">
        <f t="shared" si="107"/>
        <v>-0.2816717295337751</v>
      </c>
      <c r="U335" s="9">
        <v>21357.37</v>
      </c>
      <c r="W335" s="9">
        <v>41635.419</v>
      </c>
      <c r="Y335" s="9">
        <f t="shared" si="108"/>
        <v>-20278.049000000003</v>
      </c>
      <c r="AA335" s="21">
        <f t="shared" si="109"/>
        <v>-0.487038427546508</v>
      </c>
      <c r="AC335" s="9">
        <v>21439.093</v>
      </c>
      <c r="AE335" s="9">
        <v>44002.157</v>
      </c>
      <c r="AG335" s="9">
        <f t="shared" si="110"/>
        <v>-22563.064</v>
      </c>
      <c r="AI335" s="21">
        <f t="shared" si="111"/>
        <v>-0.5127717716201958</v>
      </c>
    </row>
    <row r="336" spans="1:35" ht="12.75" outlineLevel="1">
      <c r="A336" s="1" t="s">
        <v>838</v>
      </c>
      <c r="B336" s="16" t="s">
        <v>839</v>
      </c>
      <c r="C336" s="1" t="s">
        <v>1283</v>
      </c>
      <c r="E336" s="5">
        <v>144111.19</v>
      </c>
      <c r="G336" s="5">
        <v>119636.293</v>
      </c>
      <c r="I336" s="9">
        <f t="shared" si="104"/>
        <v>24474.896999999997</v>
      </c>
      <c r="K336" s="21">
        <f t="shared" si="105"/>
        <v>0.20457752732274975</v>
      </c>
      <c r="M336" s="9">
        <v>262118.101</v>
      </c>
      <c r="O336" s="9">
        <v>240391.168</v>
      </c>
      <c r="Q336" s="9">
        <f t="shared" si="106"/>
        <v>21726.93299999999</v>
      </c>
      <c r="S336" s="21">
        <f t="shared" si="107"/>
        <v>0.09038157757942251</v>
      </c>
      <c r="U336" s="9">
        <v>665066.454</v>
      </c>
      <c r="W336" s="9">
        <v>815600.84</v>
      </c>
      <c r="Y336" s="9">
        <f t="shared" si="108"/>
        <v>-150534.38599999994</v>
      </c>
      <c r="AA336" s="21">
        <f t="shared" si="109"/>
        <v>-0.18456869907098175</v>
      </c>
      <c r="AC336" s="9">
        <v>743194.8740000001</v>
      </c>
      <c r="AE336" s="9">
        <v>855760.793</v>
      </c>
      <c r="AG336" s="9">
        <f t="shared" si="110"/>
        <v>-112565.91899999988</v>
      </c>
      <c r="AI336" s="21">
        <f t="shared" si="111"/>
        <v>-0.13153900005792843</v>
      </c>
    </row>
    <row r="337" spans="1:35" ht="12.75" outlineLevel="1">
      <c r="A337" s="1" t="s">
        <v>840</v>
      </c>
      <c r="B337" s="16" t="s">
        <v>841</v>
      </c>
      <c r="C337" s="1" t="s">
        <v>1284</v>
      </c>
      <c r="E337" s="5">
        <v>699573.307</v>
      </c>
      <c r="G337" s="5">
        <v>920428.168</v>
      </c>
      <c r="I337" s="9">
        <f t="shared" si="104"/>
        <v>-220854.86099999992</v>
      </c>
      <c r="K337" s="21">
        <f t="shared" si="105"/>
        <v>-0.23994795974127547</v>
      </c>
      <c r="M337" s="9">
        <v>3147360.286</v>
      </c>
      <c r="O337" s="9">
        <v>3956991.765</v>
      </c>
      <c r="Q337" s="9">
        <f t="shared" si="106"/>
        <v>-809631.4790000003</v>
      </c>
      <c r="S337" s="21">
        <f t="shared" si="107"/>
        <v>-0.20460782510625222</v>
      </c>
      <c r="U337" s="9">
        <v>12672822.466</v>
      </c>
      <c r="W337" s="9">
        <v>13053182.397</v>
      </c>
      <c r="Y337" s="9">
        <f t="shared" si="108"/>
        <v>-380359.93099999987</v>
      </c>
      <c r="AA337" s="21">
        <f t="shared" si="109"/>
        <v>-0.029139248915070522</v>
      </c>
      <c r="AC337" s="9">
        <v>13644213.295</v>
      </c>
      <c r="AE337" s="9">
        <v>15058645.421</v>
      </c>
      <c r="AG337" s="9">
        <f t="shared" si="110"/>
        <v>-1414432.1260000002</v>
      </c>
      <c r="AI337" s="21">
        <f t="shared" si="111"/>
        <v>-0.09392824430459774</v>
      </c>
    </row>
    <row r="338" spans="1:35" ht="12.75" outlineLevel="1">
      <c r="A338" s="1" t="s">
        <v>842</v>
      </c>
      <c r="B338" s="16" t="s">
        <v>843</v>
      </c>
      <c r="C338" s="1" t="s">
        <v>1287</v>
      </c>
      <c r="E338" s="5">
        <v>3328.9</v>
      </c>
      <c r="G338" s="5">
        <v>3138.853</v>
      </c>
      <c r="I338" s="9">
        <f t="shared" si="104"/>
        <v>190.04700000000003</v>
      </c>
      <c r="K338" s="21">
        <f t="shared" si="105"/>
        <v>0.060546639170423085</v>
      </c>
      <c r="M338" s="9">
        <v>9578.555</v>
      </c>
      <c r="O338" s="9">
        <v>14280.763</v>
      </c>
      <c r="Q338" s="9">
        <f t="shared" si="106"/>
        <v>-4702.2080000000005</v>
      </c>
      <c r="S338" s="21">
        <f t="shared" si="107"/>
        <v>-0.3292686812322283</v>
      </c>
      <c r="U338" s="9">
        <v>48950.805</v>
      </c>
      <c r="W338" s="9">
        <v>98544.652</v>
      </c>
      <c r="Y338" s="9">
        <f t="shared" si="108"/>
        <v>-49593.847</v>
      </c>
      <c r="AA338" s="21">
        <f t="shared" si="109"/>
        <v>-0.503262693545257</v>
      </c>
      <c r="AC338" s="9">
        <v>51221.312</v>
      </c>
      <c r="AE338" s="9">
        <v>106386.319</v>
      </c>
      <c r="AG338" s="9">
        <f t="shared" si="110"/>
        <v>-55165.007000000005</v>
      </c>
      <c r="AI338" s="21">
        <f t="shared" si="111"/>
        <v>-0.5185347845337144</v>
      </c>
    </row>
    <row r="339" spans="1:35" ht="12.75" outlineLevel="1">
      <c r="A339" s="1" t="s">
        <v>844</v>
      </c>
      <c r="B339" s="16" t="s">
        <v>845</v>
      </c>
      <c r="C339" s="1" t="s">
        <v>1285</v>
      </c>
      <c r="E339" s="5">
        <v>34549.566</v>
      </c>
      <c r="G339" s="5">
        <v>15926.793</v>
      </c>
      <c r="I339" s="9">
        <f t="shared" si="104"/>
        <v>18622.773</v>
      </c>
      <c r="K339" s="21">
        <f t="shared" si="105"/>
        <v>1.1692732491720086</v>
      </c>
      <c r="M339" s="9">
        <v>76019.73300000001</v>
      </c>
      <c r="O339" s="9">
        <v>56603.453</v>
      </c>
      <c r="Q339" s="9">
        <f t="shared" si="106"/>
        <v>19416.280000000006</v>
      </c>
      <c r="S339" s="21">
        <f t="shared" si="107"/>
        <v>0.3430228894339716</v>
      </c>
      <c r="U339" s="9">
        <v>253318.04</v>
      </c>
      <c r="W339" s="9">
        <v>208498.708</v>
      </c>
      <c r="Y339" s="9">
        <f t="shared" si="108"/>
        <v>44819.331999999995</v>
      </c>
      <c r="AA339" s="21">
        <f t="shared" si="109"/>
        <v>0.21496215698372573</v>
      </c>
      <c r="AC339" s="9">
        <v>279838.824</v>
      </c>
      <c r="AE339" s="9">
        <v>220660.769</v>
      </c>
      <c r="AG339" s="9">
        <f t="shared" si="110"/>
        <v>59178.05500000002</v>
      </c>
      <c r="AI339" s="21">
        <f t="shared" si="111"/>
        <v>0.26818566466611027</v>
      </c>
    </row>
    <row r="340" spans="1:35" ht="12.75" outlineLevel="1">
      <c r="A340" s="1" t="s">
        <v>846</v>
      </c>
      <c r="B340" s="16" t="s">
        <v>847</v>
      </c>
      <c r="C340" s="1" t="s">
        <v>1288</v>
      </c>
      <c r="E340" s="5">
        <v>46575.461</v>
      </c>
      <c r="G340" s="5">
        <v>73179.978</v>
      </c>
      <c r="I340" s="9">
        <f t="shared" si="104"/>
        <v>-26604.517</v>
      </c>
      <c r="K340" s="21">
        <f t="shared" si="105"/>
        <v>-0.3635491254178841</v>
      </c>
      <c r="M340" s="9">
        <v>144972.161</v>
      </c>
      <c r="O340" s="9">
        <v>202199.85</v>
      </c>
      <c r="Q340" s="9">
        <f t="shared" si="106"/>
        <v>-57227.68900000001</v>
      </c>
      <c r="S340" s="21">
        <f t="shared" si="107"/>
        <v>-0.28302537810982553</v>
      </c>
      <c r="U340" s="9">
        <v>688542.983</v>
      </c>
      <c r="W340" s="9">
        <v>496036.015</v>
      </c>
      <c r="Y340" s="9">
        <f t="shared" si="108"/>
        <v>192506.968</v>
      </c>
      <c r="AA340" s="21">
        <f t="shared" si="109"/>
        <v>0.3880907074862296</v>
      </c>
      <c r="AC340" s="9">
        <v>758989.557</v>
      </c>
      <c r="AE340" s="9">
        <v>572347.554</v>
      </c>
      <c r="AG340" s="9">
        <f t="shared" si="110"/>
        <v>186642.00300000003</v>
      </c>
      <c r="AI340" s="21">
        <f t="shared" si="111"/>
        <v>0.32609906637252795</v>
      </c>
    </row>
    <row r="341" spans="1:35" ht="12.75" outlineLevel="1">
      <c r="A341" s="1" t="s">
        <v>848</v>
      </c>
      <c r="B341" s="16" t="s">
        <v>849</v>
      </c>
      <c r="C341" s="1" t="s">
        <v>1289</v>
      </c>
      <c r="E341" s="5">
        <v>6907.238</v>
      </c>
      <c r="G341" s="5">
        <v>4431.441</v>
      </c>
      <c r="I341" s="9">
        <f t="shared" si="104"/>
        <v>2475.7970000000005</v>
      </c>
      <c r="K341" s="21">
        <f t="shared" si="105"/>
        <v>0.558688923083936</v>
      </c>
      <c r="M341" s="9">
        <v>16578.924</v>
      </c>
      <c r="O341" s="9">
        <v>8949.404</v>
      </c>
      <c r="Q341" s="9">
        <f t="shared" si="106"/>
        <v>7629.519999999999</v>
      </c>
      <c r="S341" s="21">
        <f t="shared" si="107"/>
        <v>0.8525171061670697</v>
      </c>
      <c r="U341" s="9">
        <v>55191.502</v>
      </c>
      <c r="W341" s="9">
        <v>36644.233</v>
      </c>
      <c r="Y341" s="9">
        <f t="shared" si="108"/>
        <v>18547.269</v>
      </c>
      <c r="AA341" s="21">
        <f t="shared" si="109"/>
        <v>0.5061442819665511</v>
      </c>
      <c r="AC341" s="9">
        <v>57405.668</v>
      </c>
      <c r="AE341" s="9">
        <v>40567.745</v>
      </c>
      <c r="AG341" s="9">
        <f t="shared" si="110"/>
        <v>16837.922999999995</v>
      </c>
      <c r="AI341" s="21">
        <f t="shared" si="111"/>
        <v>0.41505691282569424</v>
      </c>
    </row>
    <row r="342" spans="1:35" ht="12.75" outlineLevel="1">
      <c r="A342" s="1" t="s">
        <v>850</v>
      </c>
      <c r="B342" s="16" t="s">
        <v>851</v>
      </c>
      <c r="C342" s="1" t="s">
        <v>1290</v>
      </c>
      <c r="E342" s="5">
        <v>15291.768</v>
      </c>
      <c r="G342" s="5">
        <v>13886.757</v>
      </c>
      <c r="I342" s="9">
        <f t="shared" si="104"/>
        <v>1405.0110000000004</v>
      </c>
      <c r="K342" s="21">
        <f t="shared" si="105"/>
        <v>0.10117632216074642</v>
      </c>
      <c r="M342" s="9">
        <v>46067.651</v>
      </c>
      <c r="O342" s="9">
        <v>44953.751000000004</v>
      </c>
      <c r="Q342" s="9">
        <f t="shared" si="106"/>
        <v>1113.8999999999942</v>
      </c>
      <c r="S342" s="21">
        <f t="shared" si="107"/>
        <v>0.024778799882572516</v>
      </c>
      <c r="U342" s="9">
        <v>111223.574</v>
      </c>
      <c r="W342" s="9">
        <v>133335.74</v>
      </c>
      <c r="Y342" s="9">
        <f t="shared" si="108"/>
        <v>-22112.165999999997</v>
      </c>
      <c r="AA342" s="21">
        <f t="shared" si="109"/>
        <v>-0.16583825161955826</v>
      </c>
      <c r="AC342" s="9">
        <v>130149.69</v>
      </c>
      <c r="AE342" s="9">
        <v>144306.182</v>
      </c>
      <c r="AG342" s="9">
        <f t="shared" si="110"/>
        <v>-14156.491999999998</v>
      </c>
      <c r="AI342" s="21">
        <f t="shared" si="111"/>
        <v>-0.0981003849162886</v>
      </c>
    </row>
    <row r="343" spans="1:35" ht="12.75" outlineLevel="1">
      <c r="A343" s="1" t="s">
        <v>852</v>
      </c>
      <c r="B343" s="16" t="s">
        <v>853</v>
      </c>
      <c r="C343" s="1" t="s">
        <v>1291</v>
      </c>
      <c r="E343" s="5">
        <v>53710.006</v>
      </c>
      <c r="G343" s="5">
        <v>24750.103</v>
      </c>
      <c r="I343" s="9">
        <f t="shared" si="104"/>
        <v>28959.903000000002</v>
      </c>
      <c r="K343" s="21">
        <f t="shared" si="105"/>
        <v>1.1700922214343916</v>
      </c>
      <c r="M343" s="9">
        <v>170785.104</v>
      </c>
      <c r="O343" s="9">
        <v>63052.616</v>
      </c>
      <c r="Q343" s="9">
        <f t="shared" si="106"/>
        <v>107732.48799999998</v>
      </c>
      <c r="S343" s="21">
        <f t="shared" si="107"/>
        <v>1.7086125022949084</v>
      </c>
      <c r="U343" s="9">
        <v>440366.512</v>
      </c>
      <c r="W343" s="9">
        <v>253504.355</v>
      </c>
      <c r="Y343" s="9">
        <f t="shared" si="108"/>
        <v>186862.15699999998</v>
      </c>
      <c r="AA343" s="21">
        <f t="shared" si="109"/>
        <v>0.7371161611799528</v>
      </c>
      <c r="AC343" s="9">
        <v>553950.419</v>
      </c>
      <c r="AE343" s="9">
        <v>286991.6</v>
      </c>
      <c r="AG343" s="9">
        <f t="shared" si="110"/>
        <v>266958.819</v>
      </c>
      <c r="AI343" s="21">
        <f t="shared" si="111"/>
        <v>0.9301973263328963</v>
      </c>
    </row>
    <row r="344" spans="1:35" ht="12.75" outlineLevel="1">
      <c r="A344" s="1" t="s">
        <v>854</v>
      </c>
      <c r="B344" s="16" t="s">
        <v>855</v>
      </c>
      <c r="C344" s="1" t="s">
        <v>1292</v>
      </c>
      <c r="E344" s="5">
        <v>0</v>
      </c>
      <c r="G344" s="5">
        <v>591.16</v>
      </c>
      <c r="I344" s="9">
        <f t="shared" si="104"/>
        <v>-591.16</v>
      </c>
      <c r="K344" s="21" t="str">
        <f t="shared" si="105"/>
        <v>N.M.</v>
      </c>
      <c r="M344" s="9">
        <v>0</v>
      </c>
      <c r="O344" s="9">
        <v>592.32</v>
      </c>
      <c r="Q344" s="9">
        <f t="shared" si="106"/>
        <v>-592.32</v>
      </c>
      <c r="S344" s="21" t="str">
        <f t="shared" si="107"/>
        <v>N.M.</v>
      </c>
      <c r="U344" s="9">
        <v>53.11</v>
      </c>
      <c r="W344" s="9">
        <v>3693.79</v>
      </c>
      <c r="Y344" s="9">
        <f t="shared" si="108"/>
        <v>-3640.68</v>
      </c>
      <c r="AA344" s="21">
        <f t="shared" si="109"/>
        <v>-0.9856218139092909</v>
      </c>
      <c r="AC344" s="9">
        <v>105.45</v>
      </c>
      <c r="AE344" s="9">
        <v>3737.175</v>
      </c>
      <c r="AG344" s="9">
        <f t="shared" si="110"/>
        <v>-3631.7250000000004</v>
      </c>
      <c r="AI344" s="21">
        <f t="shared" si="111"/>
        <v>-0.9717834995685244</v>
      </c>
    </row>
    <row r="345" spans="1:35" ht="12.75" outlineLevel="1">
      <c r="A345" s="1" t="s">
        <v>856</v>
      </c>
      <c r="B345" s="16" t="s">
        <v>857</v>
      </c>
      <c r="C345" s="1" t="s">
        <v>1293</v>
      </c>
      <c r="E345" s="5">
        <v>20593.298</v>
      </c>
      <c r="G345" s="5">
        <v>18587.341</v>
      </c>
      <c r="I345" s="9">
        <f t="shared" si="104"/>
        <v>2005.9569999999985</v>
      </c>
      <c r="K345" s="21">
        <f t="shared" si="105"/>
        <v>0.10792060036989683</v>
      </c>
      <c r="M345" s="9">
        <v>60620.022</v>
      </c>
      <c r="O345" s="9">
        <v>73463.05</v>
      </c>
      <c r="Q345" s="9">
        <f t="shared" si="106"/>
        <v>-12843.028000000006</v>
      </c>
      <c r="S345" s="21">
        <f t="shared" si="107"/>
        <v>-0.1748229620196821</v>
      </c>
      <c r="U345" s="9">
        <v>266254.062</v>
      </c>
      <c r="W345" s="9">
        <v>296546.785</v>
      </c>
      <c r="Y345" s="9">
        <f t="shared" si="108"/>
        <v>-30292.722999999998</v>
      </c>
      <c r="AA345" s="21">
        <f t="shared" si="109"/>
        <v>-0.1021515812420627</v>
      </c>
      <c r="AC345" s="9">
        <v>338332.174</v>
      </c>
      <c r="AE345" s="9">
        <v>450046.287</v>
      </c>
      <c r="AG345" s="9">
        <f t="shared" si="110"/>
        <v>-111714.11300000001</v>
      </c>
      <c r="AI345" s="21">
        <f t="shared" si="111"/>
        <v>-0.24822805170704587</v>
      </c>
    </row>
    <row r="346" spans="1:35" ht="12.75" outlineLevel="1">
      <c r="A346" s="1" t="s">
        <v>858</v>
      </c>
      <c r="B346" s="16" t="s">
        <v>859</v>
      </c>
      <c r="C346" s="1" t="s">
        <v>1294</v>
      </c>
      <c r="E346" s="5">
        <v>1785.2240000000002</v>
      </c>
      <c r="G346" s="5">
        <v>2262.3160000000003</v>
      </c>
      <c r="I346" s="9">
        <f t="shared" si="104"/>
        <v>-477.0920000000001</v>
      </c>
      <c r="K346" s="21">
        <f t="shared" si="105"/>
        <v>-0.21088654281718383</v>
      </c>
      <c r="M346" s="9">
        <v>7486.594</v>
      </c>
      <c r="O346" s="9">
        <v>8847.999</v>
      </c>
      <c r="Q346" s="9">
        <f t="shared" si="106"/>
        <v>-1361.4049999999997</v>
      </c>
      <c r="S346" s="21">
        <f t="shared" si="107"/>
        <v>-0.15386586277869152</v>
      </c>
      <c r="U346" s="9">
        <v>38755.04</v>
      </c>
      <c r="W346" s="9">
        <v>38088.712</v>
      </c>
      <c r="Y346" s="9">
        <f t="shared" si="108"/>
        <v>666.3280000000013</v>
      </c>
      <c r="AA346" s="21">
        <f t="shared" si="109"/>
        <v>0.01749410691545572</v>
      </c>
      <c r="AC346" s="9">
        <v>44280.767</v>
      </c>
      <c r="AE346" s="9">
        <v>79641.587</v>
      </c>
      <c r="AG346" s="9">
        <f t="shared" si="110"/>
        <v>-35360.82</v>
      </c>
      <c r="AI346" s="21">
        <f t="shared" si="111"/>
        <v>-0.4439994396394939</v>
      </c>
    </row>
    <row r="347" spans="1:35" ht="12.75" outlineLevel="1">
      <c r="A347" s="1" t="s">
        <v>860</v>
      </c>
      <c r="B347" s="16" t="s">
        <v>861</v>
      </c>
      <c r="C347" s="1" t="s">
        <v>1295</v>
      </c>
      <c r="E347" s="5">
        <v>182.28</v>
      </c>
      <c r="G347" s="5">
        <v>8.85</v>
      </c>
      <c r="I347" s="9">
        <f t="shared" si="104"/>
        <v>173.43</v>
      </c>
      <c r="K347" s="21" t="str">
        <f t="shared" si="105"/>
        <v>N.M.</v>
      </c>
      <c r="M347" s="9">
        <v>199.08</v>
      </c>
      <c r="O347" s="9">
        <v>32.75</v>
      </c>
      <c r="Q347" s="9">
        <f t="shared" si="106"/>
        <v>166.33</v>
      </c>
      <c r="S347" s="21">
        <f t="shared" si="107"/>
        <v>5.0787786259541985</v>
      </c>
      <c r="U347" s="9">
        <v>301.57</v>
      </c>
      <c r="W347" s="9">
        <v>79.5</v>
      </c>
      <c r="Y347" s="9">
        <f t="shared" si="108"/>
        <v>222.07</v>
      </c>
      <c r="AA347" s="21">
        <f t="shared" si="109"/>
        <v>2.7933333333333334</v>
      </c>
      <c r="AC347" s="9">
        <v>310.43</v>
      </c>
      <c r="AE347" s="9">
        <v>87.68</v>
      </c>
      <c r="AG347" s="9">
        <f t="shared" si="110"/>
        <v>222.75</v>
      </c>
      <c r="AI347" s="21">
        <f t="shared" si="111"/>
        <v>2.5404881386861313</v>
      </c>
    </row>
    <row r="348" spans="1:35" ht="12.75" outlineLevel="1">
      <c r="A348" s="1" t="s">
        <v>862</v>
      </c>
      <c r="B348" s="16" t="s">
        <v>863</v>
      </c>
      <c r="C348" s="1" t="s">
        <v>1296</v>
      </c>
      <c r="E348" s="5">
        <v>75432.37</v>
      </c>
      <c r="G348" s="5">
        <v>65101.818</v>
      </c>
      <c r="I348" s="9">
        <f t="shared" si="104"/>
        <v>10330.551999999996</v>
      </c>
      <c r="K348" s="21">
        <f t="shared" si="105"/>
        <v>0.15868300329185886</v>
      </c>
      <c r="M348" s="9">
        <v>283602.925</v>
      </c>
      <c r="O348" s="9">
        <v>271702.313</v>
      </c>
      <c r="Q348" s="9">
        <f t="shared" si="106"/>
        <v>11900.611999999965</v>
      </c>
      <c r="S348" s="21">
        <f t="shared" si="107"/>
        <v>0.04380018656668544</v>
      </c>
      <c r="U348" s="9">
        <v>1121745.218</v>
      </c>
      <c r="W348" s="9">
        <v>997559.54</v>
      </c>
      <c r="Y348" s="9">
        <f t="shared" si="108"/>
        <v>124185.67800000007</v>
      </c>
      <c r="AA348" s="21">
        <f t="shared" si="109"/>
        <v>0.1244894896198377</v>
      </c>
      <c r="AC348" s="9">
        <v>1197372.8280000002</v>
      </c>
      <c r="AE348" s="9">
        <v>1114434.237</v>
      </c>
      <c r="AG348" s="9">
        <f t="shared" si="110"/>
        <v>82938.59100000025</v>
      </c>
      <c r="AI348" s="21">
        <f t="shared" si="111"/>
        <v>0.07442214914651823</v>
      </c>
    </row>
    <row r="349" spans="1:35" ht="12.75" outlineLevel="1">
      <c r="A349" s="1" t="s">
        <v>864</v>
      </c>
      <c r="B349" s="16" t="s">
        <v>865</v>
      </c>
      <c r="C349" s="1" t="s">
        <v>1297</v>
      </c>
      <c r="E349" s="5">
        <v>0</v>
      </c>
      <c r="G349" s="5">
        <v>0</v>
      </c>
      <c r="I349" s="9">
        <f t="shared" si="104"/>
        <v>0</v>
      </c>
      <c r="K349" s="21">
        <f t="shared" si="105"/>
        <v>0</v>
      </c>
      <c r="M349" s="9">
        <v>-167.578</v>
      </c>
      <c r="O349" s="9">
        <v>0</v>
      </c>
      <c r="Q349" s="9">
        <f t="shared" si="106"/>
        <v>-167.578</v>
      </c>
      <c r="S349" s="21" t="str">
        <f t="shared" si="107"/>
        <v>N.M.</v>
      </c>
      <c r="U349" s="9">
        <v>22608.643</v>
      </c>
      <c r="W349" s="9">
        <v>664.17</v>
      </c>
      <c r="Y349" s="9">
        <f t="shared" si="108"/>
        <v>21944.473</v>
      </c>
      <c r="AA349" s="21" t="str">
        <f t="shared" si="109"/>
        <v>N.M.</v>
      </c>
      <c r="AC349" s="9">
        <v>22608.643</v>
      </c>
      <c r="AE349" s="9">
        <v>664.17</v>
      </c>
      <c r="AG349" s="9">
        <f t="shared" si="110"/>
        <v>21944.473</v>
      </c>
      <c r="AI349" s="21" t="str">
        <f t="shared" si="111"/>
        <v>N.M.</v>
      </c>
    </row>
    <row r="350" spans="1:68" s="90" customFormat="1" ht="12.75">
      <c r="A350" s="90" t="s">
        <v>34</v>
      </c>
      <c r="B350" s="91"/>
      <c r="C350" s="77" t="s">
        <v>1298</v>
      </c>
      <c r="D350" s="105"/>
      <c r="E350" s="105">
        <v>2070263.8449999997</v>
      </c>
      <c r="F350" s="105"/>
      <c r="G350" s="105">
        <v>2024990.8269999998</v>
      </c>
      <c r="H350" s="105"/>
      <c r="I350" s="9">
        <f>+E350-G350</f>
        <v>45273.01799999992</v>
      </c>
      <c r="J350" s="37" t="str">
        <f>IF((+E350-G350)=(I350),"  ",$AO$511)</f>
        <v>  </v>
      </c>
      <c r="K350" s="38">
        <f>IF(G350&lt;0,IF(I350=0,0,IF(OR(G350=0,E350=0),"N.M.",IF(ABS(I350/G350)&gt;=10,"N.M.",I350/(-G350)))),IF(I350=0,0,IF(OR(G350=0,E350=0),"N.M.",IF(ABS(I350/G350)&gt;=10,"N.M.",I350/G350))))</f>
        <v>0.02235714720104257</v>
      </c>
      <c r="L350" s="39"/>
      <c r="M350" s="5">
        <v>7930427.019999999</v>
      </c>
      <c r="N350" s="9"/>
      <c r="O350" s="5">
        <v>9043101.443</v>
      </c>
      <c r="P350" s="9"/>
      <c r="Q350" s="9">
        <f>(+M350-O350)</f>
        <v>-1112674.4230000013</v>
      </c>
      <c r="R350" s="37" t="str">
        <f>IF((+M350-O350)=(Q350),"  ",$AO$511)</f>
        <v>  </v>
      </c>
      <c r="S350" s="38">
        <f>IF(O350&lt;0,IF(Q350=0,0,IF(OR(O350=0,M350=0),"N.M.",IF(ABS(Q350/O350)&gt;=10,"N.M.",Q350/(-O350)))),IF(Q350=0,0,IF(OR(O350=0,M350=0),"N.M.",IF(ABS(Q350/O350)&gt;=10,"N.M.",Q350/O350))))</f>
        <v>-0.12304124088548073</v>
      </c>
      <c r="T350" s="39"/>
      <c r="U350" s="9">
        <v>33323773.652999997</v>
      </c>
      <c r="V350" s="9"/>
      <c r="W350" s="9">
        <v>32215379.467</v>
      </c>
      <c r="X350" s="9"/>
      <c r="Y350" s="9">
        <f>(+U350-W350)</f>
        <v>1108394.185999997</v>
      </c>
      <c r="Z350" s="37" t="str">
        <f>IF((+U350-W350)=(Y350),"  ",$AO$511)</f>
        <v>  </v>
      </c>
      <c r="AA350" s="38">
        <f>IF(W350&lt;0,IF(Y350=0,0,IF(OR(W350=0,U350=0),"N.M.",IF(ABS(Y350/W350)&gt;=10,"N.M.",Y350/(-W350)))),IF(Y350=0,0,IF(OR(W350=0,U350=0),"N.M.",IF(ABS(Y350/W350)&gt;=10,"N.M.",Y350/W350))))</f>
        <v>0.034405746706643224</v>
      </c>
      <c r="AB350" s="39"/>
      <c r="AC350" s="9">
        <v>36538382.878</v>
      </c>
      <c r="AD350" s="9"/>
      <c r="AE350" s="9">
        <v>37254155.90299999</v>
      </c>
      <c r="AF350" s="9"/>
      <c r="AG350" s="9">
        <f>(+AC350-AE350)</f>
        <v>-715773.0249999911</v>
      </c>
      <c r="AH350" s="37" t="str">
        <f>IF((+AC350-AE350)=(AG350),"  ",$AO$511)</f>
        <v>  </v>
      </c>
      <c r="AI350" s="38">
        <f>IF(AE350&lt;0,IF(AG350=0,0,IF(OR(AE350=0,AC350=0),"N.M.",IF(ABS(AG350/AE350)&gt;=10,"N.M.",AG350/(-AE350)))),IF(AG350=0,0,IF(OR(AE350=0,AC350=0),"N.M.",IF(ABS(AG350/AE350)&gt;=10,"N.M.",AG350/AE350))))</f>
        <v>-0.01921323964133493</v>
      </c>
      <c r="AJ350" s="105"/>
      <c r="AK350" s="105"/>
      <c r="AL350" s="105"/>
      <c r="AM350" s="105"/>
      <c r="AN350" s="105"/>
      <c r="AO350" s="105"/>
      <c r="AP350" s="106"/>
      <c r="AQ350" s="107"/>
      <c r="AR350" s="108"/>
      <c r="AS350" s="105"/>
      <c r="AT350" s="105"/>
      <c r="AU350" s="105"/>
      <c r="AV350" s="105"/>
      <c r="AW350" s="105"/>
      <c r="AX350" s="106"/>
      <c r="AY350" s="107"/>
      <c r="AZ350" s="108"/>
      <c r="BA350" s="105"/>
      <c r="BB350" s="105"/>
      <c r="BC350" s="105"/>
      <c r="BD350" s="106"/>
      <c r="BE350" s="107"/>
      <c r="BF350" s="108"/>
      <c r="BG350" s="105"/>
      <c r="BH350" s="109"/>
      <c r="BI350" s="105"/>
      <c r="BJ350" s="109"/>
      <c r="BK350" s="105"/>
      <c r="BL350" s="109"/>
      <c r="BM350" s="105"/>
      <c r="BN350" s="97"/>
      <c r="BO350" s="97"/>
      <c r="BP350" s="97"/>
    </row>
    <row r="351" spans="1:68" s="17" customFormat="1" ht="12.75">
      <c r="A351" s="17" t="s">
        <v>35</v>
      </c>
      <c r="B351" s="98"/>
      <c r="C351" s="17" t="s">
        <v>36</v>
      </c>
      <c r="D351" s="18"/>
      <c r="E351" s="18">
        <v>37728974.39599999</v>
      </c>
      <c r="F351" s="18"/>
      <c r="G351" s="18">
        <v>34238744.830000006</v>
      </c>
      <c r="H351" s="18"/>
      <c r="I351" s="18">
        <f>+E351-G351</f>
        <v>3490229.5659999847</v>
      </c>
      <c r="J351" s="37" t="str">
        <f>IF((+E351-G351)=(I351),"  ",$AO$511)</f>
        <v>  </v>
      </c>
      <c r="K351" s="40">
        <f>IF(G351&lt;0,IF(I351=0,0,IF(OR(G351=0,E351=0),"N.M.",IF(ABS(I351/G351)&gt;=10,"N.M.",I351/(-G351)))),IF(I351=0,0,IF(OR(G351=0,E351=0),"N.M.",IF(ABS(I351/G351)&gt;=10,"N.M.",I351/G351))))</f>
        <v>0.10193801155180911</v>
      </c>
      <c r="L351" s="39"/>
      <c r="M351" s="8">
        <v>115196838.26599993</v>
      </c>
      <c r="N351" s="18"/>
      <c r="O351" s="8">
        <v>104841109.08299997</v>
      </c>
      <c r="P351" s="18"/>
      <c r="Q351" s="18">
        <f>(+M351-O351)</f>
        <v>10355729.182999954</v>
      </c>
      <c r="R351" s="37" t="str">
        <f>IF((+M351-O351)=(Q351),"  ",$AO$511)</f>
        <v>  </v>
      </c>
      <c r="S351" s="40">
        <f>IF(O351&lt;0,IF(Q351=0,0,IF(OR(O351=0,M351=0),"N.M.",IF(ABS(Q351/O351)&gt;=10,"N.M.",Q351/(-O351)))),IF(Q351=0,0,IF(OR(O351=0,M351=0),"N.M.",IF(ABS(Q351/O351)&gt;=10,"N.M.",Q351/O351))))</f>
        <v>0.09877546387649898</v>
      </c>
      <c r="T351" s="39"/>
      <c r="U351" s="18">
        <v>421413605.4880002</v>
      </c>
      <c r="V351" s="18"/>
      <c r="W351" s="18">
        <v>413723430.7090002</v>
      </c>
      <c r="X351" s="18"/>
      <c r="Y351" s="18">
        <f>(+U351-W351)</f>
        <v>7690174.779000044</v>
      </c>
      <c r="Z351" s="37" t="str">
        <f>IF((+U351-W351)=(Y351),"  ",$AO$511)</f>
        <v>  </v>
      </c>
      <c r="AA351" s="40">
        <f>IF(W351&lt;0,IF(Y351=0,0,IF(OR(W351=0,U351=0),"N.M.",IF(ABS(Y351/W351)&gt;=10,"N.M.",Y351/(-W351)))),IF(Y351=0,0,IF(OR(W351=0,U351=0),"N.M.",IF(ABS(Y351/W351)&gt;=10,"N.M.",Y351/W351))))</f>
        <v>0.01858771877101896</v>
      </c>
      <c r="AB351" s="39"/>
      <c r="AC351" s="18">
        <v>459372914.3040002</v>
      </c>
      <c r="AD351" s="18"/>
      <c r="AE351" s="18">
        <v>454007597.0780001</v>
      </c>
      <c r="AF351" s="18"/>
      <c r="AG351" s="18">
        <f>(+AC351-AE351)</f>
        <v>5365317.226000071</v>
      </c>
      <c r="AH351" s="37" t="str">
        <f>IF((+AC351-AE351)=(AG351),"  ",$AO$511)</f>
        <v>  </v>
      </c>
      <c r="AI351" s="40">
        <f>IF(AE351&lt;0,IF(AG351=0,0,IF(OR(AE351=0,AC351=0),"N.M.",IF(ABS(AG351/AE351)&gt;=10,"N.M.",AG351/(-AE351)))),IF(AG351=0,0,IF(OR(AE351=0,AC351=0),"N.M.",IF(ABS(AG351/AE351)&gt;=10,"N.M.",AG351/AE351))))</f>
        <v>0.011817681599451936</v>
      </c>
      <c r="AJ351" s="18"/>
      <c r="AK351" s="18"/>
      <c r="AL351" s="18"/>
      <c r="AM351" s="18"/>
      <c r="AN351" s="18"/>
      <c r="AO351" s="18"/>
      <c r="AP351" s="85"/>
      <c r="AQ351" s="117"/>
      <c r="AR351" s="39"/>
      <c r="AS351" s="18"/>
      <c r="AT351" s="18"/>
      <c r="AU351" s="18"/>
      <c r="AV351" s="18"/>
      <c r="AW351" s="18"/>
      <c r="AX351" s="85"/>
      <c r="AY351" s="117"/>
      <c r="AZ351" s="39"/>
      <c r="BA351" s="18"/>
      <c r="BB351" s="18"/>
      <c r="BC351" s="18"/>
      <c r="BD351" s="85"/>
      <c r="BE351" s="117"/>
      <c r="BF351" s="39"/>
      <c r="BG351" s="18"/>
      <c r="BH351" s="104"/>
      <c r="BI351" s="18"/>
      <c r="BJ351" s="104"/>
      <c r="BK351" s="18"/>
      <c r="BL351" s="104"/>
      <c r="BM351" s="18"/>
      <c r="BN351" s="104"/>
      <c r="BO351" s="104"/>
      <c r="BP351" s="104"/>
    </row>
    <row r="352" spans="1:35" ht="12.75" outlineLevel="1">
      <c r="A352" s="1" t="s">
        <v>866</v>
      </c>
      <c r="B352" s="16" t="s">
        <v>867</v>
      </c>
      <c r="C352" s="1" t="s">
        <v>1299</v>
      </c>
      <c r="E352" s="5">
        <v>3224071.69</v>
      </c>
      <c r="G352" s="5">
        <v>3014540.87</v>
      </c>
      <c r="I352" s="9">
        <f aca="true" t="shared" si="112" ref="I352:I358">+E352-G352</f>
        <v>209530.81999999983</v>
      </c>
      <c r="K352" s="21">
        <f aca="true" t="shared" si="113" ref="K352:K358">IF(G352&lt;0,IF(I352=0,0,IF(OR(G352=0,E352=0),"N.M.",IF(ABS(I352/G352)&gt;=10,"N.M.",I352/(-G352)))),IF(I352=0,0,IF(OR(G352=0,E352=0),"N.M.",IF(ABS(I352/G352)&gt;=10,"N.M.",I352/G352))))</f>
        <v>0.06950671065209338</v>
      </c>
      <c r="M352" s="9">
        <v>9405992.38</v>
      </c>
      <c r="O352" s="9">
        <v>9000471.63</v>
      </c>
      <c r="Q352" s="9">
        <f aca="true" t="shared" si="114" ref="Q352:Q358">(+M352-O352)</f>
        <v>405520.75</v>
      </c>
      <c r="S352" s="21">
        <f aca="true" t="shared" si="115" ref="S352:S358">IF(O352&lt;0,IF(Q352=0,0,IF(OR(O352=0,M352=0),"N.M.",IF(ABS(Q352/O352)&gt;=10,"N.M.",Q352/(-O352)))),IF(Q352=0,0,IF(OR(O352=0,M352=0),"N.M.",IF(ABS(Q352/O352)&gt;=10,"N.M.",Q352/O352))))</f>
        <v>0.045055500052723345</v>
      </c>
      <c r="U352" s="9">
        <v>33875308.69</v>
      </c>
      <c r="W352" s="9">
        <v>32797943.47</v>
      </c>
      <c r="Y352" s="9">
        <f aca="true" t="shared" si="116" ref="Y352:Y358">(+U352-W352)</f>
        <v>1077365.2199999988</v>
      </c>
      <c r="AA352" s="21">
        <f aca="true" t="shared" si="117" ref="AA352:AA358">IF(W352&lt;0,IF(Y352=0,0,IF(OR(W352=0,U352=0),"N.M.",IF(ABS(Y352/W352)&gt;=10,"N.M.",Y352/(-W352)))),IF(Y352=0,0,IF(OR(W352=0,U352=0),"N.M.",IF(ABS(Y352/W352)&gt;=10,"N.M.",Y352/W352))))</f>
        <v>0.03284856018443521</v>
      </c>
      <c r="AC352" s="9">
        <v>36900846.169999994</v>
      </c>
      <c r="AE352" s="9">
        <v>35732863.769999996</v>
      </c>
      <c r="AG352" s="9">
        <f aca="true" t="shared" si="118" ref="AG352:AG358">(+AC352-AE352)</f>
        <v>1167982.3999999985</v>
      </c>
      <c r="AI352" s="21">
        <f aca="true" t="shared" si="119" ref="AI352:AI358">IF(AE352&lt;0,IF(AG352=0,0,IF(OR(AE352=0,AC352=0),"N.M.",IF(ABS(AG352/AE352)&gt;=10,"N.M.",AG352/(-AE352)))),IF(AG352=0,0,IF(OR(AE352=0,AC352=0),"N.M.",IF(ABS(AG352/AE352)&gt;=10,"N.M.",AG352/AE352))))</f>
        <v>0.032686504152532936</v>
      </c>
    </row>
    <row r="353" spans="1:35" ht="12.75" outlineLevel="1">
      <c r="A353" s="1" t="s">
        <v>868</v>
      </c>
      <c r="B353" s="16" t="s">
        <v>869</v>
      </c>
      <c r="C353" s="1" t="s">
        <v>1300</v>
      </c>
      <c r="E353" s="5">
        <v>0</v>
      </c>
      <c r="G353" s="5">
        <v>917.46</v>
      </c>
      <c r="I353" s="9">
        <f t="shared" si="112"/>
        <v>-917.46</v>
      </c>
      <c r="K353" s="21" t="str">
        <f t="shared" si="113"/>
        <v>N.M.</v>
      </c>
      <c r="M353" s="9">
        <v>0</v>
      </c>
      <c r="O353" s="9">
        <v>2752.38</v>
      </c>
      <c r="Q353" s="9">
        <f t="shared" si="114"/>
        <v>-2752.38</v>
      </c>
      <c r="S353" s="21" t="str">
        <f t="shared" si="115"/>
        <v>N.M.</v>
      </c>
      <c r="U353" s="9">
        <v>0</v>
      </c>
      <c r="W353" s="9">
        <v>10092.06</v>
      </c>
      <c r="Y353" s="9">
        <f t="shared" si="116"/>
        <v>-10092.06</v>
      </c>
      <c r="AA353" s="21" t="str">
        <f t="shared" si="117"/>
        <v>N.M.</v>
      </c>
      <c r="AC353" s="9">
        <v>917.46</v>
      </c>
      <c r="AE353" s="9">
        <v>10092.06</v>
      </c>
      <c r="AG353" s="9">
        <f t="shared" si="118"/>
        <v>-9174.599999999999</v>
      </c>
      <c r="AI353" s="21">
        <f t="shared" si="119"/>
        <v>-0.909090909090909</v>
      </c>
    </row>
    <row r="354" spans="1:35" ht="12.75" outlineLevel="1">
      <c r="A354" s="1" t="s">
        <v>870</v>
      </c>
      <c r="B354" s="16" t="s">
        <v>871</v>
      </c>
      <c r="C354" s="1" t="s">
        <v>1301</v>
      </c>
      <c r="E354" s="5">
        <v>452797.37</v>
      </c>
      <c r="G354" s="5">
        <v>445992.7</v>
      </c>
      <c r="I354" s="9">
        <f t="shared" si="112"/>
        <v>6804.669999999984</v>
      </c>
      <c r="K354" s="21">
        <f t="shared" si="113"/>
        <v>0.015257357351364683</v>
      </c>
      <c r="M354" s="9">
        <v>1351552.85</v>
      </c>
      <c r="O354" s="9">
        <v>1335659.67</v>
      </c>
      <c r="Q354" s="9">
        <f t="shared" si="114"/>
        <v>15893.180000000168</v>
      </c>
      <c r="S354" s="21">
        <f t="shared" si="115"/>
        <v>0.011899123973699206</v>
      </c>
      <c r="U354" s="9">
        <v>4947875.75</v>
      </c>
      <c r="W354" s="9">
        <v>4872522.06</v>
      </c>
      <c r="Y354" s="9">
        <f t="shared" si="116"/>
        <v>75353.69000000041</v>
      </c>
      <c r="AA354" s="21">
        <f t="shared" si="117"/>
        <v>0.015465027981833378</v>
      </c>
      <c r="AC354" s="9">
        <v>5393921.47</v>
      </c>
      <c r="AE354" s="9">
        <v>5313006.77</v>
      </c>
      <c r="AG354" s="9">
        <f t="shared" si="118"/>
        <v>80914.70000000019</v>
      </c>
      <c r="AI354" s="21">
        <f t="shared" si="119"/>
        <v>0.015229549575748083</v>
      </c>
    </row>
    <row r="355" spans="1:35" ht="12.75" outlineLevel="1">
      <c r="A355" s="1" t="s">
        <v>872</v>
      </c>
      <c r="B355" s="16" t="s">
        <v>873</v>
      </c>
      <c r="C355" s="1" t="s">
        <v>1302</v>
      </c>
      <c r="E355" s="5">
        <v>316104</v>
      </c>
      <c r="G355" s="5">
        <v>376149.29</v>
      </c>
      <c r="I355" s="9">
        <f t="shared" si="112"/>
        <v>-60045.28999999998</v>
      </c>
      <c r="K355" s="21">
        <f t="shared" si="113"/>
        <v>-0.15963153884990713</v>
      </c>
      <c r="M355" s="9">
        <v>938521.67</v>
      </c>
      <c r="O355" s="9">
        <v>1119533.81</v>
      </c>
      <c r="Q355" s="9">
        <f t="shared" si="114"/>
        <v>-181012.14</v>
      </c>
      <c r="S355" s="21">
        <f t="shared" si="115"/>
        <v>-0.16168528219795344</v>
      </c>
      <c r="U355" s="9">
        <v>3628008.24</v>
      </c>
      <c r="W355" s="9">
        <v>4002866.69</v>
      </c>
      <c r="Y355" s="9">
        <f t="shared" si="116"/>
        <v>-374858.4499999997</v>
      </c>
      <c r="AA355" s="21">
        <f t="shared" si="117"/>
        <v>-0.09364749791355148</v>
      </c>
      <c r="AC355" s="9">
        <v>4007496.35</v>
      </c>
      <c r="AE355" s="9">
        <v>4371284.89</v>
      </c>
      <c r="AG355" s="9">
        <f t="shared" si="118"/>
        <v>-363788.5399999996</v>
      </c>
      <c r="AI355" s="21">
        <f t="shared" si="119"/>
        <v>-0.08322233603035642</v>
      </c>
    </row>
    <row r="356" spans="1:35" ht="12.75" outlineLevel="1">
      <c r="A356" s="1" t="s">
        <v>874</v>
      </c>
      <c r="B356" s="16" t="s">
        <v>875</v>
      </c>
      <c r="C356" s="1" t="s">
        <v>1303</v>
      </c>
      <c r="E356" s="5">
        <v>3218</v>
      </c>
      <c r="G356" s="5">
        <v>3218</v>
      </c>
      <c r="I356" s="9">
        <f t="shared" si="112"/>
        <v>0</v>
      </c>
      <c r="K356" s="21">
        <f t="shared" si="113"/>
        <v>0</v>
      </c>
      <c r="M356" s="9">
        <v>9654</v>
      </c>
      <c r="O356" s="9">
        <v>9654</v>
      </c>
      <c r="Q356" s="9">
        <f t="shared" si="114"/>
        <v>0</v>
      </c>
      <c r="S356" s="21">
        <f t="shared" si="115"/>
        <v>0</v>
      </c>
      <c r="U356" s="9">
        <v>35398</v>
      </c>
      <c r="W356" s="9">
        <v>35398</v>
      </c>
      <c r="Y356" s="9">
        <f t="shared" si="116"/>
        <v>0</v>
      </c>
      <c r="AA356" s="21">
        <f t="shared" si="117"/>
        <v>0</v>
      </c>
      <c r="AC356" s="9">
        <v>38616</v>
      </c>
      <c r="AE356" s="9">
        <v>38616</v>
      </c>
      <c r="AG356" s="9">
        <f t="shared" si="118"/>
        <v>0</v>
      </c>
      <c r="AI356" s="21">
        <f t="shared" si="119"/>
        <v>0</v>
      </c>
    </row>
    <row r="357" spans="1:35" ht="12.75" outlineLevel="1">
      <c r="A357" s="1" t="s">
        <v>876</v>
      </c>
      <c r="B357" s="16" t="s">
        <v>877</v>
      </c>
      <c r="C357" s="1" t="s">
        <v>1304</v>
      </c>
      <c r="E357" s="5">
        <v>68532.47</v>
      </c>
      <c r="G357" s="5">
        <v>68529.47</v>
      </c>
      <c r="I357" s="9">
        <f t="shared" si="112"/>
        <v>3</v>
      </c>
      <c r="K357" s="21">
        <f t="shared" si="113"/>
        <v>4.377678683346012E-05</v>
      </c>
      <c r="M357" s="9">
        <v>205597.41</v>
      </c>
      <c r="O357" s="9">
        <v>205588.41</v>
      </c>
      <c r="Q357" s="9">
        <f t="shared" si="114"/>
        <v>9</v>
      </c>
      <c r="S357" s="21">
        <f t="shared" si="115"/>
        <v>4.377678683346012E-05</v>
      </c>
      <c r="U357" s="9">
        <v>753836.17</v>
      </c>
      <c r="W357" s="9">
        <v>745035.43</v>
      </c>
      <c r="Y357" s="9">
        <f t="shared" si="116"/>
        <v>8800.73999999999</v>
      </c>
      <c r="AA357" s="21">
        <f t="shared" si="117"/>
        <v>0.011812512057312482</v>
      </c>
      <c r="AC357" s="9">
        <v>822365.65</v>
      </c>
      <c r="AE357" s="9">
        <v>812406.71</v>
      </c>
      <c r="AG357" s="9">
        <f t="shared" si="118"/>
        <v>9958.94000000006</v>
      </c>
      <c r="AI357" s="21">
        <f t="shared" si="119"/>
        <v>0.012258564432585817</v>
      </c>
    </row>
    <row r="358" spans="1:35" ht="12.75" outlineLevel="1">
      <c r="A358" s="1" t="s">
        <v>878</v>
      </c>
      <c r="B358" s="16" t="s">
        <v>879</v>
      </c>
      <c r="C358" s="1" t="s">
        <v>1305</v>
      </c>
      <c r="E358" s="5">
        <v>0</v>
      </c>
      <c r="G358" s="5">
        <v>-6915.62</v>
      </c>
      <c r="I358" s="9">
        <f t="shared" si="112"/>
        <v>6915.62</v>
      </c>
      <c r="K358" s="21" t="str">
        <f t="shared" si="113"/>
        <v>N.M.</v>
      </c>
      <c r="M358" s="9">
        <v>0</v>
      </c>
      <c r="O358" s="9">
        <v>-20865.83</v>
      </c>
      <c r="Q358" s="9">
        <f t="shared" si="114"/>
        <v>20865.83</v>
      </c>
      <c r="S358" s="21" t="str">
        <f t="shared" si="115"/>
        <v>N.M.</v>
      </c>
      <c r="U358" s="9">
        <v>0</v>
      </c>
      <c r="W358" s="9">
        <v>-77753.51</v>
      </c>
      <c r="Y358" s="9">
        <f t="shared" si="116"/>
        <v>77753.51</v>
      </c>
      <c r="AA358" s="21" t="str">
        <f t="shared" si="117"/>
        <v>N.M.</v>
      </c>
      <c r="AC358" s="9">
        <v>-6968.52</v>
      </c>
      <c r="AE358" s="9">
        <v>-77753.51</v>
      </c>
      <c r="AG358" s="9">
        <f t="shared" si="118"/>
        <v>70784.98999999999</v>
      </c>
      <c r="AI358" s="21">
        <f t="shared" si="119"/>
        <v>0.9103767791319002</v>
      </c>
    </row>
    <row r="359" spans="1:68" s="90" customFormat="1" ht="12.75">
      <c r="A359" s="90" t="s">
        <v>37</v>
      </c>
      <c r="B359" s="91"/>
      <c r="C359" s="77" t="s">
        <v>1306</v>
      </c>
      <c r="D359" s="105"/>
      <c r="E359" s="105">
        <v>4064723.53</v>
      </c>
      <c r="F359" s="105"/>
      <c r="G359" s="105">
        <v>3902432.17</v>
      </c>
      <c r="H359" s="105"/>
      <c r="I359" s="9">
        <f>+E359-G359</f>
        <v>162291.35999999987</v>
      </c>
      <c r="J359" s="37" t="str">
        <f>IF((+E359-G359)=(I359),"  ",$AO$511)</f>
        <v>  </v>
      </c>
      <c r="K359" s="38">
        <f>IF(G359&lt;0,IF(I359=0,0,IF(OR(G359=0,E359=0),"N.M.",IF(ABS(I359/G359)&gt;=10,"N.M.",I359/(-G359)))),IF(I359=0,0,IF(OR(G359=0,E359=0),"N.M.",IF(ABS(I359/G359)&gt;=10,"N.M.",I359/G359))))</f>
        <v>0.04158723404537737</v>
      </c>
      <c r="L359" s="39"/>
      <c r="M359" s="5">
        <v>11911318.31</v>
      </c>
      <c r="N359" s="9"/>
      <c r="O359" s="5">
        <v>11652794.070000002</v>
      </c>
      <c r="P359" s="9"/>
      <c r="Q359" s="9">
        <f>(+M359-O359)</f>
        <v>258524.23999999836</v>
      </c>
      <c r="R359" s="37" t="str">
        <f>IF((+M359-O359)=(Q359),"  ",$AO$511)</f>
        <v>  </v>
      </c>
      <c r="S359" s="38">
        <f>IF(O359&lt;0,IF(Q359=0,0,IF(OR(O359=0,M359=0),"N.M.",IF(ABS(Q359/O359)&gt;=10,"N.M.",Q359/(-O359)))),IF(Q359=0,0,IF(OR(O359=0,M359=0),"N.M.",IF(ABS(Q359/O359)&gt;=10,"N.M.",Q359/O359))))</f>
        <v>0.02218560101955001</v>
      </c>
      <c r="T359" s="39"/>
      <c r="U359" s="9">
        <v>43240426.85</v>
      </c>
      <c r="V359" s="9"/>
      <c r="W359" s="9">
        <v>42386104.199999996</v>
      </c>
      <c r="X359" s="9"/>
      <c r="Y359" s="9">
        <f>(+U359-W359)</f>
        <v>854322.650000006</v>
      </c>
      <c r="Z359" s="37" t="str">
        <f>IF((+U359-W359)=(Y359),"  ",$AO$511)</f>
        <v>  </v>
      </c>
      <c r="AA359" s="38">
        <f>IF(W359&lt;0,IF(Y359=0,0,IF(OR(W359=0,U359=0),"N.M.",IF(ABS(Y359/W359)&gt;=10,"N.M.",Y359/(-W359)))),IF(Y359=0,0,IF(OR(W359=0,U359=0),"N.M.",IF(ABS(Y359/W359)&gt;=10,"N.M.",Y359/W359))))</f>
        <v>0.020155724762267867</v>
      </c>
      <c r="AB359" s="39"/>
      <c r="AC359" s="9">
        <v>47157194.58</v>
      </c>
      <c r="AD359" s="9"/>
      <c r="AE359" s="9">
        <v>46200516.690000005</v>
      </c>
      <c r="AF359" s="9"/>
      <c r="AG359" s="9">
        <f>(+AC359-AE359)</f>
        <v>956677.8899999931</v>
      </c>
      <c r="AH359" s="37" t="str">
        <f>IF((+AC359-AE359)=(AG359),"  ",$AO$511)</f>
        <v>  </v>
      </c>
      <c r="AI359" s="38">
        <f>IF(AE359&lt;0,IF(AG359=0,0,IF(OR(AE359=0,AC359=0),"N.M.",IF(ABS(AG359/AE359)&gt;=10,"N.M.",AG359/(-AE359)))),IF(AG359=0,0,IF(OR(AE359=0,AC359=0),"N.M.",IF(ABS(AG359/AE359)&gt;=10,"N.M.",AG359/AE359))))</f>
        <v>0.02070708205319842</v>
      </c>
      <c r="AJ359" s="105"/>
      <c r="AK359" s="105"/>
      <c r="AL359" s="105"/>
      <c r="AM359" s="105"/>
      <c r="AN359" s="105"/>
      <c r="AO359" s="105"/>
      <c r="AP359" s="106"/>
      <c r="AQ359" s="107"/>
      <c r="AR359" s="108"/>
      <c r="AS359" s="105"/>
      <c r="AT359" s="105"/>
      <c r="AU359" s="105"/>
      <c r="AV359" s="105"/>
      <c r="AW359" s="105"/>
      <c r="AX359" s="106"/>
      <c r="AY359" s="107"/>
      <c r="AZ359" s="108"/>
      <c r="BA359" s="105"/>
      <c r="BB359" s="105"/>
      <c r="BC359" s="105"/>
      <c r="BD359" s="106"/>
      <c r="BE359" s="107"/>
      <c r="BF359" s="108"/>
      <c r="BG359" s="105"/>
      <c r="BH359" s="109"/>
      <c r="BI359" s="105"/>
      <c r="BJ359" s="109"/>
      <c r="BK359" s="105"/>
      <c r="BL359" s="109"/>
      <c r="BM359" s="105"/>
      <c r="BN359" s="97"/>
      <c r="BO359" s="97"/>
      <c r="BP359" s="97"/>
    </row>
    <row r="360" spans="1:35" ht="12.75" outlineLevel="1">
      <c r="A360" s="1" t="s">
        <v>880</v>
      </c>
      <c r="B360" s="16" t="s">
        <v>881</v>
      </c>
      <c r="C360" s="1" t="s">
        <v>1307</v>
      </c>
      <c r="E360" s="5">
        <v>218935.622</v>
      </c>
      <c r="G360" s="5">
        <v>222315.196</v>
      </c>
      <c r="I360" s="9">
        <f aca="true" t="shared" si="120" ref="I360:I396">+E360-G360</f>
        <v>-3379.5739999999932</v>
      </c>
      <c r="K360" s="21">
        <f aca="true" t="shared" si="121" ref="K360:K396">IF(G360&lt;0,IF(I360=0,0,IF(OR(G360=0,E360=0),"N.M.",IF(ABS(I360/G360)&gt;=10,"N.M.",I360/(-G360)))),IF(I360=0,0,IF(OR(G360=0,E360=0),"N.M.",IF(ABS(I360/G360)&gt;=10,"N.M.",I360/G360))))</f>
        <v>-0.01520172287278101</v>
      </c>
      <c r="M360" s="9">
        <v>642351.726</v>
      </c>
      <c r="O360" s="9">
        <v>648142.976</v>
      </c>
      <c r="Q360" s="9">
        <f aca="true" t="shared" si="122" ref="Q360:Q396">(+M360-O360)</f>
        <v>-5791.25</v>
      </c>
      <c r="S360" s="21">
        <f aca="true" t="shared" si="123" ref="S360:S396">IF(O360&lt;0,IF(Q360=0,0,IF(OR(O360=0,M360=0),"N.M.",IF(ABS(Q360/O360)&gt;=10,"N.M.",Q360/(-O360)))),IF(Q360=0,0,IF(OR(O360=0,M360=0),"N.M.",IF(ABS(Q360/O360)&gt;=10,"N.M.",Q360/O360))))</f>
        <v>-0.008935142729989255</v>
      </c>
      <c r="U360" s="9">
        <v>2382566.892</v>
      </c>
      <c r="W360" s="9">
        <v>2341852.452</v>
      </c>
      <c r="Y360" s="9">
        <f aca="true" t="shared" si="124" ref="Y360:Y396">(+U360-W360)</f>
        <v>40714.439999999944</v>
      </c>
      <c r="AA360" s="21">
        <f aca="true" t="shared" si="125" ref="AA360:AA396">IF(W360&lt;0,IF(Y360=0,0,IF(OR(W360=0,U360=0),"N.M.",IF(ABS(Y360/W360)&gt;=10,"N.M.",Y360/(-W360)))),IF(Y360=0,0,IF(OR(W360=0,U360=0),"N.M.",IF(ABS(Y360/W360)&gt;=10,"N.M.",Y360/W360))))</f>
        <v>0.01738557011362044</v>
      </c>
      <c r="AC360" s="9">
        <v>2525589.288</v>
      </c>
      <c r="AE360" s="9">
        <v>2627159.907</v>
      </c>
      <c r="AG360" s="9">
        <f aca="true" t="shared" si="126" ref="AG360:AG396">(+AC360-AE360)</f>
        <v>-101570.61899999995</v>
      </c>
      <c r="AI360" s="21">
        <f aca="true" t="shared" si="127" ref="AI360:AI396">IF(AE360&lt;0,IF(AG360=0,0,IF(OR(AE360=0,AC360=0),"N.M.",IF(ABS(AG360/AE360)&gt;=10,"N.M.",AG360/(-AE360)))),IF(AG360=0,0,IF(OR(AE360=0,AC360=0),"N.M.",IF(ABS(AG360/AE360)&gt;=10,"N.M.",AG360/AE360))))</f>
        <v>-0.03866175740934826</v>
      </c>
    </row>
    <row r="361" spans="1:35" ht="12.75" outlineLevel="1">
      <c r="A361" s="1" t="s">
        <v>882</v>
      </c>
      <c r="B361" s="16" t="s">
        <v>883</v>
      </c>
      <c r="C361" s="1" t="s">
        <v>1308</v>
      </c>
      <c r="E361" s="5">
        <v>57.26</v>
      </c>
      <c r="G361" s="5">
        <v>247.702</v>
      </c>
      <c r="I361" s="9">
        <f t="shared" si="120"/>
        <v>-190.442</v>
      </c>
      <c r="K361" s="21">
        <f t="shared" si="121"/>
        <v>-0.768835132538292</v>
      </c>
      <c r="M361" s="9">
        <v>201.06</v>
      </c>
      <c r="O361" s="9">
        <v>1147.498</v>
      </c>
      <c r="Q361" s="9">
        <f t="shared" si="122"/>
        <v>-946.4380000000001</v>
      </c>
      <c r="S361" s="21">
        <f t="shared" si="123"/>
        <v>-0.8247840083381409</v>
      </c>
      <c r="U361" s="9">
        <v>17993.93</v>
      </c>
      <c r="W361" s="9">
        <v>27691.788</v>
      </c>
      <c r="Y361" s="9">
        <f t="shared" si="124"/>
        <v>-9697.858</v>
      </c>
      <c r="AA361" s="21">
        <f t="shared" si="125"/>
        <v>-0.350206999995811</v>
      </c>
      <c r="AC361" s="9">
        <v>27604.842</v>
      </c>
      <c r="AE361" s="9">
        <v>27928.858</v>
      </c>
      <c r="AG361" s="9">
        <f t="shared" si="126"/>
        <v>-324.0159999999996</v>
      </c>
      <c r="AI361" s="21">
        <f t="shared" si="127"/>
        <v>-0.011601476866687482</v>
      </c>
    </row>
    <row r="362" spans="1:35" ht="12.75" outlineLevel="1">
      <c r="A362" s="1" t="s">
        <v>884</v>
      </c>
      <c r="B362" s="16" t="s">
        <v>885</v>
      </c>
      <c r="C362" s="1" t="s">
        <v>1309</v>
      </c>
      <c r="E362" s="5">
        <v>0</v>
      </c>
      <c r="G362" s="5">
        <v>0</v>
      </c>
      <c r="I362" s="9">
        <f t="shared" si="120"/>
        <v>0</v>
      </c>
      <c r="K362" s="21">
        <f t="shared" si="121"/>
        <v>0</v>
      </c>
      <c r="M362" s="9">
        <v>0</v>
      </c>
      <c r="O362" s="9">
        <v>0</v>
      </c>
      <c r="Q362" s="9">
        <f t="shared" si="122"/>
        <v>0</v>
      </c>
      <c r="S362" s="21">
        <f t="shared" si="123"/>
        <v>0</v>
      </c>
      <c r="U362" s="9">
        <v>0</v>
      </c>
      <c r="W362" s="9">
        <v>2196.34</v>
      </c>
      <c r="Y362" s="9">
        <f t="shared" si="124"/>
        <v>-2196.34</v>
      </c>
      <c r="AA362" s="21" t="str">
        <f t="shared" si="125"/>
        <v>N.M.</v>
      </c>
      <c r="AC362" s="9">
        <v>0</v>
      </c>
      <c r="AE362" s="9">
        <v>2196.34</v>
      </c>
      <c r="AG362" s="9">
        <f t="shared" si="126"/>
        <v>-2196.34</v>
      </c>
      <c r="AI362" s="21" t="str">
        <f t="shared" si="127"/>
        <v>N.M.</v>
      </c>
    </row>
    <row r="363" spans="1:35" ht="12.75" outlineLevel="1">
      <c r="A363" s="1" t="s">
        <v>886</v>
      </c>
      <c r="B363" s="16" t="s">
        <v>887</v>
      </c>
      <c r="C363" s="1" t="s">
        <v>1309</v>
      </c>
      <c r="E363" s="5">
        <v>0</v>
      </c>
      <c r="G363" s="5">
        <v>0</v>
      </c>
      <c r="I363" s="9">
        <f t="shared" si="120"/>
        <v>0</v>
      </c>
      <c r="K363" s="21">
        <f t="shared" si="121"/>
        <v>0</v>
      </c>
      <c r="M363" s="9">
        <v>0</v>
      </c>
      <c r="O363" s="9">
        <v>0</v>
      </c>
      <c r="Q363" s="9">
        <f t="shared" si="122"/>
        <v>0</v>
      </c>
      <c r="S363" s="21">
        <f t="shared" si="123"/>
        <v>0</v>
      </c>
      <c r="U363" s="9">
        <v>607.79</v>
      </c>
      <c r="W363" s="9">
        <v>-40712.67</v>
      </c>
      <c r="Y363" s="9">
        <f t="shared" si="124"/>
        <v>41320.46</v>
      </c>
      <c r="AA363" s="21">
        <f t="shared" si="125"/>
        <v>1.0149287678749637</v>
      </c>
      <c r="AC363" s="9">
        <v>607.79</v>
      </c>
      <c r="AE363" s="9">
        <v>741566.61</v>
      </c>
      <c r="AG363" s="9">
        <f t="shared" si="126"/>
        <v>-740958.82</v>
      </c>
      <c r="AI363" s="21">
        <f t="shared" si="127"/>
        <v>-0.9991803972943172</v>
      </c>
    </row>
    <row r="364" spans="1:35" ht="12.75" outlineLevel="1">
      <c r="A364" s="1" t="s">
        <v>888</v>
      </c>
      <c r="B364" s="16" t="s">
        <v>889</v>
      </c>
      <c r="C364" s="1" t="s">
        <v>1309</v>
      </c>
      <c r="E364" s="5">
        <v>0</v>
      </c>
      <c r="G364" s="5">
        <v>625659</v>
      </c>
      <c r="I364" s="9">
        <f t="shared" si="120"/>
        <v>-625659</v>
      </c>
      <c r="K364" s="21" t="str">
        <f t="shared" si="121"/>
        <v>N.M.</v>
      </c>
      <c r="M364" s="9">
        <v>0</v>
      </c>
      <c r="O364" s="9">
        <v>1878964.58</v>
      </c>
      <c r="Q364" s="9">
        <f t="shared" si="122"/>
        <v>-1878964.58</v>
      </c>
      <c r="S364" s="21" t="str">
        <f t="shared" si="123"/>
        <v>N.M.</v>
      </c>
      <c r="U364" s="9">
        <v>0</v>
      </c>
      <c r="W364" s="9">
        <v>6884824.42</v>
      </c>
      <c r="Y364" s="9">
        <f t="shared" si="124"/>
        <v>-6884824.42</v>
      </c>
      <c r="AA364" s="21" t="str">
        <f t="shared" si="125"/>
        <v>N.M.</v>
      </c>
      <c r="AC364" s="9">
        <v>625654</v>
      </c>
      <c r="AE364" s="9">
        <v>6884824.42</v>
      </c>
      <c r="AG364" s="9">
        <f t="shared" si="126"/>
        <v>-6259170.42</v>
      </c>
      <c r="AI364" s="21">
        <f t="shared" si="127"/>
        <v>-0.9091256418707625</v>
      </c>
    </row>
    <row r="365" spans="1:35" ht="12.75" outlineLevel="1">
      <c r="A365" s="1" t="s">
        <v>890</v>
      </c>
      <c r="B365" s="16" t="s">
        <v>891</v>
      </c>
      <c r="C365" s="1" t="s">
        <v>1309</v>
      </c>
      <c r="E365" s="5">
        <v>743870</v>
      </c>
      <c r="G365" s="5">
        <v>0</v>
      </c>
      <c r="I365" s="9">
        <f t="shared" si="120"/>
        <v>743870</v>
      </c>
      <c r="K365" s="21" t="str">
        <f t="shared" si="121"/>
        <v>N.M.</v>
      </c>
      <c r="M365" s="9">
        <v>2233648.48</v>
      </c>
      <c r="O365" s="9">
        <v>0</v>
      </c>
      <c r="Q365" s="9">
        <f t="shared" si="122"/>
        <v>2233648.48</v>
      </c>
      <c r="S365" s="21" t="str">
        <f t="shared" si="123"/>
        <v>N.M.</v>
      </c>
      <c r="U365" s="9">
        <v>8184808.39</v>
      </c>
      <c r="W365" s="9">
        <v>0</v>
      </c>
      <c r="Y365" s="9">
        <f t="shared" si="124"/>
        <v>8184808.39</v>
      </c>
      <c r="AA365" s="21" t="str">
        <f t="shared" si="125"/>
        <v>N.M.</v>
      </c>
      <c r="AC365" s="9">
        <v>8184808.39</v>
      </c>
      <c r="AE365" s="9">
        <v>0</v>
      </c>
      <c r="AG365" s="9">
        <f t="shared" si="126"/>
        <v>8184808.39</v>
      </c>
      <c r="AI365" s="21" t="str">
        <f t="shared" si="127"/>
        <v>N.M.</v>
      </c>
    </row>
    <row r="366" spans="1:35" ht="12.75" outlineLevel="1">
      <c r="A366" s="1" t="s">
        <v>892</v>
      </c>
      <c r="B366" s="16" t="s">
        <v>893</v>
      </c>
      <c r="C366" s="1" t="s">
        <v>1310</v>
      </c>
      <c r="E366" s="5">
        <v>0</v>
      </c>
      <c r="G366" s="5">
        <v>0</v>
      </c>
      <c r="I366" s="9">
        <f t="shared" si="120"/>
        <v>0</v>
      </c>
      <c r="K366" s="21">
        <f t="shared" si="121"/>
        <v>0</v>
      </c>
      <c r="M366" s="9">
        <v>0</v>
      </c>
      <c r="O366" s="9">
        <v>0</v>
      </c>
      <c r="Q366" s="9">
        <f t="shared" si="122"/>
        <v>0</v>
      </c>
      <c r="S366" s="21">
        <f t="shared" si="123"/>
        <v>0</v>
      </c>
      <c r="U366" s="9">
        <v>0</v>
      </c>
      <c r="W366" s="9">
        <v>40779</v>
      </c>
      <c r="Y366" s="9">
        <f t="shared" si="124"/>
        <v>-40779</v>
      </c>
      <c r="AA366" s="21" t="str">
        <f t="shared" si="125"/>
        <v>N.M.</v>
      </c>
      <c r="AC366" s="9">
        <v>0</v>
      </c>
      <c r="AE366" s="9">
        <v>40779</v>
      </c>
      <c r="AG366" s="9">
        <f t="shared" si="126"/>
        <v>-40779</v>
      </c>
      <c r="AI366" s="21" t="str">
        <f t="shared" si="127"/>
        <v>N.M.</v>
      </c>
    </row>
    <row r="367" spans="1:35" ht="12.75" outlineLevel="1">
      <c r="A367" s="1" t="s">
        <v>894</v>
      </c>
      <c r="B367" s="16" t="s">
        <v>895</v>
      </c>
      <c r="C367" s="1" t="s">
        <v>1310</v>
      </c>
      <c r="E367" s="5">
        <v>0</v>
      </c>
      <c r="G367" s="5">
        <v>16238</v>
      </c>
      <c r="I367" s="9">
        <f t="shared" si="120"/>
        <v>-16238</v>
      </c>
      <c r="K367" s="21" t="str">
        <f t="shared" si="121"/>
        <v>N.M.</v>
      </c>
      <c r="M367" s="9">
        <v>0</v>
      </c>
      <c r="O367" s="9">
        <v>29738</v>
      </c>
      <c r="Q367" s="9">
        <f t="shared" si="122"/>
        <v>-29738</v>
      </c>
      <c r="S367" s="21" t="str">
        <f t="shared" si="123"/>
        <v>N.M.</v>
      </c>
      <c r="U367" s="9">
        <v>-11685</v>
      </c>
      <c r="W367" s="9">
        <v>68912</v>
      </c>
      <c r="Y367" s="9">
        <f t="shared" si="124"/>
        <v>-80597</v>
      </c>
      <c r="AA367" s="21">
        <f t="shared" si="125"/>
        <v>-1.1695640817274204</v>
      </c>
      <c r="AC367" s="9">
        <v>-2685</v>
      </c>
      <c r="AE367" s="9">
        <v>68912</v>
      </c>
      <c r="AG367" s="9">
        <f t="shared" si="126"/>
        <v>-71597</v>
      </c>
      <c r="AI367" s="21">
        <f t="shared" si="127"/>
        <v>-1.038962735082424</v>
      </c>
    </row>
    <row r="368" spans="1:35" ht="12.75" outlineLevel="1">
      <c r="A368" s="1" t="s">
        <v>896</v>
      </c>
      <c r="B368" s="16" t="s">
        <v>897</v>
      </c>
      <c r="C368" s="1" t="s">
        <v>1310</v>
      </c>
      <c r="E368" s="5">
        <v>-1657</v>
      </c>
      <c r="G368" s="5">
        <v>0</v>
      </c>
      <c r="I368" s="9">
        <f t="shared" si="120"/>
        <v>-1657</v>
      </c>
      <c r="K368" s="21" t="str">
        <f t="shared" si="121"/>
        <v>N.M.</v>
      </c>
      <c r="M368" s="9">
        <v>26343</v>
      </c>
      <c r="O368" s="9">
        <v>0</v>
      </c>
      <c r="Q368" s="9">
        <f t="shared" si="122"/>
        <v>26343</v>
      </c>
      <c r="S368" s="21" t="str">
        <f t="shared" si="123"/>
        <v>N.M.</v>
      </c>
      <c r="U368" s="9">
        <v>91231</v>
      </c>
      <c r="W368" s="9">
        <v>0</v>
      </c>
      <c r="Y368" s="9">
        <f t="shared" si="124"/>
        <v>91231</v>
      </c>
      <c r="AA368" s="21" t="str">
        <f t="shared" si="125"/>
        <v>N.M.</v>
      </c>
      <c r="AC368" s="9">
        <v>91231</v>
      </c>
      <c r="AE368" s="9">
        <v>0</v>
      </c>
      <c r="AG368" s="9">
        <f t="shared" si="126"/>
        <v>91231</v>
      </c>
      <c r="AI368" s="21" t="str">
        <f t="shared" si="127"/>
        <v>N.M.</v>
      </c>
    </row>
    <row r="369" spans="1:35" ht="12.75" outlineLevel="1">
      <c r="A369" s="1" t="s">
        <v>898</v>
      </c>
      <c r="B369" s="16" t="s">
        <v>899</v>
      </c>
      <c r="C369" s="1" t="s">
        <v>1311</v>
      </c>
      <c r="E369" s="5">
        <v>43.47</v>
      </c>
      <c r="G369" s="5">
        <v>43.464</v>
      </c>
      <c r="I369" s="9">
        <f t="shared" si="120"/>
        <v>0.006000000000000227</v>
      </c>
      <c r="K369" s="21">
        <f t="shared" si="121"/>
        <v>0.00013804527885146852</v>
      </c>
      <c r="M369" s="9">
        <v>143.525</v>
      </c>
      <c r="O369" s="9">
        <v>661.844</v>
      </c>
      <c r="Q369" s="9">
        <f t="shared" si="122"/>
        <v>-518.3190000000001</v>
      </c>
      <c r="S369" s="21">
        <f t="shared" si="123"/>
        <v>-0.7831437619741208</v>
      </c>
      <c r="U369" s="9">
        <v>13651.1</v>
      </c>
      <c r="W369" s="9">
        <v>20285.934</v>
      </c>
      <c r="Y369" s="9">
        <f t="shared" si="124"/>
        <v>-6634.834000000001</v>
      </c>
      <c r="AA369" s="21">
        <f t="shared" si="125"/>
        <v>-0.32706573924572563</v>
      </c>
      <c r="AC369" s="9">
        <v>20558.746</v>
      </c>
      <c r="AE369" s="9">
        <v>20450.964</v>
      </c>
      <c r="AG369" s="9">
        <f t="shared" si="126"/>
        <v>107.78199999999924</v>
      </c>
      <c r="AI369" s="21">
        <f t="shared" si="127"/>
        <v>0.0052702650104904224</v>
      </c>
    </row>
    <row r="370" spans="1:35" ht="12.75" outlineLevel="1">
      <c r="A370" s="1" t="s">
        <v>900</v>
      </c>
      <c r="B370" s="16" t="s">
        <v>901</v>
      </c>
      <c r="C370" s="1" t="s">
        <v>1312</v>
      </c>
      <c r="E370" s="5">
        <v>0</v>
      </c>
      <c r="G370" s="5">
        <v>0</v>
      </c>
      <c r="I370" s="9">
        <f t="shared" si="120"/>
        <v>0</v>
      </c>
      <c r="K370" s="21">
        <f t="shared" si="121"/>
        <v>0</v>
      </c>
      <c r="M370" s="9">
        <v>0</v>
      </c>
      <c r="O370" s="9">
        <v>0</v>
      </c>
      <c r="Q370" s="9">
        <f t="shared" si="122"/>
        <v>0</v>
      </c>
      <c r="S370" s="21">
        <f t="shared" si="123"/>
        <v>0</v>
      </c>
      <c r="U370" s="9">
        <v>0</v>
      </c>
      <c r="W370" s="9">
        <v>0</v>
      </c>
      <c r="Y370" s="9">
        <f t="shared" si="124"/>
        <v>0</v>
      </c>
      <c r="AA370" s="21">
        <f t="shared" si="125"/>
        <v>0</v>
      </c>
      <c r="AC370" s="9">
        <v>0</v>
      </c>
      <c r="AE370" s="9">
        <v>13884</v>
      </c>
      <c r="AG370" s="9">
        <f t="shared" si="126"/>
        <v>-13884</v>
      </c>
      <c r="AI370" s="21" t="str">
        <f t="shared" si="127"/>
        <v>N.M.</v>
      </c>
    </row>
    <row r="371" spans="1:35" ht="12.75" outlineLevel="1">
      <c r="A371" s="1" t="s">
        <v>902</v>
      </c>
      <c r="B371" s="16" t="s">
        <v>903</v>
      </c>
      <c r="C371" s="1" t="s">
        <v>1312</v>
      </c>
      <c r="E371" s="5">
        <v>0</v>
      </c>
      <c r="G371" s="5">
        <v>82269</v>
      </c>
      <c r="I371" s="9">
        <f t="shared" si="120"/>
        <v>-82269</v>
      </c>
      <c r="K371" s="21" t="str">
        <f t="shared" si="121"/>
        <v>N.M.</v>
      </c>
      <c r="M371" s="9">
        <v>0</v>
      </c>
      <c r="O371" s="9">
        <v>82269</v>
      </c>
      <c r="Q371" s="9">
        <f t="shared" si="122"/>
        <v>-82269</v>
      </c>
      <c r="S371" s="21" t="str">
        <f t="shared" si="123"/>
        <v>N.M.</v>
      </c>
      <c r="U371" s="9">
        <v>0</v>
      </c>
      <c r="W371" s="9">
        <v>82434</v>
      </c>
      <c r="Y371" s="9">
        <f t="shared" si="124"/>
        <v>-82434</v>
      </c>
      <c r="AA371" s="21" t="str">
        <f t="shared" si="125"/>
        <v>N.M.</v>
      </c>
      <c r="AC371" s="9">
        <v>0</v>
      </c>
      <c r="AE371" s="9">
        <v>124353</v>
      </c>
      <c r="AG371" s="9">
        <f t="shared" si="126"/>
        <v>-124353</v>
      </c>
      <c r="AI371" s="21" t="str">
        <f t="shared" si="127"/>
        <v>N.M.</v>
      </c>
    </row>
    <row r="372" spans="1:35" ht="12.75" outlineLevel="1">
      <c r="A372" s="1" t="s">
        <v>904</v>
      </c>
      <c r="B372" s="16" t="s">
        <v>905</v>
      </c>
      <c r="C372" s="1" t="s">
        <v>1312</v>
      </c>
      <c r="E372" s="5">
        <v>0</v>
      </c>
      <c r="G372" s="5">
        <v>9000</v>
      </c>
      <c r="I372" s="9">
        <f t="shared" si="120"/>
        <v>-9000</v>
      </c>
      <c r="K372" s="21" t="str">
        <f t="shared" si="121"/>
        <v>N.M.</v>
      </c>
      <c r="M372" s="9">
        <v>32455</v>
      </c>
      <c r="O372" s="9">
        <v>5400</v>
      </c>
      <c r="Q372" s="9">
        <f t="shared" si="122"/>
        <v>27055</v>
      </c>
      <c r="S372" s="21">
        <f t="shared" si="123"/>
        <v>5.010185185185185</v>
      </c>
      <c r="U372" s="9">
        <v>32455</v>
      </c>
      <c r="W372" s="9">
        <v>101100</v>
      </c>
      <c r="Y372" s="9">
        <f t="shared" si="124"/>
        <v>-68645</v>
      </c>
      <c r="AA372" s="21">
        <f t="shared" si="125"/>
        <v>-0.6789812067260138</v>
      </c>
      <c r="AC372" s="9">
        <v>126786</v>
      </c>
      <c r="AE372" s="9">
        <v>101100</v>
      </c>
      <c r="AG372" s="9">
        <f t="shared" si="126"/>
        <v>25686</v>
      </c>
      <c r="AI372" s="21">
        <f t="shared" si="127"/>
        <v>0.2540652818991098</v>
      </c>
    </row>
    <row r="373" spans="1:35" ht="12.75" outlineLevel="1">
      <c r="A373" s="1" t="s">
        <v>906</v>
      </c>
      <c r="B373" s="16" t="s">
        <v>907</v>
      </c>
      <c r="C373" s="1" t="s">
        <v>1312</v>
      </c>
      <c r="E373" s="5">
        <v>14600</v>
      </c>
      <c r="G373" s="5">
        <v>0</v>
      </c>
      <c r="I373" s="9">
        <f t="shared" si="120"/>
        <v>14600</v>
      </c>
      <c r="K373" s="21" t="str">
        <f t="shared" si="121"/>
        <v>N.M.</v>
      </c>
      <c r="M373" s="9">
        <v>44200</v>
      </c>
      <c r="O373" s="9">
        <v>0</v>
      </c>
      <c r="Q373" s="9">
        <f t="shared" si="122"/>
        <v>44200</v>
      </c>
      <c r="S373" s="21" t="str">
        <f t="shared" si="123"/>
        <v>N.M.</v>
      </c>
      <c r="U373" s="9">
        <v>161900</v>
      </c>
      <c r="W373" s="9">
        <v>0</v>
      </c>
      <c r="Y373" s="9">
        <f t="shared" si="124"/>
        <v>161900</v>
      </c>
      <c r="AA373" s="21" t="str">
        <f t="shared" si="125"/>
        <v>N.M.</v>
      </c>
      <c r="AC373" s="9">
        <v>161900</v>
      </c>
      <c r="AE373" s="9">
        <v>0</v>
      </c>
      <c r="AG373" s="9">
        <f t="shared" si="126"/>
        <v>161900</v>
      </c>
      <c r="AI373" s="21" t="str">
        <f t="shared" si="127"/>
        <v>N.M.</v>
      </c>
    </row>
    <row r="374" spans="1:35" ht="12.75" outlineLevel="1">
      <c r="A374" s="1" t="s">
        <v>908</v>
      </c>
      <c r="B374" s="16" t="s">
        <v>909</v>
      </c>
      <c r="C374" s="1" t="s">
        <v>1313</v>
      </c>
      <c r="E374" s="5">
        <v>0</v>
      </c>
      <c r="G374" s="5">
        <v>0</v>
      </c>
      <c r="I374" s="9">
        <f t="shared" si="120"/>
        <v>0</v>
      </c>
      <c r="K374" s="21">
        <f t="shared" si="121"/>
        <v>0</v>
      </c>
      <c r="M374" s="9">
        <v>0</v>
      </c>
      <c r="O374" s="9">
        <v>2982</v>
      </c>
      <c r="Q374" s="9">
        <f t="shared" si="122"/>
        <v>-2982</v>
      </c>
      <c r="S374" s="21" t="str">
        <f t="shared" si="123"/>
        <v>N.M.</v>
      </c>
      <c r="U374" s="9">
        <v>74.56</v>
      </c>
      <c r="W374" s="9">
        <v>6682</v>
      </c>
      <c r="Y374" s="9">
        <f t="shared" si="124"/>
        <v>-6607.44</v>
      </c>
      <c r="AA374" s="21">
        <f t="shared" si="125"/>
        <v>-0.9888416641724034</v>
      </c>
      <c r="AC374" s="9">
        <v>1490.56</v>
      </c>
      <c r="AE374" s="9">
        <v>6682</v>
      </c>
      <c r="AG374" s="9">
        <f t="shared" si="126"/>
        <v>-5191.4400000000005</v>
      </c>
      <c r="AI374" s="21">
        <f t="shared" si="127"/>
        <v>-0.7769290631547442</v>
      </c>
    </row>
    <row r="375" spans="1:35" ht="12.75" outlineLevel="1">
      <c r="A375" s="1" t="s">
        <v>910</v>
      </c>
      <c r="B375" s="16" t="s">
        <v>911</v>
      </c>
      <c r="C375" s="1" t="s">
        <v>1313</v>
      </c>
      <c r="E375" s="5">
        <v>0</v>
      </c>
      <c r="G375" s="5">
        <v>0</v>
      </c>
      <c r="I375" s="9">
        <f t="shared" si="120"/>
        <v>0</v>
      </c>
      <c r="K375" s="21">
        <f t="shared" si="121"/>
        <v>0</v>
      </c>
      <c r="M375" s="9">
        <v>1709.04</v>
      </c>
      <c r="O375" s="9">
        <v>0</v>
      </c>
      <c r="Q375" s="9">
        <f t="shared" si="122"/>
        <v>1709.04</v>
      </c>
      <c r="S375" s="21" t="str">
        <f t="shared" si="123"/>
        <v>N.M.</v>
      </c>
      <c r="U375" s="9">
        <v>6635.88</v>
      </c>
      <c r="W375" s="9">
        <v>0</v>
      </c>
      <c r="Y375" s="9">
        <f t="shared" si="124"/>
        <v>6635.88</v>
      </c>
      <c r="AA375" s="21" t="str">
        <f t="shared" si="125"/>
        <v>N.M.</v>
      </c>
      <c r="AC375" s="9">
        <v>6635.88</v>
      </c>
      <c r="AE375" s="9">
        <v>0</v>
      </c>
      <c r="AG375" s="9">
        <f t="shared" si="126"/>
        <v>6635.88</v>
      </c>
      <c r="AI375" s="21" t="str">
        <f t="shared" si="127"/>
        <v>N.M.</v>
      </c>
    </row>
    <row r="376" spans="1:35" ht="12.75" outlineLevel="1">
      <c r="A376" s="1" t="s">
        <v>912</v>
      </c>
      <c r="B376" s="16" t="s">
        <v>913</v>
      </c>
      <c r="C376" s="1" t="s">
        <v>1314</v>
      </c>
      <c r="E376" s="5">
        <v>0</v>
      </c>
      <c r="G376" s="5">
        <v>0</v>
      </c>
      <c r="I376" s="9">
        <f t="shared" si="120"/>
        <v>0</v>
      </c>
      <c r="K376" s="21">
        <f t="shared" si="121"/>
        <v>0</v>
      </c>
      <c r="M376" s="9">
        <v>0</v>
      </c>
      <c r="O376" s="9">
        <v>0</v>
      </c>
      <c r="Q376" s="9">
        <f t="shared" si="122"/>
        <v>0</v>
      </c>
      <c r="S376" s="21">
        <f t="shared" si="123"/>
        <v>0</v>
      </c>
      <c r="U376" s="9">
        <v>0</v>
      </c>
      <c r="W376" s="9">
        <v>295</v>
      </c>
      <c r="Y376" s="9">
        <f t="shared" si="124"/>
        <v>-295</v>
      </c>
      <c r="AA376" s="21" t="str">
        <f t="shared" si="125"/>
        <v>N.M.</v>
      </c>
      <c r="AC376" s="9">
        <v>0</v>
      </c>
      <c r="AE376" s="9">
        <v>295</v>
      </c>
      <c r="AG376" s="9">
        <f t="shared" si="126"/>
        <v>-295</v>
      </c>
      <c r="AI376" s="21" t="str">
        <f t="shared" si="127"/>
        <v>N.M.</v>
      </c>
    </row>
    <row r="377" spans="1:35" ht="12.75" outlineLevel="1">
      <c r="A377" s="1" t="s">
        <v>914</v>
      </c>
      <c r="B377" s="16" t="s">
        <v>915</v>
      </c>
      <c r="C377" s="1" t="s">
        <v>1314</v>
      </c>
      <c r="E377" s="5">
        <v>0</v>
      </c>
      <c r="G377" s="5">
        <v>0</v>
      </c>
      <c r="I377" s="9">
        <f t="shared" si="120"/>
        <v>0</v>
      </c>
      <c r="K377" s="21">
        <f t="shared" si="121"/>
        <v>0</v>
      </c>
      <c r="M377" s="9">
        <v>0</v>
      </c>
      <c r="O377" s="9">
        <v>15</v>
      </c>
      <c r="Q377" s="9">
        <f t="shared" si="122"/>
        <v>-15</v>
      </c>
      <c r="S377" s="21" t="str">
        <f t="shared" si="123"/>
        <v>N.M.</v>
      </c>
      <c r="U377" s="9">
        <v>0</v>
      </c>
      <c r="W377" s="9">
        <v>582</v>
      </c>
      <c r="Y377" s="9">
        <f t="shared" si="124"/>
        <v>-582</v>
      </c>
      <c r="AA377" s="21" t="str">
        <f t="shared" si="125"/>
        <v>N.M.</v>
      </c>
      <c r="AC377" s="9">
        <v>0</v>
      </c>
      <c r="AE377" s="9">
        <v>582</v>
      </c>
      <c r="AG377" s="9">
        <f t="shared" si="126"/>
        <v>-582</v>
      </c>
      <c r="AI377" s="21" t="str">
        <f t="shared" si="127"/>
        <v>N.M.</v>
      </c>
    </row>
    <row r="378" spans="1:35" ht="12.75" outlineLevel="1">
      <c r="A378" s="1" t="s">
        <v>916</v>
      </c>
      <c r="B378" s="16" t="s">
        <v>917</v>
      </c>
      <c r="C378" s="1" t="s">
        <v>1314</v>
      </c>
      <c r="E378" s="5">
        <v>0</v>
      </c>
      <c r="G378" s="5">
        <v>0</v>
      </c>
      <c r="I378" s="9">
        <f t="shared" si="120"/>
        <v>0</v>
      </c>
      <c r="K378" s="21">
        <f t="shared" si="121"/>
        <v>0</v>
      </c>
      <c r="M378" s="9">
        <v>100</v>
      </c>
      <c r="O378" s="9">
        <v>0</v>
      </c>
      <c r="Q378" s="9">
        <f t="shared" si="122"/>
        <v>100</v>
      </c>
      <c r="S378" s="21" t="str">
        <f t="shared" si="123"/>
        <v>N.M.</v>
      </c>
      <c r="U378" s="9">
        <v>545</v>
      </c>
      <c r="W378" s="9">
        <v>0</v>
      </c>
      <c r="Y378" s="9">
        <f t="shared" si="124"/>
        <v>545</v>
      </c>
      <c r="AA378" s="21" t="str">
        <f t="shared" si="125"/>
        <v>N.M.</v>
      </c>
      <c r="AC378" s="9">
        <v>545</v>
      </c>
      <c r="AE378" s="9">
        <v>0</v>
      </c>
      <c r="AG378" s="9">
        <f t="shared" si="126"/>
        <v>545</v>
      </c>
      <c r="AI378" s="21" t="str">
        <f t="shared" si="127"/>
        <v>N.M.</v>
      </c>
    </row>
    <row r="379" spans="1:35" ht="12.75" outlineLevel="1">
      <c r="A379" s="1" t="s">
        <v>918</v>
      </c>
      <c r="B379" s="16" t="s">
        <v>919</v>
      </c>
      <c r="C379" s="1" t="s">
        <v>1315</v>
      </c>
      <c r="E379" s="5">
        <v>0</v>
      </c>
      <c r="G379" s="5">
        <v>0</v>
      </c>
      <c r="I379" s="9">
        <f t="shared" si="120"/>
        <v>0</v>
      </c>
      <c r="K379" s="21">
        <f t="shared" si="121"/>
        <v>0</v>
      </c>
      <c r="M379" s="9">
        <v>0</v>
      </c>
      <c r="O379" s="9">
        <v>0</v>
      </c>
      <c r="Q379" s="9">
        <f t="shared" si="122"/>
        <v>0</v>
      </c>
      <c r="S379" s="21">
        <f t="shared" si="123"/>
        <v>0</v>
      </c>
      <c r="U379" s="9">
        <v>0</v>
      </c>
      <c r="W379" s="9">
        <v>267545.01</v>
      </c>
      <c r="Y379" s="9">
        <f t="shared" si="124"/>
        <v>-267545.01</v>
      </c>
      <c r="AA379" s="21" t="str">
        <f t="shared" si="125"/>
        <v>N.M.</v>
      </c>
      <c r="AC379" s="9">
        <v>0</v>
      </c>
      <c r="AE379" s="9">
        <v>312136.01</v>
      </c>
      <c r="AG379" s="9">
        <f t="shared" si="126"/>
        <v>-312136.01</v>
      </c>
      <c r="AI379" s="21" t="str">
        <f t="shared" si="127"/>
        <v>N.M.</v>
      </c>
    </row>
    <row r="380" spans="1:35" ht="12.75" outlineLevel="1">
      <c r="A380" s="1" t="s">
        <v>920</v>
      </c>
      <c r="B380" s="16" t="s">
        <v>921</v>
      </c>
      <c r="C380" s="1" t="s">
        <v>1315</v>
      </c>
      <c r="E380" s="5">
        <v>0</v>
      </c>
      <c r="G380" s="5">
        <v>49035</v>
      </c>
      <c r="I380" s="9">
        <f t="shared" si="120"/>
        <v>-49035</v>
      </c>
      <c r="K380" s="21" t="str">
        <f t="shared" si="121"/>
        <v>N.M.</v>
      </c>
      <c r="M380" s="9">
        <v>0</v>
      </c>
      <c r="O380" s="9">
        <v>147105</v>
      </c>
      <c r="Q380" s="9">
        <f t="shared" si="122"/>
        <v>-147105</v>
      </c>
      <c r="S380" s="21" t="str">
        <f t="shared" si="123"/>
        <v>N.M.</v>
      </c>
      <c r="U380" s="9">
        <v>294199.37</v>
      </c>
      <c r="W380" s="9">
        <v>245175</v>
      </c>
      <c r="Y380" s="9">
        <f t="shared" si="124"/>
        <v>49024.369999999995</v>
      </c>
      <c r="AA380" s="21">
        <f t="shared" si="125"/>
        <v>0.19995664321403078</v>
      </c>
      <c r="AC380" s="9">
        <v>343234.37</v>
      </c>
      <c r="AE380" s="9">
        <v>245175</v>
      </c>
      <c r="AG380" s="9">
        <f t="shared" si="126"/>
        <v>98059.37</v>
      </c>
      <c r="AI380" s="21">
        <f t="shared" si="127"/>
        <v>0.3999566432140308</v>
      </c>
    </row>
    <row r="381" spans="1:35" ht="12.75" outlineLevel="1">
      <c r="A381" s="1" t="s">
        <v>922</v>
      </c>
      <c r="B381" s="16" t="s">
        <v>923</v>
      </c>
      <c r="C381" s="1" t="s">
        <v>1315</v>
      </c>
      <c r="E381" s="5">
        <v>56563.2</v>
      </c>
      <c r="G381" s="5">
        <v>0</v>
      </c>
      <c r="I381" s="9">
        <f t="shared" si="120"/>
        <v>56563.2</v>
      </c>
      <c r="K381" s="21" t="str">
        <f t="shared" si="121"/>
        <v>N.M.</v>
      </c>
      <c r="M381" s="9">
        <v>169689.6</v>
      </c>
      <c r="O381" s="9">
        <v>0</v>
      </c>
      <c r="Q381" s="9">
        <f t="shared" si="122"/>
        <v>169689.6</v>
      </c>
      <c r="S381" s="21" t="str">
        <f t="shared" si="123"/>
        <v>N.M.</v>
      </c>
      <c r="U381" s="9">
        <v>282816</v>
      </c>
      <c r="W381" s="9">
        <v>0</v>
      </c>
      <c r="Y381" s="9">
        <f t="shared" si="124"/>
        <v>282816</v>
      </c>
      <c r="AA381" s="21" t="str">
        <f t="shared" si="125"/>
        <v>N.M.</v>
      </c>
      <c r="AC381" s="9">
        <v>282816</v>
      </c>
      <c r="AE381" s="9">
        <v>0</v>
      </c>
      <c r="AG381" s="9">
        <f t="shared" si="126"/>
        <v>282816</v>
      </c>
      <c r="AI381" s="21" t="str">
        <f t="shared" si="127"/>
        <v>N.M.</v>
      </c>
    </row>
    <row r="382" spans="1:35" ht="12.75" outlineLevel="1">
      <c r="A382" s="1" t="s">
        <v>924</v>
      </c>
      <c r="B382" s="16" t="s">
        <v>925</v>
      </c>
      <c r="C382" s="1" t="s">
        <v>1316</v>
      </c>
      <c r="E382" s="5">
        <v>9500</v>
      </c>
      <c r="G382" s="5">
        <v>0</v>
      </c>
      <c r="I382" s="9">
        <f t="shared" si="120"/>
        <v>9500</v>
      </c>
      <c r="K382" s="21" t="str">
        <f t="shared" si="121"/>
        <v>N.M.</v>
      </c>
      <c r="M382" s="9">
        <v>9500</v>
      </c>
      <c r="O382" s="9">
        <v>-681800</v>
      </c>
      <c r="Q382" s="9">
        <f t="shared" si="122"/>
        <v>691300</v>
      </c>
      <c r="S382" s="21">
        <f t="shared" si="123"/>
        <v>1.0139337048987973</v>
      </c>
      <c r="U382" s="9">
        <v>37000</v>
      </c>
      <c r="W382" s="9">
        <v>-681800</v>
      </c>
      <c r="Y382" s="9">
        <f t="shared" si="124"/>
        <v>718800</v>
      </c>
      <c r="AA382" s="21">
        <f t="shared" si="125"/>
        <v>1.0542681138163685</v>
      </c>
      <c r="AC382" s="9">
        <v>-719600</v>
      </c>
      <c r="AE382" s="9">
        <v>-681800</v>
      </c>
      <c r="AG382" s="9">
        <f t="shared" si="126"/>
        <v>-37800</v>
      </c>
      <c r="AI382" s="21">
        <f t="shared" si="127"/>
        <v>-0.055441478439425054</v>
      </c>
    </row>
    <row r="383" spans="1:35" ht="12.75" outlineLevel="1">
      <c r="A383" s="1" t="s">
        <v>926</v>
      </c>
      <c r="B383" s="16" t="s">
        <v>927</v>
      </c>
      <c r="C383" s="1" t="s">
        <v>1316</v>
      </c>
      <c r="E383" s="5">
        <v>0</v>
      </c>
      <c r="G383" s="5">
        <v>0</v>
      </c>
      <c r="I383" s="9">
        <f t="shared" si="120"/>
        <v>0</v>
      </c>
      <c r="K383" s="21">
        <f t="shared" si="121"/>
        <v>0</v>
      </c>
      <c r="M383" s="9">
        <v>0</v>
      </c>
      <c r="O383" s="9">
        <v>0</v>
      </c>
      <c r="Q383" s="9">
        <f t="shared" si="122"/>
        <v>0</v>
      </c>
      <c r="S383" s="21">
        <f t="shared" si="123"/>
        <v>0</v>
      </c>
      <c r="U383" s="9">
        <v>0</v>
      </c>
      <c r="W383" s="9">
        <v>294.6</v>
      </c>
      <c r="Y383" s="9">
        <f t="shared" si="124"/>
        <v>-294.6</v>
      </c>
      <c r="AA383" s="21" t="str">
        <f t="shared" si="125"/>
        <v>N.M.</v>
      </c>
      <c r="AC383" s="9">
        <v>0</v>
      </c>
      <c r="AE383" s="9">
        <v>294.6</v>
      </c>
      <c r="AG383" s="9">
        <f t="shared" si="126"/>
        <v>-294.6</v>
      </c>
      <c r="AI383" s="21" t="str">
        <f t="shared" si="127"/>
        <v>N.M.</v>
      </c>
    </row>
    <row r="384" spans="1:35" ht="12.75" outlineLevel="1">
      <c r="A384" s="1" t="s">
        <v>928</v>
      </c>
      <c r="B384" s="16" t="s">
        <v>929</v>
      </c>
      <c r="C384" s="1" t="s">
        <v>1316</v>
      </c>
      <c r="E384" s="5">
        <v>0</v>
      </c>
      <c r="G384" s="5">
        <v>5835.9</v>
      </c>
      <c r="I384" s="9">
        <f t="shared" si="120"/>
        <v>-5835.9</v>
      </c>
      <c r="K384" s="21" t="str">
        <f t="shared" si="121"/>
        <v>N.M.</v>
      </c>
      <c r="M384" s="9">
        <v>0</v>
      </c>
      <c r="O384" s="9">
        <v>16461.67</v>
      </c>
      <c r="Q384" s="9">
        <f t="shared" si="122"/>
        <v>-16461.67</v>
      </c>
      <c r="S384" s="21" t="str">
        <f t="shared" si="123"/>
        <v>N.M.</v>
      </c>
      <c r="U384" s="9">
        <v>7355</v>
      </c>
      <c r="W384" s="9">
        <v>42884.25</v>
      </c>
      <c r="Y384" s="9">
        <f t="shared" si="124"/>
        <v>-35529.25</v>
      </c>
      <c r="AA384" s="21">
        <f t="shared" si="125"/>
        <v>-0.8284918122620776</v>
      </c>
      <c r="AC384" s="9">
        <v>11813.59</v>
      </c>
      <c r="AE384" s="9">
        <v>42884.25</v>
      </c>
      <c r="AG384" s="9">
        <f t="shared" si="126"/>
        <v>-31070.66</v>
      </c>
      <c r="AI384" s="21">
        <f t="shared" si="127"/>
        <v>-0.7245238053597766</v>
      </c>
    </row>
    <row r="385" spans="1:35" ht="12.75" outlineLevel="1">
      <c r="A385" s="1" t="s">
        <v>930</v>
      </c>
      <c r="B385" s="16" t="s">
        <v>931</v>
      </c>
      <c r="C385" s="1" t="s">
        <v>1316</v>
      </c>
      <c r="E385" s="5">
        <v>12091.06</v>
      </c>
      <c r="G385" s="5">
        <v>0</v>
      </c>
      <c r="I385" s="9">
        <f t="shared" si="120"/>
        <v>12091.06</v>
      </c>
      <c r="K385" s="21" t="str">
        <f t="shared" si="121"/>
        <v>N.M.</v>
      </c>
      <c r="M385" s="9">
        <v>36052.98</v>
      </c>
      <c r="O385" s="9">
        <v>0</v>
      </c>
      <c r="Q385" s="9">
        <f t="shared" si="122"/>
        <v>36052.98</v>
      </c>
      <c r="S385" s="21" t="str">
        <f t="shared" si="123"/>
        <v>N.M.</v>
      </c>
      <c r="U385" s="9">
        <v>96833.47</v>
      </c>
      <c r="W385" s="9">
        <v>0</v>
      </c>
      <c r="Y385" s="9">
        <f t="shared" si="124"/>
        <v>96833.47</v>
      </c>
      <c r="AA385" s="21" t="str">
        <f t="shared" si="125"/>
        <v>N.M.</v>
      </c>
      <c r="AC385" s="9">
        <v>96833.47</v>
      </c>
      <c r="AE385" s="9">
        <v>0</v>
      </c>
      <c r="AG385" s="9">
        <f t="shared" si="126"/>
        <v>96833.47</v>
      </c>
      <c r="AI385" s="21" t="str">
        <f t="shared" si="127"/>
        <v>N.M.</v>
      </c>
    </row>
    <row r="386" spans="1:35" ht="12.75" outlineLevel="1">
      <c r="A386" s="1" t="s">
        <v>932</v>
      </c>
      <c r="B386" s="16" t="s">
        <v>933</v>
      </c>
      <c r="C386" s="1" t="s">
        <v>1317</v>
      </c>
      <c r="E386" s="5">
        <v>0</v>
      </c>
      <c r="G386" s="5">
        <v>0</v>
      </c>
      <c r="I386" s="9">
        <f t="shared" si="120"/>
        <v>0</v>
      </c>
      <c r="K386" s="21">
        <f t="shared" si="121"/>
        <v>0</v>
      </c>
      <c r="M386" s="9">
        <v>0</v>
      </c>
      <c r="O386" s="9">
        <v>0</v>
      </c>
      <c r="Q386" s="9">
        <f t="shared" si="122"/>
        <v>0</v>
      </c>
      <c r="S386" s="21">
        <f t="shared" si="123"/>
        <v>0</v>
      </c>
      <c r="U386" s="9">
        <v>100</v>
      </c>
      <c r="W386" s="9">
        <v>0</v>
      </c>
      <c r="Y386" s="9">
        <f t="shared" si="124"/>
        <v>100</v>
      </c>
      <c r="AA386" s="21" t="str">
        <f t="shared" si="125"/>
        <v>N.M.</v>
      </c>
      <c r="AC386" s="9">
        <v>100</v>
      </c>
      <c r="AE386" s="9">
        <v>0</v>
      </c>
      <c r="AG386" s="9">
        <f t="shared" si="126"/>
        <v>100</v>
      </c>
      <c r="AI386" s="21" t="str">
        <f t="shared" si="127"/>
        <v>N.M.</v>
      </c>
    </row>
    <row r="387" spans="1:35" ht="12.75" outlineLevel="1">
      <c r="A387" s="1" t="s">
        <v>934</v>
      </c>
      <c r="B387" s="16" t="s">
        <v>935</v>
      </c>
      <c r="C387" s="1" t="s">
        <v>1318</v>
      </c>
      <c r="E387" s="5">
        <v>0</v>
      </c>
      <c r="G387" s="5">
        <v>0</v>
      </c>
      <c r="I387" s="9">
        <f t="shared" si="120"/>
        <v>0</v>
      </c>
      <c r="K387" s="21">
        <f t="shared" si="121"/>
        <v>0</v>
      </c>
      <c r="M387" s="9">
        <v>0</v>
      </c>
      <c r="O387" s="9">
        <v>0</v>
      </c>
      <c r="Q387" s="9">
        <f t="shared" si="122"/>
        <v>0</v>
      </c>
      <c r="S387" s="21">
        <f t="shared" si="123"/>
        <v>0</v>
      </c>
      <c r="U387" s="9">
        <v>0</v>
      </c>
      <c r="W387" s="9">
        <v>106.77</v>
      </c>
      <c r="Y387" s="9">
        <f t="shared" si="124"/>
        <v>-106.77</v>
      </c>
      <c r="AA387" s="21" t="str">
        <f t="shared" si="125"/>
        <v>N.M.</v>
      </c>
      <c r="AC387" s="9">
        <v>0</v>
      </c>
      <c r="AE387" s="9">
        <v>106.77</v>
      </c>
      <c r="AG387" s="9">
        <f t="shared" si="126"/>
        <v>-106.77</v>
      </c>
      <c r="AI387" s="21" t="str">
        <f t="shared" si="127"/>
        <v>N.M.</v>
      </c>
    </row>
    <row r="388" spans="1:35" ht="12.75" outlineLevel="1">
      <c r="A388" s="1" t="s">
        <v>936</v>
      </c>
      <c r="B388" s="16" t="s">
        <v>937</v>
      </c>
      <c r="C388" s="1" t="s">
        <v>1318</v>
      </c>
      <c r="E388" s="5">
        <v>0</v>
      </c>
      <c r="G388" s="5">
        <v>0</v>
      </c>
      <c r="I388" s="9">
        <f t="shared" si="120"/>
        <v>0</v>
      </c>
      <c r="K388" s="21">
        <f t="shared" si="121"/>
        <v>0</v>
      </c>
      <c r="M388" s="9">
        <v>0</v>
      </c>
      <c r="O388" s="9">
        <v>556.32</v>
      </c>
      <c r="Q388" s="9">
        <f t="shared" si="122"/>
        <v>-556.32</v>
      </c>
      <c r="S388" s="21" t="str">
        <f t="shared" si="123"/>
        <v>N.M.</v>
      </c>
      <c r="U388" s="9">
        <v>0</v>
      </c>
      <c r="W388" s="9">
        <v>83.86</v>
      </c>
      <c r="Y388" s="9">
        <f t="shared" si="124"/>
        <v>-83.86</v>
      </c>
      <c r="AA388" s="21" t="str">
        <f t="shared" si="125"/>
        <v>N.M.</v>
      </c>
      <c r="AC388" s="9">
        <v>0</v>
      </c>
      <c r="AE388" s="9">
        <v>-120314.49</v>
      </c>
      <c r="AG388" s="9">
        <f t="shared" si="126"/>
        <v>120314.49</v>
      </c>
      <c r="AI388" s="21" t="str">
        <f t="shared" si="127"/>
        <v>N.M.</v>
      </c>
    </row>
    <row r="389" spans="1:35" ht="12.75" outlineLevel="1">
      <c r="A389" s="1" t="s">
        <v>938</v>
      </c>
      <c r="B389" s="16" t="s">
        <v>939</v>
      </c>
      <c r="C389" s="1" t="s">
        <v>1318</v>
      </c>
      <c r="E389" s="5">
        <v>0</v>
      </c>
      <c r="G389" s="5">
        <v>3462</v>
      </c>
      <c r="I389" s="9">
        <f t="shared" si="120"/>
        <v>-3462</v>
      </c>
      <c r="K389" s="21" t="str">
        <f t="shared" si="121"/>
        <v>N.M.</v>
      </c>
      <c r="M389" s="9">
        <v>0</v>
      </c>
      <c r="O389" s="9">
        <v>10386</v>
      </c>
      <c r="Q389" s="9">
        <f t="shared" si="122"/>
        <v>-10386</v>
      </c>
      <c r="S389" s="21" t="str">
        <f t="shared" si="123"/>
        <v>N.M.</v>
      </c>
      <c r="U389" s="9">
        <v>0</v>
      </c>
      <c r="W389" s="9">
        <v>38082</v>
      </c>
      <c r="Y389" s="9">
        <f t="shared" si="124"/>
        <v>-38082</v>
      </c>
      <c r="AA389" s="21" t="str">
        <f t="shared" si="125"/>
        <v>N.M.</v>
      </c>
      <c r="AC389" s="9">
        <v>3458</v>
      </c>
      <c r="AE389" s="9">
        <v>38082</v>
      </c>
      <c r="AG389" s="9">
        <f t="shared" si="126"/>
        <v>-34624</v>
      </c>
      <c r="AI389" s="21">
        <f t="shared" si="127"/>
        <v>-0.909195945591093</v>
      </c>
    </row>
    <row r="390" spans="1:35" ht="12.75" outlineLevel="1">
      <c r="A390" s="1" t="s">
        <v>940</v>
      </c>
      <c r="B390" s="16" t="s">
        <v>941</v>
      </c>
      <c r="C390" s="1" t="s">
        <v>1318</v>
      </c>
      <c r="E390" s="5">
        <v>3462</v>
      </c>
      <c r="G390" s="5">
        <v>0</v>
      </c>
      <c r="I390" s="9">
        <f t="shared" si="120"/>
        <v>3462</v>
      </c>
      <c r="K390" s="21" t="str">
        <f t="shared" si="121"/>
        <v>N.M.</v>
      </c>
      <c r="M390" s="9">
        <v>10386</v>
      </c>
      <c r="O390" s="9">
        <v>0</v>
      </c>
      <c r="Q390" s="9">
        <f t="shared" si="122"/>
        <v>10386</v>
      </c>
      <c r="S390" s="21" t="str">
        <f t="shared" si="123"/>
        <v>N.M.</v>
      </c>
      <c r="U390" s="9">
        <v>38082</v>
      </c>
      <c r="W390" s="9">
        <v>0</v>
      </c>
      <c r="Y390" s="9">
        <f t="shared" si="124"/>
        <v>38082</v>
      </c>
      <c r="AA390" s="21" t="str">
        <f t="shared" si="125"/>
        <v>N.M.</v>
      </c>
      <c r="AC390" s="9">
        <v>38082</v>
      </c>
      <c r="AE390" s="9">
        <v>0</v>
      </c>
      <c r="AG390" s="9">
        <f t="shared" si="126"/>
        <v>38082</v>
      </c>
      <c r="AI390" s="21" t="str">
        <f t="shared" si="127"/>
        <v>N.M.</v>
      </c>
    </row>
    <row r="391" spans="1:35" ht="12.75" outlineLevel="1">
      <c r="A391" s="1" t="s">
        <v>942</v>
      </c>
      <c r="B391" s="16" t="s">
        <v>943</v>
      </c>
      <c r="C391" s="1" t="s">
        <v>1319</v>
      </c>
      <c r="E391" s="5">
        <v>-78372.237</v>
      </c>
      <c r="G391" s="5">
        <v>-94567.25</v>
      </c>
      <c r="I391" s="9">
        <f t="shared" si="120"/>
        <v>16195.013000000006</v>
      </c>
      <c r="K391" s="21">
        <f t="shared" si="121"/>
        <v>0.17125392776040338</v>
      </c>
      <c r="M391" s="9">
        <v>-231834.7</v>
      </c>
      <c r="O391" s="9">
        <v>-305026.983</v>
      </c>
      <c r="Q391" s="9">
        <f t="shared" si="122"/>
        <v>73192.283</v>
      </c>
      <c r="S391" s="21">
        <f t="shared" si="123"/>
        <v>0.23995346995252545</v>
      </c>
      <c r="U391" s="9">
        <v>-928368.777</v>
      </c>
      <c r="W391" s="9">
        <v>-969306.988</v>
      </c>
      <c r="Y391" s="9">
        <f t="shared" si="124"/>
        <v>40938.21100000001</v>
      </c>
      <c r="AA391" s="21">
        <f t="shared" si="125"/>
        <v>0.04223451549077248</v>
      </c>
      <c r="AC391" s="9">
        <v>-981478.833</v>
      </c>
      <c r="AE391" s="9">
        <v>-1064029.927</v>
      </c>
      <c r="AG391" s="9">
        <f t="shared" si="126"/>
        <v>82551.09399999992</v>
      </c>
      <c r="AI391" s="21">
        <f t="shared" si="127"/>
        <v>0.077583432481782</v>
      </c>
    </row>
    <row r="392" spans="1:35" ht="12.75" outlineLevel="1">
      <c r="A392" s="1" t="s">
        <v>944</v>
      </c>
      <c r="B392" s="16" t="s">
        <v>945</v>
      </c>
      <c r="C392" s="1" t="s">
        <v>1320</v>
      </c>
      <c r="E392" s="5">
        <v>-1041.028</v>
      </c>
      <c r="G392" s="5">
        <v>-861.0780000000001</v>
      </c>
      <c r="I392" s="9">
        <f t="shared" si="120"/>
        <v>-179.94999999999993</v>
      </c>
      <c r="K392" s="21">
        <f t="shared" si="121"/>
        <v>-0.20898222925216986</v>
      </c>
      <c r="M392" s="9">
        <v>-3504.873</v>
      </c>
      <c r="O392" s="9">
        <v>-3076.94</v>
      </c>
      <c r="Q392" s="9">
        <f t="shared" si="122"/>
        <v>-427.933</v>
      </c>
      <c r="S392" s="21">
        <f t="shared" si="123"/>
        <v>-0.1390774600739696</v>
      </c>
      <c r="U392" s="9">
        <v>-13001.636</v>
      </c>
      <c r="W392" s="9">
        <v>-10490.048</v>
      </c>
      <c r="Y392" s="9">
        <f t="shared" si="124"/>
        <v>-2511.5879999999997</v>
      </c>
      <c r="AA392" s="21">
        <f t="shared" si="125"/>
        <v>-0.23942578718419588</v>
      </c>
      <c r="AC392" s="9">
        <v>-13750.104000000001</v>
      </c>
      <c r="AE392" s="9">
        <v>-11570.415</v>
      </c>
      <c r="AG392" s="9">
        <f t="shared" si="126"/>
        <v>-2179.6890000000003</v>
      </c>
      <c r="AI392" s="21">
        <f t="shared" si="127"/>
        <v>-0.18838468628826194</v>
      </c>
    </row>
    <row r="393" spans="1:35" ht="12.75" outlineLevel="1">
      <c r="A393" s="1" t="s">
        <v>946</v>
      </c>
      <c r="B393" s="16" t="s">
        <v>947</v>
      </c>
      <c r="C393" s="1" t="s">
        <v>1321</v>
      </c>
      <c r="E393" s="5">
        <v>-766.418</v>
      </c>
      <c r="G393" s="5">
        <v>-661.545</v>
      </c>
      <c r="I393" s="9">
        <f t="shared" si="120"/>
        <v>-104.87300000000005</v>
      </c>
      <c r="K393" s="21">
        <f t="shared" si="121"/>
        <v>-0.15852738664792274</v>
      </c>
      <c r="M393" s="9">
        <v>-2654.167</v>
      </c>
      <c r="O393" s="9">
        <v>-2359.97</v>
      </c>
      <c r="Q393" s="9">
        <f t="shared" si="122"/>
        <v>-294.1970000000001</v>
      </c>
      <c r="S393" s="21">
        <f t="shared" si="123"/>
        <v>-0.12466133044064126</v>
      </c>
      <c r="U393" s="9">
        <v>-9850.939</v>
      </c>
      <c r="W393" s="9">
        <v>-8011.165</v>
      </c>
      <c r="Y393" s="9">
        <f t="shared" si="124"/>
        <v>-1839.7740000000003</v>
      </c>
      <c r="AA393" s="21">
        <f t="shared" si="125"/>
        <v>-0.2296512429840105</v>
      </c>
      <c r="AC393" s="9">
        <v>-10426.782000000001</v>
      </c>
      <c r="AE393" s="9">
        <v>-8808.318</v>
      </c>
      <c r="AG393" s="9">
        <f t="shared" si="126"/>
        <v>-1618.4640000000018</v>
      </c>
      <c r="AI393" s="21">
        <f t="shared" si="127"/>
        <v>-0.18374268503930058</v>
      </c>
    </row>
    <row r="394" spans="1:35" ht="12.75" outlineLevel="1">
      <c r="A394" s="1" t="s">
        <v>948</v>
      </c>
      <c r="B394" s="16" t="s">
        <v>949</v>
      </c>
      <c r="C394" s="1" t="s">
        <v>1322</v>
      </c>
      <c r="E394" s="5">
        <v>0</v>
      </c>
      <c r="G394" s="5">
        <v>0</v>
      </c>
      <c r="I394" s="9">
        <f t="shared" si="120"/>
        <v>0</v>
      </c>
      <c r="K394" s="21">
        <f t="shared" si="121"/>
        <v>0</v>
      </c>
      <c r="M394" s="9">
        <v>0</v>
      </c>
      <c r="O394" s="9">
        <v>0</v>
      </c>
      <c r="Q394" s="9">
        <f t="shared" si="122"/>
        <v>0</v>
      </c>
      <c r="S394" s="21">
        <f t="shared" si="123"/>
        <v>0</v>
      </c>
      <c r="U394" s="9">
        <v>0</v>
      </c>
      <c r="W394" s="9">
        <v>0</v>
      </c>
      <c r="Y394" s="9">
        <f t="shared" si="124"/>
        <v>0</v>
      </c>
      <c r="AA394" s="21">
        <f t="shared" si="125"/>
        <v>0</v>
      </c>
      <c r="AC394" s="9">
        <v>0</v>
      </c>
      <c r="AE394" s="9">
        <v>3837.59</v>
      </c>
      <c r="AG394" s="9">
        <f t="shared" si="126"/>
        <v>-3837.59</v>
      </c>
      <c r="AI394" s="21" t="str">
        <f t="shared" si="127"/>
        <v>N.M.</v>
      </c>
    </row>
    <row r="395" spans="1:35" ht="12.75" outlineLevel="1">
      <c r="A395" s="1" t="s">
        <v>950</v>
      </c>
      <c r="B395" s="16" t="s">
        <v>951</v>
      </c>
      <c r="C395" s="1" t="s">
        <v>1322</v>
      </c>
      <c r="E395" s="5">
        <v>0</v>
      </c>
      <c r="G395" s="5">
        <v>1250</v>
      </c>
      <c r="I395" s="9">
        <f t="shared" si="120"/>
        <v>-1250</v>
      </c>
      <c r="K395" s="21" t="str">
        <f t="shared" si="121"/>
        <v>N.M.</v>
      </c>
      <c r="M395" s="9">
        <v>0</v>
      </c>
      <c r="O395" s="9">
        <v>3750</v>
      </c>
      <c r="Q395" s="9">
        <f t="shared" si="122"/>
        <v>-3750</v>
      </c>
      <c r="S395" s="21" t="str">
        <f t="shared" si="123"/>
        <v>N.M.</v>
      </c>
      <c r="U395" s="9">
        <v>0</v>
      </c>
      <c r="W395" s="9">
        <v>13750</v>
      </c>
      <c r="Y395" s="9">
        <f t="shared" si="124"/>
        <v>-13750</v>
      </c>
      <c r="AA395" s="21" t="str">
        <f t="shared" si="125"/>
        <v>N.M.</v>
      </c>
      <c r="AC395" s="9">
        <v>1250</v>
      </c>
      <c r="AE395" s="9">
        <v>13750</v>
      </c>
      <c r="AG395" s="9">
        <f t="shared" si="126"/>
        <v>-12500</v>
      </c>
      <c r="AI395" s="21">
        <f t="shared" si="127"/>
        <v>-0.9090909090909091</v>
      </c>
    </row>
    <row r="396" spans="1:35" ht="12.75" outlineLevel="1">
      <c r="A396" s="1" t="s">
        <v>952</v>
      </c>
      <c r="B396" s="16" t="s">
        <v>953</v>
      </c>
      <c r="C396" s="1" t="s">
        <v>1322</v>
      </c>
      <c r="E396" s="5">
        <v>1250</v>
      </c>
      <c r="G396" s="5">
        <v>0</v>
      </c>
      <c r="I396" s="9">
        <f t="shared" si="120"/>
        <v>1250</v>
      </c>
      <c r="K396" s="21" t="str">
        <f t="shared" si="121"/>
        <v>N.M.</v>
      </c>
      <c r="M396" s="9">
        <v>3750</v>
      </c>
      <c r="O396" s="9">
        <v>0</v>
      </c>
      <c r="Q396" s="9">
        <f t="shared" si="122"/>
        <v>3750</v>
      </c>
      <c r="S396" s="21" t="str">
        <f t="shared" si="123"/>
        <v>N.M.</v>
      </c>
      <c r="U396" s="9">
        <v>13750</v>
      </c>
      <c r="W396" s="9">
        <v>0</v>
      </c>
      <c r="Y396" s="9">
        <f t="shared" si="124"/>
        <v>13750</v>
      </c>
      <c r="AA396" s="21" t="str">
        <f t="shared" si="125"/>
        <v>N.M.</v>
      </c>
      <c r="AC396" s="9">
        <v>13750</v>
      </c>
      <c r="AE396" s="9">
        <v>0</v>
      </c>
      <c r="AG396" s="9">
        <f t="shared" si="126"/>
        <v>13750</v>
      </c>
      <c r="AI396" s="21" t="str">
        <f t="shared" si="127"/>
        <v>N.M.</v>
      </c>
    </row>
    <row r="397" spans="1:68" s="16" customFormat="1" ht="12.75">
      <c r="A397" s="16" t="s">
        <v>38</v>
      </c>
      <c r="B397" s="114"/>
      <c r="C397" s="16" t="s">
        <v>39</v>
      </c>
      <c r="D397" s="9"/>
      <c r="E397" s="9">
        <v>978535.929</v>
      </c>
      <c r="F397" s="9"/>
      <c r="G397" s="9">
        <v>919265.3890000001</v>
      </c>
      <c r="H397" s="9"/>
      <c r="I397" s="9">
        <f aca="true" t="shared" si="128" ref="I397:I409">+E397-G397</f>
        <v>59270.53999999992</v>
      </c>
      <c r="J397" s="44" t="str">
        <f>IF((+E397-G397)=(I397),"  ",$AO$511)</f>
        <v>  </v>
      </c>
      <c r="K397" s="38">
        <f aca="true" t="shared" si="129" ref="K397:K409">IF(G397&lt;0,IF(I397=0,0,IF(OR(G397=0,E397=0),"N.M.",IF(ABS(I397/G397)&gt;=10,"N.M.",I397/(-G397)))),IF(I397=0,0,IF(OR(G397=0,E397=0),"N.M.",IF(ABS(I397/G397)&gt;=10,"N.M.",I397/G397))))</f>
        <v>0.06447598344203506</v>
      </c>
      <c r="L397" s="45"/>
      <c r="M397" s="5">
        <v>2972536.6709999996</v>
      </c>
      <c r="N397" s="9"/>
      <c r="O397" s="5">
        <v>1835315.9949999999</v>
      </c>
      <c r="P397" s="9"/>
      <c r="Q397" s="9">
        <f aca="true" t="shared" si="130" ref="Q397:Q409">(+M397-O397)</f>
        <v>1137220.6759999997</v>
      </c>
      <c r="R397" s="44" t="str">
        <f>IF((+M397-O397)=(Q397),"  ",$AO$511)</f>
        <v>  </v>
      </c>
      <c r="S397" s="38">
        <f aca="true" t="shared" si="131" ref="S397:S409">IF(O397&lt;0,IF(Q397=0,0,IF(OR(O397=0,M397=0),"N.M.",IF(ABS(Q397/O397)&gt;=10,"N.M.",Q397/(-O397)))),IF(Q397=0,0,IF(OR(O397=0,M397=0),"N.M.",IF(ABS(Q397/O397)&gt;=10,"N.M.",Q397/O397))))</f>
        <v>0.6196320846645266</v>
      </c>
      <c r="T397" s="45"/>
      <c r="U397" s="9">
        <v>10699699.030000001</v>
      </c>
      <c r="V397" s="9"/>
      <c r="W397" s="9">
        <v>8475235.553</v>
      </c>
      <c r="X397" s="9"/>
      <c r="Y397" s="9">
        <f aca="true" t="shared" si="132" ref="Y397:Y409">(+U397-W397)</f>
        <v>2224463.477000002</v>
      </c>
      <c r="Z397" s="44" t="str">
        <f>IF((+U397-W397)=(Y397),"  ",$AO$511)</f>
        <v>  </v>
      </c>
      <c r="AA397" s="38">
        <f aca="true" t="shared" si="133" ref="AA397:AA409">IF(W397&lt;0,IF(Y397=0,0,IF(OR(W397=0,U397=0),"N.M.",IF(ABS(Y397/W397)&gt;=10,"N.M.",Y397/(-W397)))),IF(Y397=0,0,IF(OR(W397=0,U397=0),"N.M.",IF(ABS(Y397/W397)&gt;=10,"N.M.",Y397/W397))))</f>
        <v>0.26246627165573033</v>
      </c>
      <c r="AB397" s="45"/>
      <c r="AC397" s="9">
        <v>10836808.207</v>
      </c>
      <c r="AD397" s="9"/>
      <c r="AE397" s="9">
        <v>9430457.169</v>
      </c>
      <c r="AF397" s="9"/>
      <c r="AG397" s="9">
        <f aca="true" t="shared" si="134" ref="AG397:AG409">(+AC397-AE397)</f>
        <v>1406351.0380000006</v>
      </c>
      <c r="AH397" s="44" t="str">
        <f>IF((+AC397-AE397)=(AG397),"  ",$AO$511)</f>
        <v>  </v>
      </c>
      <c r="AI397" s="38">
        <f aca="true" t="shared" si="135" ref="AI397:AI409">IF(AE397&lt;0,IF(AG397=0,0,IF(OR(AE397=0,AC397=0),"N.M.",IF(ABS(AG397/AE397)&gt;=10,"N.M.",AG397/(-AE397)))),IF(AG397=0,0,IF(OR(AE397=0,AC397=0),"N.M.",IF(ABS(AG397/AE397)&gt;=10,"N.M.",AG397/AE397))))</f>
        <v>0.14912861728729204</v>
      </c>
      <c r="AJ397" s="9"/>
      <c r="AK397" s="9"/>
      <c r="AL397" s="9"/>
      <c r="AM397" s="9"/>
      <c r="AN397" s="9"/>
      <c r="AO397" s="9"/>
      <c r="AP397" s="115"/>
      <c r="AQ397" s="116"/>
      <c r="AR397" s="45"/>
      <c r="AS397" s="9"/>
      <c r="AT397" s="9"/>
      <c r="AU397" s="9"/>
      <c r="AV397" s="9"/>
      <c r="AW397" s="9"/>
      <c r="AX397" s="115"/>
      <c r="AY397" s="116"/>
      <c r="AZ397" s="45"/>
      <c r="BA397" s="9"/>
      <c r="BB397" s="9"/>
      <c r="BC397" s="9"/>
      <c r="BD397" s="115"/>
      <c r="BE397" s="116"/>
      <c r="BF397" s="45"/>
      <c r="BG397" s="9"/>
      <c r="BH397" s="86"/>
      <c r="BI397" s="9"/>
      <c r="BJ397" s="86"/>
      <c r="BK397" s="9"/>
      <c r="BL397" s="86"/>
      <c r="BM397" s="9"/>
      <c r="BN397" s="86"/>
      <c r="BO397" s="86"/>
      <c r="BP397" s="86"/>
    </row>
    <row r="398" spans="1:35" ht="12.75" outlineLevel="1">
      <c r="A398" s="1" t="s">
        <v>954</v>
      </c>
      <c r="B398" s="16" t="s">
        <v>955</v>
      </c>
      <c r="C398" s="1" t="s">
        <v>1323</v>
      </c>
      <c r="E398" s="5">
        <v>0</v>
      </c>
      <c r="G398" s="5">
        <v>0</v>
      </c>
      <c r="I398" s="9">
        <f t="shared" si="128"/>
        <v>0</v>
      </c>
      <c r="K398" s="21">
        <f t="shared" si="129"/>
        <v>0</v>
      </c>
      <c r="M398" s="9">
        <v>0</v>
      </c>
      <c r="O398" s="9">
        <v>0</v>
      </c>
      <c r="Q398" s="9">
        <f t="shared" si="130"/>
        <v>0</v>
      </c>
      <c r="S398" s="21">
        <f t="shared" si="131"/>
        <v>0</v>
      </c>
      <c r="U398" s="9">
        <v>0</v>
      </c>
      <c r="W398" s="9">
        <v>0</v>
      </c>
      <c r="Y398" s="9">
        <f t="shared" si="132"/>
        <v>0</v>
      </c>
      <c r="AA398" s="21">
        <f t="shared" si="133"/>
        <v>0</v>
      </c>
      <c r="AC398" s="9">
        <v>191322</v>
      </c>
      <c r="AE398" s="9">
        <v>0</v>
      </c>
      <c r="AG398" s="9">
        <f t="shared" si="134"/>
        <v>191322</v>
      </c>
      <c r="AI398" s="21" t="str">
        <f t="shared" si="135"/>
        <v>N.M.</v>
      </c>
    </row>
    <row r="399" spans="1:35" ht="12.75" outlineLevel="1">
      <c r="A399" s="1" t="s">
        <v>956</v>
      </c>
      <c r="B399" s="16" t="s">
        <v>957</v>
      </c>
      <c r="C399" s="1" t="s">
        <v>1323</v>
      </c>
      <c r="E399" s="5">
        <v>0</v>
      </c>
      <c r="G399" s="5">
        <v>0</v>
      </c>
      <c r="I399" s="9">
        <f t="shared" si="128"/>
        <v>0</v>
      </c>
      <c r="K399" s="21">
        <f t="shared" si="129"/>
        <v>0</v>
      </c>
      <c r="M399" s="9">
        <v>0</v>
      </c>
      <c r="O399" s="9">
        <v>0</v>
      </c>
      <c r="Q399" s="9">
        <f t="shared" si="130"/>
        <v>0</v>
      </c>
      <c r="S399" s="21">
        <f t="shared" si="131"/>
        <v>0</v>
      </c>
      <c r="U399" s="9">
        <v>0</v>
      </c>
      <c r="W399" s="9">
        <v>0</v>
      </c>
      <c r="Y399" s="9">
        <f t="shared" si="132"/>
        <v>0</v>
      </c>
      <c r="AA399" s="21">
        <f t="shared" si="133"/>
        <v>0</v>
      </c>
      <c r="AC399" s="9">
        <v>0</v>
      </c>
      <c r="AE399" s="9">
        <v>-110805</v>
      </c>
      <c r="AG399" s="9">
        <f t="shared" si="134"/>
        <v>110805</v>
      </c>
      <c r="AI399" s="21" t="str">
        <f t="shared" si="135"/>
        <v>N.M.</v>
      </c>
    </row>
    <row r="400" spans="1:35" ht="12.75" outlineLevel="1">
      <c r="A400" s="1" t="s">
        <v>958</v>
      </c>
      <c r="B400" s="16" t="s">
        <v>959</v>
      </c>
      <c r="C400" s="1" t="s">
        <v>1323</v>
      </c>
      <c r="E400" s="5">
        <v>29977</v>
      </c>
      <c r="G400" s="5">
        <v>-533560</v>
      </c>
      <c r="I400" s="9">
        <f t="shared" si="128"/>
        <v>563537</v>
      </c>
      <c r="K400" s="21">
        <f t="shared" si="129"/>
        <v>1.056182997226179</v>
      </c>
      <c r="M400" s="9">
        <v>29977</v>
      </c>
      <c r="O400" s="9">
        <v>-533560</v>
      </c>
      <c r="Q400" s="9">
        <f t="shared" si="130"/>
        <v>563537</v>
      </c>
      <c r="S400" s="21">
        <f t="shared" si="131"/>
        <v>1.056182997226179</v>
      </c>
      <c r="U400" s="9">
        <v>29977</v>
      </c>
      <c r="W400" s="9">
        <v>-533560</v>
      </c>
      <c r="Y400" s="9">
        <f t="shared" si="132"/>
        <v>563537</v>
      </c>
      <c r="AA400" s="21">
        <f t="shared" si="133"/>
        <v>1.056182997226179</v>
      </c>
      <c r="AC400" s="9">
        <v>29977</v>
      </c>
      <c r="AE400" s="9">
        <v>-781623</v>
      </c>
      <c r="AG400" s="9">
        <f t="shared" si="134"/>
        <v>811600</v>
      </c>
      <c r="AI400" s="21">
        <f t="shared" si="135"/>
        <v>1.0383522491021886</v>
      </c>
    </row>
    <row r="401" spans="1:35" ht="12.75" outlineLevel="1">
      <c r="A401" s="1" t="s">
        <v>960</v>
      </c>
      <c r="B401" s="16" t="s">
        <v>961</v>
      </c>
      <c r="C401" s="1" t="s">
        <v>1323</v>
      </c>
      <c r="E401" s="5">
        <v>0</v>
      </c>
      <c r="G401" s="5">
        <v>182700</v>
      </c>
      <c r="I401" s="9">
        <f t="shared" si="128"/>
        <v>-182700</v>
      </c>
      <c r="K401" s="21" t="str">
        <f t="shared" si="129"/>
        <v>N.M.</v>
      </c>
      <c r="M401" s="9">
        <v>-267892</v>
      </c>
      <c r="O401" s="9">
        <v>247014</v>
      </c>
      <c r="Q401" s="9">
        <f t="shared" si="130"/>
        <v>-514906</v>
      </c>
      <c r="S401" s="21">
        <f t="shared" si="131"/>
        <v>-2.0845215250957434</v>
      </c>
      <c r="U401" s="9">
        <v>-267892</v>
      </c>
      <c r="W401" s="9">
        <v>1631300</v>
      </c>
      <c r="Y401" s="9">
        <f t="shared" si="132"/>
        <v>-1899192</v>
      </c>
      <c r="AA401" s="21">
        <f t="shared" si="133"/>
        <v>-1.1642199472813093</v>
      </c>
      <c r="AC401" s="9">
        <v>89608</v>
      </c>
      <c r="AE401" s="9">
        <v>1631300</v>
      </c>
      <c r="AG401" s="9">
        <f t="shared" si="134"/>
        <v>-1541692</v>
      </c>
      <c r="AI401" s="21">
        <f t="shared" si="135"/>
        <v>-0.945069576411451</v>
      </c>
    </row>
    <row r="402" spans="1:35" ht="12.75" outlineLevel="1">
      <c r="A402" s="1" t="s">
        <v>962</v>
      </c>
      <c r="B402" s="16" t="s">
        <v>963</v>
      </c>
      <c r="C402" s="1" t="s">
        <v>1323</v>
      </c>
      <c r="E402" s="5">
        <v>65200</v>
      </c>
      <c r="G402" s="5">
        <v>0</v>
      </c>
      <c r="I402" s="9">
        <f t="shared" si="128"/>
        <v>65200</v>
      </c>
      <c r="K402" s="21" t="str">
        <f t="shared" si="129"/>
        <v>N.M.</v>
      </c>
      <c r="M402" s="9">
        <v>-386800</v>
      </c>
      <c r="O402" s="9">
        <v>0</v>
      </c>
      <c r="Q402" s="9">
        <f t="shared" si="130"/>
        <v>-386800</v>
      </c>
      <c r="S402" s="21" t="str">
        <f t="shared" si="131"/>
        <v>N.M.</v>
      </c>
      <c r="U402" s="9">
        <v>1155091</v>
      </c>
      <c r="W402" s="9">
        <v>0</v>
      </c>
      <c r="Y402" s="9">
        <f t="shared" si="132"/>
        <v>1155091</v>
      </c>
      <c r="AA402" s="21" t="str">
        <f t="shared" si="133"/>
        <v>N.M.</v>
      </c>
      <c r="AC402" s="9">
        <v>1155091</v>
      </c>
      <c r="AE402" s="9">
        <v>0</v>
      </c>
      <c r="AG402" s="9">
        <f t="shared" si="134"/>
        <v>1155091</v>
      </c>
      <c r="AI402" s="21" t="str">
        <f t="shared" si="135"/>
        <v>N.M.</v>
      </c>
    </row>
    <row r="403" spans="1:68" s="16" customFormat="1" ht="12.75">
      <c r="A403" s="16" t="s">
        <v>40</v>
      </c>
      <c r="B403" s="114"/>
      <c r="C403" s="16" t="s">
        <v>94</v>
      </c>
      <c r="D403" s="9"/>
      <c r="E403" s="9">
        <v>95177</v>
      </c>
      <c r="F403" s="9"/>
      <c r="G403" s="9">
        <v>-350860</v>
      </c>
      <c r="H403" s="9"/>
      <c r="I403" s="9">
        <f t="shared" si="128"/>
        <v>446037</v>
      </c>
      <c r="J403" s="44" t="str">
        <f>IF((+E403-G403)=(I403),"  ",$AO$511)</f>
        <v>  </v>
      </c>
      <c r="K403" s="38">
        <f t="shared" si="129"/>
        <v>1.2712677421193639</v>
      </c>
      <c r="L403" s="45"/>
      <c r="M403" s="5">
        <v>-624715</v>
      </c>
      <c r="N403" s="9"/>
      <c r="O403" s="5">
        <v>-286546</v>
      </c>
      <c r="P403" s="9"/>
      <c r="Q403" s="9">
        <f t="shared" si="130"/>
        <v>-338169</v>
      </c>
      <c r="R403" s="44" t="str">
        <f>IF((+M403-O403)=(Q403),"  ",$AO$511)</f>
        <v>  </v>
      </c>
      <c r="S403" s="38">
        <f t="shared" si="131"/>
        <v>-1.1801560656927683</v>
      </c>
      <c r="T403" s="45"/>
      <c r="U403" s="9">
        <v>917176</v>
      </c>
      <c r="V403" s="9"/>
      <c r="W403" s="9">
        <v>1097740</v>
      </c>
      <c r="X403" s="9"/>
      <c r="Y403" s="9">
        <f t="shared" si="132"/>
        <v>-180564</v>
      </c>
      <c r="Z403" s="44" t="str">
        <f>IF((+U403-W403)=(Y403),"  ",$AO$511)</f>
        <v>  </v>
      </c>
      <c r="AA403" s="38">
        <f t="shared" si="133"/>
        <v>-0.1644870370032977</v>
      </c>
      <c r="AB403" s="45"/>
      <c r="AC403" s="9">
        <v>1465998</v>
      </c>
      <c r="AD403" s="9"/>
      <c r="AE403" s="9">
        <v>738872</v>
      </c>
      <c r="AF403" s="9"/>
      <c r="AG403" s="9">
        <f t="shared" si="134"/>
        <v>727126</v>
      </c>
      <c r="AH403" s="44" t="str">
        <f>IF((+AC403-AE403)=(AG403),"  ",$AO$511)</f>
        <v>  </v>
      </c>
      <c r="AI403" s="38">
        <f t="shared" si="135"/>
        <v>0.9841027945300403</v>
      </c>
      <c r="AJ403" s="9"/>
      <c r="AK403" s="9"/>
      <c r="AL403" s="9"/>
      <c r="AM403" s="9"/>
      <c r="AN403" s="9"/>
      <c r="AO403" s="9"/>
      <c r="AP403" s="115"/>
      <c r="AQ403" s="116"/>
      <c r="AR403" s="45"/>
      <c r="AS403" s="9"/>
      <c r="AT403" s="9"/>
      <c r="AU403" s="9"/>
      <c r="AV403" s="9"/>
      <c r="AW403" s="9"/>
      <c r="AX403" s="115"/>
      <c r="AY403" s="116"/>
      <c r="AZ403" s="45"/>
      <c r="BA403" s="9"/>
      <c r="BB403" s="9"/>
      <c r="BC403" s="9"/>
      <c r="BD403" s="115"/>
      <c r="BE403" s="116"/>
      <c r="BF403" s="45"/>
      <c r="BG403" s="9"/>
      <c r="BH403" s="86"/>
      <c r="BI403" s="9"/>
      <c r="BJ403" s="86"/>
      <c r="BK403" s="9"/>
      <c r="BL403" s="86"/>
      <c r="BM403" s="9"/>
      <c r="BN403" s="86"/>
      <c r="BO403" s="86"/>
      <c r="BP403" s="86"/>
    </row>
    <row r="404" spans="1:35" ht="12.75" outlineLevel="1">
      <c r="A404" s="1" t="s">
        <v>964</v>
      </c>
      <c r="B404" s="16" t="s">
        <v>965</v>
      </c>
      <c r="C404" s="1" t="s">
        <v>1324</v>
      </c>
      <c r="E404" s="5">
        <v>363870.57</v>
      </c>
      <c r="G404" s="5">
        <v>2954734.85</v>
      </c>
      <c r="I404" s="9">
        <f t="shared" si="128"/>
        <v>-2590864.2800000003</v>
      </c>
      <c r="K404" s="21">
        <f t="shared" si="129"/>
        <v>-0.8768517012617901</v>
      </c>
      <c r="M404" s="9">
        <v>-2796661.34</v>
      </c>
      <c r="O404" s="9">
        <v>3996190.71</v>
      </c>
      <c r="Q404" s="9">
        <f t="shared" si="130"/>
        <v>-6792852.05</v>
      </c>
      <c r="S404" s="21">
        <f t="shared" si="131"/>
        <v>-1.6998318005698982</v>
      </c>
      <c r="U404" s="9">
        <v>9149108.96</v>
      </c>
      <c r="W404" s="9">
        <v>15542797.46</v>
      </c>
      <c r="Y404" s="9">
        <f t="shared" si="132"/>
        <v>-6393688.5</v>
      </c>
      <c r="AA404" s="21">
        <f t="shared" si="133"/>
        <v>-0.4113602146881479</v>
      </c>
      <c r="AC404" s="9">
        <v>9886927.340000002</v>
      </c>
      <c r="AE404" s="9">
        <v>9300586.650000002</v>
      </c>
      <c r="AG404" s="9">
        <f t="shared" si="134"/>
        <v>586340.6899999995</v>
      </c>
      <c r="AI404" s="21">
        <f t="shared" si="135"/>
        <v>0.06304340920257964</v>
      </c>
    </row>
    <row r="405" spans="1:35" ht="12.75" outlineLevel="1">
      <c r="A405" s="1" t="s">
        <v>966</v>
      </c>
      <c r="B405" s="16" t="s">
        <v>967</v>
      </c>
      <c r="C405" s="1" t="s">
        <v>1325</v>
      </c>
      <c r="E405" s="5">
        <v>3267128.6</v>
      </c>
      <c r="G405" s="5">
        <v>3864449.1</v>
      </c>
      <c r="I405" s="9">
        <f t="shared" si="128"/>
        <v>-597320.5</v>
      </c>
      <c r="K405" s="21">
        <f t="shared" si="129"/>
        <v>-0.1545680857848535</v>
      </c>
      <c r="M405" s="9">
        <v>22036816.1</v>
      </c>
      <c r="O405" s="9">
        <v>6776884.13</v>
      </c>
      <c r="Q405" s="9">
        <f t="shared" si="130"/>
        <v>15259931.970000003</v>
      </c>
      <c r="S405" s="21">
        <f t="shared" si="131"/>
        <v>2.2517622667395383</v>
      </c>
      <c r="U405" s="9">
        <v>43255740.2</v>
      </c>
      <c r="W405" s="9">
        <v>22916132.24</v>
      </c>
      <c r="Y405" s="9">
        <f t="shared" si="132"/>
        <v>20339607.960000005</v>
      </c>
      <c r="AA405" s="21">
        <f t="shared" si="133"/>
        <v>0.8875672276186868</v>
      </c>
      <c r="AC405" s="9">
        <v>46629976.84</v>
      </c>
      <c r="AE405" s="9">
        <v>37606806.4</v>
      </c>
      <c r="AG405" s="9">
        <f t="shared" si="134"/>
        <v>9023170.440000005</v>
      </c>
      <c r="AI405" s="21">
        <f t="shared" si="135"/>
        <v>0.23993450398383218</v>
      </c>
    </row>
    <row r="406" spans="1:35" ht="12.75" outlineLevel="1">
      <c r="A406" s="1" t="s">
        <v>968</v>
      </c>
      <c r="B406" s="16" t="s">
        <v>969</v>
      </c>
      <c r="C406" s="1" t="s">
        <v>1326</v>
      </c>
      <c r="E406" s="5">
        <v>-1516753.33</v>
      </c>
      <c r="G406" s="5">
        <v>-3331024.09</v>
      </c>
      <c r="I406" s="9">
        <f t="shared" si="128"/>
        <v>1814270.7599999998</v>
      </c>
      <c r="K406" s="21">
        <f t="shared" si="129"/>
        <v>0.544658552739557</v>
      </c>
      <c r="M406" s="9">
        <v>-18731157.9</v>
      </c>
      <c r="O406" s="9">
        <v>-6322562.89</v>
      </c>
      <c r="Q406" s="9">
        <f t="shared" si="130"/>
        <v>-12408595.009999998</v>
      </c>
      <c r="S406" s="21">
        <f t="shared" si="131"/>
        <v>-1.9625894160144919</v>
      </c>
      <c r="U406" s="9">
        <v>-40189445.63</v>
      </c>
      <c r="W406" s="9">
        <v>-21838208.16</v>
      </c>
      <c r="Y406" s="9">
        <f t="shared" si="132"/>
        <v>-18351237.470000003</v>
      </c>
      <c r="AA406" s="21">
        <f t="shared" si="133"/>
        <v>-0.8403270696729178</v>
      </c>
      <c r="AC406" s="9">
        <v>-42269933.160000004</v>
      </c>
      <c r="AE406" s="9">
        <v>-26142384.22</v>
      </c>
      <c r="AG406" s="9">
        <f t="shared" si="134"/>
        <v>-16127548.940000005</v>
      </c>
      <c r="AI406" s="21">
        <f t="shared" si="135"/>
        <v>-0.6169119390289493</v>
      </c>
    </row>
    <row r="407" spans="1:35" ht="12.75" outlineLevel="1">
      <c r="A407" s="1" t="s">
        <v>970</v>
      </c>
      <c r="B407" s="16" t="s">
        <v>971</v>
      </c>
      <c r="C407" s="1" t="s">
        <v>1327</v>
      </c>
      <c r="E407" s="5">
        <v>-74202</v>
      </c>
      <c r="G407" s="5">
        <v>-90076</v>
      </c>
      <c r="I407" s="9">
        <f t="shared" si="128"/>
        <v>15874</v>
      </c>
      <c r="K407" s="21">
        <f t="shared" si="129"/>
        <v>0.1762289622096896</v>
      </c>
      <c r="M407" s="9">
        <v>-222606</v>
      </c>
      <c r="O407" s="9">
        <v>-270228</v>
      </c>
      <c r="Q407" s="9">
        <f t="shared" si="130"/>
        <v>47622</v>
      </c>
      <c r="S407" s="21">
        <f t="shared" si="131"/>
        <v>0.1762289622096896</v>
      </c>
      <c r="U407" s="9">
        <v>-932338</v>
      </c>
      <c r="W407" s="9">
        <v>-990835.24</v>
      </c>
      <c r="Y407" s="9">
        <f t="shared" si="132"/>
        <v>58497.23999999999</v>
      </c>
      <c r="AA407" s="21">
        <f t="shared" si="133"/>
        <v>0.059038311959917766</v>
      </c>
      <c r="AC407" s="9">
        <v>-1022412.76</v>
      </c>
      <c r="AE407" s="9">
        <v>-1088211.11</v>
      </c>
      <c r="AG407" s="9">
        <f t="shared" si="134"/>
        <v>65798.3500000001</v>
      </c>
      <c r="AI407" s="21">
        <f t="shared" si="135"/>
        <v>0.0604646923702149</v>
      </c>
    </row>
    <row r="408" spans="1:68" s="90" customFormat="1" ht="12.75">
      <c r="A408" s="90" t="s">
        <v>41</v>
      </c>
      <c r="B408" s="91"/>
      <c r="C408" s="77" t="s">
        <v>1328</v>
      </c>
      <c r="D408" s="105"/>
      <c r="E408" s="105">
        <v>2040043.84</v>
      </c>
      <c r="F408" s="105"/>
      <c r="G408" s="105">
        <v>3398083.86</v>
      </c>
      <c r="H408" s="105"/>
      <c r="I408" s="9">
        <f t="shared" si="128"/>
        <v>-1358040.0199999998</v>
      </c>
      <c r="J408" s="37" t="str">
        <f>IF((+E408-G408)=(I408),"  ",$AO$511)</f>
        <v>  </v>
      </c>
      <c r="K408" s="38">
        <f t="shared" si="129"/>
        <v>-0.3996487655840253</v>
      </c>
      <c r="L408" s="39"/>
      <c r="M408" s="5">
        <v>286390.86000000313</v>
      </c>
      <c r="N408" s="9"/>
      <c r="O408" s="5">
        <v>4180283.95</v>
      </c>
      <c r="P408" s="9"/>
      <c r="Q408" s="9">
        <f t="shared" si="130"/>
        <v>-3893893.089999997</v>
      </c>
      <c r="R408" s="37" t="str">
        <f>IF((+M408-O408)=(Q408),"  ",$AO$511)</f>
        <v>  </v>
      </c>
      <c r="S408" s="38">
        <f t="shared" si="131"/>
        <v>-0.9314900941119076</v>
      </c>
      <c r="T408" s="39"/>
      <c r="U408" s="9">
        <v>11283065.530000001</v>
      </c>
      <c r="V408" s="9"/>
      <c r="W408" s="9">
        <v>15629886.300000003</v>
      </c>
      <c r="X408" s="9"/>
      <c r="Y408" s="9">
        <f t="shared" si="132"/>
        <v>-4346820.770000001</v>
      </c>
      <c r="Z408" s="37" t="str">
        <f>IF((+U408-W408)=(Y408),"  ",$AO$511)</f>
        <v>  </v>
      </c>
      <c r="AA408" s="38">
        <f t="shared" si="133"/>
        <v>-0.2781095579690814</v>
      </c>
      <c r="AB408" s="39"/>
      <c r="AC408" s="9">
        <v>13224558.259999998</v>
      </c>
      <c r="AD408" s="9"/>
      <c r="AE408" s="9">
        <v>19676797.720000006</v>
      </c>
      <c r="AF408" s="9"/>
      <c r="AG408" s="9">
        <f t="shared" si="134"/>
        <v>-6452239.460000008</v>
      </c>
      <c r="AH408" s="37" t="str">
        <f>IF((+AC408-AE408)=(AG408),"  ",$AO$511)</f>
        <v>  </v>
      </c>
      <c r="AI408" s="38">
        <f t="shared" si="135"/>
        <v>-0.3279110529983131</v>
      </c>
      <c r="AJ408" s="105"/>
      <c r="AK408" s="105"/>
      <c r="AL408" s="105"/>
      <c r="AM408" s="105"/>
      <c r="AN408" s="105"/>
      <c r="AO408" s="105"/>
      <c r="AP408" s="106"/>
      <c r="AQ408" s="107"/>
      <c r="AR408" s="108"/>
      <c r="AS408" s="105"/>
      <c r="AT408" s="105"/>
      <c r="AU408" s="105"/>
      <c r="AV408" s="105"/>
      <c r="AW408" s="105"/>
      <c r="AX408" s="106"/>
      <c r="AY408" s="107"/>
      <c r="AZ408" s="108"/>
      <c r="BA408" s="105"/>
      <c r="BB408" s="105"/>
      <c r="BC408" s="105"/>
      <c r="BD408" s="106"/>
      <c r="BE408" s="107"/>
      <c r="BF408" s="108"/>
      <c r="BG408" s="105"/>
      <c r="BH408" s="109"/>
      <c r="BI408" s="105"/>
      <c r="BJ408" s="109"/>
      <c r="BK408" s="105"/>
      <c r="BL408" s="109"/>
      <c r="BM408" s="105"/>
      <c r="BN408" s="97"/>
      <c r="BO408" s="97"/>
      <c r="BP408" s="97"/>
    </row>
    <row r="409" spans="1:68" s="17" customFormat="1" ht="12.75">
      <c r="A409" s="17" t="s">
        <v>42</v>
      </c>
      <c r="B409" s="98"/>
      <c r="C409" s="17" t="s">
        <v>43</v>
      </c>
      <c r="D409" s="18"/>
      <c r="E409" s="18">
        <v>44907454.69499999</v>
      </c>
      <c r="F409" s="18"/>
      <c r="G409" s="18">
        <v>42107666.249000005</v>
      </c>
      <c r="H409" s="18"/>
      <c r="I409" s="18">
        <f t="shared" si="128"/>
        <v>2799788.4459999874</v>
      </c>
      <c r="J409" s="37" t="str">
        <f>IF((+E409-G409)=(I409),"  ",$AO$511)</f>
        <v>  </v>
      </c>
      <c r="K409" s="40">
        <f t="shared" si="129"/>
        <v>0.06649118071383209</v>
      </c>
      <c r="L409" s="39"/>
      <c r="M409" s="8">
        <v>129742369.10699995</v>
      </c>
      <c r="N409" s="18"/>
      <c r="O409" s="8">
        <v>122222957.09799999</v>
      </c>
      <c r="P409" s="18"/>
      <c r="Q409" s="18">
        <f t="shared" si="130"/>
        <v>7519412.008999959</v>
      </c>
      <c r="R409" s="37" t="str">
        <f>IF((+M409-O409)=(Q409),"  ",$AO$511)</f>
        <v>  </v>
      </c>
      <c r="S409" s="40">
        <f t="shared" si="131"/>
        <v>0.06152209198285715</v>
      </c>
      <c r="T409" s="39"/>
      <c r="U409" s="18">
        <v>487553972.89800024</v>
      </c>
      <c r="V409" s="18"/>
      <c r="W409" s="18">
        <v>481312396.76200026</v>
      </c>
      <c r="X409" s="18"/>
      <c r="Y409" s="18">
        <f t="shared" si="132"/>
        <v>6241576.135999978</v>
      </c>
      <c r="Z409" s="37" t="str">
        <f>IF((+U409-W409)=(Y409),"  ",$AO$511)</f>
        <v>  </v>
      </c>
      <c r="AA409" s="40">
        <f t="shared" si="133"/>
        <v>0.012967827502449136</v>
      </c>
      <c r="AB409" s="39"/>
      <c r="AC409" s="18">
        <v>532057473.35100025</v>
      </c>
      <c r="AD409" s="18"/>
      <c r="AE409" s="18">
        <v>530054240.65700024</v>
      </c>
      <c r="AF409" s="18"/>
      <c r="AG409" s="18">
        <f t="shared" si="134"/>
        <v>2003232.6940000057</v>
      </c>
      <c r="AH409" s="37" t="str">
        <f>IF((+AC409-AE409)=(AG409),"  ",$AO$511)</f>
        <v>  </v>
      </c>
      <c r="AI409" s="40">
        <f t="shared" si="135"/>
        <v>0.003779297551731699</v>
      </c>
      <c r="AJ409" s="18"/>
      <c r="AK409" s="18"/>
      <c r="AL409" s="18"/>
      <c r="AM409" s="18"/>
      <c r="AN409" s="18"/>
      <c r="AO409" s="18"/>
      <c r="AP409" s="85"/>
      <c r="AQ409" s="117"/>
      <c r="AR409" s="39"/>
      <c r="AS409" s="18"/>
      <c r="AT409" s="18"/>
      <c r="AU409" s="18"/>
      <c r="AV409" s="18"/>
      <c r="AW409" s="18"/>
      <c r="AX409" s="85"/>
      <c r="AY409" s="117"/>
      <c r="AZ409" s="39"/>
      <c r="BA409" s="18"/>
      <c r="BB409" s="18"/>
      <c r="BC409" s="18"/>
      <c r="BD409" s="85"/>
      <c r="BE409" s="117"/>
      <c r="BF409" s="39"/>
      <c r="BG409" s="18"/>
      <c r="BH409" s="104"/>
      <c r="BI409" s="18"/>
      <c r="BJ409" s="104"/>
      <c r="BK409" s="18"/>
      <c r="BL409" s="104"/>
      <c r="BM409" s="18"/>
      <c r="BN409" s="104"/>
      <c r="BO409" s="104"/>
      <c r="BP409" s="104"/>
    </row>
    <row r="410" spans="5:53" ht="12.75">
      <c r="E410" s="41" t="str">
        <f>IF(ABS(E134+E159+E166+E318+E350+E359+E397+E403+E408-E409)&gt;$AO$507,$AO$510," ")</f>
        <v> </v>
      </c>
      <c r="F410" s="27"/>
      <c r="G410" s="41" t="str">
        <f>IF(ABS(G134+G159+G166+G318+G350+G359+G397+G403+G408-G409)&gt;$AO$507,$AO$510," ")</f>
        <v> </v>
      </c>
      <c r="H410" s="42"/>
      <c r="I410" s="41" t="str">
        <f>IF(ABS(I134+I159+I166+I318+I350+I359+I397+I403+I408-I409)&gt;$AO$507,$AO$510," ")</f>
        <v> </v>
      </c>
      <c r="M410" s="41" t="str">
        <f>IF(ABS(M134+M159+M166+M318+M350+M359+M397+M403+M408-M409)&gt;$AO$507,$AO$510," ")</f>
        <v> </v>
      </c>
      <c r="N410" s="42"/>
      <c r="O410" s="41" t="str">
        <f>IF(ABS(O134+O159+O166+O318+O350+O359+O397+O403+O408-O409)&gt;$AO$507,$AO$510," ")</f>
        <v> </v>
      </c>
      <c r="P410" s="28"/>
      <c r="Q410" s="41" t="str">
        <f>IF(ABS(Q134+Q159+Q166+Q318+Q350+Q359+Q397+Q403+Q408-Q409)&gt;$AO$507,$AO$510," ")</f>
        <v> </v>
      </c>
      <c r="U410" s="41" t="str">
        <f>IF(ABS(U134+U159+U166+U318+U350+U359+U397+U403+U408-U409)&gt;$AO$507,$AO$510," ")</f>
        <v> </v>
      </c>
      <c r="V410" s="28"/>
      <c r="W410" s="41" t="str">
        <f>IF(ABS(W134+W159+W166+W318+W350+W359+W397+W403+W408-W409)&gt;$AO$507,$AO$510," ")</f>
        <v> </v>
      </c>
      <c r="X410" s="28"/>
      <c r="Y410" s="41" t="str">
        <f>IF(ABS(Y134+Y159+Y166+Y318+Y350+Y359+Y397+Y403+Y408-Y409)&gt;$AO$507,$AO$510," ")</f>
        <v> </v>
      </c>
      <c r="AC410" s="41" t="str">
        <f>IF(ABS(AC134+AC159+AC166+AC318+AC350+AC359+AC397+AC403+AC408-AC409)&gt;$AO$507,$AO$510," ")</f>
        <v> </v>
      </c>
      <c r="AD410" s="28"/>
      <c r="AE410" s="41" t="str">
        <f>IF(ABS(AE134+AE159+AE166+AE318+AE350+AE359+AE397+AE403+AE408-AE409)&gt;$AO$507,$AO$510," ")</f>
        <v> </v>
      </c>
      <c r="AF410" s="42"/>
      <c r="AG410" s="41" t="str">
        <f>IF(ABS(AG134+AG159+AG166+AG318+AG350+AG359+AG397+AG403+AG408-AG409)&gt;$AO$507,$AO$510," ")</f>
        <v> </v>
      </c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</row>
    <row r="411" spans="1:53" ht="12.75">
      <c r="A411" s="76" t="s">
        <v>44</v>
      </c>
      <c r="C411" s="2" t="s">
        <v>45</v>
      </c>
      <c r="D411" s="8"/>
      <c r="E411" s="8">
        <v>5766589.535000005</v>
      </c>
      <c r="F411" s="8"/>
      <c r="G411" s="8">
        <v>5766573.562000001</v>
      </c>
      <c r="H411" s="18"/>
      <c r="I411" s="18">
        <f>(+E411-G411)</f>
        <v>15.973000003956258</v>
      </c>
      <c r="J411" s="37" t="str">
        <f>IF((+E411-G411)=(I411),"  ",$AO$511)</f>
        <v>  </v>
      </c>
      <c r="K411" s="40">
        <f>IF(G411&lt;0,IF(I411=0,0,IF(OR(G411=0,E411=0),"N.M.",IF(ABS(I411/G411)&gt;=10,"N.M.",I411/(-G411)))),IF(I411=0,0,IF(OR(G411=0,E411=0),"N.M.",IF(ABS(I411/G411)&gt;=10,"N.M.",I411/G411))))</f>
        <v>2.769929115135817E-06</v>
      </c>
      <c r="L411" s="39"/>
      <c r="M411" s="8">
        <v>9649080.38900001</v>
      </c>
      <c r="N411" s="18"/>
      <c r="O411" s="8">
        <v>11934595.542000018</v>
      </c>
      <c r="P411" s="18"/>
      <c r="Q411" s="18">
        <f>(+M411-O411)</f>
        <v>-2285515.1530000083</v>
      </c>
      <c r="R411" s="37" t="str">
        <f>IF((+M411-O411)=(Q411),"  ",$AO$511)</f>
        <v>  </v>
      </c>
      <c r="S411" s="40">
        <f>IF(O411&lt;0,IF(Q411=0,0,IF(OR(O411=0,M411=0),"N.M.",IF(ABS(Q411/O411)&gt;=10,"N.M.",Q411/(-O411)))),IF(Q411=0,0,IF(OR(O411=0,M411=0),"N.M.",IF(ABS(Q411/O411)&gt;=10,"N.M.",Q411/O411))))</f>
        <v>-0.1915033605417849</v>
      </c>
      <c r="T411" s="39"/>
      <c r="U411" s="18">
        <v>53549124.27899999</v>
      </c>
      <c r="V411" s="18"/>
      <c r="W411" s="18">
        <v>56758895.323000014</v>
      </c>
      <c r="X411" s="18"/>
      <c r="Y411" s="18">
        <f>(+U411-W411)</f>
        <v>-3209771.044000022</v>
      </c>
      <c r="Z411" s="37" t="str">
        <f>IF((+U411-W411)=(Y411),"  ",$AO$511)</f>
        <v>  </v>
      </c>
      <c r="AA411" s="40">
        <f>IF(W411&lt;0,IF(Y411=0,0,IF(OR(W411=0,U411=0),"N.M.",IF(ABS(Y411/W411)&gt;=10,"N.M.",Y411/(-W411)))),IF(Y411=0,0,IF(OR(W411=0,U411=0),"N.M.",IF(ABS(Y411/W411)&gt;=10,"N.M.",Y411/W411))))</f>
        <v>-0.0565509780578719</v>
      </c>
      <c r="AB411" s="39"/>
      <c r="AC411" s="18">
        <v>61462413.24100003</v>
      </c>
      <c r="AD411" s="18"/>
      <c r="AE411" s="18">
        <v>59058685.25000006</v>
      </c>
      <c r="AF411" s="18"/>
      <c r="AG411" s="18">
        <f>(+AC411-AE411)</f>
        <v>2403727.990999967</v>
      </c>
      <c r="AH411" s="37" t="str">
        <f>IF((+AC411-AE411)=(AG411),"  ",$AO$511)</f>
        <v>  </v>
      </c>
      <c r="AI411" s="40">
        <f>IF(AE411&lt;0,IF(AG411=0,0,IF(OR(AE411=0,AC411=0),"N.M.",IF(ABS(AG411/AE411)&gt;=10,"N.M.",AG411/(-AE411)))),IF(AG411=0,0,IF(OR(AE411=0,AC411=0),"N.M.",IF(ABS(AG411/AE411)&gt;=10,"N.M.",AG411/AE411))))</f>
        <v>0.04070066884870188</v>
      </c>
      <c r="AJ411" s="39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</row>
    <row r="412" spans="3:53" ht="12.75">
      <c r="C412" s="2"/>
      <c r="D412" s="8"/>
      <c r="E412" s="41" t="str">
        <f>IF(ABS(E122-E409-E411)&gt;$AO$507,$AO$510," ")</f>
        <v> </v>
      </c>
      <c r="F412" s="27"/>
      <c r="G412" s="41" t="str">
        <f>IF(ABS(G122-G409-G411)&gt;$AO$507,$AO$510," ")</f>
        <v> </v>
      </c>
      <c r="H412" s="42"/>
      <c r="I412" s="41" t="str">
        <f>IF(ABS(I122-I409-I411)&gt;$AO$507,$AO$510," ")</f>
        <v> </v>
      </c>
      <c r="M412" s="41" t="str">
        <f>IF(ABS(M122-M409-M411)&gt;$AO$507,$AO$510," ")</f>
        <v> </v>
      </c>
      <c r="N412" s="42"/>
      <c r="O412" s="41" t="str">
        <f>IF(ABS(O122-O409-O411)&gt;$AO$507,$AO$510," ")</f>
        <v> </v>
      </c>
      <c r="P412" s="42"/>
      <c r="Q412" s="41" t="str">
        <f>IF(ABS(Q122-Q409-Q411)&gt;$AO$507,$AO$510," ")</f>
        <v> </v>
      </c>
      <c r="U412" s="41" t="str">
        <f>IF(ABS(U122-U409-U411)&gt;$AO$507,$AO$510," ")</f>
        <v> </v>
      </c>
      <c r="V412" s="28"/>
      <c r="W412" s="41" t="str">
        <f>IF(ABS(W122-W409-W411)&gt;$AO$507,$AO$510," ")</f>
        <v> </v>
      </c>
      <c r="X412" s="42"/>
      <c r="Y412" s="41" t="str">
        <f>IF(ABS(Y122-Y409-Y411)&gt;$AO$507,$AO$510," ")</f>
        <v> </v>
      </c>
      <c r="AC412" s="41" t="str">
        <f>IF(ABS(AC122-AC409-AC411)&gt;$AO$507,$AO$510," ")</f>
        <v> </v>
      </c>
      <c r="AD412" s="28"/>
      <c r="AE412" s="41" t="str">
        <f>IF(ABS(AE122-AE409-AE411)&gt;$AO$507,$AO$510," ")</f>
        <v> </v>
      </c>
      <c r="AF412" s="42"/>
      <c r="AG412" s="41" t="str">
        <f>IF(ABS(AG122-AG409-AG411)&gt;$AO$507,$AO$510," ")</f>
        <v> </v>
      </c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</row>
    <row r="413" spans="3:53" ht="13.5" customHeight="1">
      <c r="C413" s="2" t="s">
        <v>46</v>
      </c>
      <c r="D413" s="8"/>
      <c r="E413" s="31"/>
      <c r="F413" s="31"/>
      <c r="G413" s="31"/>
      <c r="H413" s="18"/>
      <c r="M413" s="5"/>
      <c r="N413" s="18"/>
      <c r="O413" s="5"/>
      <c r="P413" s="9"/>
      <c r="U413" s="31"/>
      <c r="V413" s="31"/>
      <c r="W413" s="31"/>
      <c r="AC413" s="31"/>
      <c r="AD413" s="31"/>
      <c r="AE413" s="31"/>
      <c r="AF413" s="18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</row>
    <row r="414" spans="1:35" ht="12.75" outlineLevel="1">
      <c r="A414" s="1" t="s">
        <v>972</v>
      </c>
      <c r="B414" s="16" t="s">
        <v>973</v>
      </c>
      <c r="C414" s="1" t="s">
        <v>1329</v>
      </c>
      <c r="E414" s="5">
        <v>0</v>
      </c>
      <c r="G414" s="5">
        <v>0</v>
      </c>
      <c r="I414" s="9">
        <f aca="true" t="shared" si="136" ref="I414:I446">+E414-G414</f>
        <v>0</v>
      </c>
      <c r="K414" s="21">
        <f aca="true" t="shared" si="137" ref="K414:K446">IF(G414&lt;0,IF(I414=0,0,IF(OR(G414=0,E414=0),"N.M.",IF(ABS(I414/G414)&gt;=10,"N.M.",I414/(-G414)))),IF(I414=0,0,IF(OR(G414=0,E414=0),"N.M.",IF(ABS(I414/G414)&gt;=10,"N.M.",I414/G414))))</f>
        <v>0</v>
      </c>
      <c r="M414" s="9">
        <v>0</v>
      </c>
      <c r="O414" s="9">
        <v>-1.28</v>
      </c>
      <c r="Q414" s="9">
        <f aca="true" t="shared" si="138" ref="Q414:Q446">+M414-O414</f>
        <v>1.28</v>
      </c>
      <c r="S414" s="21" t="str">
        <f aca="true" t="shared" si="139" ref="S414:S446">IF(O414&lt;0,IF(Q414=0,0,IF(OR(O414=0,M414=0),"N.M.",IF(ABS(Q414/O414)&gt;=10,"N.M.",Q414/(-O414)))),IF(Q414=0,0,IF(OR(O414=0,M414=0),"N.M.",IF(ABS(Q414/O414)&gt;=10,"N.M.",Q414/O414))))</f>
        <v>N.M.</v>
      </c>
      <c r="U414" s="9">
        <v>0</v>
      </c>
      <c r="W414" s="9">
        <v>-15.82</v>
      </c>
      <c r="Y414" s="9">
        <f aca="true" t="shared" si="140" ref="Y414:Y446">+U414-W414</f>
        <v>15.82</v>
      </c>
      <c r="AA414" s="21" t="str">
        <f aca="true" t="shared" si="141" ref="AA414:AA446">IF(W414&lt;0,IF(Y414=0,0,IF(OR(W414=0,U414=0),"N.M.",IF(ABS(Y414/W414)&gt;=10,"N.M.",Y414/(-W414)))),IF(Y414=0,0,IF(OR(W414=0,U414=0),"N.M.",IF(ABS(Y414/W414)&gt;=10,"N.M.",Y414/W414))))</f>
        <v>N.M.</v>
      </c>
      <c r="AC414" s="9">
        <v>0</v>
      </c>
      <c r="AE414" s="9">
        <v>-15.82</v>
      </c>
      <c r="AG414" s="9">
        <f aca="true" t="shared" si="142" ref="AG414:AG446">+AC414-AE414</f>
        <v>15.82</v>
      </c>
      <c r="AI414" s="21" t="str">
        <f aca="true" t="shared" si="143" ref="AI414:AI446">IF(AE414&lt;0,IF(AG414=0,0,IF(OR(AE414=0,AC414=0),"N.M.",IF(ABS(AG414/AE414)&gt;=10,"N.M.",AG414/(-AE414)))),IF(AG414=0,0,IF(OR(AE414=0,AC414=0),"N.M.",IF(ABS(AG414/AE414)&gt;=10,"N.M.",AG414/AE414))))</f>
        <v>N.M.</v>
      </c>
    </row>
    <row r="415" spans="1:35" ht="12.75" outlineLevel="1">
      <c r="A415" s="1" t="s">
        <v>974</v>
      </c>
      <c r="B415" s="16" t="s">
        <v>975</v>
      </c>
      <c r="C415" s="1" t="s">
        <v>1330</v>
      </c>
      <c r="E415" s="5">
        <v>4225</v>
      </c>
      <c r="G415" s="5">
        <v>4225</v>
      </c>
      <c r="I415" s="9">
        <f t="shared" si="136"/>
        <v>0</v>
      </c>
      <c r="K415" s="21">
        <f t="shared" si="137"/>
        <v>0</v>
      </c>
      <c r="M415" s="9">
        <v>12675</v>
      </c>
      <c r="O415" s="9">
        <v>12675</v>
      </c>
      <c r="Q415" s="9">
        <f t="shared" si="138"/>
        <v>0</v>
      </c>
      <c r="S415" s="21">
        <f t="shared" si="139"/>
        <v>0</v>
      </c>
      <c r="U415" s="9">
        <v>47700</v>
      </c>
      <c r="W415" s="9">
        <v>47700</v>
      </c>
      <c r="Y415" s="9">
        <f t="shared" si="140"/>
        <v>0</v>
      </c>
      <c r="AA415" s="21">
        <f t="shared" si="141"/>
        <v>0</v>
      </c>
      <c r="AC415" s="9">
        <v>51925</v>
      </c>
      <c r="AE415" s="9">
        <v>52025</v>
      </c>
      <c r="AG415" s="9">
        <f t="shared" si="142"/>
        <v>-100</v>
      </c>
      <c r="AI415" s="21">
        <f t="shared" si="143"/>
        <v>-0.0019221528111484864</v>
      </c>
    </row>
    <row r="416" spans="1:35" ht="12.75" outlineLevel="1">
      <c r="A416" s="1" t="s">
        <v>976</v>
      </c>
      <c r="B416" s="16" t="s">
        <v>977</v>
      </c>
      <c r="C416" s="1" t="s">
        <v>1331</v>
      </c>
      <c r="E416" s="5">
        <v>-555.81</v>
      </c>
      <c r="G416" s="5">
        <v>-555.81</v>
      </c>
      <c r="I416" s="9">
        <f t="shared" si="136"/>
        <v>0</v>
      </c>
      <c r="K416" s="21">
        <f t="shared" si="137"/>
        <v>0</v>
      </c>
      <c r="M416" s="9">
        <v>-1667.43</v>
      </c>
      <c r="O416" s="9">
        <v>-1667.43</v>
      </c>
      <c r="Q416" s="9">
        <f t="shared" si="138"/>
        <v>0</v>
      </c>
      <c r="S416" s="21">
        <f t="shared" si="139"/>
        <v>0</v>
      </c>
      <c r="U416" s="9">
        <v>-6113.91</v>
      </c>
      <c r="W416" s="9">
        <v>-6113.91</v>
      </c>
      <c r="Y416" s="9">
        <f t="shared" si="140"/>
        <v>0</v>
      </c>
      <c r="AA416" s="21">
        <f t="shared" si="141"/>
        <v>0</v>
      </c>
      <c r="AC416" s="9">
        <v>-6669.72</v>
      </c>
      <c r="AE416" s="9">
        <v>-6669.72</v>
      </c>
      <c r="AG416" s="9">
        <f t="shared" si="142"/>
        <v>0</v>
      </c>
      <c r="AI416" s="21">
        <f t="shared" si="143"/>
        <v>0</v>
      </c>
    </row>
    <row r="417" spans="1:35" ht="12.75" outlineLevel="1">
      <c r="A417" s="1" t="s">
        <v>978</v>
      </c>
      <c r="B417" s="16" t="s">
        <v>979</v>
      </c>
      <c r="C417" s="1" t="s">
        <v>1332</v>
      </c>
      <c r="E417" s="5">
        <v>41581.02</v>
      </c>
      <c r="G417" s="5">
        <v>31073.31</v>
      </c>
      <c r="I417" s="9">
        <f t="shared" si="136"/>
        <v>10507.709999999995</v>
      </c>
      <c r="K417" s="21">
        <f t="shared" si="137"/>
        <v>0.3381586963216984</v>
      </c>
      <c r="M417" s="9">
        <v>69054.76</v>
      </c>
      <c r="O417" s="9">
        <v>92654.72</v>
      </c>
      <c r="Q417" s="9">
        <f t="shared" si="138"/>
        <v>-23599.960000000006</v>
      </c>
      <c r="S417" s="21">
        <f t="shared" si="139"/>
        <v>-0.25470866459906205</v>
      </c>
      <c r="U417" s="9">
        <v>179343.55</v>
      </c>
      <c r="W417" s="9">
        <v>391620.976</v>
      </c>
      <c r="Y417" s="9">
        <f t="shared" si="140"/>
        <v>-212277.42600000004</v>
      </c>
      <c r="AA417" s="21">
        <f t="shared" si="141"/>
        <v>-0.5420481511695124</v>
      </c>
      <c r="AC417" s="9">
        <v>211170.68</v>
      </c>
      <c r="AE417" s="9">
        <v>418581.063</v>
      </c>
      <c r="AG417" s="9">
        <f t="shared" si="142"/>
        <v>-207410.38300000003</v>
      </c>
      <c r="AI417" s="21">
        <f t="shared" si="143"/>
        <v>-0.495508281032771</v>
      </c>
    </row>
    <row r="418" spans="1:35" ht="12.75" outlineLevel="1">
      <c r="A418" s="1" t="s">
        <v>980</v>
      </c>
      <c r="B418" s="16" t="s">
        <v>981</v>
      </c>
      <c r="C418" s="1" t="s">
        <v>1333</v>
      </c>
      <c r="E418" s="5">
        <v>342131.28</v>
      </c>
      <c r="G418" s="5">
        <v>0</v>
      </c>
      <c r="I418" s="9">
        <f t="shared" si="136"/>
        <v>342131.28</v>
      </c>
      <c r="K418" s="21" t="str">
        <f t="shared" si="137"/>
        <v>N.M.</v>
      </c>
      <c r="M418" s="9">
        <v>1533036.62</v>
      </c>
      <c r="O418" s="9">
        <v>120.83</v>
      </c>
      <c r="Q418" s="9">
        <f t="shared" si="138"/>
        <v>1532915.79</v>
      </c>
      <c r="S418" s="21" t="str">
        <f t="shared" si="139"/>
        <v>N.M.</v>
      </c>
      <c r="U418" s="9">
        <v>1537810.58</v>
      </c>
      <c r="W418" s="9">
        <v>66698.88</v>
      </c>
      <c r="Y418" s="9">
        <f t="shared" si="140"/>
        <v>1471111.7000000002</v>
      </c>
      <c r="AA418" s="21" t="str">
        <f t="shared" si="141"/>
        <v>N.M.</v>
      </c>
      <c r="AC418" s="9">
        <v>1537810.58</v>
      </c>
      <c r="AE418" s="9">
        <v>351424.6</v>
      </c>
      <c r="AG418" s="9">
        <f t="shared" si="142"/>
        <v>1186385.98</v>
      </c>
      <c r="AI418" s="21">
        <f t="shared" si="143"/>
        <v>3.3759332158306505</v>
      </c>
    </row>
    <row r="419" spans="1:35" ht="12.75" outlineLevel="1">
      <c r="A419" s="1" t="s">
        <v>982</v>
      </c>
      <c r="B419" s="16" t="s">
        <v>983</v>
      </c>
      <c r="C419" s="1" t="s">
        <v>1334</v>
      </c>
      <c r="E419" s="5">
        <v>68977.66</v>
      </c>
      <c r="G419" s="5">
        <v>-1351.34</v>
      </c>
      <c r="I419" s="9">
        <f t="shared" si="136"/>
        <v>70329</v>
      </c>
      <c r="K419" s="21" t="str">
        <f t="shared" si="137"/>
        <v>N.M.</v>
      </c>
      <c r="M419" s="9">
        <v>126649.37</v>
      </c>
      <c r="O419" s="9">
        <v>236250.17</v>
      </c>
      <c r="Q419" s="9">
        <f t="shared" si="138"/>
        <v>-109600.80000000002</v>
      </c>
      <c r="S419" s="21">
        <f t="shared" si="139"/>
        <v>-0.4639183963338524</v>
      </c>
      <c r="U419" s="9">
        <v>166905.44</v>
      </c>
      <c r="W419" s="9">
        <v>241213.57</v>
      </c>
      <c r="Y419" s="9">
        <f t="shared" si="140"/>
        <v>-74308.13</v>
      </c>
      <c r="AA419" s="21">
        <f t="shared" si="141"/>
        <v>-0.308059492672821</v>
      </c>
      <c r="AC419" s="9">
        <v>166591.78</v>
      </c>
      <c r="AE419" s="9">
        <v>293519.9</v>
      </c>
      <c r="AG419" s="9">
        <f t="shared" si="142"/>
        <v>-126928.12000000002</v>
      </c>
      <c r="AI419" s="21">
        <f t="shared" si="143"/>
        <v>-0.4324344618542048</v>
      </c>
    </row>
    <row r="420" spans="1:35" ht="12.75" outlineLevel="1">
      <c r="A420" s="1" t="s">
        <v>984</v>
      </c>
      <c r="B420" s="16" t="s">
        <v>985</v>
      </c>
      <c r="C420" s="1" t="s">
        <v>1335</v>
      </c>
      <c r="E420" s="5">
        <v>28133.45</v>
      </c>
      <c r="G420" s="5">
        <v>28225.45</v>
      </c>
      <c r="I420" s="9">
        <f t="shared" si="136"/>
        <v>-92</v>
      </c>
      <c r="K420" s="21">
        <f t="shared" si="137"/>
        <v>-0.003259469733874925</v>
      </c>
      <c r="M420" s="9">
        <v>32015.45</v>
      </c>
      <c r="O420" s="9">
        <v>32199.45</v>
      </c>
      <c r="Q420" s="9">
        <f t="shared" si="138"/>
        <v>-184</v>
      </c>
      <c r="S420" s="21">
        <f t="shared" si="139"/>
        <v>-0.005714383320211991</v>
      </c>
      <c r="U420" s="9">
        <v>65194.9</v>
      </c>
      <c r="W420" s="9">
        <v>65368.9</v>
      </c>
      <c r="Y420" s="9">
        <f t="shared" si="140"/>
        <v>-174</v>
      </c>
      <c r="AA420" s="21">
        <f t="shared" si="141"/>
        <v>-0.002661816245951821</v>
      </c>
      <c r="AC420" s="9">
        <v>65681.9</v>
      </c>
      <c r="AE420" s="9">
        <v>65855.9</v>
      </c>
      <c r="AG420" s="9">
        <f t="shared" si="142"/>
        <v>-174</v>
      </c>
      <c r="AI420" s="21">
        <f t="shared" si="143"/>
        <v>-0.0026421322918675472</v>
      </c>
    </row>
    <row r="421" spans="1:35" ht="12.75" outlineLevel="1">
      <c r="A421" s="1" t="s">
        <v>986</v>
      </c>
      <c r="B421" s="16" t="s">
        <v>987</v>
      </c>
      <c r="C421" s="1" t="s">
        <v>1336</v>
      </c>
      <c r="E421" s="5">
        <v>0</v>
      </c>
      <c r="G421" s="5">
        <v>0</v>
      </c>
      <c r="I421" s="9">
        <f t="shared" si="136"/>
        <v>0</v>
      </c>
      <c r="K421" s="21">
        <f t="shared" si="137"/>
        <v>0</v>
      </c>
      <c r="M421" s="9">
        <v>33000</v>
      </c>
      <c r="O421" s="9">
        <v>0</v>
      </c>
      <c r="Q421" s="9">
        <f t="shared" si="138"/>
        <v>33000</v>
      </c>
      <c r="S421" s="21" t="str">
        <f t="shared" si="139"/>
        <v>N.M.</v>
      </c>
      <c r="U421" s="9">
        <v>33000</v>
      </c>
      <c r="W421" s="9">
        <v>0</v>
      </c>
      <c r="Y421" s="9">
        <f t="shared" si="140"/>
        <v>33000</v>
      </c>
      <c r="AA421" s="21" t="str">
        <f t="shared" si="141"/>
        <v>N.M.</v>
      </c>
      <c r="AC421" s="9">
        <v>33000</v>
      </c>
      <c r="AE421" s="9">
        <v>0</v>
      </c>
      <c r="AG421" s="9">
        <f t="shared" si="142"/>
        <v>33000</v>
      </c>
      <c r="AI421" s="21" t="str">
        <f t="shared" si="143"/>
        <v>N.M.</v>
      </c>
    </row>
    <row r="422" spans="1:35" ht="12.75" outlineLevel="1">
      <c r="A422" s="1" t="s">
        <v>988</v>
      </c>
      <c r="B422" s="16" t="s">
        <v>989</v>
      </c>
      <c r="C422" s="1" t="s">
        <v>1337</v>
      </c>
      <c r="E422" s="5">
        <v>5068.9</v>
      </c>
      <c r="G422" s="5">
        <v>14553.63</v>
      </c>
      <c r="I422" s="9">
        <f t="shared" si="136"/>
        <v>-9484.73</v>
      </c>
      <c r="K422" s="21">
        <f t="shared" si="137"/>
        <v>-0.6517088863740524</v>
      </c>
      <c r="M422" s="9">
        <v>8639.91</v>
      </c>
      <c r="O422" s="9">
        <v>42901.18</v>
      </c>
      <c r="Q422" s="9">
        <f t="shared" si="138"/>
        <v>-34261.270000000004</v>
      </c>
      <c r="S422" s="21">
        <f t="shared" si="139"/>
        <v>-0.7986090359286155</v>
      </c>
      <c r="U422" s="9">
        <v>52409.11</v>
      </c>
      <c r="W422" s="9">
        <v>622374.38</v>
      </c>
      <c r="Y422" s="9">
        <f t="shared" si="140"/>
        <v>-569965.27</v>
      </c>
      <c r="AA422" s="21">
        <f t="shared" si="141"/>
        <v>-0.9157916654602652</v>
      </c>
      <c r="AC422" s="9">
        <v>54735.86</v>
      </c>
      <c r="AE422" s="9">
        <v>983280.91</v>
      </c>
      <c r="AG422" s="9">
        <f t="shared" si="142"/>
        <v>-928545.05</v>
      </c>
      <c r="AI422" s="21">
        <f t="shared" si="143"/>
        <v>-0.9443334458715363</v>
      </c>
    </row>
    <row r="423" spans="1:35" ht="12.75" outlineLevel="1">
      <c r="A423" s="1" t="s">
        <v>990</v>
      </c>
      <c r="B423" s="16" t="s">
        <v>991</v>
      </c>
      <c r="C423" s="1" t="s">
        <v>1338</v>
      </c>
      <c r="E423" s="5">
        <v>2147.82</v>
      </c>
      <c r="G423" s="5">
        <v>2163.1</v>
      </c>
      <c r="I423" s="9">
        <f t="shared" si="136"/>
        <v>-15.279999999999745</v>
      </c>
      <c r="K423" s="21">
        <f t="shared" si="137"/>
        <v>-0.007063936017752182</v>
      </c>
      <c r="M423" s="9">
        <v>6470.48</v>
      </c>
      <c r="O423" s="9">
        <v>6404.53</v>
      </c>
      <c r="Q423" s="9">
        <f t="shared" si="138"/>
        <v>65.94999999999982</v>
      </c>
      <c r="S423" s="21">
        <f t="shared" si="139"/>
        <v>0.01029739887236063</v>
      </c>
      <c r="U423" s="9">
        <v>23875.88</v>
      </c>
      <c r="W423" s="9">
        <v>22695.15</v>
      </c>
      <c r="Y423" s="9">
        <f t="shared" si="140"/>
        <v>1180.7299999999996</v>
      </c>
      <c r="AA423" s="21">
        <f t="shared" si="141"/>
        <v>0.0520256530580322</v>
      </c>
      <c r="AC423" s="9">
        <v>26024.04</v>
      </c>
      <c r="AE423" s="9">
        <v>24232.82</v>
      </c>
      <c r="AG423" s="9">
        <f t="shared" si="142"/>
        <v>1791.2200000000012</v>
      </c>
      <c r="AI423" s="21">
        <f t="shared" si="143"/>
        <v>0.07391710911070198</v>
      </c>
    </row>
    <row r="424" spans="1:35" ht="12.75" outlineLevel="1">
      <c r="A424" s="1" t="s">
        <v>992</v>
      </c>
      <c r="B424" s="16" t="s">
        <v>993</v>
      </c>
      <c r="C424" s="1" t="s">
        <v>1339</v>
      </c>
      <c r="E424" s="5">
        <v>0</v>
      </c>
      <c r="G424" s="5">
        <v>0</v>
      </c>
      <c r="I424" s="9">
        <f t="shared" si="136"/>
        <v>0</v>
      </c>
      <c r="K424" s="21">
        <f t="shared" si="137"/>
        <v>0</v>
      </c>
      <c r="M424" s="9">
        <v>-2576.5</v>
      </c>
      <c r="O424" s="9">
        <v>-265.88</v>
      </c>
      <c r="Q424" s="9">
        <f t="shared" si="138"/>
        <v>-2310.62</v>
      </c>
      <c r="S424" s="21">
        <f t="shared" si="139"/>
        <v>-8.690461862494358</v>
      </c>
      <c r="U424" s="9">
        <v>-50244.06</v>
      </c>
      <c r="W424" s="9">
        <v>-19196.51</v>
      </c>
      <c r="Y424" s="9">
        <f t="shared" si="140"/>
        <v>-31047.55</v>
      </c>
      <c r="AA424" s="21">
        <f t="shared" si="141"/>
        <v>-1.6173538835965497</v>
      </c>
      <c r="AC424" s="9">
        <v>-50244.06</v>
      </c>
      <c r="AE424" s="9">
        <v>-155458.93</v>
      </c>
      <c r="AG424" s="9">
        <f t="shared" si="142"/>
        <v>105214.87</v>
      </c>
      <c r="AI424" s="21">
        <f t="shared" si="143"/>
        <v>0.676801712194983</v>
      </c>
    </row>
    <row r="425" spans="1:35" ht="12.75" outlineLevel="1">
      <c r="A425" s="1" t="s">
        <v>994</v>
      </c>
      <c r="B425" s="16" t="s">
        <v>995</v>
      </c>
      <c r="C425" s="1" t="s">
        <v>1340</v>
      </c>
      <c r="E425" s="5">
        <v>0</v>
      </c>
      <c r="G425" s="5">
        <v>0</v>
      </c>
      <c r="I425" s="9">
        <f t="shared" si="136"/>
        <v>0</v>
      </c>
      <c r="K425" s="21">
        <f t="shared" si="137"/>
        <v>0</v>
      </c>
      <c r="M425" s="9">
        <v>-536771.7</v>
      </c>
      <c r="O425" s="9">
        <v>-201638.17</v>
      </c>
      <c r="Q425" s="9">
        <f t="shared" si="138"/>
        <v>-335133.5299999999</v>
      </c>
      <c r="S425" s="21">
        <f t="shared" si="139"/>
        <v>-1.6620540148722829</v>
      </c>
      <c r="U425" s="9">
        <v>-1037903.14</v>
      </c>
      <c r="W425" s="9">
        <v>198249.57</v>
      </c>
      <c r="Y425" s="9">
        <f t="shared" si="140"/>
        <v>-1236152.71</v>
      </c>
      <c r="AA425" s="21">
        <f t="shared" si="141"/>
        <v>-6.235336147261252</v>
      </c>
      <c r="AC425" s="9">
        <v>-998586.56</v>
      </c>
      <c r="AE425" s="9">
        <v>-111128.44</v>
      </c>
      <c r="AG425" s="9">
        <f t="shared" si="142"/>
        <v>-887458.1200000001</v>
      </c>
      <c r="AI425" s="21">
        <f t="shared" si="143"/>
        <v>-7.9858776025291105</v>
      </c>
    </row>
    <row r="426" spans="1:35" ht="12.75" outlineLevel="1">
      <c r="A426" s="1" t="s">
        <v>996</v>
      </c>
      <c r="B426" s="16" t="s">
        <v>997</v>
      </c>
      <c r="C426" s="1" t="s">
        <v>1341</v>
      </c>
      <c r="E426" s="5">
        <v>-55992.04</v>
      </c>
      <c r="G426" s="5">
        <v>-63799.76</v>
      </c>
      <c r="I426" s="9">
        <f t="shared" si="136"/>
        <v>7807.720000000001</v>
      </c>
      <c r="K426" s="21">
        <f t="shared" si="137"/>
        <v>0.12237851678438917</v>
      </c>
      <c r="M426" s="9">
        <v>-171239.04</v>
      </c>
      <c r="O426" s="9">
        <v>-169909.47</v>
      </c>
      <c r="Q426" s="9">
        <f t="shared" si="138"/>
        <v>-1329.570000000007</v>
      </c>
      <c r="S426" s="21">
        <f t="shared" si="139"/>
        <v>-0.00782516713164962</v>
      </c>
      <c r="U426" s="9">
        <v>-447345.23</v>
      </c>
      <c r="W426" s="9">
        <v>-385417.14</v>
      </c>
      <c r="Y426" s="9">
        <f t="shared" si="140"/>
        <v>-61928.08999999997</v>
      </c>
      <c r="AA426" s="21">
        <f t="shared" si="141"/>
        <v>-0.16067809023750207</v>
      </c>
      <c r="AC426" s="9">
        <v>-500237.45</v>
      </c>
      <c r="AE426" s="9">
        <v>-444894.14</v>
      </c>
      <c r="AG426" s="9">
        <f t="shared" si="142"/>
        <v>-55343.31</v>
      </c>
      <c r="AI426" s="21">
        <f t="shared" si="143"/>
        <v>-0.12439658117322021</v>
      </c>
    </row>
    <row r="427" spans="1:35" ht="12.75" outlineLevel="1">
      <c r="A427" s="1" t="s">
        <v>998</v>
      </c>
      <c r="B427" s="16" t="s">
        <v>999</v>
      </c>
      <c r="C427" s="1" t="s">
        <v>1342</v>
      </c>
      <c r="E427" s="5">
        <v>0</v>
      </c>
      <c r="G427" s="5">
        <v>24679.2</v>
      </c>
      <c r="I427" s="9">
        <f t="shared" si="136"/>
        <v>-24679.2</v>
      </c>
      <c r="K427" s="21" t="str">
        <f t="shared" si="137"/>
        <v>N.M.</v>
      </c>
      <c r="M427" s="9">
        <v>0</v>
      </c>
      <c r="O427" s="9">
        <v>46521.87</v>
      </c>
      <c r="Q427" s="9">
        <f t="shared" si="138"/>
        <v>-46521.87</v>
      </c>
      <c r="S427" s="21" t="str">
        <f t="shared" si="139"/>
        <v>N.M.</v>
      </c>
      <c r="U427" s="9">
        <v>0</v>
      </c>
      <c r="W427" s="9">
        <v>313704.98</v>
      </c>
      <c r="Y427" s="9">
        <f t="shared" si="140"/>
        <v>-313704.98</v>
      </c>
      <c r="AA427" s="21" t="str">
        <f t="shared" si="141"/>
        <v>N.M.</v>
      </c>
      <c r="AC427" s="9">
        <v>17158.26</v>
      </c>
      <c r="AE427" s="9">
        <v>386979.8</v>
      </c>
      <c r="AG427" s="9">
        <f t="shared" si="142"/>
        <v>-369821.54</v>
      </c>
      <c r="AI427" s="21">
        <f t="shared" si="143"/>
        <v>-0.9556610965223508</v>
      </c>
    </row>
    <row r="428" spans="1:35" ht="12.75" outlineLevel="1">
      <c r="A428" s="1" t="s">
        <v>1000</v>
      </c>
      <c r="B428" s="16" t="s">
        <v>1001</v>
      </c>
      <c r="C428" s="1" t="s">
        <v>1343</v>
      </c>
      <c r="E428" s="5">
        <v>1200.65</v>
      </c>
      <c r="G428" s="5">
        <v>5170.98</v>
      </c>
      <c r="I428" s="9">
        <f t="shared" si="136"/>
        <v>-3970.3299999999995</v>
      </c>
      <c r="K428" s="21">
        <f t="shared" si="137"/>
        <v>-0.7678099702570885</v>
      </c>
      <c r="M428" s="9">
        <v>963.97</v>
      </c>
      <c r="O428" s="9">
        <v>9229.46</v>
      </c>
      <c r="Q428" s="9">
        <f t="shared" si="138"/>
        <v>-8265.49</v>
      </c>
      <c r="S428" s="21">
        <f t="shared" si="139"/>
        <v>-0.8955551028987612</v>
      </c>
      <c r="U428" s="9">
        <v>4961.16</v>
      </c>
      <c r="W428" s="9">
        <v>12972.59</v>
      </c>
      <c r="Y428" s="9">
        <f t="shared" si="140"/>
        <v>-8011.43</v>
      </c>
      <c r="AA428" s="21">
        <f t="shared" si="141"/>
        <v>-0.6175659602284509</v>
      </c>
      <c r="AC428" s="9">
        <v>3432.85</v>
      </c>
      <c r="AE428" s="9">
        <v>14191.24</v>
      </c>
      <c r="AG428" s="9">
        <f t="shared" si="142"/>
        <v>-10758.39</v>
      </c>
      <c r="AI428" s="21">
        <f t="shared" si="143"/>
        <v>-0.7581007720255594</v>
      </c>
    </row>
    <row r="429" spans="1:35" ht="12.75" outlineLevel="1">
      <c r="A429" s="1" t="s">
        <v>1002</v>
      </c>
      <c r="B429" s="16" t="s">
        <v>1003</v>
      </c>
      <c r="C429" s="1" t="s">
        <v>1344</v>
      </c>
      <c r="E429" s="5">
        <v>0</v>
      </c>
      <c r="G429" s="5">
        <v>1000.62</v>
      </c>
      <c r="I429" s="9">
        <f t="shared" si="136"/>
        <v>-1000.62</v>
      </c>
      <c r="K429" s="21" t="str">
        <f t="shared" si="137"/>
        <v>N.M.</v>
      </c>
      <c r="M429" s="9">
        <v>0</v>
      </c>
      <c r="O429" s="9">
        <v>-7693.72</v>
      </c>
      <c r="Q429" s="9">
        <f t="shared" si="138"/>
        <v>7693.72</v>
      </c>
      <c r="S429" s="21" t="str">
        <f t="shared" si="139"/>
        <v>N.M.</v>
      </c>
      <c r="U429" s="9">
        <v>0</v>
      </c>
      <c r="W429" s="9">
        <v>14726.08</v>
      </c>
      <c r="Y429" s="9">
        <f t="shared" si="140"/>
        <v>-14726.08</v>
      </c>
      <c r="AA429" s="21" t="str">
        <f t="shared" si="141"/>
        <v>N.M.</v>
      </c>
      <c r="AC429" s="9">
        <v>311.65</v>
      </c>
      <c r="AE429" s="9">
        <v>15491.73</v>
      </c>
      <c r="AG429" s="9">
        <f t="shared" si="142"/>
        <v>-15180.08</v>
      </c>
      <c r="AI429" s="21">
        <f t="shared" si="143"/>
        <v>-0.9798828148954313</v>
      </c>
    </row>
    <row r="430" spans="1:35" ht="12.75" outlineLevel="1">
      <c r="A430" s="1" t="s">
        <v>1004</v>
      </c>
      <c r="B430" s="16" t="s">
        <v>1005</v>
      </c>
      <c r="C430" s="1" t="s">
        <v>1345</v>
      </c>
      <c r="E430" s="5">
        <v>0</v>
      </c>
      <c r="G430" s="5">
        <v>-33674.23</v>
      </c>
      <c r="I430" s="9">
        <f t="shared" si="136"/>
        <v>33674.23</v>
      </c>
      <c r="K430" s="21" t="str">
        <f t="shared" si="137"/>
        <v>N.M.</v>
      </c>
      <c r="M430" s="9">
        <v>0</v>
      </c>
      <c r="O430" s="9">
        <v>-67175.09</v>
      </c>
      <c r="Q430" s="9">
        <f t="shared" si="138"/>
        <v>67175.09</v>
      </c>
      <c r="S430" s="21" t="str">
        <f t="shared" si="139"/>
        <v>N.M.</v>
      </c>
      <c r="U430" s="9">
        <v>0</v>
      </c>
      <c r="W430" s="9">
        <v>-404348.85</v>
      </c>
      <c r="Y430" s="9">
        <f t="shared" si="140"/>
        <v>404348.85</v>
      </c>
      <c r="AA430" s="21" t="str">
        <f t="shared" si="141"/>
        <v>N.M.</v>
      </c>
      <c r="AC430" s="9">
        <v>-25146.1</v>
      </c>
      <c r="AE430" s="9">
        <v>-494766.8</v>
      </c>
      <c r="AG430" s="9">
        <f t="shared" si="142"/>
        <v>469620.7</v>
      </c>
      <c r="AI430" s="21">
        <f t="shared" si="143"/>
        <v>0.9491758541599801</v>
      </c>
    </row>
    <row r="431" spans="1:35" ht="12.75" outlineLevel="1">
      <c r="A431" s="1" t="s">
        <v>1006</v>
      </c>
      <c r="B431" s="16" t="s">
        <v>1007</v>
      </c>
      <c r="C431" s="1" t="s">
        <v>1346</v>
      </c>
      <c r="E431" s="5">
        <v>1364290</v>
      </c>
      <c r="G431" s="5">
        <v>-1321144</v>
      </c>
      <c r="I431" s="9">
        <f t="shared" si="136"/>
        <v>2685434</v>
      </c>
      <c r="K431" s="21">
        <f t="shared" si="137"/>
        <v>2.032658059984377</v>
      </c>
      <c r="M431" s="9">
        <v>-162123</v>
      </c>
      <c r="O431" s="9">
        <v>833139</v>
      </c>
      <c r="Q431" s="9">
        <f t="shared" si="138"/>
        <v>-995262</v>
      </c>
      <c r="S431" s="21">
        <f t="shared" si="139"/>
        <v>-1.194592979082722</v>
      </c>
      <c r="U431" s="9">
        <v>-764178</v>
      </c>
      <c r="W431" s="9">
        <v>3670791</v>
      </c>
      <c r="Y431" s="9">
        <f t="shared" si="140"/>
        <v>-4434969</v>
      </c>
      <c r="AA431" s="21">
        <f t="shared" si="141"/>
        <v>-1.2081780193969094</v>
      </c>
      <c r="AC431" s="9">
        <v>631996</v>
      </c>
      <c r="AE431" s="9">
        <v>4165958</v>
      </c>
      <c r="AG431" s="9">
        <f t="shared" si="142"/>
        <v>-3533962</v>
      </c>
      <c r="AI431" s="21">
        <f t="shared" si="143"/>
        <v>-0.8482951580404795</v>
      </c>
    </row>
    <row r="432" spans="1:35" ht="12.75" outlineLevel="1">
      <c r="A432" s="1" t="s">
        <v>1008</v>
      </c>
      <c r="B432" s="16" t="s">
        <v>1009</v>
      </c>
      <c r="C432" s="1" t="s">
        <v>1347</v>
      </c>
      <c r="E432" s="5">
        <v>-1303251</v>
      </c>
      <c r="G432" s="5">
        <v>1245372</v>
      </c>
      <c r="I432" s="9">
        <f t="shared" si="136"/>
        <v>-2548623</v>
      </c>
      <c r="K432" s="21">
        <f t="shared" si="137"/>
        <v>-2.0464752700397955</v>
      </c>
      <c r="M432" s="9">
        <v>293430</v>
      </c>
      <c r="O432" s="9">
        <v>-788971</v>
      </c>
      <c r="Q432" s="9">
        <f t="shared" si="138"/>
        <v>1082401</v>
      </c>
      <c r="S432" s="21">
        <f t="shared" si="139"/>
        <v>1.371914810557042</v>
      </c>
      <c r="U432" s="9">
        <v>1438019</v>
      </c>
      <c r="W432" s="9">
        <v>-3447429</v>
      </c>
      <c r="Y432" s="9">
        <f t="shared" si="140"/>
        <v>4885448</v>
      </c>
      <c r="AA432" s="21">
        <f t="shared" si="141"/>
        <v>1.4171279524538432</v>
      </c>
      <c r="AC432" s="9">
        <v>58636</v>
      </c>
      <c r="AE432" s="9">
        <v>-3661075</v>
      </c>
      <c r="AG432" s="9">
        <f t="shared" si="142"/>
        <v>3719711</v>
      </c>
      <c r="AI432" s="21">
        <f t="shared" si="143"/>
        <v>1.0160160608564424</v>
      </c>
    </row>
    <row r="433" spans="1:35" ht="12.75" outlineLevel="1">
      <c r="A433" s="1" t="s">
        <v>1010</v>
      </c>
      <c r="B433" s="16" t="s">
        <v>1011</v>
      </c>
      <c r="C433" s="1" t="s">
        <v>1348</v>
      </c>
      <c r="E433" s="5">
        <v>-27522.35</v>
      </c>
      <c r="G433" s="5">
        <v>-9981.99</v>
      </c>
      <c r="I433" s="9">
        <f t="shared" si="136"/>
        <v>-17540.36</v>
      </c>
      <c r="K433" s="21">
        <f t="shared" si="137"/>
        <v>-1.7572007184940077</v>
      </c>
      <c r="M433" s="9">
        <v>34160.37</v>
      </c>
      <c r="O433" s="9">
        <v>-39349.96</v>
      </c>
      <c r="Q433" s="9">
        <f t="shared" si="138"/>
        <v>73510.33</v>
      </c>
      <c r="S433" s="21">
        <f t="shared" si="139"/>
        <v>1.8681170196869323</v>
      </c>
      <c r="U433" s="9">
        <v>-498977.18</v>
      </c>
      <c r="W433" s="9">
        <v>-401162.74</v>
      </c>
      <c r="Y433" s="9">
        <f t="shared" si="140"/>
        <v>-97814.44</v>
      </c>
      <c r="AA433" s="21">
        <f t="shared" si="141"/>
        <v>-0.24382733052426556</v>
      </c>
      <c r="AC433" s="9">
        <v>-466565.98</v>
      </c>
      <c r="AE433" s="9">
        <v>-1874360.14</v>
      </c>
      <c r="AG433" s="9">
        <f t="shared" si="142"/>
        <v>1407794.16</v>
      </c>
      <c r="AI433" s="21">
        <f t="shared" si="143"/>
        <v>0.7510798645131239</v>
      </c>
    </row>
    <row r="434" spans="1:35" ht="12.75" outlineLevel="1">
      <c r="A434" s="1" t="s">
        <v>1012</v>
      </c>
      <c r="B434" s="16" t="s">
        <v>1013</v>
      </c>
      <c r="C434" s="1" t="s">
        <v>1349</v>
      </c>
      <c r="E434" s="5">
        <v>-33516.65</v>
      </c>
      <c r="G434" s="5">
        <v>85753.99</v>
      </c>
      <c r="I434" s="9">
        <f t="shared" si="136"/>
        <v>-119270.64000000001</v>
      </c>
      <c r="K434" s="21">
        <f t="shared" si="137"/>
        <v>-1.3908465367034235</v>
      </c>
      <c r="M434" s="9">
        <v>-165467.37</v>
      </c>
      <c r="O434" s="9">
        <v>-4818.04</v>
      </c>
      <c r="Q434" s="9">
        <f t="shared" si="138"/>
        <v>-160649.33</v>
      </c>
      <c r="S434" s="21" t="str">
        <f t="shared" si="139"/>
        <v>N.M.</v>
      </c>
      <c r="U434" s="9">
        <v>-174863.82</v>
      </c>
      <c r="W434" s="9">
        <v>177800.74</v>
      </c>
      <c r="Y434" s="9">
        <f t="shared" si="140"/>
        <v>-352664.56</v>
      </c>
      <c r="AA434" s="21">
        <f t="shared" si="141"/>
        <v>-1.9834819585115337</v>
      </c>
      <c r="AC434" s="9">
        <v>-224066.02</v>
      </c>
      <c r="AE434" s="9">
        <v>1369477.14</v>
      </c>
      <c r="AG434" s="9">
        <f t="shared" si="142"/>
        <v>-1593543.16</v>
      </c>
      <c r="AI434" s="21">
        <f t="shared" si="143"/>
        <v>-1.1636142827473557</v>
      </c>
    </row>
    <row r="435" spans="1:35" ht="12.75" outlineLevel="1">
      <c r="A435" s="1" t="s">
        <v>1014</v>
      </c>
      <c r="B435" s="16" t="s">
        <v>1015</v>
      </c>
      <c r="C435" s="1" t="s">
        <v>1350</v>
      </c>
      <c r="E435" s="5">
        <v>586729.43</v>
      </c>
      <c r="G435" s="5">
        <v>8228567</v>
      </c>
      <c r="I435" s="9">
        <f t="shared" si="136"/>
        <v>-7641837.57</v>
      </c>
      <c r="K435" s="21">
        <f t="shared" si="137"/>
        <v>-0.9286960378398815</v>
      </c>
      <c r="M435" s="9">
        <v>2026602.84</v>
      </c>
      <c r="O435" s="9">
        <v>25331158</v>
      </c>
      <c r="Q435" s="9">
        <f t="shared" si="138"/>
        <v>-23304555.16</v>
      </c>
      <c r="S435" s="21">
        <f t="shared" si="139"/>
        <v>-0.9199956496264403</v>
      </c>
      <c r="U435" s="9">
        <v>9544503.56</v>
      </c>
      <c r="W435" s="9">
        <v>104057997</v>
      </c>
      <c r="Y435" s="9">
        <f t="shared" si="140"/>
        <v>-94513493.44</v>
      </c>
      <c r="AA435" s="21">
        <f t="shared" si="141"/>
        <v>-0.908277077829972</v>
      </c>
      <c r="AC435" s="9">
        <v>15748004.56</v>
      </c>
      <c r="AE435" s="9">
        <v>116055569</v>
      </c>
      <c r="AG435" s="9">
        <f t="shared" si="142"/>
        <v>-100307564.44</v>
      </c>
      <c r="AI435" s="21">
        <f t="shared" si="143"/>
        <v>-0.8643063431105146</v>
      </c>
    </row>
    <row r="436" spans="1:35" ht="12.75" outlineLevel="1">
      <c r="A436" s="1" t="s">
        <v>1016</v>
      </c>
      <c r="B436" s="16" t="s">
        <v>1017</v>
      </c>
      <c r="C436" s="1" t="s">
        <v>1351</v>
      </c>
      <c r="E436" s="5">
        <v>-501939.34</v>
      </c>
      <c r="G436" s="5">
        <v>-8184082</v>
      </c>
      <c r="I436" s="9">
        <f t="shared" si="136"/>
        <v>7682142.66</v>
      </c>
      <c r="K436" s="21">
        <f t="shared" si="137"/>
        <v>0.9386688280982523</v>
      </c>
      <c r="M436" s="9">
        <v>-1827343.88</v>
      </c>
      <c r="O436" s="9">
        <v>-25069785</v>
      </c>
      <c r="Q436" s="9">
        <f t="shared" si="138"/>
        <v>23242441.12</v>
      </c>
      <c r="S436" s="21">
        <f t="shared" si="139"/>
        <v>0.927109710753403</v>
      </c>
      <c r="U436" s="9">
        <v>-8523812.73</v>
      </c>
      <c r="W436" s="9">
        <v>-104138780</v>
      </c>
      <c r="Y436" s="9">
        <f t="shared" si="140"/>
        <v>95614967.27</v>
      </c>
      <c r="AA436" s="21">
        <f t="shared" si="141"/>
        <v>0.9181494854270426</v>
      </c>
      <c r="AC436" s="9">
        <v>-14707865.23</v>
      </c>
      <c r="AE436" s="9">
        <v>-116180148</v>
      </c>
      <c r="AG436" s="9">
        <f t="shared" si="142"/>
        <v>101472282.77</v>
      </c>
      <c r="AI436" s="21">
        <f t="shared" si="143"/>
        <v>0.8734046609236545</v>
      </c>
    </row>
    <row r="437" spans="1:35" ht="12.75" outlineLevel="1">
      <c r="A437" s="1" t="s">
        <v>1018</v>
      </c>
      <c r="B437" s="16" t="s">
        <v>1019</v>
      </c>
      <c r="C437" s="1" t="s">
        <v>1352</v>
      </c>
      <c r="E437" s="5">
        <v>-283166.14</v>
      </c>
      <c r="G437" s="5">
        <v>18605.3</v>
      </c>
      <c r="I437" s="9">
        <f t="shared" si="136"/>
        <v>-301771.44</v>
      </c>
      <c r="K437" s="21" t="str">
        <f t="shared" si="137"/>
        <v>N.M.</v>
      </c>
      <c r="M437" s="9">
        <v>-69350.68</v>
      </c>
      <c r="O437" s="9">
        <v>-251552.97</v>
      </c>
      <c r="Q437" s="9">
        <f t="shared" si="138"/>
        <v>182202.29</v>
      </c>
      <c r="S437" s="21">
        <f t="shared" si="139"/>
        <v>0.7243098342269623</v>
      </c>
      <c r="U437" s="9">
        <v>868596.65</v>
      </c>
      <c r="W437" s="9">
        <v>-748716.97</v>
      </c>
      <c r="Y437" s="9">
        <f t="shared" si="140"/>
        <v>1617313.62</v>
      </c>
      <c r="AA437" s="21">
        <f t="shared" si="141"/>
        <v>2.1601134805319027</v>
      </c>
      <c r="AC437" s="9">
        <v>822733</v>
      </c>
      <c r="AE437" s="9">
        <v>-979423.97</v>
      </c>
      <c r="AG437" s="9">
        <f t="shared" si="142"/>
        <v>1802156.97</v>
      </c>
      <c r="AI437" s="21">
        <f t="shared" si="143"/>
        <v>1.8400172195091367</v>
      </c>
    </row>
    <row r="438" spans="1:35" ht="12.75" outlineLevel="1">
      <c r="A438" s="1" t="s">
        <v>1020</v>
      </c>
      <c r="B438" s="16" t="s">
        <v>1021</v>
      </c>
      <c r="C438" s="1" t="s">
        <v>1353</v>
      </c>
      <c r="E438" s="5">
        <v>-168.98</v>
      </c>
      <c r="G438" s="5">
        <v>-25422.11</v>
      </c>
      <c r="I438" s="9">
        <f t="shared" si="136"/>
        <v>25253.13</v>
      </c>
      <c r="K438" s="21">
        <f t="shared" si="137"/>
        <v>0.9933530300986032</v>
      </c>
      <c r="M438" s="9">
        <v>-39469.14</v>
      </c>
      <c r="O438" s="9">
        <v>-60948.68</v>
      </c>
      <c r="Q438" s="9">
        <f t="shared" si="138"/>
        <v>21479.54</v>
      </c>
      <c r="S438" s="21">
        <f t="shared" si="139"/>
        <v>0.35242010163304605</v>
      </c>
      <c r="U438" s="9">
        <v>62834.56</v>
      </c>
      <c r="W438" s="9">
        <v>304795.86</v>
      </c>
      <c r="Y438" s="9">
        <f t="shared" si="140"/>
        <v>-241961.3</v>
      </c>
      <c r="AA438" s="21">
        <f t="shared" si="141"/>
        <v>-0.7938470686576911</v>
      </c>
      <c r="AC438" s="9">
        <v>112620.34</v>
      </c>
      <c r="AE438" s="9">
        <v>214122.15</v>
      </c>
      <c r="AG438" s="9">
        <f t="shared" si="142"/>
        <v>-101501.81</v>
      </c>
      <c r="AI438" s="21">
        <f t="shared" si="143"/>
        <v>-0.4740369457340121</v>
      </c>
    </row>
    <row r="439" spans="1:35" ht="12.75" outlineLevel="1">
      <c r="A439" s="1" t="s">
        <v>1022</v>
      </c>
      <c r="B439" s="16" t="s">
        <v>1023</v>
      </c>
      <c r="C439" s="1" t="s">
        <v>1354</v>
      </c>
      <c r="E439" s="5">
        <v>0</v>
      </c>
      <c r="G439" s="5">
        <v>0</v>
      </c>
      <c r="I439" s="9">
        <f t="shared" si="136"/>
        <v>0</v>
      </c>
      <c r="K439" s="21">
        <f t="shared" si="137"/>
        <v>0</v>
      </c>
      <c r="M439" s="9">
        <v>0</v>
      </c>
      <c r="O439" s="9">
        <v>0</v>
      </c>
      <c r="Q439" s="9">
        <f t="shared" si="138"/>
        <v>0</v>
      </c>
      <c r="S439" s="21">
        <f t="shared" si="139"/>
        <v>0</v>
      </c>
      <c r="U439" s="9">
        <v>-111268.96</v>
      </c>
      <c r="W439" s="9">
        <v>21052.63</v>
      </c>
      <c r="Y439" s="9">
        <f t="shared" si="140"/>
        <v>-132321.59</v>
      </c>
      <c r="AA439" s="21">
        <f t="shared" si="141"/>
        <v>-6.2852759963957</v>
      </c>
      <c r="AC439" s="9">
        <v>-111268.96</v>
      </c>
      <c r="AE439" s="9">
        <v>183921.13</v>
      </c>
      <c r="AG439" s="9">
        <f t="shared" si="142"/>
        <v>-295190.09</v>
      </c>
      <c r="AI439" s="21">
        <f t="shared" si="143"/>
        <v>-1.6049819289387794</v>
      </c>
    </row>
    <row r="440" spans="1:35" ht="12.75" outlineLevel="1">
      <c r="A440" s="1" t="s">
        <v>1024</v>
      </c>
      <c r="B440" s="16" t="s">
        <v>1025</v>
      </c>
      <c r="C440" s="1" t="s">
        <v>1355</v>
      </c>
      <c r="E440" s="5">
        <v>0</v>
      </c>
      <c r="G440" s="5">
        <v>2022.4</v>
      </c>
      <c r="I440" s="9">
        <f t="shared" si="136"/>
        <v>-2022.4</v>
      </c>
      <c r="K440" s="21" t="str">
        <f t="shared" si="137"/>
        <v>N.M.</v>
      </c>
      <c r="M440" s="9">
        <v>-4329.95</v>
      </c>
      <c r="O440" s="9">
        <v>4589.92</v>
      </c>
      <c r="Q440" s="9">
        <f t="shared" si="138"/>
        <v>-8919.869999999999</v>
      </c>
      <c r="S440" s="21">
        <f t="shared" si="139"/>
        <v>-1.943360668595531</v>
      </c>
      <c r="U440" s="9">
        <v>-305.03</v>
      </c>
      <c r="W440" s="9">
        <v>25118.2</v>
      </c>
      <c r="Y440" s="9">
        <f t="shared" si="140"/>
        <v>-25423.23</v>
      </c>
      <c r="AA440" s="21">
        <f t="shared" si="141"/>
        <v>-1.0121437841883574</v>
      </c>
      <c r="AC440" s="9">
        <v>-45860.58</v>
      </c>
      <c r="AE440" s="9">
        <v>24208.09</v>
      </c>
      <c r="AG440" s="9">
        <f t="shared" si="142"/>
        <v>-70068.67</v>
      </c>
      <c r="AI440" s="21">
        <f t="shared" si="143"/>
        <v>-2.8944319853404377</v>
      </c>
    </row>
    <row r="441" spans="1:35" ht="12.75" outlineLevel="1">
      <c r="A441" s="1" t="s">
        <v>1026</v>
      </c>
      <c r="B441" s="16" t="s">
        <v>1027</v>
      </c>
      <c r="C441" s="1" t="s">
        <v>1356</v>
      </c>
      <c r="E441" s="5">
        <v>15002.41</v>
      </c>
      <c r="G441" s="5">
        <v>15927.36</v>
      </c>
      <c r="I441" s="9">
        <f t="shared" si="136"/>
        <v>-924.9500000000007</v>
      </c>
      <c r="K441" s="21">
        <f t="shared" si="137"/>
        <v>-0.058073026540493886</v>
      </c>
      <c r="M441" s="9">
        <v>45245.99</v>
      </c>
      <c r="O441" s="9">
        <v>48003.61</v>
      </c>
      <c r="Q441" s="9">
        <f t="shared" si="138"/>
        <v>-2757.6200000000026</v>
      </c>
      <c r="S441" s="21">
        <f t="shared" si="139"/>
        <v>-0.05744609624151189</v>
      </c>
      <c r="U441" s="9">
        <v>169332.06</v>
      </c>
      <c r="W441" s="9">
        <v>150441.76</v>
      </c>
      <c r="Y441" s="9">
        <f t="shared" si="140"/>
        <v>18890.29999999999</v>
      </c>
      <c r="AA441" s="21">
        <f t="shared" si="141"/>
        <v>0.12556553446330318</v>
      </c>
      <c r="AC441" s="9">
        <v>185184.96</v>
      </c>
      <c r="AE441" s="9">
        <v>160312.06</v>
      </c>
      <c r="AG441" s="9">
        <f t="shared" si="142"/>
        <v>24872.899999999994</v>
      </c>
      <c r="AI441" s="21">
        <f t="shared" si="143"/>
        <v>0.15515301843167628</v>
      </c>
    </row>
    <row r="442" spans="1:35" ht="12.75" outlineLevel="1">
      <c r="A442" s="1" t="s">
        <v>1028</v>
      </c>
      <c r="B442" s="16" t="s">
        <v>1029</v>
      </c>
      <c r="C442" s="1" t="s">
        <v>1357</v>
      </c>
      <c r="E442" s="5">
        <v>-1075</v>
      </c>
      <c r="G442" s="5">
        <v>0</v>
      </c>
      <c r="I442" s="9">
        <f t="shared" si="136"/>
        <v>-1075</v>
      </c>
      <c r="K442" s="21" t="str">
        <f t="shared" si="137"/>
        <v>N.M.</v>
      </c>
      <c r="M442" s="9">
        <v>-1860</v>
      </c>
      <c r="O442" s="9">
        <v>-5135</v>
      </c>
      <c r="Q442" s="9">
        <f t="shared" si="138"/>
        <v>3275</v>
      </c>
      <c r="S442" s="21">
        <f t="shared" si="139"/>
        <v>0.6377799415774099</v>
      </c>
      <c r="U442" s="9">
        <v>-3712</v>
      </c>
      <c r="W442" s="9">
        <v>7311</v>
      </c>
      <c r="Y442" s="9">
        <f t="shared" si="140"/>
        <v>-11023</v>
      </c>
      <c r="AA442" s="21">
        <f t="shared" si="141"/>
        <v>-1.507728080973875</v>
      </c>
      <c r="AC442" s="9">
        <v>-3712</v>
      </c>
      <c r="AE442" s="9">
        <v>7311</v>
      </c>
      <c r="AG442" s="9">
        <f t="shared" si="142"/>
        <v>-11023</v>
      </c>
      <c r="AI442" s="21">
        <f t="shared" si="143"/>
        <v>-1.507728080973875</v>
      </c>
    </row>
    <row r="443" spans="1:35" ht="12.75" outlineLevel="1">
      <c r="A443" s="1" t="s">
        <v>1030</v>
      </c>
      <c r="B443" s="16" t="s">
        <v>1031</v>
      </c>
      <c r="C443" s="1" t="s">
        <v>1358</v>
      </c>
      <c r="E443" s="5">
        <v>0</v>
      </c>
      <c r="G443" s="5">
        <v>0</v>
      </c>
      <c r="I443" s="9">
        <f t="shared" si="136"/>
        <v>0</v>
      </c>
      <c r="K443" s="21">
        <f t="shared" si="137"/>
        <v>0</v>
      </c>
      <c r="M443" s="9">
        <v>0</v>
      </c>
      <c r="O443" s="9">
        <v>218</v>
      </c>
      <c r="Q443" s="9">
        <f t="shared" si="138"/>
        <v>-218</v>
      </c>
      <c r="S443" s="21" t="str">
        <f t="shared" si="139"/>
        <v>N.M.</v>
      </c>
      <c r="U443" s="9">
        <v>0</v>
      </c>
      <c r="W443" s="9">
        <v>1427</v>
      </c>
      <c r="Y443" s="9">
        <f t="shared" si="140"/>
        <v>-1427</v>
      </c>
      <c r="AA443" s="21" t="str">
        <f t="shared" si="141"/>
        <v>N.M.</v>
      </c>
      <c r="AC443" s="9">
        <v>0</v>
      </c>
      <c r="AE443" s="9">
        <v>1427</v>
      </c>
      <c r="AG443" s="9">
        <f t="shared" si="142"/>
        <v>-1427</v>
      </c>
      <c r="AI443" s="21" t="str">
        <f t="shared" si="143"/>
        <v>N.M.</v>
      </c>
    </row>
    <row r="444" spans="1:35" ht="12.75" outlineLevel="1">
      <c r="A444" s="1" t="s">
        <v>1032</v>
      </c>
      <c r="B444" s="16" t="s">
        <v>1033</v>
      </c>
      <c r="C444" s="1" t="s">
        <v>1359</v>
      </c>
      <c r="E444" s="5">
        <v>223842</v>
      </c>
      <c r="G444" s="5">
        <v>0</v>
      </c>
      <c r="I444" s="9">
        <f t="shared" si="136"/>
        <v>223842</v>
      </c>
      <c r="K444" s="21" t="str">
        <f t="shared" si="137"/>
        <v>N.M.</v>
      </c>
      <c r="M444" s="9">
        <v>-57394</v>
      </c>
      <c r="O444" s="9">
        <v>0</v>
      </c>
      <c r="Q444" s="9">
        <f t="shared" si="138"/>
        <v>-57394</v>
      </c>
      <c r="S444" s="21" t="str">
        <f t="shared" si="139"/>
        <v>N.M.</v>
      </c>
      <c r="U444" s="9">
        <v>-1596103</v>
      </c>
      <c r="W444" s="9">
        <v>0</v>
      </c>
      <c r="Y444" s="9">
        <f t="shared" si="140"/>
        <v>-1596103</v>
      </c>
      <c r="AA444" s="21" t="str">
        <f t="shared" si="141"/>
        <v>N.M.</v>
      </c>
      <c r="AC444" s="9">
        <v>-1596103</v>
      </c>
      <c r="AE444" s="9">
        <v>0</v>
      </c>
      <c r="AG444" s="9">
        <f t="shared" si="142"/>
        <v>-1596103</v>
      </c>
      <c r="AI444" s="21" t="str">
        <f t="shared" si="143"/>
        <v>N.M.</v>
      </c>
    </row>
    <row r="445" spans="1:35" ht="12.75" outlineLevel="1">
      <c r="A445" s="1" t="s">
        <v>1034</v>
      </c>
      <c r="B445" s="16" t="s">
        <v>1035</v>
      </c>
      <c r="C445" s="1" t="s">
        <v>1360</v>
      </c>
      <c r="E445" s="5">
        <v>-24428.04</v>
      </c>
      <c r="G445" s="5">
        <v>0</v>
      </c>
      <c r="I445" s="9">
        <f t="shared" si="136"/>
        <v>-24428.04</v>
      </c>
      <c r="K445" s="21" t="str">
        <f t="shared" si="137"/>
        <v>N.M.</v>
      </c>
      <c r="M445" s="9">
        <v>-54149.54</v>
      </c>
      <c r="O445" s="9">
        <v>0</v>
      </c>
      <c r="Q445" s="9">
        <f t="shared" si="138"/>
        <v>-54149.54</v>
      </c>
      <c r="S445" s="21" t="str">
        <f t="shared" si="139"/>
        <v>N.M.</v>
      </c>
      <c r="U445" s="9">
        <v>-277171.1</v>
      </c>
      <c r="W445" s="9">
        <v>0</v>
      </c>
      <c r="Y445" s="9">
        <f t="shared" si="140"/>
        <v>-277171.1</v>
      </c>
      <c r="AA445" s="21" t="str">
        <f t="shared" si="141"/>
        <v>N.M.</v>
      </c>
      <c r="AC445" s="9">
        <v>-277171.1</v>
      </c>
      <c r="AE445" s="9">
        <v>0</v>
      </c>
      <c r="AG445" s="9">
        <f t="shared" si="142"/>
        <v>-277171.1</v>
      </c>
      <c r="AI445" s="21" t="str">
        <f t="shared" si="143"/>
        <v>N.M.</v>
      </c>
    </row>
    <row r="446" spans="1:35" ht="12.75" outlineLevel="1">
      <c r="A446" s="1" t="s">
        <v>1036</v>
      </c>
      <c r="B446" s="16" t="s">
        <v>1037</v>
      </c>
      <c r="C446" s="1" t="s">
        <v>1361</v>
      </c>
      <c r="E446" s="5">
        <v>0</v>
      </c>
      <c r="G446" s="5">
        <v>0</v>
      </c>
      <c r="I446" s="9">
        <f t="shared" si="136"/>
        <v>0</v>
      </c>
      <c r="K446" s="21">
        <f t="shared" si="137"/>
        <v>0</v>
      </c>
      <c r="M446" s="9">
        <v>0</v>
      </c>
      <c r="O446" s="9">
        <v>0</v>
      </c>
      <c r="Q446" s="9">
        <f t="shared" si="138"/>
        <v>0</v>
      </c>
      <c r="S446" s="21">
        <f t="shared" si="139"/>
        <v>0</v>
      </c>
      <c r="U446" s="9">
        <v>0</v>
      </c>
      <c r="W446" s="9">
        <v>0</v>
      </c>
      <c r="Y446" s="9">
        <f t="shared" si="140"/>
        <v>0</v>
      </c>
      <c r="AA446" s="21">
        <f t="shared" si="141"/>
        <v>0</v>
      </c>
      <c r="AC446" s="9">
        <v>89362.57</v>
      </c>
      <c r="AE446" s="9">
        <v>1519.72</v>
      </c>
      <c r="AG446" s="9">
        <f t="shared" si="142"/>
        <v>87842.85</v>
      </c>
      <c r="AI446" s="21" t="str">
        <f t="shared" si="143"/>
        <v>N.M.</v>
      </c>
    </row>
    <row r="447" spans="1:53" s="16" customFormat="1" ht="12.75">
      <c r="A447" s="16" t="s">
        <v>47</v>
      </c>
      <c r="C447" s="16" t="s">
        <v>1362</v>
      </c>
      <c r="D447" s="71"/>
      <c r="E447" s="71">
        <v>451714.27</v>
      </c>
      <c r="F447" s="71"/>
      <c r="G447" s="71">
        <v>67328.10000000038</v>
      </c>
      <c r="H447" s="71"/>
      <c r="I447" s="71">
        <f>+E447-G447</f>
        <v>384386.16999999963</v>
      </c>
      <c r="J447" s="75" t="str">
        <f>IF((+E447-G447)=(I447),"  ",$AO$511)</f>
        <v>  </v>
      </c>
      <c r="K447" s="72">
        <f>IF(G447&lt;0,IF(I447=0,0,IF(OR(G447=0,E447=0),"N.M.",IF(ABS(I447/G447)&gt;=10,"N.M.",I447/(-G447)))),IF(I447=0,0,IF(OR(G447=0,E447=0),"N.M.",IF(ABS(I447/G447)&gt;=10,"N.M.",I447/G447))))</f>
        <v>5.709149225954652</v>
      </c>
      <c r="L447" s="73"/>
      <c r="M447" s="71">
        <v>1128202.53</v>
      </c>
      <c r="N447" s="71"/>
      <c r="O447" s="71">
        <v>27154.050000001786</v>
      </c>
      <c r="P447" s="71"/>
      <c r="Q447" s="71">
        <f>+M447-O447</f>
        <v>1101048.4799999984</v>
      </c>
      <c r="R447" s="75" t="str">
        <f>IF((+M447-O447)=(Q447),"  ",$AO$511)</f>
        <v>  </v>
      </c>
      <c r="S447" s="72" t="str">
        <f>IF(O447&lt;0,IF(Q447=0,0,IF(OR(O447=0,M447=0),"N.M.",IF(ABS(Q447/O447)&gt;=10,"N.M.",Q447/(-O447)))),IF(Q447=0,0,IF(OR(O447=0,M447=0),"N.M.",IF(ABS(Q447/O447)&gt;=10,"N.M.",Q447/O447))))</f>
        <v>N.M.</v>
      </c>
      <c r="T447" s="73"/>
      <c r="U447" s="71">
        <v>702488.29</v>
      </c>
      <c r="V447" s="71"/>
      <c r="W447" s="71">
        <v>862879.3260000008</v>
      </c>
      <c r="X447" s="71"/>
      <c r="Y447" s="71">
        <f>+U447-W447</f>
        <v>-160391.03600000078</v>
      </c>
      <c r="Z447" s="75" t="str">
        <f>IF((+U447-W447)=(Y447),"  ",$AO$511)</f>
        <v>  </v>
      </c>
      <c r="AA447" s="72">
        <f>IF(W447&lt;0,IF(Y447=0,0,IF(OR(W447=0,U447=0),"N.M.",IF(ABS(Y447/W447)&gt;=10,"N.M.",Y447/(-W447)))),IF(Y447=0,0,IF(OR(W447=0,U447=0),"N.M.",IF(ABS(Y447/W447)&gt;=10,"N.M.",Y447/W447))))</f>
        <v>-0.18587887224453054</v>
      </c>
      <c r="AB447" s="73"/>
      <c r="AC447" s="71">
        <v>802883.27</v>
      </c>
      <c r="AD447" s="71"/>
      <c r="AE447" s="71">
        <v>881467.2929999935</v>
      </c>
      <c r="AF447" s="71"/>
      <c r="AG447" s="71">
        <f>+AC447-AE447</f>
        <v>-78584.02299999353</v>
      </c>
      <c r="AH447" s="75" t="str">
        <f>IF((+AC447-AE447)=(AG447),"  ",$AO$511)</f>
        <v>  </v>
      </c>
      <c r="AI447" s="72">
        <f>IF(AE447&lt;0,IF(AG447=0,0,IF(OR(AE447=0,AC447=0),"N.M.",IF(ABS(AG447/AE447)&gt;=10,"N.M.",AG447/(-AE447)))),IF(AG447=0,0,IF(OR(AE447=0,AC447=0),"N.M.",IF(ABS(AG447/AE447)&gt;=10,"N.M.",AG447/AE447))))</f>
        <v>-0.08915137705511451</v>
      </c>
      <c r="AJ447" s="73"/>
      <c r="AK447" s="74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</row>
    <row r="448" spans="1:35" ht="12.75" outlineLevel="1">
      <c r="A448" s="1" t="s">
        <v>1038</v>
      </c>
      <c r="B448" s="16" t="s">
        <v>1039</v>
      </c>
      <c r="C448" s="1" t="s">
        <v>1314</v>
      </c>
      <c r="E448" s="5">
        <v>0</v>
      </c>
      <c r="G448" s="5">
        <v>0</v>
      </c>
      <c r="I448" s="9">
        <f aca="true" t="shared" si="144" ref="I448:I457">+E448-G448</f>
        <v>0</v>
      </c>
      <c r="K448" s="21">
        <f aca="true" t="shared" si="145" ref="K448:K457">IF(G448&lt;0,IF(I448=0,0,IF(OR(G448=0,E448=0),"N.M.",IF(ABS(I448/G448)&gt;=10,"N.M.",I448/(-G448)))),IF(I448=0,0,IF(OR(G448=0,E448=0),"N.M.",IF(ABS(I448/G448)&gt;=10,"N.M.",I448/G448))))</f>
        <v>0</v>
      </c>
      <c r="M448" s="9">
        <v>0</v>
      </c>
      <c r="O448" s="9">
        <v>-25</v>
      </c>
      <c r="Q448" s="9">
        <f aca="true" t="shared" si="146" ref="Q448:Q457">+M448-O448</f>
        <v>25</v>
      </c>
      <c r="S448" s="21" t="str">
        <f aca="true" t="shared" si="147" ref="S448:S457">IF(O448&lt;0,IF(Q448=0,0,IF(OR(O448=0,M448=0),"N.M.",IF(ABS(Q448/O448)&gt;=10,"N.M.",Q448/(-O448)))),IF(Q448=0,0,IF(OR(O448=0,M448=0),"N.M.",IF(ABS(Q448/O448)&gt;=10,"N.M.",Q448/O448))))</f>
        <v>N.M.</v>
      </c>
      <c r="U448" s="9">
        <v>0</v>
      </c>
      <c r="W448" s="9">
        <v>-25</v>
      </c>
      <c r="Y448" s="9">
        <f aca="true" t="shared" si="148" ref="Y448:Y457">+U448-W448</f>
        <v>25</v>
      </c>
      <c r="AA448" s="21" t="str">
        <f aca="true" t="shared" si="149" ref="AA448:AA457">IF(W448&lt;0,IF(Y448=0,0,IF(OR(W448=0,U448=0),"N.M.",IF(ABS(Y448/W448)&gt;=10,"N.M.",Y448/(-W448)))),IF(Y448=0,0,IF(OR(W448=0,U448=0),"N.M.",IF(ABS(Y448/W448)&gt;=10,"N.M.",Y448/W448))))</f>
        <v>N.M.</v>
      </c>
      <c r="AC448" s="9">
        <v>0</v>
      </c>
      <c r="AE448" s="9">
        <v>-25</v>
      </c>
      <c r="AG448" s="9">
        <f aca="true" t="shared" si="150" ref="AG448:AG457">+AC448-AE448</f>
        <v>25</v>
      </c>
      <c r="AI448" s="21" t="str">
        <f aca="true" t="shared" si="151" ref="AI448:AI457">IF(AE448&lt;0,IF(AG448=0,0,IF(OR(AE448=0,AC448=0),"N.M.",IF(ABS(AG448/AE448)&gt;=10,"N.M.",AG448/(-AE448)))),IF(AG448=0,0,IF(OR(AE448=0,AC448=0),"N.M.",IF(ABS(AG448/AE448)&gt;=10,"N.M.",AG448/AE448))))</f>
        <v>N.M.</v>
      </c>
    </row>
    <row r="449" spans="1:35" ht="12.75" outlineLevel="1">
      <c r="A449" s="1" t="s">
        <v>1040</v>
      </c>
      <c r="B449" s="16" t="s">
        <v>1041</v>
      </c>
      <c r="C449" s="1" t="s">
        <v>1363</v>
      </c>
      <c r="E449" s="5">
        <v>0</v>
      </c>
      <c r="G449" s="5">
        <v>0</v>
      </c>
      <c r="I449" s="9">
        <f t="shared" si="144"/>
        <v>0</v>
      </c>
      <c r="K449" s="21">
        <f t="shared" si="145"/>
        <v>0</v>
      </c>
      <c r="M449" s="9">
        <v>0</v>
      </c>
      <c r="O449" s="9">
        <v>-2112.03</v>
      </c>
      <c r="Q449" s="9">
        <f t="shared" si="146"/>
        <v>2112.03</v>
      </c>
      <c r="S449" s="21" t="str">
        <f t="shared" si="147"/>
        <v>N.M.</v>
      </c>
      <c r="U449" s="9">
        <v>0</v>
      </c>
      <c r="W449" s="9">
        <v>-2112.03</v>
      </c>
      <c r="Y449" s="9">
        <f t="shared" si="148"/>
        <v>2112.03</v>
      </c>
      <c r="AA449" s="21" t="str">
        <f t="shared" si="149"/>
        <v>N.M.</v>
      </c>
      <c r="AC449" s="9">
        <v>0</v>
      </c>
      <c r="AE449" s="9">
        <v>-2112.03</v>
      </c>
      <c r="AG449" s="9">
        <f t="shared" si="150"/>
        <v>2112.03</v>
      </c>
      <c r="AI449" s="21" t="str">
        <f t="shared" si="151"/>
        <v>N.M.</v>
      </c>
    </row>
    <row r="450" spans="1:35" ht="12.75" outlineLevel="1">
      <c r="A450" s="1" t="s">
        <v>1042</v>
      </c>
      <c r="B450" s="16" t="s">
        <v>1043</v>
      </c>
      <c r="C450" s="1" t="s">
        <v>1364</v>
      </c>
      <c r="E450" s="5">
        <v>-18434.85</v>
      </c>
      <c r="G450" s="5">
        <v>-26601.41</v>
      </c>
      <c r="I450" s="9">
        <f t="shared" si="144"/>
        <v>8166.560000000001</v>
      </c>
      <c r="K450" s="21">
        <f t="shared" si="145"/>
        <v>0.30699726067152083</v>
      </c>
      <c r="M450" s="9">
        <v>-83390.04</v>
      </c>
      <c r="O450" s="9">
        <v>-68403.11</v>
      </c>
      <c r="Q450" s="9">
        <f t="shared" si="146"/>
        <v>-14986.929999999993</v>
      </c>
      <c r="S450" s="21">
        <f t="shared" si="147"/>
        <v>-0.21909720186699103</v>
      </c>
      <c r="U450" s="9">
        <v>-298361.16</v>
      </c>
      <c r="W450" s="9">
        <v>-236413.86</v>
      </c>
      <c r="Y450" s="9">
        <f t="shared" si="148"/>
        <v>-61947.29999999999</v>
      </c>
      <c r="AA450" s="21">
        <f t="shared" si="149"/>
        <v>-0.2620290536265513</v>
      </c>
      <c r="AC450" s="9">
        <v>-1051548.28</v>
      </c>
      <c r="AE450" s="9">
        <v>-1104929.92</v>
      </c>
      <c r="AG450" s="9">
        <f t="shared" si="150"/>
        <v>53381.6399999999</v>
      </c>
      <c r="AI450" s="21">
        <f t="shared" si="151"/>
        <v>0.04831224047222823</v>
      </c>
    </row>
    <row r="451" spans="1:35" ht="12.75" outlineLevel="1">
      <c r="A451" s="1" t="s">
        <v>1044</v>
      </c>
      <c r="B451" s="16" t="s">
        <v>1045</v>
      </c>
      <c r="C451" s="1" t="s">
        <v>1365</v>
      </c>
      <c r="E451" s="5">
        <v>-36.81</v>
      </c>
      <c r="G451" s="5">
        <v>0</v>
      </c>
      <c r="I451" s="9">
        <f t="shared" si="144"/>
        <v>-36.81</v>
      </c>
      <c r="K451" s="21" t="str">
        <f t="shared" si="145"/>
        <v>N.M.</v>
      </c>
      <c r="M451" s="9">
        <v>-36.81</v>
      </c>
      <c r="O451" s="9">
        <v>-255.55</v>
      </c>
      <c r="Q451" s="9">
        <f t="shared" si="146"/>
        <v>218.74</v>
      </c>
      <c r="S451" s="21">
        <f t="shared" si="147"/>
        <v>0.8559577382117003</v>
      </c>
      <c r="U451" s="9">
        <v>-310.42</v>
      </c>
      <c r="W451" s="9">
        <v>-382.73</v>
      </c>
      <c r="Y451" s="9">
        <f t="shared" si="148"/>
        <v>72.31</v>
      </c>
      <c r="AA451" s="21">
        <f t="shared" si="149"/>
        <v>0.18893214537663627</v>
      </c>
      <c r="AC451" s="9">
        <v>-310.42</v>
      </c>
      <c r="AE451" s="9">
        <v>-382.73</v>
      </c>
      <c r="AG451" s="9">
        <f t="shared" si="150"/>
        <v>72.31</v>
      </c>
      <c r="AI451" s="21">
        <f t="shared" si="151"/>
        <v>0.18893214537663627</v>
      </c>
    </row>
    <row r="452" spans="1:35" ht="12.75" outlineLevel="1">
      <c r="A452" s="1" t="s">
        <v>1046</v>
      </c>
      <c r="B452" s="16" t="s">
        <v>1047</v>
      </c>
      <c r="C452" s="1" t="s">
        <v>1366</v>
      </c>
      <c r="E452" s="5">
        <v>0</v>
      </c>
      <c r="G452" s="5">
        <v>0</v>
      </c>
      <c r="I452" s="9">
        <f t="shared" si="144"/>
        <v>0</v>
      </c>
      <c r="K452" s="21">
        <f t="shared" si="145"/>
        <v>0</v>
      </c>
      <c r="M452" s="9">
        <v>-1018500</v>
      </c>
      <c r="O452" s="9">
        <v>0</v>
      </c>
      <c r="Q452" s="9">
        <f t="shared" si="146"/>
        <v>-1018500</v>
      </c>
      <c r="S452" s="21" t="str">
        <f t="shared" si="147"/>
        <v>N.M.</v>
      </c>
      <c r="U452" s="9">
        <v>-1018500</v>
      </c>
      <c r="W452" s="9">
        <v>0</v>
      </c>
      <c r="Y452" s="9">
        <f t="shared" si="148"/>
        <v>-1018500</v>
      </c>
      <c r="AA452" s="21" t="str">
        <f t="shared" si="149"/>
        <v>N.M.</v>
      </c>
      <c r="AC452" s="9">
        <v>-1018500</v>
      </c>
      <c r="AE452" s="9">
        <v>0</v>
      </c>
      <c r="AG452" s="9">
        <f t="shared" si="150"/>
        <v>-1018500</v>
      </c>
      <c r="AI452" s="21" t="str">
        <f t="shared" si="151"/>
        <v>N.M.</v>
      </c>
    </row>
    <row r="453" spans="1:35" ht="12.75" outlineLevel="1">
      <c r="A453" s="1" t="s">
        <v>1048</v>
      </c>
      <c r="B453" s="16" t="s">
        <v>1049</v>
      </c>
      <c r="C453" s="1" t="s">
        <v>1367</v>
      </c>
      <c r="E453" s="5">
        <v>-60241.438</v>
      </c>
      <c r="G453" s="5">
        <v>1805.9730000000002</v>
      </c>
      <c r="I453" s="9">
        <f t="shared" si="144"/>
        <v>-62047.411</v>
      </c>
      <c r="K453" s="21" t="str">
        <f t="shared" si="145"/>
        <v>N.M.</v>
      </c>
      <c r="M453" s="9">
        <v>-70731.079</v>
      </c>
      <c r="O453" s="9">
        <v>-23978.24</v>
      </c>
      <c r="Q453" s="9">
        <f t="shared" si="146"/>
        <v>-46752.83899999999</v>
      </c>
      <c r="S453" s="21">
        <f t="shared" si="147"/>
        <v>-1.9498027795200978</v>
      </c>
      <c r="U453" s="9">
        <v>-169977.074</v>
      </c>
      <c r="W453" s="9">
        <v>-168249.526</v>
      </c>
      <c r="Y453" s="9">
        <f t="shared" si="148"/>
        <v>-1727.5479999999807</v>
      </c>
      <c r="AA453" s="21">
        <f t="shared" si="149"/>
        <v>-0.010267773354677864</v>
      </c>
      <c r="AC453" s="9">
        <v>-172755.424</v>
      </c>
      <c r="AE453" s="9">
        <v>-177142.09</v>
      </c>
      <c r="AG453" s="9">
        <f t="shared" si="150"/>
        <v>4386.665999999997</v>
      </c>
      <c r="AI453" s="21">
        <f t="shared" si="151"/>
        <v>0.024763544338897648</v>
      </c>
    </row>
    <row r="454" spans="1:35" ht="12.75" outlineLevel="1">
      <c r="A454" s="1" t="s">
        <v>1050</v>
      </c>
      <c r="B454" s="16" t="s">
        <v>1051</v>
      </c>
      <c r="C454" s="1" t="s">
        <v>1368</v>
      </c>
      <c r="E454" s="5">
        <v>-7979.06</v>
      </c>
      <c r="G454" s="5">
        <v>-4362.83</v>
      </c>
      <c r="I454" s="9">
        <f t="shared" si="144"/>
        <v>-3616.2300000000005</v>
      </c>
      <c r="K454" s="21">
        <f t="shared" si="145"/>
        <v>-0.8288725437388118</v>
      </c>
      <c r="M454" s="9">
        <v>-12957.45</v>
      </c>
      <c r="O454" s="9">
        <v>-8575.78</v>
      </c>
      <c r="Q454" s="9">
        <f t="shared" si="146"/>
        <v>-4381.67</v>
      </c>
      <c r="S454" s="21">
        <f t="shared" si="147"/>
        <v>-0.5109354484373433</v>
      </c>
      <c r="U454" s="9">
        <v>-24326.75</v>
      </c>
      <c r="W454" s="9">
        <v>-11432.605</v>
      </c>
      <c r="Y454" s="9">
        <f t="shared" si="148"/>
        <v>-12894.145</v>
      </c>
      <c r="AA454" s="21">
        <f t="shared" si="149"/>
        <v>-1.127839630600375</v>
      </c>
      <c r="AC454" s="9">
        <v>-34710.89</v>
      </c>
      <c r="AE454" s="9">
        <v>13706.735</v>
      </c>
      <c r="AG454" s="9">
        <f t="shared" si="150"/>
        <v>-48417.625</v>
      </c>
      <c r="AI454" s="21">
        <f t="shared" si="151"/>
        <v>-3.5323966648512575</v>
      </c>
    </row>
    <row r="455" spans="1:35" ht="12.75" outlineLevel="1">
      <c r="A455" s="1" t="s">
        <v>1052</v>
      </c>
      <c r="B455" s="16" t="s">
        <v>1053</v>
      </c>
      <c r="C455" s="1" t="s">
        <v>1369</v>
      </c>
      <c r="E455" s="5">
        <v>-332.96</v>
      </c>
      <c r="G455" s="5">
        <v>-10326.04</v>
      </c>
      <c r="I455" s="9">
        <f t="shared" si="144"/>
        <v>9993.080000000002</v>
      </c>
      <c r="K455" s="21">
        <f t="shared" si="145"/>
        <v>0.9677553060030758</v>
      </c>
      <c r="M455" s="9">
        <v>-9391.99</v>
      </c>
      <c r="O455" s="9">
        <v>-79990.45</v>
      </c>
      <c r="Q455" s="9">
        <f t="shared" si="146"/>
        <v>70598.45999999999</v>
      </c>
      <c r="S455" s="21">
        <f t="shared" si="147"/>
        <v>0.8825861087167279</v>
      </c>
      <c r="U455" s="9">
        <v>-98417.21</v>
      </c>
      <c r="W455" s="9">
        <v>-865309.19</v>
      </c>
      <c r="Y455" s="9">
        <f t="shared" si="148"/>
        <v>766891.98</v>
      </c>
      <c r="AA455" s="21">
        <f t="shared" si="149"/>
        <v>0.8862635331539701</v>
      </c>
      <c r="AC455" s="9">
        <v>-112017.98</v>
      </c>
      <c r="AE455" s="9">
        <v>-1247828.58</v>
      </c>
      <c r="AG455" s="9">
        <f t="shared" si="150"/>
        <v>1135810.6</v>
      </c>
      <c r="AI455" s="21">
        <f t="shared" si="151"/>
        <v>0.9102296727327723</v>
      </c>
    </row>
    <row r="456" spans="1:35" ht="12.75" outlineLevel="1">
      <c r="A456" s="1" t="s">
        <v>1054</v>
      </c>
      <c r="B456" s="16" t="s">
        <v>1055</v>
      </c>
      <c r="C456" s="1" t="s">
        <v>1370</v>
      </c>
      <c r="E456" s="5">
        <v>10284.952</v>
      </c>
      <c r="G456" s="5">
        <v>-2479.18</v>
      </c>
      <c r="I456" s="9">
        <f t="shared" si="144"/>
        <v>12764.132</v>
      </c>
      <c r="K456" s="21">
        <f t="shared" si="145"/>
        <v>5.148529755806355</v>
      </c>
      <c r="M456" s="9">
        <v>6135.32</v>
      </c>
      <c r="O456" s="9">
        <v>-7227.22</v>
      </c>
      <c r="Q456" s="9">
        <f t="shared" si="146"/>
        <v>13362.54</v>
      </c>
      <c r="S456" s="21">
        <f t="shared" si="147"/>
        <v>1.8489183946247658</v>
      </c>
      <c r="U456" s="9">
        <v>-93740.05</v>
      </c>
      <c r="W456" s="9">
        <v>-78865.476</v>
      </c>
      <c r="Y456" s="9">
        <f t="shared" si="148"/>
        <v>-14874.574000000008</v>
      </c>
      <c r="AA456" s="21">
        <f t="shared" si="149"/>
        <v>-0.18860691337233557</v>
      </c>
      <c r="AC456" s="9">
        <v>-95179.34</v>
      </c>
      <c r="AE456" s="9">
        <v>-81122.936</v>
      </c>
      <c r="AG456" s="9">
        <f t="shared" si="150"/>
        <v>-14056.403999999995</v>
      </c>
      <c r="AI456" s="21">
        <f t="shared" si="151"/>
        <v>-0.17327287069590275</v>
      </c>
    </row>
    <row r="457" spans="1:35" ht="12.75" outlineLevel="1">
      <c r="A457" s="1" t="s">
        <v>1056</v>
      </c>
      <c r="B457" s="16" t="s">
        <v>1057</v>
      </c>
      <c r="C457" s="1" t="s">
        <v>1371</v>
      </c>
      <c r="E457" s="5">
        <v>0</v>
      </c>
      <c r="G457" s="5">
        <v>0</v>
      </c>
      <c r="I457" s="9">
        <f t="shared" si="144"/>
        <v>0</v>
      </c>
      <c r="K457" s="21">
        <f t="shared" si="145"/>
        <v>0</v>
      </c>
      <c r="M457" s="9">
        <v>415239.7</v>
      </c>
      <c r="O457" s="9">
        <v>323187.97</v>
      </c>
      <c r="Q457" s="9">
        <f t="shared" si="146"/>
        <v>92051.73000000004</v>
      </c>
      <c r="S457" s="21">
        <f t="shared" si="147"/>
        <v>0.28482412263055473</v>
      </c>
      <c r="U457" s="9">
        <v>916371.14</v>
      </c>
      <c r="W457" s="9">
        <v>-76699.77</v>
      </c>
      <c r="Y457" s="9">
        <f t="shared" si="148"/>
        <v>993070.91</v>
      </c>
      <c r="AA457" s="21" t="str">
        <f t="shared" si="149"/>
        <v>N.M.</v>
      </c>
      <c r="AC457" s="9">
        <v>877036.76</v>
      </c>
      <c r="AE457" s="9">
        <v>232678.23</v>
      </c>
      <c r="AG457" s="9">
        <f t="shared" si="150"/>
        <v>644358.53</v>
      </c>
      <c r="AI457" s="21">
        <f t="shared" si="151"/>
        <v>2.7693116369331157</v>
      </c>
    </row>
    <row r="458" spans="1:53" s="16" customFormat="1" ht="12.75">
      <c r="A458" s="16" t="s">
        <v>48</v>
      </c>
      <c r="C458" s="16" t="s">
        <v>1372</v>
      </c>
      <c r="D458" s="9"/>
      <c r="E458" s="9">
        <v>-76740.166</v>
      </c>
      <c r="F458" s="9"/>
      <c r="G458" s="9">
        <v>-41963.487</v>
      </c>
      <c r="H458" s="9"/>
      <c r="I458" s="9">
        <f aca="true" t="shared" si="152" ref="I458:I464">+E458-G458</f>
        <v>-34776.679</v>
      </c>
      <c r="J458" s="37" t="str">
        <f>IF((+E458-G458)=(I458),"  ",$AO$511)</f>
        <v>  </v>
      </c>
      <c r="K458" s="38">
        <f aca="true" t="shared" si="153" ref="K458:K464">IF(G458&lt;0,IF(I458=0,0,IF(OR(G458=0,E458=0),"N.M.",IF(ABS(I458/G458)&gt;=10,"N.M.",I458/(-G458)))),IF(I458=0,0,IF(OR(G458=0,E458=0),"N.M.",IF(ABS(I458/G458)&gt;=10,"N.M.",I458/G458))))</f>
        <v>-0.8287366347796596</v>
      </c>
      <c r="L458" s="39"/>
      <c r="M458" s="9">
        <v>-773632.3489999999</v>
      </c>
      <c r="N458" s="9"/>
      <c r="O458" s="9">
        <v>132620.59</v>
      </c>
      <c r="P458" s="9"/>
      <c r="Q458" s="9">
        <f aca="true" t="shared" si="154" ref="Q458:Q464">+M458-O458</f>
        <v>-906252.9389999999</v>
      </c>
      <c r="R458" s="37" t="str">
        <f>IF((+M458-O458)=(Q458),"  ",$AO$511)</f>
        <v>  </v>
      </c>
      <c r="S458" s="38">
        <f aca="true" t="shared" si="155" ref="S458:S464">IF(O458&lt;0,IF(Q458=0,0,IF(OR(O458=0,M458=0),"N.M.",IF(ABS(Q458/O458)&gt;=10,"N.M.",Q458/(-O458)))),IF(Q458=0,0,IF(OR(O458=0,M458=0),"N.M.",IF(ABS(Q458/O458)&gt;=10,"N.M.",Q458/O458))))</f>
        <v>-6.833425631721288</v>
      </c>
      <c r="T458" s="39"/>
      <c r="U458" s="9">
        <v>-787261.5240000001</v>
      </c>
      <c r="V458" s="9"/>
      <c r="W458" s="9">
        <v>-1439490.1870000002</v>
      </c>
      <c r="X458" s="9"/>
      <c r="Y458" s="9">
        <f aca="true" t="shared" si="156" ref="Y458:Y464">+U458-W458</f>
        <v>652228.6630000001</v>
      </c>
      <c r="Z458" s="37" t="str">
        <f>IF((+U458-W458)=(Y458),"  ",$AO$511)</f>
        <v>  </v>
      </c>
      <c r="AA458" s="38">
        <f aca="true" t="shared" si="157" ref="AA458:AA464">IF(W458&lt;0,IF(Y458=0,0,IF(OR(W458=0,U458=0),"N.M.",IF(ABS(Y458/W458)&gt;=10,"N.M.",Y458/(-W458)))),IF(Y458=0,0,IF(OR(W458=0,U458=0),"N.M.",IF(ABS(Y458/W458)&gt;=10,"N.M.",Y458/W458))))</f>
        <v>0.45309698453679004</v>
      </c>
      <c r="AB458" s="39"/>
      <c r="AC458" s="9">
        <v>-1607985.5739999996</v>
      </c>
      <c r="AD458" s="9"/>
      <c r="AE458" s="9">
        <v>-2367158.321</v>
      </c>
      <c r="AF458" s="9"/>
      <c r="AG458" s="9">
        <f aca="true" t="shared" si="158" ref="AG458:AG464">+AC458-AE458</f>
        <v>759172.7470000004</v>
      </c>
      <c r="AH458" s="37" t="str">
        <f>IF((+AC458-AE458)=(AG458),"  ",$AO$511)</f>
        <v>  </v>
      </c>
      <c r="AI458" s="38">
        <f aca="true" t="shared" si="159" ref="AI458:AI464">IF(AE458&lt;0,IF(AG458=0,0,IF(OR(AE458=0,AC458=0),"N.M.",IF(ABS(AG458/AE458)&gt;=10,"N.M.",AG458/(-AE458)))),IF(AG458=0,0,IF(OR(AE458=0,AC458=0),"N.M.",IF(ABS(AG458/AE458)&gt;=10,"N.M.",AG458/AE458))))</f>
        <v>0.3207105922172919</v>
      </c>
      <c r="AJ458" s="39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</row>
    <row r="459" spans="1:35" ht="12.75" outlineLevel="1">
      <c r="A459" s="1" t="s">
        <v>1058</v>
      </c>
      <c r="B459" s="16" t="s">
        <v>1059</v>
      </c>
      <c r="C459" s="1" t="s">
        <v>1373</v>
      </c>
      <c r="E459" s="5">
        <v>-238103.86</v>
      </c>
      <c r="G459" s="5">
        <v>-366304.82</v>
      </c>
      <c r="I459" s="9">
        <f t="shared" si="152"/>
        <v>128200.96000000002</v>
      </c>
      <c r="K459" s="21">
        <f t="shared" si="153"/>
        <v>0.34998436548009393</v>
      </c>
      <c r="M459" s="9">
        <v>-668345.22</v>
      </c>
      <c r="O459" s="9">
        <v>72909.98</v>
      </c>
      <c r="Q459" s="9">
        <f t="shared" si="154"/>
        <v>-741255.2</v>
      </c>
      <c r="S459" s="21" t="str">
        <f t="shared" si="155"/>
        <v>N.M.</v>
      </c>
      <c r="U459" s="9">
        <v>-152076.35</v>
      </c>
      <c r="W459" s="9">
        <v>2186976.31</v>
      </c>
      <c r="Y459" s="9">
        <f t="shared" si="156"/>
        <v>-2339052.66</v>
      </c>
      <c r="AA459" s="21">
        <f t="shared" si="157"/>
        <v>-1.069537264443436</v>
      </c>
      <c r="AC459" s="9">
        <v>-1596141.8</v>
      </c>
      <c r="AE459" s="9">
        <v>2981345.64</v>
      </c>
      <c r="AG459" s="9">
        <f t="shared" si="158"/>
        <v>-4577487.44</v>
      </c>
      <c r="AI459" s="21">
        <f t="shared" si="159"/>
        <v>-1.5353763007498855</v>
      </c>
    </row>
    <row r="460" spans="1:35" ht="12.75" outlineLevel="1">
      <c r="A460" s="1" t="s">
        <v>1060</v>
      </c>
      <c r="B460" s="16" t="s">
        <v>1061</v>
      </c>
      <c r="C460" s="1" t="s">
        <v>1374</v>
      </c>
      <c r="E460" s="5">
        <v>-855.05</v>
      </c>
      <c r="G460" s="5">
        <v>-544829.92</v>
      </c>
      <c r="I460" s="9">
        <f t="shared" si="152"/>
        <v>543974.87</v>
      </c>
      <c r="K460" s="21">
        <f t="shared" si="153"/>
        <v>0.9984306111529263</v>
      </c>
      <c r="M460" s="9">
        <v>-439884.9</v>
      </c>
      <c r="O460" s="9">
        <v>-1375877</v>
      </c>
      <c r="Q460" s="9">
        <f t="shared" si="154"/>
        <v>935992.1</v>
      </c>
      <c r="S460" s="21">
        <f t="shared" si="155"/>
        <v>0.6802876274550704</v>
      </c>
      <c r="U460" s="9">
        <v>-3658895.5</v>
      </c>
      <c r="W460" s="9">
        <v>-5502286.61</v>
      </c>
      <c r="Y460" s="9">
        <f t="shared" si="156"/>
        <v>1843391.1100000003</v>
      </c>
      <c r="AA460" s="21">
        <f t="shared" si="157"/>
        <v>0.3350227352115342</v>
      </c>
      <c r="AC460" s="9">
        <v>-3724758.4</v>
      </c>
      <c r="AE460" s="9">
        <v>-6645376.11</v>
      </c>
      <c r="AG460" s="9">
        <f t="shared" si="158"/>
        <v>2920617.7100000004</v>
      </c>
      <c r="AI460" s="21">
        <f t="shared" si="159"/>
        <v>0.43949622439052594</v>
      </c>
    </row>
    <row r="461" spans="1:35" ht="12.75" outlineLevel="1">
      <c r="A461" s="1" t="s">
        <v>1062</v>
      </c>
      <c r="B461" s="16" t="s">
        <v>1063</v>
      </c>
      <c r="C461" s="1" t="s">
        <v>1375</v>
      </c>
      <c r="E461" s="5">
        <v>118577.55</v>
      </c>
      <c r="G461" s="5">
        <v>1002587.6</v>
      </c>
      <c r="I461" s="9">
        <f t="shared" si="152"/>
        <v>-884010.0499999999</v>
      </c>
      <c r="K461" s="21">
        <f t="shared" si="153"/>
        <v>-0.8817284893609296</v>
      </c>
      <c r="M461" s="9">
        <v>652422.4</v>
      </c>
      <c r="O461" s="9">
        <v>1425742.5</v>
      </c>
      <c r="Q461" s="9">
        <f t="shared" si="154"/>
        <v>-773320.1</v>
      </c>
      <c r="S461" s="21">
        <f t="shared" si="155"/>
        <v>-0.5423981539443483</v>
      </c>
      <c r="U461" s="9">
        <v>3513734.3</v>
      </c>
      <c r="W461" s="9">
        <v>3653907.8</v>
      </c>
      <c r="Y461" s="9">
        <f t="shared" si="156"/>
        <v>-140173.5</v>
      </c>
      <c r="AA461" s="21">
        <f t="shared" si="157"/>
        <v>-0.03836262644612981</v>
      </c>
      <c r="AC461" s="9">
        <v>5203026.45</v>
      </c>
      <c r="AE461" s="9">
        <v>4356686.18</v>
      </c>
      <c r="AG461" s="9">
        <f t="shared" si="158"/>
        <v>846340.2700000005</v>
      </c>
      <c r="AI461" s="21">
        <f t="shared" si="159"/>
        <v>0.19426239004435258</v>
      </c>
    </row>
    <row r="462" spans="1:35" ht="12.75" outlineLevel="1">
      <c r="A462" s="1" t="s">
        <v>1064</v>
      </c>
      <c r="B462" s="16" t="s">
        <v>1065</v>
      </c>
      <c r="C462" s="1" t="s">
        <v>1376</v>
      </c>
      <c r="E462" s="5">
        <v>0</v>
      </c>
      <c r="G462" s="5">
        <v>63089</v>
      </c>
      <c r="I462" s="9">
        <f t="shared" si="152"/>
        <v>-63089</v>
      </c>
      <c r="K462" s="21" t="str">
        <f t="shared" si="153"/>
        <v>N.M.</v>
      </c>
      <c r="M462" s="9">
        <v>71259</v>
      </c>
      <c r="O462" s="9">
        <v>63089</v>
      </c>
      <c r="Q462" s="9">
        <f t="shared" si="154"/>
        <v>8170</v>
      </c>
      <c r="S462" s="21">
        <f t="shared" si="155"/>
        <v>0.1294995958090951</v>
      </c>
      <c r="U462" s="9">
        <v>-44855</v>
      </c>
      <c r="W462" s="9">
        <v>63089</v>
      </c>
      <c r="Y462" s="9">
        <f t="shared" si="156"/>
        <v>-107944</v>
      </c>
      <c r="AA462" s="21">
        <f t="shared" si="157"/>
        <v>-1.7109797270522595</v>
      </c>
      <c r="AC462" s="9">
        <v>-44855</v>
      </c>
      <c r="AE462" s="9">
        <v>116114</v>
      </c>
      <c r="AG462" s="9">
        <f t="shared" si="158"/>
        <v>-160969</v>
      </c>
      <c r="AI462" s="21">
        <f t="shared" si="159"/>
        <v>-1.3863013934581532</v>
      </c>
    </row>
    <row r="463" spans="1:53" s="16" customFormat="1" ht="12.75">
      <c r="A463" s="16" t="s">
        <v>49</v>
      </c>
      <c r="C463" s="16" t="s">
        <v>1377</v>
      </c>
      <c r="D463" s="9"/>
      <c r="E463" s="9">
        <v>-120381.36</v>
      </c>
      <c r="F463" s="9"/>
      <c r="G463" s="9">
        <v>154541.86</v>
      </c>
      <c r="H463" s="9"/>
      <c r="I463" s="9">
        <f t="shared" si="152"/>
        <v>-274923.22</v>
      </c>
      <c r="J463" s="37" t="str">
        <f>IF((+E463-G463)=(I463),"  ",$AO$511)</f>
        <v>  </v>
      </c>
      <c r="K463" s="38">
        <f t="shared" si="153"/>
        <v>-1.778956329372508</v>
      </c>
      <c r="L463" s="39"/>
      <c r="M463" s="9">
        <v>-384548.72</v>
      </c>
      <c r="N463" s="9"/>
      <c r="O463" s="9">
        <v>185864.48</v>
      </c>
      <c r="P463" s="9"/>
      <c r="Q463" s="9">
        <f t="shared" si="154"/>
        <v>-570413.2</v>
      </c>
      <c r="R463" s="37" t="str">
        <f>IF((+M463-O463)=(Q463),"  ",$AO$511)</f>
        <v>  </v>
      </c>
      <c r="S463" s="38">
        <f t="shared" si="155"/>
        <v>-3.068973695242899</v>
      </c>
      <c r="T463" s="39"/>
      <c r="U463" s="9">
        <v>-342092.55</v>
      </c>
      <c r="V463" s="9"/>
      <c r="W463" s="9">
        <v>401686.5</v>
      </c>
      <c r="X463" s="9"/>
      <c r="Y463" s="9">
        <f t="shared" si="156"/>
        <v>-743779.05</v>
      </c>
      <c r="Z463" s="37" t="str">
        <f>IF((+U463-W463)=(Y463),"  ",$AO$511)</f>
        <v>  </v>
      </c>
      <c r="AA463" s="38">
        <f t="shared" si="157"/>
        <v>-1.851640645129971</v>
      </c>
      <c r="AB463" s="39"/>
      <c r="AC463" s="9">
        <v>-162728.75</v>
      </c>
      <c r="AD463" s="9"/>
      <c r="AE463" s="9">
        <v>808769.71</v>
      </c>
      <c r="AF463" s="9"/>
      <c r="AG463" s="9">
        <f t="shared" si="158"/>
        <v>-971498.46</v>
      </c>
      <c r="AH463" s="37" t="str">
        <f>IF((+AC463-AE463)=(AG463),"  ",$AO$511)</f>
        <v>  </v>
      </c>
      <c r="AI463" s="38">
        <f t="shared" si="159"/>
        <v>-1.2012052973645613</v>
      </c>
      <c r="AJ463" s="39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</row>
    <row r="464" spans="1:53" s="16" customFormat="1" ht="12.75">
      <c r="A464" s="77" t="s">
        <v>50</v>
      </c>
      <c r="C464" s="17" t="s">
        <v>51</v>
      </c>
      <c r="D464" s="18"/>
      <c r="E464" s="18">
        <v>254592.744</v>
      </c>
      <c r="F464" s="18"/>
      <c r="G464" s="18">
        <v>179906.47300000003</v>
      </c>
      <c r="H464" s="18"/>
      <c r="I464" s="18">
        <f t="shared" si="152"/>
        <v>74686.27099999998</v>
      </c>
      <c r="J464" s="37" t="str">
        <f>IF((+E464-G464)=(I464),"  ",$AO$511)</f>
        <v>  </v>
      </c>
      <c r="K464" s="40">
        <f t="shared" si="153"/>
        <v>0.4151394319202732</v>
      </c>
      <c r="L464" s="39"/>
      <c r="M464" s="18">
        <v>-29978.538999999815</v>
      </c>
      <c r="N464" s="18"/>
      <c r="O464" s="18">
        <v>345639.12</v>
      </c>
      <c r="P464" s="18"/>
      <c r="Q464" s="18">
        <f t="shared" si="154"/>
        <v>-375617.6589999998</v>
      </c>
      <c r="R464" s="37" t="str">
        <f>IF((+M464-O464)=(Q464),"  ",$AO$511)</f>
        <v>  </v>
      </c>
      <c r="S464" s="40">
        <f t="shared" si="155"/>
        <v>-1.086733639988436</v>
      </c>
      <c r="T464" s="39"/>
      <c r="U464" s="18">
        <v>-426865.784</v>
      </c>
      <c r="V464" s="18"/>
      <c r="W464" s="18">
        <v>-174924.36100000003</v>
      </c>
      <c r="X464" s="18"/>
      <c r="Y464" s="18">
        <f t="shared" si="156"/>
        <v>-251941.42299999995</v>
      </c>
      <c r="Z464" s="37" t="str">
        <f>IF((+U464-W464)=(Y464),"  ",$AO$511)</f>
        <v>  </v>
      </c>
      <c r="AA464" s="40">
        <f t="shared" si="157"/>
        <v>-1.4402877995935621</v>
      </c>
      <c r="AB464" s="39"/>
      <c r="AC464" s="18">
        <v>-967831.054</v>
      </c>
      <c r="AD464" s="18"/>
      <c r="AE464" s="18">
        <v>-676921.3180000002</v>
      </c>
      <c r="AF464" s="18"/>
      <c r="AG464" s="18">
        <f t="shared" si="158"/>
        <v>-290909.7359999998</v>
      </c>
      <c r="AH464" s="37" t="str">
        <f>IF((+AC464-AE464)=(AG464),"  ",$AO$511)</f>
        <v>  </v>
      </c>
      <c r="AI464" s="40">
        <f t="shared" si="159"/>
        <v>-0.4297541357679619</v>
      </c>
      <c r="AJ464" s="39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</row>
    <row r="465" spans="4:53" s="16" customFormat="1" ht="12.75">
      <c r="D465" s="9"/>
      <c r="E465" s="43" t="str">
        <f>IF(ABS(+E447+E458+E463-E464)&gt;$AO$507,$AO$510," ")</f>
        <v> </v>
      </c>
      <c r="F465" s="28"/>
      <c r="G465" s="43" t="str">
        <f>IF(ABS(+G447+G458+G463-G464)&gt;$AO$507,$AO$510," ")</f>
        <v> </v>
      </c>
      <c r="H465" s="42"/>
      <c r="I465" s="43" t="str">
        <f>IF(ABS(+I447+I458+I463-I464)&gt;$AO$507,$AO$510," ")</f>
        <v> </v>
      </c>
      <c r="J465" s="9"/>
      <c r="K465" s="21"/>
      <c r="L465" s="11"/>
      <c r="M465" s="43" t="str">
        <f>IF(ABS(+M447+M458+M463-M464)&gt;$AO$507,$AO$510," ")</f>
        <v> </v>
      </c>
      <c r="N465" s="42"/>
      <c r="O465" s="43" t="str">
        <f>IF(ABS(+O447+O458+O463-O464)&gt;$AO$507,$AO$510," ")</f>
        <v> </v>
      </c>
      <c r="P465" s="28"/>
      <c r="Q465" s="43" t="str">
        <f>IF(ABS(+Q447+Q458+Q463-Q464)&gt;$AO$507,$AO$510," ")</f>
        <v> </v>
      </c>
      <c r="R465" s="9"/>
      <c r="S465" s="21"/>
      <c r="T465" s="9"/>
      <c r="U465" s="43" t="str">
        <f>IF(ABS(+U447+U458+U463-U464)&gt;$AO$507,$AO$510," ")</f>
        <v> </v>
      </c>
      <c r="V465" s="28"/>
      <c r="W465" s="43" t="str">
        <f>IF(ABS(+W447+W458+W463-W464)&gt;$AO$507,$AO$510," ")</f>
        <v> </v>
      </c>
      <c r="X465" s="28"/>
      <c r="Y465" s="43" t="str">
        <f>IF(ABS(+Y447+Y458+Y463-Y464)&gt;$AO$507,$AO$510," ")</f>
        <v> </v>
      </c>
      <c r="Z465" s="9"/>
      <c r="AA465" s="21"/>
      <c r="AB465" s="9"/>
      <c r="AC465" s="43" t="str">
        <f>IF(ABS(+AC447+AC458+AC463-AC464)&gt;$AO$507,$AO$510," ")</f>
        <v> </v>
      </c>
      <c r="AD465" s="28"/>
      <c r="AE465" s="43" t="str">
        <f>IF(ABS(+AE447+AE458+AE463-AE464)&gt;$AO$507,$AO$510," ")</f>
        <v> </v>
      </c>
      <c r="AF465" s="42"/>
      <c r="AG465" s="43" t="str">
        <f>IF(ABS(+AG447+AG458+AG463-AG464)&gt;$AO$507,$AO$510," ")</f>
        <v> </v>
      </c>
      <c r="AH465" s="9"/>
      <c r="AI465" s="2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</row>
    <row r="466" spans="1:53" s="16" customFormat="1" ht="12.75">
      <c r="A466" s="77" t="s">
        <v>52</v>
      </c>
      <c r="C466" s="17" t="s">
        <v>53</v>
      </c>
      <c r="D466" s="18"/>
      <c r="E466" s="18">
        <v>6021182.279000005</v>
      </c>
      <c r="F466" s="18"/>
      <c r="G466" s="18">
        <v>5946480.035000002</v>
      </c>
      <c r="H466" s="18"/>
      <c r="I466" s="18">
        <f>+E466-G466</f>
        <v>74702.24400000274</v>
      </c>
      <c r="J466" s="37" t="str">
        <f>IF((+E466-G466)=(I466),"  ",$AO$511)</f>
        <v>  </v>
      </c>
      <c r="K466" s="40">
        <f>IF(G466&lt;0,IF(I466=0,0,IF(OR(G466=0,E466=0),"N.M.",IF(ABS(I466/G466)&gt;=10,"N.M.",I466/(-G466)))),IF(I466=0,0,IF(OR(G466=0,E466=0),"N.M.",IF(ABS(I466/G466)&gt;=10,"N.M.",I466/G466))))</f>
        <v>0.01256243080954071</v>
      </c>
      <c r="L466" s="39"/>
      <c r="M466" s="18">
        <v>9619101.850000009</v>
      </c>
      <c r="N466" s="18"/>
      <c r="O466" s="18">
        <v>12280234.66200002</v>
      </c>
      <c r="P466" s="18"/>
      <c r="Q466" s="18">
        <f>+M466-O466</f>
        <v>-2661132.81200001</v>
      </c>
      <c r="R466" s="37" t="str">
        <f>IF((+M466-O466)=(Q466),"  ",$AO$511)</f>
        <v>  </v>
      </c>
      <c r="S466" s="40">
        <f>IF(O466&lt;0,IF(Q466=0,0,IF(OR(O466=0,M466=0),"N.M.",IF(ABS(Q466/O466)&gt;=10,"N.M.",Q466/(-O466)))),IF(Q466=0,0,IF(OR(O466=0,M466=0),"N.M.",IF(ABS(Q466/O466)&gt;=10,"N.M.",Q466/O466))))</f>
        <v>-0.2167004853933797</v>
      </c>
      <c r="T466" s="39"/>
      <c r="U466" s="18">
        <v>53122258.49499999</v>
      </c>
      <c r="V466" s="18"/>
      <c r="W466" s="18">
        <v>56583970.96200001</v>
      </c>
      <c r="X466" s="18"/>
      <c r="Y466" s="18">
        <f>+U466-W466</f>
        <v>-3461712.4670000225</v>
      </c>
      <c r="Z466" s="37" t="str">
        <f>IF((+U466-W466)=(Y466),"  ",$AO$511)</f>
        <v>  </v>
      </c>
      <c r="AA466" s="40">
        <f>IF(W466&lt;0,IF(Y466=0,0,IF(OR(W466=0,U466=0),"N.M.",IF(ABS(Y466/W466)&gt;=10,"N.M.",Y466/(-W466)))),IF(Y466=0,0,IF(OR(W466=0,U466=0),"N.M.",IF(ABS(Y466/W466)&gt;=10,"N.M.",Y466/W466))))</f>
        <v>-0.06117832326269215</v>
      </c>
      <c r="AB466" s="39"/>
      <c r="AC466" s="18">
        <v>60494582.18700004</v>
      </c>
      <c r="AD466" s="18"/>
      <c r="AE466" s="18">
        <v>58381763.93200004</v>
      </c>
      <c r="AF466" s="18"/>
      <c r="AG466" s="18">
        <f>+AC466-AE466</f>
        <v>2112818.2550000027</v>
      </c>
      <c r="AH466" s="37" t="str">
        <f>IF((+AC466-AE466)=(AG466),"  ",$AO$511)</f>
        <v>  </v>
      </c>
      <c r="AI466" s="40">
        <f>IF(AE466&lt;0,IF(AG466=0,0,IF(OR(AE466=0,AC466=0),"N.M.",IF(ABS(AG466/AE466)&gt;=10,"N.M.",AG466/(-AE466)))),IF(AG466=0,0,IF(OR(AE466=0,AC466=0),"N.M.",IF(ABS(AG466/AE466)&gt;=10,"N.M.",AG466/AE466))))</f>
        <v>0.03618969542374397</v>
      </c>
      <c r="AJ466" s="39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</row>
    <row r="467" spans="4:53" s="16" customFormat="1" ht="12.75">
      <c r="D467" s="9"/>
      <c r="E467" s="43" t="str">
        <f>IF(ABS(E411+E464-E466)&gt;$AO$507,$AO$510," ")</f>
        <v> </v>
      </c>
      <c r="F467" s="28"/>
      <c r="G467" s="43" t="str">
        <f>IF(ABS(G411+G464-G466)&gt;$AO$507,$AO$510," ")</f>
        <v> </v>
      </c>
      <c r="H467" s="42"/>
      <c r="I467" s="43" t="str">
        <f>IF(ABS(I411+I464-I466)&gt;$AO$507,$AO$510," ")</f>
        <v> </v>
      </c>
      <c r="J467" s="9"/>
      <c r="K467" s="21"/>
      <c r="L467" s="11"/>
      <c r="M467" s="43" t="str">
        <f>IF(ABS(M411+M464-M466)&gt;$AO$507,$AO$510," ")</f>
        <v> </v>
      </c>
      <c r="N467" s="42"/>
      <c r="O467" s="43" t="str">
        <f>IF(ABS(O411+O464-O466)&gt;$AO$507,$AO$510," ")</f>
        <v> </v>
      </c>
      <c r="P467" s="28"/>
      <c r="Q467" s="43" t="str">
        <f>IF(ABS(Q411+Q464-Q466)&gt;$AO$507,$AO$510," ")</f>
        <v> </v>
      </c>
      <c r="R467" s="9"/>
      <c r="S467" s="21"/>
      <c r="T467" s="9"/>
      <c r="U467" s="43" t="str">
        <f>IF(ABS(U411+U464-U466)&gt;$AO$507,$AO$510," ")</f>
        <v> </v>
      </c>
      <c r="V467" s="28"/>
      <c r="W467" s="43" t="str">
        <f>IF(ABS(W411+W464-W466)&gt;$AO$507,$AO$510," ")</f>
        <v> </v>
      </c>
      <c r="X467" s="28"/>
      <c r="Y467" s="43" t="str">
        <f>IF(ABS(Y411+Y464-Y466)&gt;$AO$507,$AO$510," ")</f>
        <v> </v>
      </c>
      <c r="Z467" s="9"/>
      <c r="AA467" s="21"/>
      <c r="AB467" s="9"/>
      <c r="AC467" s="43" t="str">
        <f>IF(ABS(AC411+AC464-AC466)&gt;$AO$507,$AO$510," ")</f>
        <v> </v>
      </c>
      <c r="AD467" s="28"/>
      <c r="AE467" s="43" t="str">
        <f>IF(ABS(AE411+AE464-AE466)&gt;$AO$507,$AO$510," ")</f>
        <v> </v>
      </c>
      <c r="AF467" s="42"/>
      <c r="AG467" s="43" t="str">
        <f>IF(ABS(AG411+AG464-AG466)&gt;$AO$507,$AO$510," ")</f>
        <v> </v>
      </c>
      <c r="AH467" s="9"/>
      <c r="AI467" s="2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</row>
    <row r="468" spans="3:53" s="16" customFormat="1" ht="12.75">
      <c r="C468" s="17" t="s">
        <v>54</v>
      </c>
      <c r="D468" s="18"/>
      <c r="E468" s="9"/>
      <c r="F468" s="9"/>
      <c r="G468" s="9"/>
      <c r="H468" s="9"/>
      <c r="I468" s="9"/>
      <c r="J468" s="9"/>
      <c r="K468" s="21"/>
      <c r="L468" s="11"/>
      <c r="M468" s="9"/>
      <c r="N468" s="9"/>
      <c r="O468" s="9"/>
      <c r="P468" s="9"/>
      <c r="Q468" s="9"/>
      <c r="R468" s="9"/>
      <c r="S468" s="21"/>
      <c r="T468" s="9"/>
      <c r="U468" s="9"/>
      <c r="V468" s="9"/>
      <c r="W468" s="9"/>
      <c r="X468" s="9"/>
      <c r="Y468" s="9"/>
      <c r="Z468" s="9"/>
      <c r="AA468" s="21"/>
      <c r="AB468" s="9"/>
      <c r="AC468" s="9"/>
      <c r="AD468" s="9"/>
      <c r="AE468" s="9"/>
      <c r="AF468" s="9"/>
      <c r="AG468" s="9"/>
      <c r="AH468" s="9"/>
      <c r="AI468" s="2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</row>
    <row r="469" spans="1:35" ht="12.75" outlineLevel="1">
      <c r="A469" s="1" t="s">
        <v>1066</v>
      </c>
      <c r="B469" s="16" t="s">
        <v>1067</v>
      </c>
      <c r="C469" s="1" t="s">
        <v>1378</v>
      </c>
      <c r="E469" s="5">
        <v>2504773</v>
      </c>
      <c r="G469" s="5">
        <v>1972297.71</v>
      </c>
      <c r="I469" s="9">
        <f>(+E469-G469)</f>
        <v>532475.29</v>
      </c>
      <c r="K469" s="21">
        <f>IF(G469&lt;0,IF(I469=0,0,IF(OR(G469=0,E469=0),"N.M.",IF(ABS(I469/G469)&gt;=10,"N.M.",I469/(-G469)))),IF(I469=0,0,IF(OR(G469=0,E469=0),"N.M.",IF(ABS(I469/G469)&gt;=10,"N.M.",I469/G469))))</f>
        <v>0.2699771374778912</v>
      </c>
      <c r="M469" s="9">
        <v>7541984.11</v>
      </c>
      <c r="O469" s="9">
        <v>5927163.29</v>
      </c>
      <c r="Q469" s="9">
        <f>(+M469-O469)</f>
        <v>1614820.8200000003</v>
      </c>
      <c r="S469" s="21">
        <f>IF(O469&lt;0,IF(Q469=0,0,IF(OR(O469=0,M469=0),"N.M.",IF(ABS(Q469/O469)&gt;=10,"N.M.",Q469/(-O469)))),IF(Q469=0,0,IF(OR(O469=0,M469=0),"N.M.",IF(ABS(Q469/O469)&gt;=10,"N.M.",Q469/O469))))</f>
        <v>0.272444125628265</v>
      </c>
      <c r="U469" s="9">
        <v>21953144.62</v>
      </c>
      <c r="W469" s="9">
        <v>21498307.98</v>
      </c>
      <c r="Y469" s="9">
        <f>(+U469-W469)</f>
        <v>454836.6400000006</v>
      </c>
      <c r="AA469" s="21">
        <f>IF(W469&lt;0,IF(Y469=0,0,IF(OR(W469=0,U469=0),"N.M.",IF(ABS(Y469/W469)&gt;=10,"N.M.",Y469/(-W469)))),IF(Y469=0,0,IF(OR(W469=0,U469=0),"N.M.",IF(ABS(Y469/W469)&gt;=10,"N.M.",Y469/W469))))</f>
        <v>0.021156857573309384</v>
      </c>
      <c r="AC469" s="9">
        <v>23935712.48</v>
      </c>
      <c r="AE469" s="9">
        <v>23376772.04</v>
      </c>
      <c r="AG469" s="9">
        <f>(+AC469-AE469)</f>
        <v>558940.4400000013</v>
      </c>
      <c r="AI469" s="21">
        <f>IF(AE469&lt;0,IF(AG469=0,0,IF(OR(AE469=0,AC469=0),"N.M.",IF(ABS(AG469/AE469)&gt;=10,"N.M.",AG469/(-AE469)))),IF(AG469=0,0,IF(OR(AE469=0,AC469=0),"N.M.",IF(ABS(AG469/AE469)&gt;=10,"N.M.",AG469/AE469))))</f>
        <v>0.0239100778774588</v>
      </c>
    </row>
    <row r="470" spans="1:35" ht="12.75" outlineLevel="1">
      <c r="A470" s="1" t="s">
        <v>1068</v>
      </c>
      <c r="B470" s="16" t="s">
        <v>1069</v>
      </c>
      <c r="C470" s="1" t="s">
        <v>1379</v>
      </c>
      <c r="E470" s="5">
        <v>0</v>
      </c>
      <c r="G470" s="5">
        <v>0</v>
      </c>
      <c r="I470" s="9">
        <f>(+E470-G470)</f>
        <v>0</v>
      </c>
      <c r="K470" s="21">
        <f>IF(G470&lt;0,IF(I470=0,0,IF(OR(G470=0,E470=0),"N.M.",IF(ABS(I470/G470)&gt;=10,"N.M.",I470/(-G470)))),IF(I470=0,0,IF(OR(G470=0,E470=0),"N.M.",IF(ABS(I470/G470)&gt;=10,"N.M.",I470/G470))))</f>
        <v>0</v>
      </c>
      <c r="M470" s="9">
        <v>0</v>
      </c>
      <c r="O470" s="9">
        <v>0</v>
      </c>
      <c r="Q470" s="9">
        <f>(+M470-O470)</f>
        <v>0</v>
      </c>
      <c r="S470" s="21">
        <f>IF(O470&lt;0,IF(Q470=0,0,IF(OR(O470=0,M470=0),"N.M.",IF(ABS(Q470/O470)&gt;=10,"N.M.",Q470/(-O470)))),IF(Q470=0,0,IF(OR(O470=0,M470=0),"N.M.",IF(ABS(Q470/O470)&gt;=10,"N.M.",Q470/O470))))</f>
        <v>0</v>
      </c>
      <c r="U470" s="9">
        <v>0</v>
      </c>
      <c r="W470" s="9">
        <v>0</v>
      </c>
      <c r="Y470" s="9">
        <f>(+U470-W470)</f>
        <v>0</v>
      </c>
      <c r="AA470" s="21">
        <f>IF(W470&lt;0,IF(Y470=0,0,IF(OR(W470=0,U470=0),"N.M.",IF(ABS(Y470/W470)&gt;=10,"N.M.",Y470/(-W470)))),IF(Y470=0,0,IF(OR(W470=0,U470=0),"N.M.",IF(ABS(Y470/W470)&gt;=10,"N.M.",Y470/W470))))</f>
        <v>0</v>
      </c>
      <c r="AC470" s="9">
        <v>0</v>
      </c>
      <c r="AE470" s="9">
        <v>304200</v>
      </c>
      <c r="AG470" s="9">
        <f>(+AC470-AE470)</f>
        <v>-304200</v>
      </c>
      <c r="AI470" s="21" t="str">
        <f>IF(AE470&lt;0,IF(AG470=0,0,IF(OR(AE470=0,AC470=0),"N.M.",IF(ABS(AG470/AE470)&gt;=10,"N.M.",AG470/(-AE470)))),IF(AG470=0,0,IF(OR(AE470=0,AC470=0),"N.M.",IF(ABS(AG470/AE470)&gt;=10,"N.M.",AG470/AE470))))</f>
        <v>N.M.</v>
      </c>
    </row>
    <row r="471" spans="1:35" ht="12.75" outlineLevel="1">
      <c r="A471" s="1" t="s">
        <v>1070</v>
      </c>
      <c r="B471" s="16" t="s">
        <v>1071</v>
      </c>
      <c r="C471" s="1" t="s">
        <v>1380</v>
      </c>
      <c r="E471" s="5">
        <v>87500</v>
      </c>
      <c r="G471" s="5">
        <v>87500</v>
      </c>
      <c r="I471" s="9">
        <f>(+E471-G471)</f>
        <v>0</v>
      </c>
      <c r="K471" s="21">
        <f>IF(G471&lt;0,IF(I471=0,0,IF(OR(G471=0,E471=0),"N.M.",IF(ABS(I471/G471)&gt;=10,"N.M.",I471/(-G471)))),IF(I471=0,0,IF(OR(G471=0,E471=0),"N.M.",IF(ABS(I471/G471)&gt;=10,"N.M.",I471/G471))))</f>
        <v>0</v>
      </c>
      <c r="M471" s="9">
        <v>262500</v>
      </c>
      <c r="O471" s="9">
        <v>262500</v>
      </c>
      <c r="Q471" s="9">
        <f>(+M471-O471)</f>
        <v>0</v>
      </c>
      <c r="S471" s="21">
        <f>IF(O471&lt;0,IF(Q471=0,0,IF(OR(O471=0,M471=0),"N.M.",IF(ABS(Q471/O471)&gt;=10,"N.M.",Q471/(-O471)))),IF(Q471=0,0,IF(OR(O471=0,M471=0),"N.M.",IF(ABS(Q471/O471)&gt;=10,"N.M.",Q471/O471))))</f>
        <v>0</v>
      </c>
      <c r="U471" s="9">
        <v>962500</v>
      </c>
      <c r="W471" s="9">
        <v>1937650.02</v>
      </c>
      <c r="Y471" s="9">
        <f>(+U471-W471)</f>
        <v>-975150.02</v>
      </c>
      <c r="AA471" s="21">
        <f>IF(W471&lt;0,IF(Y471=0,0,IF(OR(W471=0,U471=0),"N.M.",IF(ABS(Y471/W471)&gt;=10,"N.M.",Y471/(-W471)))),IF(Y471=0,0,IF(OR(W471=0,U471=0),"N.M.",IF(ABS(Y471/W471)&gt;=10,"N.M.",Y471/W471))))</f>
        <v>-0.5032642685390626</v>
      </c>
      <c r="AC471" s="9">
        <v>1050000</v>
      </c>
      <c r="AE471" s="9">
        <v>1937650.02</v>
      </c>
      <c r="AG471" s="9">
        <f>(+AC471-AE471)</f>
        <v>-887650.02</v>
      </c>
      <c r="AI471" s="21">
        <f>IF(AE471&lt;0,IF(AG471=0,0,IF(OR(AE471=0,AC471=0),"N.M.",IF(ABS(AG471/AE471)&gt;=10,"N.M.",AG471/(-AE471)))),IF(AG471=0,0,IF(OR(AE471=0,AC471=0),"N.M.",IF(ABS(AG471/AE471)&gt;=10,"N.M.",AG471/AE471))))</f>
        <v>-0.4581064747698865</v>
      </c>
    </row>
    <row r="472" spans="1:53" s="16" customFormat="1" ht="12.75">
      <c r="A472" s="16" t="s">
        <v>55</v>
      </c>
      <c r="C472" s="16" t="s">
        <v>1381</v>
      </c>
      <c r="D472" s="9"/>
      <c r="E472" s="9">
        <v>2592273</v>
      </c>
      <c r="F472" s="9"/>
      <c r="G472" s="9">
        <v>2059797.71</v>
      </c>
      <c r="H472" s="9"/>
      <c r="I472" s="9">
        <f aca="true" t="shared" si="160" ref="I472:I489">(+E472-G472)</f>
        <v>532475.29</v>
      </c>
      <c r="J472" s="37" t="str">
        <f aca="true" t="shared" si="161" ref="J472:J489">IF((+E472-G472)=(I472),"  ",$AO$511)</f>
        <v>  </v>
      </c>
      <c r="K472" s="38">
        <f aca="true" t="shared" si="162" ref="K472:K489">IF(G472&lt;0,IF(I472=0,0,IF(OR(G472=0,E472=0),"N.M.",IF(ABS(I472/G472)&gt;=10,"N.M.",I472/(-G472)))),IF(I472=0,0,IF(OR(G472=0,E472=0),"N.M.",IF(ABS(I472/G472)&gt;=10,"N.M.",I472/G472))))</f>
        <v>0.25850853577267063</v>
      </c>
      <c r="L472" s="39"/>
      <c r="M472" s="9">
        <v>7804484.11</v>
      </c>
      <c r="N472" s="9"/>
      <c r="O472" s="9">
        <v>6189663.29</v>
      </c>
      <c r="P472" s="9"/>
      <c r="Q472" s="9">
        <f aca="true" t="shared" si="163" ref="Q472:Q489">(+M472-O472)</f>
        <v>1614820.8200000003</v>
      </c>
      <c r="R472" s="37" t="str">
        <f aca="true" t="shared" si="164" ref="R472:R489">IF((+M472-O472)=(Q472),"  ",$AO$511)</f>
        <v>  </v>
      </c>
      <c r="S472" s="38">
        <f aca="true" t="shared" si="165" ref="S472:S489">IF(O472&lt;0,IF(Q472=0,0,IF(OR(O472=0,M472=0),"N.M.",IF(ABS(Q472/O472)&gt;=10,"N.M.",Q472/(-O472)))),IF(Q472=0,0,IF(OR(O472=0,M472=0),"N.M.",IF(ABS(Q472/O472)&gt;=10,"N.M.",Q472/O472))))</f>
        <v>0.2608899296039091</v>
      </c>
      <c r="T472" s="39"/>
      <c r="U472" s="9">
        <v>22915644.62</v>
      </c>
      <c r="V472" s="9"/>
      <c r="W472" s="9">
        <v>23435958</v>
      </c>
      <c r="X472" s="9"/>
      <c r="Y472" s="9">
        <f aca="true" t="shared" si="166" ref="Y472:Y489">(+U472-W472)</f>
        <v>-520313.37999999896</v>
      </c>
      <c r="Z472" s="37" t="str">
        <f aca="true" t="shared" si="167" ref="Z472:Z489">IF((+U472-W472)=(Y472),"  ",$AO$511)</f>
        <v>  </v>
      </c>
      <c r="AA472" s="38">
        <f aca="true" t="shared" si="168" ref="AA472:AA489">IF(W472&lt;0,IF(Y472=0,0,IF(OR(W472=0,U472=0),"N.M.",IF(ABS(Y472/W472)&gt;=10,"N.M.",Y472/(-W472)))),IF(Y472=0,0,IF(OR(W472=0,U472=0),"N.M.",IF(ABS(Y472/W472)&gt;=10,"N.M.",Y472/W472))))</f>
        <v>-0.022201498227638016</v>
      </c>
      <c r="AB472" s="39"/>
      <c r="AC472" s="9">
        <v>24985712.48</v>
      </c>
      <c r="AD472" s="9"/>
      <c r="AE472" s="9">
        <v>25618622.06</v>
      </c>
      <c r="AF472" s="9"/>
      <c r="AG472" s="9">
        <f aca="true" t="shared" si="169" ref="AG472:AG489">(+AC472-AE472)</f>
        <v>-632909.5799999982</v>
      </c>
      <c r="AH472" s="37" t="str">
        <f aca="true" t="shared" si="170" ref="AH472:AH489">IF((+AC472-AE472)=(AG472),"  ",$AO$511)</f>
        <v>  </v>
      </c>
      <c r="AI472" s="38">
        <f aca="true" t="shared" si="171" ref="AI472:AI489">IF(AE472&lt;0,IF(AG472=0,0,IF(OR(AE472=0,AC472=0),"N.M.",IF(ABS(AG472/AE472)&gt;=10,"N.M.",AG472/(-AE472)))),IF(AG472=0,0,IF(OR(AE472=0,AC472=0),"N.M.",IF(ABS(AG472/AE472)&gt;=10,"N.M.",AG472/AE472))))</f>
        <v>-0.024705059410209288</v>
      </c>
      <c r="AJ472" s="39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</row>
    <row r="473" spans="1:35" ht="12.75" outlineLevel="1">
      <c r="A473" s="1" t="s">
        <v>1072</v>
      </c>
      <c r="B473" s="16" t="s">
        <v>1073</v>
      </c>
      <c r="C473" s="1" t="s">
        <v>1382</v>
      </c>
      <c r="E473" s="5">
        <v>0</v>
      </c>
      <c r="G473" s="5">
        <v>96181.33</v>
      </c>
      <c r="I473" s="9">
        <f>(+E473-G473)</f>
        <v>-96181.33</v>
      </c>
      <c r="K473" s="21" t="str">
        <f>IF(G473&lt;0,IF(I473=0,0,IF(OR(G473=0,E473=0),"N.M.",IF(ABS(I473/G473)&gt;=10,"N.M.",I473/(-G473)))),IF(I473=0,0,IF(OR(G473=0,E473=0),"N.M.",IF(ABS(I473/G473)&gt;=10,"N.M.",I473/G473))))</f>
        <v>N.M.</v>
      </c>
      <c r="M473" s="9">
        <v>247390.43</v>
      </c>
      <c r="O473" s="9">
        <v>305886.96</v>
      </c>
      <c r="Q473" s="9">
        <f>(+M473-O473)</f>
        <v>-58496.53000000003</v>
      </c>
      <c r="S473" s="21">
        <f>IF(O473&lt;0,IF(Q473=0,0,IF(OR(O473=0,M473=0),"N.M.",IF(ABS(Q473/O473)&gt;=10,"N.M.",Q473/(-O473)))),IF(Q473=0,0,IF(OR(O473=0,M473=0),"N.M.",IF(ABS(Q473/O473)&gt;=10,"N.M.",Q473/O473))))</f>
        <v>-0.19123577546424347</v>
      </c>
      <c r="U473" s="9">
        <v>2446083.08</v>
      </c>
      <c r="W473" s="9">
        <v>949433.37</v>
      </c>
      <c r="Y473" s="9">
        <f>(+U473-W473)</f>
        <v>1496649.71</v>
      </c>
      <c r="AA473" s="21">
        <f>IF(W473&lt;0,IF(Y473=0,0,IF(OR(W473=0,U473=0),"N.M.",IF(ABS(Y473/W473)&gt;=10,"N.M.",Y473/(-W473)))),IF(Y473=0,0,IF(OR(W473=0,U473=0),"N.M.",IF(ABS(Y473/W473)&gt;=10,"N.M.",Y473/W473))))</f>
        <v>1.5763609720185</v>
      </c>
      <c r="AC473" s="9">
        <v>2569997.73</v>
      </c>
      <c r="AE473" s="9">
        <v>1225675.22</v>
      </c>
      <c r="AG473" s="9">
        <f>(+AC473-AE473)</f>
        <v>1344322.51</v>
      </c>
      <c r="AI473" s="21">
        <f>IF(AE473&lt;0,IF(AG473=0,0,IF(OR(AE473=0,AC473=0),"N.M.",IF(ABS(AG473/AE473)&gt;=10,"N.M.",AG473/(-AE473)))),IF(AG473=0,0,IF(OR(AE473=0,AC473=0),"N.M.",IF(ABS(AG473/AE473)&gt;=10,"N.M.",AG473/AE473))))</f>
        <v>1.0968015735848848</v>
      </c>
    </row>
    <row r="474" spans="1:53" s="16" customFormat="1" ht="12.75" customHeight="1">
      <c r="A474" s="16" t="s">
        <v>85</v>
      </c>
      <c r="C474" s="16" t="s">
        <v>1383</v>
      </c>
      <c r="D474" s="9"/>
      <c r="E474" s="9">
        <v>0</v>
      </c>
      <c r="F474" s="9"/>
      <c r="G474" s="9">
        <v>96181.33</v>
      </c>
      <c r="H474" s="9"/>
      <c r="I474" s="9">
        <f>(+E474-G474)</f>
        <v>-96181.33</v>
      </c>
      <c r="J474" s="37" t="str">
        <f>IF((+E474-G474)=(I474),"  ",$AO$511)</f>
        <v>  </v>
      </c>
      <c r="K474" s="38" t="str">
        <f>IF(G474&lt;0,IF(I474=0,0,IF(OR(G474=0,E474=0),"N.M.",IF(ABS(I474/G474)&gt;=10,"N.M.",I474/(-G474)))),IF(I474=0,0,IF(OR(G474=0,E474=0),"N.M.",IF(ABS(I474/G474)&gt;=10,"N.M.",I474/G474))))</f>
        <v>N.M.</v>
      </c>
      <c r="L474" s="39"/>
      <c r="M474" s="9">
        <v>247390.43</v>
      </c>
      <c r="N474" s="9"/>
      <c r="O474" s="9">
        <v>305886.96</v>
      </c>
      <c r="P474" s="9"/>
      <c r="Q474" s="9">
        <f>(+M474-O474)</f>
        <v>-58496.53000000003</v>
      </c>
      <c r="R474" s="37" t="str">
        <f>IF((+M474-O474)=(Q474),"  ",$AO$511)</f>
        <v>  </v>
      </c>
      <c r="S474" s="38">
        <f>IF(O474&lt;0,IF(Q474=0,0,IF(OR(O474=0,M474=0),"N.M.",IF(ABS(Q474/O474)&gt;=10,"N.M.",Q474/(-O474)))),IF(Q474=0,0,IF(OR(O474=0,M474=0),"N.M.",IF(ABS(Q474/O474)&gt;=10,"N.M.",Q474/O474))))</f>
        <v>-0.19123577546424347</v>
      </c>
      <c r="T474" s="39"/>
      <c r="U474" s="9">
        <v>2446083.08</v>
      </c>
      <c r="V474" s="9"/>
      <c r="W474" s="9">
        <v>949433.37</v>
      </c>
      <c r="X474" s="9"/>
      <c r="Y474" s="9">
        <f>(+U474-W474)</f>
        <v>1496649.71</v>
      </c>
      <c r="Z474" s="37" t="str">
        <f>IF((+U474-W474)=(Y474),"  ",$AO$511)</f>
        <v>  </v>
      </c>
      <c r="AA474" s="38">
        <f>IF(W474&lt;0,IF(Y474=0,0,IF(OR(W474=0,U474=0),"N.M.",IF(ABS(Y474/W474)&gt;=10,"N.M.",Y474/(-W474)))),IF(Y474=0,0,IF(OR(W474=0,U474=0),"N.M.",IF(ABS(Y474/W474)&gt;=10,"N.M.",Y474/W474))))</f>
        <v>1.5763609720185</v>
      </c>
      <c r="AB474" s="39"/>
      <c r="AC474" s="9">
        <v>2569997.73</v>
      </c>
      <c r="AD474" s="9"/>
      <c r="AE474" s="9">
        <v>1225675.22</v>
      </c>
      <c r="AF474" s="9"/>
      <c r="AG474" s="9">
        <f>(+AC474-AE474)</f>
        <v>1344322.51</v>
      </c>
      <c r="AH474" s="37" t="str">
        <f>IF((+AC474-AE474)=(AG474),"  ",$AO$511)</f>
        <v>  </v>
      </c>
      <c r="AI474" s="38">
        <f>IF(AE474&lt;0,IF(AG474=0,0,IF(OR(AE474=0,AC474=0),"N.M.",IF(ABS(AG474/AE474)&gt;=10,"N.M.",AG474/(-AE474)))),IF(AG474=0,0,IF(OR(AE474=0,AC474=0),"N.M.",IF(ABS(AG474/AE474)&gt;=10,"N.M.",AG474/AE474))))</f>
        <v>1.0968015735848848</v>
      </c>
      <c r="AJ474" s="39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</row>
    <row r="475" spans="1:35" ht="12.75" outlineLevel="1">
      <c r="A475" s="1" t="s">
        <v>1074</v>
      </c>
      <c r="B475" s="16" t="s">
        <v>1075</v>
      </c>
      <c r="C475" s="1" t="s">
        <v>1384</v>
      </c>
      <c r="E475" s="5">
        <v>4158.84</v>
      </c>
      <c r="G475" s="5">
        <v>5756.24</v>
      </c>
      <c r="I475" s="9">
        <f>(+E475-G475)</f>
        <v>-1597.3999999999996</v>
      </c>
      <c r="K475" s="21">
        <f>IF(G475&lt;0,IF(I475=0,0,IF(OR(G475=0,E475=0),"N.M.",IF(ABS(I475/G475)&gt;=10,"N.M.",I475/(-G475)))),IF(I475=0,0,IF(OR(G475=0,E475=0),"N.M.",IF(ABS(I475/G475)&gt;=10,"N.M.",I475/G475))))</f>
        <v>-0.2775075396439342</v>
      </c>
      <c r="M475" s="9">
        <v>28636.32</v>
      </c>
      <c r="O475" s="9">
        <v>62359.53</v>
      </c>
      <c r="Q475" s="9">
        <f>(+M475-O475)</f>
        <v>-33723.21</v>
      </c>
      <c r="S475" s="21">
        <f>IF(O475&lt;0,IF(Q475=0,0,IF(OR(O475=0,M475=0),"N.M.",IF(ABS(Q475/O475)&gt;=10,"N.M.",Q475/(-O475)))),IF(Q475=0,0,IF(OR(O475=0,M475=0),"N.M.",IF(ABS(Q475/O475)&gt;=10,"N.M.",Q475/O475))))</f>
        <v>-0.5407867891242927</v>
      </c>
      <c r="U475" s="9">
        <v>139797.81</v>
      </c>
      <c r="W475" s="9">
        <v>254650.53</v>
      </c>
      <c r="Y475" s="9">
        <f>(+U475-W475)</f>
        <v>-114852.72</v>
      </c>
      <c r="AA475" s="21">
        <f>IF(W475&lt;0,IF(Y475=0,0,IF(OR(W475=0,U475=0),"N.M.",IF(ABS(Y475/W475)&gt;=10,"N.M.",Y475/(-W475)))),IF(Y475=0,0,IF(OR(W475=0,U475=0),"N.M.",IF(ABS(Y475/W475)&gt;=10,"N.M.",Y475/W475))))</f>
        <v>-0.45102093445476044</v>
      </c>
      <c r="AC475" s="9">
        <v>188521.16</v>
      </c>
      <c r="AE475" s="9">
        <v>262145.85</v>
      </c>
      <c r="AG475" s="9">
        <f>(+AC475-AE475)</f>
        <v>-73624.68999999997</v>
      </c>
      <c r="AI475" s="21">
        <f>IF(AE475&lt;0,IF(AG475=0,0,IF(OR(AE475=0,AC475=0),"N.M.",IF(ABS(AG475/AE475)&gt;=10,"N.M.",AG475/(-AE475)))),IF(AG475=0,0,IF(OR(AE475=0,AC475=0),"N.M.",IF(ABS(AG475/AE475)&gt;=10,"N.M.",AG475/AE475))))</f>
        <v>-0.2808539215860178</v>
      </c>
    </row>
    <row r="476" spans="1:53" s="16" customFormat="1" ht="12.75" customHeight="1">
      <c r="A476" s="16" t="s">
        <v>86</v>
      </c>
      <c r="C476" s="16" t="s">
        <v>1385</v>
      </c>
      <c r="D476" s="9"/>
      <c r="E476" s="9">
        <v>4158.84</v>
      </c>
      <c r="F476" s="9"/>
      <c r="G476" s="9">
        <v>5756.24</v>
      </c>
      <c r="H476" s="9"/>
      <c r="I476" s="9">
        <f t="shared" si="160"/>
        <v>-1597.3999999999996</v>
      </c>
      <c r="J476" s="85" t="str">
        <f t="shared" si="161"/>
        <v>  </v>
      </c>
      <c r="K476" s="38">
        <f t="shared" si="162"/>
        <v>-0.2775075396439342</v>
      </c>
      <c r="L476" s="39"/>
      <c r="M476" s="9">
        <v>28636.32</v>
      </c>
      <c r="N476" s="9"/>
      <c r="O476" s="9">
        <v>62359.53</v>
      </c>
      <c r="P476" s="9"/>
      <c r="Q476" s="9">
        <f t="shared" si="163"/>
        <v>-33723.21</v>
      </c>
      <c r="R476" s="85" t="str">
        <f t="shared" si="164"/>
        <v>  </v>
      </c>
      <c r="S476" s="38">
        <f t="shared" si="165"/>
        <v>-0.5407867891242927</v>
      </c>
      <c r="T476" s="39"/>
      <c r="U476" s="9">
        <v>139797.81</v>
      </c>
      <c r="V476" s="9"/>
      <c r="W476" s="9">
        <v>254650.53</v>
      </c>
      <c r="X476" s="9"/>
      <c r="Y476" s="9">
        <f t="shared" si="166"/>
        <v>-114852.72</v>
      </c>
      <c r="Z476" s="85" t="str">
        <f t="shared" si="167"/>
        <v>  </v>
      </c>
      <c r="AA476" s="38">
        <f t="shared" si="168"/>
        <v>-0.45102093445476044</v>
      </c>
      <c r="AB476" s="39"/>
      <c r="AC476" s="9">
        <v>188521.16</v>
      </c>
      <c r="AD476" s="9"/>
      <c r="AE476" s="9">
        <v>262145.85</v>
      </c>
      <c r="AF476" s="9"/>
      <c r="AG476" s="9">
        <f t="shared" si="169"/>
        <v>-73624.68999999997</v>
      </c>
      <c r="AH476" s="85" t="str">
        <f t="shared" si="170"/>
        <v>  </v>
      </c>
      <c r="AI476" s="38">
        <f t="shared" si="171"/>
        <v>-0.2808539215860178</v>
      </c>
      <c r="AJ476" s="39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</row>
    <row r="477" spans="1:35" ht="12.75" outlineLevel="1">
      <c r="A477" s="1" t="s">
        <v>1076</v>
      </c>
      <c r="B477" s="16" t="s">
        <v>1077</v>
      </c>
      <c r="C477" s="1" t="s">
        <v>1386</v>
      </c>
      <c r="E477" s="5">
        <v>69586</v>
      </c>
      <c r="G477" s="5">
        <v>92396.03</v>
      </c>
      <c r="I477" s="9">
        <f>(+E477-G477)</f>
        <v>-22810.03</v>
      </c>
      <c r="K477" s="21">
        <f>IF(G477&lt;0,IF(I477=0,0,IF(OR(G477=0,E477=0),"N.M.",IF(ABS(I477/G477)&gt;=10,"N.M.",I477/(-G477)))),IF(I477=0,0,IF(OR(G477=0,E477=0),"N.M.",IF(ABS(I477/G477)&gt;=10,"N.M.",I477/G477))))</f>
        <v>-0.24687240350045342</v>
      </c>
      <c r="M477" s="9">
        <v>279484.17</v>
      </c>
      <c r="O477" s="9">
        <v>277188.09</v>
      </c>
      <c r="Q477" s="9">
        <f>(+M477-O477)</f>
        <v>2296.079999999958</v>
      </c>
      <c r="S477" s="21">
        <f>IF(O477&lt;0,IF(Q477=0,0,IF(OR(O477=0,M477=0),"N.M.",IF(ABS(Q477/O477)&gt;=10,"N.M.",Q477/(-O477)))),IF(Q477=0,0,IF(OR(O477=0,M477=0),"N.M.",IF(ABS(Q477/O477)&gt;=10,"N.M.",Q477/O477))))</f>
        <v>0.008283472785572994</v>
      </c>
      <c r="U477" s="9">
        <v>982464.04</v>
      </c>
      <c r="W477" s="9">
        <v>1016356.33</v>
      </c>
      <c r="Y477" s="9">
        <f>(+U477-W477)</f>
        <v>-33892.28999999992</v>
      </c>
      <c r="AA477" s="21">
        <f>IF(W477&lt;0,IF(Y477=0,0,IF(OR(W477=0,U477=0),"N.M.",IF(ABS(Y477/W477)&gt;=10,"N.M.",Y477/(-W477)))),IF(Y477=0,0,IF(OR(W477=0,U477=0),"N.M.",IF(ABS(Y477/W477)&gt;=10,"N.M.",Y477/W477))))</f>
        <v>-0.03334685778953128</v>
      </c>
      <c r="AC477" s="9">
        <v>1074860.07</v>
      </c>
      <c r="AE477" s="9">
        <v>1108752.36</v>
      </c>
      <c r="AG477" s="9">
        <f>(+AC477-AE477)</f>
        <v>-33892.29000000004</v>
      </c>
      <c r="AI477" s="21">
        <f>IF(AE477&lt;0,IF(AG477=0,0,IF(OR(AE477=0,AC477=0),"N.M.",IF(ABS(AG477/AE477)&gt;=10,"N.M.",AG477/(-AE477)))),IF(AG477=0,0,IF(OR(AE477=0,AC477=0),"N.M.",IF(ABS(AG477/AE477)&gt;=10,"N.M.",AG477/AE477))))</f>
        <v>-0.030567952973737107</v>
      </c>
    </row>
    <row r="478" spans="1:53" s="16" customFormat="1" ht="12.75">
      <c r="A478" s="16" t="s">
        <v>56</v>
      </c>
      <c r="C478" s="16" t="s">
        <v>1387</v>
      </c>
      <c r="D478" s="9"/>
      <c r="E478" s="9">
        <v>69586</v>
      </c>
      <c r="F478" s="9"/>
      <c r="G478" s="9">
        <v>92396.03</v>
      </c>
      <c r="H478" s="9"/>
      <c r="I478" s="9">
        <f t="shared" si="160"/>
        <v>-22810.03</v>
      </c>
      <c r="J478" s="37" t="str">
        <f t="shared" si="161"/>
        <v>  </v>
      </c>
      <c r="K478" s="38">
        <f t="shared" si="162"/>
        <v>-0.24687240350045342</v>
      </c>
      <c r="L478" s="39"/>
      <c r="M478" s="9">
        <v>279484.17</v>
      </c>
      <c r="N478" s="9"/>
      <c r="O478" s="9">
        <v>277188.09</v>
      </c>
      <c r="P478" s="9"/>
      <c r="Q478" s="9">
        <f t="shared" si="163"/>
        <v>2296.079999999958</v>
      </c>
      <c r="R478" s="37" t="str">
        <f t="shared" si="164"/>
        <v>  </v>
      </c>
      <c r="S478" s="38">
        <f t="shared" si="165"/>
        <v>0.008283472785572994</v>
      </c>
      <c r="T478" s="39"/>
      <c r="U478" s="9">
        <v>982464.04</v>
      </c>
      <c r="V478" s="9"/>
      <c r="W478" s="9">
        <v>1016356.33</v>
      </c>
      <c r="X478" s="9"/>
      <c r="Y478" s="9">
        <f t="shared" si="166"/>
        <v>-33892.28999999992</v>
      </c>
      <c r="Z478" s="37" t="str">
        <f t="shared" si="167"/>
        <v>  </v>
      </c>
      <c r="AA478" s="38">
        <f t="shared" si="168"/>
        <v>-0.03334685778953128</v>
      </c>
      <c r="AB478" s="39"/>
      <c r="AC478" s="9">
        <v>1074860.07</v>
      </c>
      <c r="AD478" s="9"/>
      <c r="AE478" s="9">
        <v>1108752.36</v>
      </c>
      <c r="AF478" s="9"/>
      <c r="AG478" s="9">
        <f t="shared" si="169"/>
        <v>-33892.29000000004</v>
      </c>
      <c r="AH478" s="37" t="str">
        <f t="shared" si="170"/>
        <v>  </v>
      </c>
      <c r="AI478" s="38">
        <f t="shared" si="171"/>
        <v>-0.030567952973737107</v>
      </c>
      <c r="AJ478" s="39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</row>
    <row r="479" spans="1:35" ht="12.75" outlineLevel="1">
      <c r="A479" s="1" t="s">
        <v>1078</v>
      </c>
      <c r="B479" s="16" t="s">
        <v>1079</v>
      </c>
      <c r="C479" s="1" t="s">
        <v>1388</v>
      </c>
      <c r="E479" s="5">
        <v>0</v>
      </c>
      <c r="G479" s="5">
        <v>2811.82</v>
      </c>
      <c r="I479" s="9">
        <f>(+E479-G479)</f>
        <v>-2811.82</v>
      </c>
      <c r="K479" s="21" t="str">
        <f>IF(G479&lt;0,IF(I479=0,0,IF(OR(G479=0,E479=0),"N.M.",IF(ABS(I479/G479)&gt;=10,"N.M.",I479/(-G479)))),IF(I479=0,0,IF(OR(G479=0,E479=0),"N.M.",IF(ABS(I479/G479)&gt;=10,"N.M.",I479/G479))))</f>
        <v>N.M.</v>
      </c>
      <c r="M479" s="9">
        <v>0</v>
      </c>
      <c r="O479" s="9">
        <v>8435.32</v>
      </c>
      <c r="Q479" s="9">
        <f>(+M479-O479)</f>
        <v>-8435.32</v>
      </c>
      <c r="S479" s="21" t="str">
        <f>IF(O479&lt;0,IF(Q479=0,0,IF(OR(O479=0,M479=0),"N.M.",IF(ABS(Q479/O479)&gt;=10,"N.M.",Q479/(-O479)))),IF(Q479=0,0,IF(OR(O479=0,M479=0),"N.M.",IF(ABS(Q479/O479)&gt;=10,"N.M.",Q479/O479))))</f>
        <v>N.M.</v>
      </c>
      <c r="U479" s="9">
        <v>16870.6</v>
      </c>
      <c r="W479" s="9">
        <v>30929.19</v>
      </c>
      <c r="Y479" s="9">
        <f>(+U479-W479)</f>
        <v>-14058.59</v>
      </c>
      <c r="AA479" s="21">
        <f>IF(W479&lt;0,IF(Y479=0,0,IF(OR(W479=0,U479=0),"N.M.",IF(ABS(Y479/W479)&gt;=10,"N.M.",Y479/(-W479)))),IF(Y479=0,0,IF(OR(W479=0,U479=0),"N.M.",IF(ABS(Y479/W479)&gt;=10,"N.M.",Y479/W479))))</f>
        <v>-0.4545411632183061</v>
      </c>
      <c r="AC479" s="9">
        <v>19682.3</v>
      </c>
      <c r="AE479" s="9">
        <v>33740.9</v>
      </c>
      <c r="AG479" s="9">
        <f>(+AC479-AE479)</f>
        <v>-14058.600000000002</v>
      </c>
      <c r="AI479" s="21">
        <f>IF(AE479&lt;0,IF(AG479=0,0,IF(OR(AE479=0,AC479=0),"N.M.",IF(ABS(AG479/AE479)&gt;=10,"N.M.",AG479/(-AE479)))),IF(AG479=0,0,IF(OR(AE479=0,AC479=0),"N.M.",IF(ABS(AG479/AE479)&gt;=10,"N.M.",AG479/AE479))))</f>
        <v>-0.4166634559244123</v>
      </c>
    </row>
    <row r="480" spans="1:35" ht="12.75" outlineLevel="1">
      <c r="A480" s="1" t="s">
        <v>1080</v>
      </c>
      <c r="B480" s="16" t="s">
        <v>1081</v>
      </c>
      <c r="C480" s="1" t="s">
        <v>1389</v>
      </c>
      <c r="E480" s="5">
        <v>2804.06</v>
      </c>
      <c r="G480" s="5">
        <v>2804.06</v>
      </c>
      <c r="I480" s="9">
        <f>(+E480-G480)</f>
        <v>0</v>
      </c>
      <c r="K480" s="21">
        <f>IF(G480&lt;0,IF(I480=0,0,IF(OR(G480=0,E480=0),"N.M.",IF(ABS(I480/G480)&gt;=10,"N.M.",I480/(-G480)))),IF(I480=0,0,IF(OR(G480=0,E480=0),"N.M.",IF(ABS(I480/G480)&gt;=10,"N.M.",I480/G480))))</f>
        <v>0</v>
      </c>
      <c r="M480" s="9">
        <v>8412.16</v>
      </c>
      <c r="O480" s="9">
        <v>8412.18</v>
      </c>
      <c r="Q480" s="9">
        <f>(+M480-O480)</f>
        <v>-0.020000000000436557</v>
      </c>
      <c r="S480" s="21">
        <f>IF(O480&lt;0,IF(Q480=0,0,IF(OR(O480=0,M480=0),"N.M.",IF(ABS(Q480/O480)&gt;=10,"N.M.",Q480/(-O480)))),IF(Q480=0,0,IF(OR(O480=0,M480=0),"N.M.",IF(ABS(Q480/O480)&gt;=10,"N.M.",Q480/O480))))</f>
        <v>-2.3775049987561554E-06</v>
      </c>
      <c r="U480" s="9">
        <v>30844.61</v>
      </c>
      <c r="W480" s="9">
        <v>30844.66</v>
      </c>
      <c r="Y480" s="9">
        <f>(+U480-W480)</f>
        <v>-0.049999999999272404</v>
      </c>
      <c r="AA480" s="21">
        <f>IF(W480&lt;0,IF(Y480=0,0,IF(OR(W480=0,U480=0),"N.M.",IF(ABS(Y480/W480)&gt;=10,"N.M.",Y480/(-W480)))),IF(Y480=0,0,IF(OR(W480=0,U480=0),"N.M.",IF(ABS(Y480/W480)&gt;=10,"N.M.",Y480/W480))))</f>
        <v>-1.621026135456588E-06</v>
      </c>
      <c r="AC480" s="9">
        <v>33648.67</v>
      </c>
      <c r="AE480" s="9">
        <v>33648.72</v>
      </c>
      <c r="AG480" s="9">
        <f>(+AC480-AE480)</f>
        <v>-0.05000000000291038</v>
      </c>
      <c r="AI480" s="21">
        <f>IF(AE480&lt;0,IF(AG480=0,0,IF(OR(AE480=0,AC480=0),"N.M.",IF(ABS(AG480/AE480)&gt;=10,"N.M.",AG480/(-AE480)))),IF(AG480=0,0,IF(OR(AE480=0,AC480=0),"N.M.",IF(ABS(AG480/AE480)&gt;=10,"N.M.",AG480/AE480))))</f>
        <v>-1.4859406242766554E-06</v>
      </c>
    </row>
    <row r="481" spans="1:36" s="16" customFormat="1" ht="12.75">
      <c r="A481" s="16" t="s">
        <v>57</v>
      </c>
      <c r="C481" s="16" t="s">
        <v>1390</v>
      </c>
      <c r="D481" s="9"/>
      <c r="E481" s="9">
        <v>2804.06</v>
      </c>
      <c r="F481" s="9"/>
      <c r="G481" s="9">
        <v>5615.88</v>
      </c>
      <c r="H481" s="9"/>
      <c r="I481" s="9">
        <f t="shared" si="160"/>
        <v>-2811.82</v>
      </c>
      <c r="J481" s="37" t="str">
        <f t="shared" si="161"/>
        <v>  </v>
      </c>
      <c r="K481" s="38">
        <f t="shared" si="162"/>
        <v>-0.50069089795366</v>
      </c>
      <c r="L481" s="39"/>
      <c r="M481" s="9">
        <v>8412.16</v>
      </c>
      <c r="N481" s="9"/>
      <c r="O481" s="9">
        <v>16847.5</v>
      </c>
      <c r="P481" s="9"/>
      <c r="Q481" s="9">
        <f t="shared" si="163"/>
        <v>-8435.34</v>
      </c>
      <c r="R481" s="37" t="str">
        <f t="shared" si="164"/>
        <v>  </v>
      </c>
      <c r="S481" s="38">
        <f t="shared" si="165"/>
        <v>-0.5006879358955335</v>
      </c>
      <c r="T481" s="39"/>
      <c r="U481" s="9">
        <v>47715.21</v>
      </c>
      <c r="V481" s="9"/>
      <c r="W481" s="9">
        <v>61773.85</v>
      </c>
      <c r="X481" s="9"/>
      <c r="Y481" s="9">
        <f t="shared" si="166"/>
        <v>-14058.64</v>
      </c>
      <c r="Z481" s="37" t="str">
        <f t="shared" si="167"/>
        <v>  </v>
      </c>
      <c r="AA481" s="38">
        <f t="shared" si="168"/>
        <v>-0.2275823831605121</v>
      </c>
      <c r="AB481" s="39"/>
      <c r="AC481" s="9">
        <v>53330.97</v>
      </c>
      <c r="AD481" s="9"/>
      <c r="AE481" s="9">
        <v>67389.62</v>
      </c>
      <c r="AF481" s="9"/>
      <c r="AG481" s="9">
        <f t="shared" si="169"/>
        <v>-14058.649999999994</v>
      </c>
      <c r="AH481" s="37" t="str">
        <f t="shared" si="170"/>
        <v>  </v>
      </c>
      <c r="AI481" s="38">
        <f t="shared" si="171"/>
        <v>-0.20861743989652998</v>
      </c>
      <c r="AJ481" s="39"/>
    </row>
    <row r="482" spans="1:36" s="16" customFormat="1" ht="12.75">
      <c r="A482" s="16" t="s">
        <v>58</v>
      </c>
      <c r="C482" s="16" t="s">
        <v>1391</v>
      </c>
      <c r="D482" s="9"/>
      <c r="E482" s="9">
        <v>0</v>
      </c>
      <c r="F482" s="9"/>
      <c r="G482" s="9">
        <v>0</v>
      </c>
      <c r="H482" s="9"/>
      <c r="I482" s="9">
        <f t="shared" si="160"/>
        <v>0</v>
      </c>
      <c r="J482" s="37" t="str">
        <f t="shared" si="161"/>
        <v>  </v>
      </c>
      <c r="K482" s="38">
        <f t="shared" si="162"/>
        <v>0</v>
      </c>
      <c r="L482" s="39"/>
      <c r="M482" s="9">
        <v>0</v>
      </c>
      <c r="N482" s="9"/>
      <c r="O482" s="9">
        <v>0</v>
      </c>
      <c r="P482" s="9"/>
      <c r="Q482" s="9">
        <f t="shared" si="163"/>
        <v>0</v>
      </c>
      <c r="R482" s="37" t="str">
        <f t="shared" si="164"/>
        <v>  </v>
      </c>
      <c r="S482" s="38">
        <f t="shared" si="165"/>
        <v>0</v>
      </c>
      <c r="T482" s="39"/>
      <c r="U482" s="9">
        <v>0</v>
      </c>
      <c r="V482" s="9"/>
      <c r="W482" s="9">
        <v>0</v>
      </c>
      <c r="X482" s="9"/>
      <c r="Y482" s="9">
        <f t="shared" si="166"/>
        <v>0</v>
      </c>
      <c r="Z482" s="37" t="str">
        <f t="shared" si="167"/>
        <v>  </v>
      </c>
      <c r="AA482" s="38">
        <f t="shared" si="168"/>
        <v>0</v>
      </c>
      <c r="AB482" s="39"/>
      <c r="AC482" s="9">
        <v>0</v>
      </c>
      <c r="AD482" s="9"/>
      <c r="AE482" s="9">
        <v>0</v>
      </c>
      <c r="AF482" s="9"/>
      <c r="AG482" s="9">
        <f t="shared" si="169"/>
        <v>0</v>
      </c>
      <c r="AH482" s="37" t="str">
        <f t="shared" si="170"/>
        <v>  </v>
      </c>
      <c r="AI482" s="38">
        <f t="shared" si="171"/>
        <v>0</v>
      </c>
      <c r="AJ482" s="39"/>
    </row>
    <row r="483" spans="1:35" ht="12.75" outlineLevel="1">
      <c r="A483" s="1" t="s">
        <v>1082</v>
      </c>
      <c r="B483" s="16" t="s">
        <v>1083</v>
      </c>
      <c r="C483" s="1" t="s">
        <v>1392</v>
      </c>
      <c r="E483" s="5">
        <v>-1092904.33</v>
      </c>
      <c r="G483" s="5">
        <v>24495.45</v>
      </c>
      <c r="I483" s="9">
        <f>(+E483-G483)</f>
        <v>-1117399.78</v>
      </c>
      <c r="K483" s="21" t="str">
        <f>IF(G483&lt;0,IF(I483=0,0,IF(OR(G483=0,E483=0),"N.M.",IF(ABS(I483/G483)&gt;=10,"N.M.",I483/(-G483)))),IF(I483=0,0,IF(OR(G483=0,E483=0),"N.M.",IF(ABS(I483/G483)&gt;=10,"N.M.",I483/G483))))</f>
        <v>N.M.</v>
      </c>
      <c r="M483" s="9">
        <v>-1076755.42</v>
      </c>
      <c r="O483" s="9">
        <v>75890.57</v>
      </c>
      <c r="Q483" s="9">
        <f>(+M483-O483)</f>
        <v>-1152645.99</v>
      </c>
      <c r="S483" s="21" t="str">
        <f>IF(O483&lt;0,IF(Q483=0,0,IF(OR(O483=0,M483=0),"N.M.",IF(ABS(Q483/O483)&gt;=10,"N.M.",Q483/(-O483)))),IF(Q483=0,0,IF(OR(O483=0,M483=0),"N.M.",IF(ABS(Q483/O483)&gt;=10,"N.M.",Q483/O483))))</f>
        <v>N.M.</v>
      </c>
      <c r="U483" s="9">
        <v>-737700.08</v>
      </c>
      <c r="W483" s="9">
        <v>353455.705</v>
      </c>
      <c r="Y483" s="9">
        <f>(+U483-W483)</f>
        <v>-1091155.785</v>
      </c>
      <c r="AA483" s="21">
        <f>IF(W483&lt;0,IF(Y483=0,0,IF(OR(W483=0,U483=0),"N.M.",IF(ABS(Y483/W483)&gt;=10,"N.M.",Y483/(-W483)))),IF(Y483=0,0,IF(OR(W483=0,U483=0),"N.M.",IF(ABS(Y483/W483)&gt;=10,"N.M.",Y483/W483))))</f>
        <v>-3.0871075768885943</v>
      </c>
      <c r="AC483" s="9">
        <v>-242693.02</v>
      </c>
      <c r="AE483" s="9">
        <v>403451.772</v>
      </c>
      <c r="AG483" s="9">
        <f>(+AC483-AE483)</f>
        <v>-646144.792</v>
      </c>
      <c r="AI483" s="21">
        <f>IF(AE483&lt;0,IF(AG483=0,0,IF(OR(AE483=0,AC483=0),"N.M.",IF(ABS(AG483/AE483)&gt;=10,"N.M.",AG483/(-AE483)))),IF(AG483=0,0,IF(OR(AE483=0,AC483=0),"N.M.",IF(ABS(AG483/AE483)&gt;=10,"N.M.",AG483/AE483))))</f>
        <v>-1.6015415889659297</v>
      </c>
    </row>
    <row r="484" spans="1:35" ht="12.75" outlineLevel="1">
      <c r="A484" s="1" t="s">
        <v>1084</v>
      </c>
      <c r="B484" s="16" t="s">
        <v>1085</v>
      </c>
      <c r="C484" s="1" t="s">
        <v>1393</v>
      </c>
      <c r="E484" s="5">
        <v>68336.7</v>
      </c>
      <c r="G484" s="5">
        <v>60012.1</v>
      </c>
      <c r="I484" s="9">
        <f>(+E484-G484)</f>
        <v>8324.599999999999</v>
      </c>
      <c r="K484" s="21">
        <f>IF(G484&lt;0,IF(I484=0,0,IF(OR(G484=0,E484=0),"N.M.",IF(ABS(I484/G484)&gt;=10,"N.M.",I484/(-G484)))),IF(I484=0,0,IF(OR(G484=0,E484=0),"N.M.",IF(ABS(I484/G484)&gt;=10,"N.M.",I484/G484))))</f>
        <v>0.13871535906925433</v>
      </c>
      <c r="M484" s="9">
        <v>205131.19</v>
      </c>
      <c r="O484" s="9">
        <v>180110.02</v>
      </c>
      <c r="Q484" s="9">
        <f>(+M484-O484)</f>
        <v>25021.170000000013</v>
      </c>
      <c r="S484" s="21">
        <f>IF(O484&lt;0,IF(Q484=0,0,IF(OR(O484=0,M484=0),"N.M.",IF(ABS(Q484/O484)&gt;=10,"N.M.",Q484/(-O484)))),IF(Q484=0,0,IF(OR(O484=0,M484=0),"N.M.",IF(ABS(Q484/O484)&gt;=10,"N.M.",Q484/O484))))</f>
        <v>0.1389215880382447</v>
      </c>
      <c r="U484" s="9">
        <v>722237.45</v>
      </c>
      <c r="W484" s="9">
        <v>639679.37</v>
      </c>
      <c r="Y484" s="9">
        <f>(+U484-W484)</f>
        <v>82558.07999999996</v>
      </c>
      <c r="AA484" s="21">
        <f>IF(W484&lt;0,IF(Y484=0,0,IF(OR(W484=0,U484=0),"N.M.",IF(ABS(Y484/W484)&gt;=10,"N.M.",Y484/(-W484)))),IF(Y484=0,0,IF(OR(W484=0,U484=0),"N.M.",IF(ABS(Y484/W484)&gt;=10,"N.M.",Y484/W484))))</f>
        <v>0.12906165787400642</v>
      </c>
      <c r="AC484" s="9">
        <v>785018.11</v>
      </c>
      <c r="AE484" s="9">
        <v>695647.77</v>
      </c>
      <c r="AG484" s="9">
        <f>(+AC484-AE484)</f>
        <v>89370.33999999997</v>
      </c>
      <c r="AI484" s="21">
        <f>IF(AE484&lt;0,IF(AG484=0,0,IF(OR(AE484=0,AC484=0),"N.M.",IF(ABS(AG484/AE484)&gt;=10,"N.M.",AG484/(-AE484)))),IF(AG484=0,0,IF(OR(AE484=0,AC484=0),"N.M.",IF(ABS(AG484/AE484)&gt;=10,"N.M.",AG484/AE484))))</f>
        <v>0.12847067704967985</v>
      </c>
    </row>
    <row r="485" spans="1:36" s="16" customFormat="1" ht="12.75">
      <c r="A485" s="16" t="s">
        <v>59</v>
      </c>
      <c r="C485" s="16" t="s">
        <v>1394</v>
      </c>
      <c r="D485" s="9"/>
      <c r="E485" s="9">
        <v>-1024567.63</v>
      </c>
      <c r="F485" s="9"/>
      <c r="G485" s="9">
        <v>84507.55</v>
      </c>
      <c r="H485" s="9"/>
      <c r="I485" s="9">
        <f t="shared" si="160"/>
        <v>-1109075.18</v>
      </c>
      <c r="J485" s="37" t="str">
        <f t="shared" si="161"/>
        <v>  </v>
      </c>
      <c r="K485" s="38" t="str">
        <f t="shared" si="162"/>
        <v>N.M.</v>
      </c>
      <c r="L485" s="39"/>
      <c r="M485" s="9">
        <v>-871624.23</v>
      </c>
      <c r="N485" s="9"/>
      <c r="O485" s="9">
        <v>256000.59</v>
      </c>
      <c r="P485" s="9"/>
      <c r="Q485" s="9">
        <f t="shared" si="163"/>
        <v>-1127624.82</v>
      </c>
      <c r="R485" s="37" t="str">
        <f t="shared" si="164"/>
        <v>  </v>
      </c>
      <c r="S485" s="38">
        <f t="shared" si="165"/>
        <v>-4.404774301496728</v>
      </c>
      <c r="T485" s="39"/>
      <c r="U485" s="9">
        <v>-15462.629999999888</v>
      </c>
      <c r="V485" s="9"/>
      <c r="W485" s="9">
        <v>993135.075</v>
      </c>
      <c r="X485" s="9"/>
      <c r="Y485" s="9">
        <f t="shared" si="166"/>
        <v>-1008597.7049999998</v>
      </c>
      <c r="Z485" s="37" t="str">
        <f t="shared" si="167"/>
        <v>  </v>
      </c>
      <c r="AA485" s="38">
        <f t="shared" si="168"/>
        <v>-1.0155695135427574</v>
      </c>
      <c r="AB485" s="39"/>
      <c r="AC485" s="9">
        <v>542325.09</v>
      </c>
      <c r="AD485" s="9"/>
      <c r="AE485" s="9">
        <v>1099099.542</v>
      </c>
      <c r="AF485" s="9"/>
      <c r="AG485" s="9">
        <f t="shared" si="169"/>
        <v>-556774.4519999999</v>
      </c>
      <c r="AH485" s="37" t="str">
        <f t="shared" si="170"/>
        <v>  </v>
      </c>
      <c r="AI485" s="38">
        <f t="shared" si="171"/>
        <v>-0.5065732726872522</v>
      </c>
      <c r="AJ485" s="39"/>
    </row>
    <row r="486" spans="1:36" s="16" customFormat="1" ht="12.75">
      <c r="A486" s="77" t="s">
        <v>60</v>
      </c>
      <c r="C486" s="17" t="s">
        <v>61</v>
      </c>
      <c r="D486" s="18"/>
      <c r="E486" s="18">
        <v>1644254.27</v>
      </c>
      <c r="F486" s="18"/>
      <c r="G486" s="18">
        <v>2344254.74</v>
      </c>
      <c r="H486" s="18"/>
      <c r="I486" s="18">
        <f t="shared" si="160"/>
        <v>-700000.4700000002</v>
      </c>
      <c r="J486" s="37" t="str">
        <f t="shared" si="161"/>
        <v>  </v>
      </c>
      <c r="K486" s="40">
        <f t="shared" si="162"/>
        <v>-0.29860256142640884</v>
      </c>
      <c r="L486" s="39"/>
      <c r="M486" s="18">
        <v>7496782.960000001</v>
      </c>
      <c r="N486" s="18"/>
      <c r="O486" s="18">
        <v>7107945.96</v>
      </c>
      <c r="P486" s="18"/>
      <c r="Q486" s="18">
        <f t="shared" si="163"/>
        <v>388837.00000000093</v>
      </c>
      <c r="R486" s="37" t="str">
        <f t="shared" si="164"/>
        <v>  </v>
      </c>
      <c r="S486" s="40">
        <f t="shared" si="165"/>
        <v>0.054704552086943685</v>
      </c>
      <c r="T486" s="39"/>
      <c r="U486" s="18">
        <v>26516242.13</v>
      </c>
      <c r="V486" s="18"/>
      <c r="W486" s="18">
        <v>26711307.155</v>
      </c>
      <c r="X486" s="18"/>
      <c r="Y486" s="18">
        <f t="shared" si="166"/>
        <v>-195065.02500000224</v>
      </c>
      <c r="Z486" s="37" t="str">
        <f t="shared" si="167"/>
        <v>  </v>
      </c>
      <c r="AA486" s="40">
        <f t="shared" si="168"/>
        <v>-0.00730271356126758</v>
      </c>
      <c r="AB486" s="39"/>
      <c r="AC486" s="18">
        <v>29414747.500000004</v>
      </c>
      <c r="AD486" s="18"/>
      <c r="AE486" s="18">
        <v>29381684.652000003</v>
      </c>
      <c r="AF486" s="18"/>
      <c r="AG486" s="18">
        <f t="shared" si="169"/>
        <v>33062.84800000116</v>
      </c>
      <c r="AH486" s="37" t="str">
        <f t="shared" si="170"/>
        <v>  </v>
      </c>
      <c r="AI486" s="40">
        <f t="shared" si="171"/>
        <v>0.0011252876882861306</v>
      </c>
      <c r="AJ486" s="39"/>
    </row>
    <row r="487" spans="1:35" ht="12.75" outlineLevel="1">
      <c r="A487" s="1" t="s">
        <v>1086</v>
      </c>
      <c r="B487" s="16" t="s">
        <v>1087</v>
      </c>
      <c r="C487" s="1" t="s">
        <v>1395</v>
      </c>
      <c r="E487" s="5">
        <v>-57490.09</v>
      </c>
      <c r="G487" s="5">
        <v>-46102.9</v>
      </c>
      <c r="I487" s="9">
        <f>(+E487-G487)</f>
        <v>-11387.189999999995</v>
      </c>
      <c r="K487" s="21">
        <f>IF(G487&lt;0,IF(I487=0,0,IF(OR(G487=0,E487=0),"N.M.",IF(ABS(I487/G487)&gt;=10,"N.M.",I487/(-G487)))),IF(I487=0,0,IF(OR(G487=0,E487=0),"N.M.",IF(ABS(I487/G487)&gt;=10,"N.M.",I487/G487))))</f>
        <v>-0.24699509141507356</v>
      </c>
      <c r="M487" s="9">
        <v>-158317.25</v>
      </c>
      <c r="O487" s="9">
        <v>-387874.38</v>
      </c>
      <c r="Q487" s="9">
        <f>(+M487-O487)</f>
        <v>229557.13</v>
      </c>
      <c r="S487" s="21">
        <f>IF(O487&lt;0,IF(Q487=0,0,IF(OR(O487=0,M487=0),"N.M.",IF(ABS(Q487/O487)&gt;=10,"N.M.",Q487/(-O487)))),IF(Q487=0,0,IF(OR(O487=0,M487=0),"N.M.",IF(ABS(Q487/O487)&gt;=10,"N.M.",Q487/O487))))</f>
        <v>0.5918337014164226</v>
      </c>
      <c r="U487" s="9">
        <v>-525896.66</v>
      </c>
      <c r="W487" s="9">
        <v>-601124.58</v>
      </c>
      <c r="Y487" s="9">
        <f>(+U487-W487)</f>
        <v>75227.91999999993</v>
      </c>
      <c r="AA487" s="21">
        <f>IF(W487&lt;0,IF(Y487=0,0,IF(OR(W487=0,U487=0),"N.M.",IF(ABS(Y487/W487)&gt;=10,"N.M.",Y487/(-W487)))),IF(Y487=0,0,IF(OR(W487=0,U487=0),"N.M.",IF(ABS(Y487/W487)&gt;=10,"N.M.",Y487/W487))))</f>
        <v>0.12514530681809738</v>
      </c>
      <c r="AC487" s="9">
        <v>-580364.37</v>
      </c>
      <c r="AE487" s="9">
        <v>-645654.73</v>
      </c>
      <c r="AG487" s="9">
        <f>(+AC487-AE487)</f>
        <v>65290.359999999986</v>
      </c>
      <c r="AI487" s="21">
        <f>IF(AE487&lt;0,IF(AG487=0,0,IF(OR(AE487=0,AC487=0),"N.M.",IF(ABS(AG487/AE487)&gt;=10,"N.M.",AG487/(-AE487)))),IF(AG487=0,0,IF(OR(AE487=0,AC487=0),"N.M.",IF(ABS(AG487/AE487)&gt;=10,"N.M.",AG487/AE487))))</f>
        <v>0.10112271616131426</v>
      </c>
    </row>
    <row r="488" spans="1:36" s="16" customFormat="1" ht="12.75">
      <c r="A488" s="16" t="s">
        <v>62</v>
      </c>
      <c r="C488" s="16" t="s">
        <v>1396</v>
      </c>
      <c r="D488" s="9"/>
      <c r="E488" s="9">
        <v>-57490.09</v>
      </c>
      <c r="F488" s="9"/>
      <c r="G488" s="9">
        <v>-46102.9</v>
      </c>
      <c r="H488" s="9"/>
      <c r="I488" s="9">
        <f t="shared" si="160"/>
        <v>-11387.189999999995</v>
      </c>
      <c r="J488" s="37" t="str">
        <f t="shared" si="161"/>
        <v>  </v>
      </c>
      <c r="K488" s="38">
        <f t="shared" si="162"/>
        <v>-0.24699509141507356</v>
      </c>
      <c r="L488" s="39"/>
      <c r="M488" s="9">
        <v>-158317.25</v>
      </c>
      <c r="N488" s="9"/>
      <c r="O488" s="9">
        <v>-387874.38</v>
      </c>
      <c r="P488" s="9"/>
      <c r="Q488" s="9">
        <f t="shared" si="163"/>
        <v>229557.13</v>
      </c>
      <c r="R488" s="37" t="str">
        <f t="shared" si="164"/>
        <v>  </v>
      </c>
      <c r="S488" s="38">
        <f t="shared" si="165"/>
        <v>0.5918337014164226</v>
      </c>
      <c r="T488" s="39"/>
      <c r="U488" s="9">
        <v>-525896.66</v>
      </c>
      <c r="V488" s="9"/>
      <c r="W488" s="9">
        <v>-601124.58</v>
      </c>
      <c r="X488" s="9"/>
      <c r="Y488" s="9">
        <f t="shared" si="166"/>
        <v>75227.91999999993</v>
      </c>
      <c r="Z488" s="37" t="str">
        <f t="shared" si="167"/>
        <v>  </v>
      </c>
      <c r="AA488" s="38">
        <f t="shared" si="168"/>
        <v>0.12514530681809738</v>
      </c>
      <c r="AB488" s="39"/>
      <c r="AC488" s="9">
        <v>-580364.37</v>
      </c>
      <c r="AD488" s="9"/>
      <c r="AE488" s="9">
        <v>-645654.73</v>
      </c>
      <c r="AF488" s="9"/>
      <c r="AG488" s="9">
        <f t="shared" si="169"/>
        <v>65290.359999999986</v>
      </c>
      <c r="AH488" s="37" t="str">
        <f t="shared" si="170"/>
        <v>  </v>
      </c>
      <c r="AI488" s="38">
        <f t="shared" si="171"/>
        <v>0.10112271616131426</v>
      </c>
      <c r="AJ488" s="39"/>
    </row>
    <row r="489" spans="1:44" s="16" customFormat="1" ht="12.75">
      <c r="A489" s="77" t="s">
        <v>63</v>
      </c>
      <c r="C489" s="17" t="s">
        <v>64</v>
      </c>
      <c r="D489" s="18"/>
      <c r="E489" s="18">
        <v>1586764.18</v>
      </c>
      <c r="F489" s="18"/>
      <c r="G489" s="18">
        <v>2298151.84</v>
      </c>
      <c r="H489" s="18"/>
      <c r="I489" s="18">
        <f t="shared" si="160"/>
        <v>-711387.6599999999</v>
      </c>
      <c r="J489" s="37" t="str">
        <f t="shared" si="161"/>
        <v>  </v>
      </c>
      <c r="K489" s="40">
        <f t="shared" si="162"/>
        <v>-0.3095477190053726</v>
      </c>
      <c r="L489" s="39"/>
      <c r="M489" s="18">
        <v>7338465.710000001</v>
      </c>
      <c r="N489" s="18"/>
      <c r="O489" s="18">
        <v>6720071.58</v>
      </c>
      <c r="P489" s="18"/>
      <c r="Q489" s="18">
        <f t="shared" si="163"/>
        <v>618394.1300000008</v>
      </c>
      <c r="R489" s="37" t="str">
        <f t="shared" si="164"/>
        <v>  </v>
      </c>
      <c r="S489" s="40">
        <f t="shared" si="165"/>
        <v>0.09202195581375054</v>
      </c>
      <c r="T489" s="39"/>
      <c r="U489" s="18">
        <v>25990345.470000003</v>
      </c>
      <c r="V489" s="18"/>
      <c r="W489" s="18">
        <v>26110182.575000003</v>
      </c>
      <c r="X489" s="18"/>
      <c r="Y489" s="18">
        <f t="shared" si="166"/>
        <v>-119837.10500000045</v>
      </c>
      <c r="Z489" s="37" t="str">
        <f t="shared" si="167"/>
        <v>  </v>
      </c>
      <c r="AA489" s="40">
        <f t="shared" si="168"/>
        <v>-0.004589669361973063</v>
      </c>
      <c r="AB489" s="39"/>
      <c r="AC489" s="18">
        <v>28834383.13</v>
      </c>
      <c r="AD489" s="18"/>
      <c r="AE489" s="18">
        <v>28736029.922000002</v>
      </c>
      <c r="AF489" s="18"/>
      <c r="AG489" s="18">
        <f t="shared" si="169"/>
        <v>98353.20799999684</v>
      </c>
      <c r="AH489" s="37" t="str">
        <f t="shared" si="170"/>
        <v>  </v>
      </c>
      <c r="AI489" s="40">
        <f t="shared" si="171"/>
        <v>0.003422644264603116</v>
      </c>
      <c r="AJ489" s="39"/>
      <c r="AL489" s="1"/>
      <c r="AM489" s="1"/>
      <c r="AN489" s="1"/>
      <c r="AO489" s="1"/>
      <c r="AP489" s="1"/>
      <c r="AQ489" s="1"/>
      <c r="AR489" s="1"/>
    </row>
    <row r="490" spans="4:44" s="16" customFormat="1" ht="12.75">
      <c r="D490" s="9"/>
      <c r="E490" s="43" t="str">
        <f>IF(ABS(E472+E474+E476+E478+E481+E482+E485+E486+E488-E486-E489)&gt;$AO$507,$AO$510," ")</f>
        <v> </v>
      </c>
      <c r="F490" s="28"/>
      <c r="G490" s="43" t="str">
        <f>IF(ABS(G472+G474+G476+G478+G481+G482+G485+G486+G488-G486-G489)&gt;$AO$507,$AO$510," ")</f>
        <v> </v>
      </c>
      <c r="H490" s="42"/>
      <c r="I490" s="43" t="str">
        <f>IF(ABS(I472+I474+I476+I478+I481+I482+I485+I486+I488-I486-I489)&gt;$AO$507,$AO$510," ")</f>
        <v> </v>
      </c>
      <c r="J490" s="9"/>
      <c r="K490" s="21"/>
      <c r="L490" s="11"/>
      <c r="M490" s="43" t="str">
        <f>IF(ABS(M472+M474+M476+M478+M481+M482+M485+M486+M488-M486-M489)&gt;$AO$507,$AO$510," ")</f>
        <v> </v>
      </c>
      <c r="N490" s="42"/>
      <c r="O490" s="43" t="str">
        <f>IF(ABS(O472+O474+O476+O478+O481+O482+O485+O486+O488-O486-O489)&gt;$AO$507,$AO$510," ")</f>
        <v> </v>
      </c>
      <c r="P490" s="28"/>
      <c r="Q490" s="43" t="str">
        <f>IF(ABS(Q472+Q474+Q476+Q478+Q481+Q482+Q485+Q486+Q488-Q486-Q489)&gt;$AO$507,$AO$510," ")</f>
        <v> </v>
      </c>
      <c r="R490" s="9"/>
      <c r="S490" s="21"/>
      <c r="T490" s="9"/>
      <c r="U490" s="43" t="str">
        <f>IF(ABS(U472+U474+U476+U478+U481+U482+U485+U486+U488-U486-U489)&gt;$AO$507,$AO$510," ")</f>
        <v> </v>
      </c>
      <c r="V490" s="28"/>
      <c r="W490" s="43" t="str">
        <f>IF(ABS(W472+W474+W476+W478+W481+W482+W485+W486+W488-W486-W489)&gt;$AO$507,$AO$510," ")</f>
        <v> </v>
      </c>
      <c r="X490" s="28"/>
      <c r="Y490" s="43" t="str">
        <f>IF(ABS(Y472+Y474+Y476+Y478+Y481+Y482+Y485+Y486+Y488-Y486-Y489)&gt;$AO$507,$AO$510," ")</f>
        <v> </v>
      </c>
      <c r="Z490" s="9"/>
      <c r="AA490" s="21"/>
      <c r="AB490" s="9"/>
      <c r="AC490" s="43" t="str">
        <f>IF(ABS(AC472+AC474+AC476+AC478+AC481+AC482+AC485+AC486+AC488-AC486-AC489)&gt;$AO$507,$AO$510," ")</f>
        <v> </v>
      </c>
      <c r="AD490" s="28"/>
      <c r="AE490" s="43" t="str">
        <f>IF(ABS(AE472+AE474+AE476+AE478+AE481+AE482+AE485+AE486+AE488-AE486-AE489)&gt;$AO$507,$AO$510," ")</f>
        <v> </v>
      </c>
      <c r="AF490" s="42"/>
      <c r="AG490" s="43" t="str">
        <f>IF(ABS(AG472+AG474+AG476+AG478+AG481+AG482+AG485+AG486+AG488-AG486-AG489)&gt;$AO$507,$AO$510," ")</f>
        <v> </v>
      </c>
      <c r="AH490" s="9"/>
      <c r="AI490" s="21"/>
      <c r="AL490" s="1"/>
      <c r="AM490" s="1"/>
      <c r="AN490" s="1"/>
      <c r="AO490" s="1"/>
      <c r="AP490" s="1"/>
      <c r="AQ490" s="1"/>
      <c r="AR490" s="1"/>
    </row>
    <row r="491" spans="1:35" ht="12.75" outlineLevel="1">
      <c r="A491" s="1" t="s">
        <v>1088</v>
      </c>
      <c r="B491" s="16" t="s">
        <v>1089</v>
      </c>
      <c r="C491" s="1" t="s">
        <v>1397</v>
      </c>
      <c r="E491" s="5">
        <v>0</v>
      </c>
      <c r="G491" s="5">
        <v>0</v>
      </c>
      <c r="I491" s="9">
        <f>(+E491-G491)</f>
        <v>0</v>
      </c>
      <c r="K491" s="21">
        <f>IF(G491&lt;0,IF(I491=0,0,IF(OR(G491=0,E491=0),"N.M.",IF(ABS(I491/G491)&gt;=10,"N.M.",I491/(-G491)))),IF(I491=0,0,IF(OR(G491=0,E491=0),"N.M.",IF(ABS(I491/G491)&gt;=10,"N.M.",I491/G491))))</f>
        <v>0</v>
      </c>
      <c r="M491" s="9">
        <v>0</v>
      </c>
      <c r="O491" s="9">
        <v>0</v>
      </c>
      <c r="Q491" s="9">
        <f>(+M491-O491)</f>
        <v>0</v>
      </c>
      <c r="S491" s="21">
        <f>IF(O491&lt;0,IF(Q491=0,0,IF(OR(O491=0,M491=0),"N.M.",IF(ABS(Q491/O491)&gt;=10,"N.M.",Q491/(-O491)))),IF(Q491=0,0,IF(OR(O491=0,M491=0),"N.M.",IF(ABS(Q491/O491)&gt;=10,"N.M.",Q491/O491))))</f>
        <v>0</v>
      </c>
      <c r="U491" s="9">
        <v>0</v>
      </c>
      <c r="W491" s="9">
        <v>-17744.96</v>
      </c>
      <c r="Y491" s="9">
        <f>(+U491-W491)</f>
        <v>17744.96</v>
      </c>
      <c r="AA491" s="21" t="str">
        <f>IF(W491&lt;0,IF(Y491=0,0,IF(OR(W491=0,U491=0),"N.M.",IF(ABS(Y491/W491)&gt;=10,"N.M.",Y491/(-W491)))),IF(Y491=0,0,IF(OR(W491=0,U491=0),"N.M.",IF(ABS(Y491/W491)&gt;=10,"N.M.",Y491/W491))))</f>
        <v>N.M.</v>
      </c>
      <c r="AC491" s="9">
        <v>0</v>
      </c>
      <c r="AE491" s="9">
        <v>-17744.96</v>
      </c>
      <c r="AG491" s="9">
        <f>(+AC491-AE491)</f>
        <v>17744.96</v>
      </c>
      <c r="AI491" s="21" t="str">
        <f>IF(AE491&lt;0,IF(AG491=0,0,IF(OR(AE491=0,AC491=0),"N.M.",IF(ABS(AG491/AE491)&gt;=10,"N.M.",AG491/(-AE491)))),IF(AG491=0,0,IF(OR(AE491=0,AC491=0),"N.M.",IF(ABS(AG491/AE491)&gt;=10,"N.M.",AG491/AE491))))</f>
        <v>N.M.</v>
      </c>
    </row>
    <row r="492" spans="1:35" ht="12.75" outlineLevel="1">
      <c r="A492" s="1" t="s">
        <v>1090</v>
      </c>
      <c r="B492" s="16" t="s">
        <v>1091</v>
      </c>
      <c r="C492" s="1" t="s">
        <v>1398</v>
      </c>
      <c r="E492" s="5">
        <v>0</v>
      </c>
      <c r="G492" s="5">
        <v>0</v>
      </c>
      <c r="I492" s="9">
        <f>(+E492-G492)</f>
        <v>0</v>
      </c>
      <c r="K492" s="21">
        <f>IF(G492&lt;0,IF(I492=0,0,IF(OR(G492=0,E492=0),"N.M.",IF(ABS(I492/G492)&gt;=10,"N.M.",I492/(-G492)))),IF(I492=0,0,IF(OR(G492=0,E492=0),"N.M.",IF(ABS(I492/G492)&gt;=10,"N.M.",I492/G492))))</f>
        <v>0</v>
      </c>
      <c r="M492" s="9">
        <v>0</v>
      </c>
      <c r="O492" s="9">
        <v>0</v>
      </c>
      <c r="Q492" s="9">
        <f>(+M492-O492)</f>
        <v>0</v>
      </c>
      <c r="S492" s="21">
        <f>IF(O492&lt;0,IF(Q492=0,0,IF(OR(O492=0,M492=0),"N.M.",IF(ABS(Q492/O492)&gt;=10,"N.M.",Q492/(-O492)))),IF(Q492=0,0,IF(OR(O492=0,M492=0),"N.M.",IF(ABS(Q492/O492)&gt;=10,"N.M.",Q492/O492))))</f>
        <v>0</v>
      </c>
      <c r="U492" s="9">
        <v>0</v>
      </c>
      <c r="W492" s="9">
        <v>50699.88</v>
      </c>
      <c r="Y492" s="9">
        <f>(+U492-W492)</f>
        <v>-50699.88</v>
      </c>
      <c r="AA492" s="21" t="str">
        <f>IF(W492&lt;0,IF(Y492=0,0,IF(OR(W492=0,U492=0),"N.M.",IF(ABS(Y492/W492)&gt;=10,"N.M.",Y492/(-W492)))),IF(Y492=0,0,IF(OR(W492=0,U492=0),"N.M.",IF(ABS(Y492/W492)&gt;=10,"N.M.",Y492/W492))))</f>
        <v>N.M.</v>
      </c>
      <c r="AC492" s="9">
        <v>0</v>
      </c>
      <c r="AE492" s="9">
        <v>50699.88</v>
      </c>
      <c r="AG492" s="9">
        <f>(+AC492-AE492)</f>
        <v>-50699.88</v>
      </c>
      <c r="AI492" s="21" t="str">
        <f>IF(AE492&lt;0,IF(AG492=0,0,IF(OR(AE492=0,AC492=0),"N.M.",IF(ABS(AG492/AE492)&gt;=10,"N.M.",AG492/(-AE492)))),IF(AG492=0,0,IF(OR(AE492=0,AC492=0),"N.M.",IF(ABS(AG492/AE492)&gt;=10,"N.M.",AG492/AE492))))</f>
        <v>N.M.</v>
      </c>
    </row>
    <row r="493" spans="1:44" s="16" customFormat="1" ht="12.75">
      <c r="A493" s="77" t="s">
        <v>84</v>
      </c>
      <c r="C493" s="17" t="s">
        <v>83</v>
      </c>
      <c r="D493" s="9"/>
      <c r="E493" s="18">
        <v>0</v>
      </c>
      <c r="F493" s="18"/>
      <c r="G493" s="18">
        <v>0</v>
      </c>
      <c r="H493" s="18"/>
      <c r="I493" s="18">
        <f>(+E493-G493)</f>
        <v>0</v>
      </c>
      <c r="J493" s="37" t="str">
        <f>IF((+E493-G493)=(I493),"  ",$AO$511)</f>
        <v>  </v>
      </c>
      <c r="K493" s="40">
        <f>IF(G493&lt;0,IF(I493=0,0,IF(OR(G493=0,E493=0),"N.M.",IF(ABS(I493/G493)&gt;=10,"N.M.",I493/(-G493)))),IF(I493=0,0,IF(OR(G493=0,E493=0),"N.M.",IF(ABS(I493/G493)&gt;=10,"N.M.",I493/G493))))</f>
        <v>0</v>
      </c>
      <c r="L493" s="39"/>
      <c r="M493" s="18">
        <v>0</v>
      </c>
      <c r="N493" s="18"/>
      <c r="O493" s="18">
        <v>0</v>
      </c>
      <c r="P493" s="18"/>
      <c r="Q493" s="18">
        <f>(+M493-O493)</f>
        <v>0</v>
      </c>
      <c r="R493" s="37" t="str">
        <f>IF((+M493-O493)=(Q493),"  ",$AO$511)</f>
        <v>  </v>
      </c>
      <c r="S493" s="40">
        <f>IF(O493&lt;0,IF(Q493=0,0,IF(OR(O493=0,M493=0),"N.M.",IF(ABS(Q493/O493)&gt;=10,"N.M.",Q493/(-O493)))),IF(Q493=0,0,IF(OR(O493=0,M493=0),"N.M.",IF(ABS(Q493/O493)&gt;=10,"N.M.",Q493/O493))))</f>
        <v>0</v>
      </c>
      <c r="T493" s="39"/>
      <c r="U493" s="18">
        <v>0</v>
      </c>
      <c r="V493" s="18"/>
      <c r="W493" s="18">
        <v>32954.92</v>
      </c>
      <c r="X493" s="18"/>
      <c r="Y493" s="18">
        <f>(+U493-W493)</f>
        <v>-32954.92</v>
      </c>
      <c r="Z493" s="37" t="str">
        <f>IF((+U493-W493)=(Y493),"  ",$AO$511)</f>
        <v>  </v>
      </c>
      <c r="AA493" s="40" t="str">
        <f>IF(W493&lt;0,IF(Y493=0,0,IF(OR(W493=0,U493=0),"N.M.",IF(ABS(Y493/W493)&gt;=10,"N.M.",Y493/(-W493)))),IF(Y493=0,0,IF(OR(W493=0,U493=0),"N.M.",IF(ABS(Y493/W493)&gt;=10,"N.M.",Y493/W493))))</f>
        <v>N.M.</v>
      </c>
      <c r="AB493" s="39"/>
      <c r="AC493" s="18">
        <v>0</v>
      </c>
      <c r="AD493" s="18"/>
      <c r="AE493" s="18">
        <v>32954.92</v>
      </c>
      <c r="AF493" s="18"/>
      <c r="AG493" s="18">
        <f>(+AC493-AE493)</f>
        <v>-32954.92</v>
      </c>
      <c r="AH493" s="37" t="str">
        <f>IF((+AC493-AE493)=(AG493),"  ",$AO$511)</f>
        <v>  </v>
      </c>
      <c r="AI493" s="40" t="str">
        <f>IF(AE493&lt;0,IF(AG493=0,0,IF(OR(AE493=0,AC493=0),"N.M.",IF(ABS(AG493/AE493)&gt;=10,"N.M.",AG493/(-AE493)))),IF(AG493=0,0,IF(OR(AE493=0,AC493=0),"N.M.",IF(ABS(AG493/AE493)&gt;=10,"N.M.",AG493/AE493))))</f>
        <v>N.M.</v>
      </c>
      <c r="AL493" s="1"/>
      <c r="AM493" s="1"/>
      <c r="AN493" s="1"/>
      <c r="AO493" s="1"/>
      <c r="AP493" s="1"/>
      <c r="AQ493" s="1"/>
      <c r="AR493" s="1"/>
    </row>
    <row r="494" spans="4:44" s="16" customFormat="1" ht="12.75">
      <c r="D494" s="9"/>
      <c r="E494" s="43"/>
      <c r="F494" s="28"/>
      <c r="G494" s="43"/>
      <c r="H494" s="42"/>
      <c r="I494" s="43"/>
      <c r="J494" s="9"/>
      <c r="K494" s="21"/>
      <c r="L494" s="11"/>
      <c r="M494" s="43"/>
      <c r="N494" s="42"/>
      <c r="O494" s="43"/>
      <c r="P494" s="28"/>
      <c r="Q494" s="43"/>
      <c r="R494" s="9"/>
      <c r="S494" s="21"/>
      <c r="T494" s="9"/>
      <c r="U494" s="43"/>
      <c r="V494" s="28"/>
      <c r="W494" s="43"/>
      <c r="X494" s="28"/>
      <c r="Y494" s="43"/>
      <c r="Z494" s="9"/>
      <c r="AA494" s="21"/>
      <c r="AB494" s="9"/>
      <c r="AC494" s="43"/>
      <c r="AD494" s="28"/>
      <c r="AE494" s="43"/>
      <c r="AF494" s="42"/>
      <c r="AG494" s="43"/>
      <c r="AH494" s="9"/>
      <c r="AI494" s="21"/>
      <c r="AL494" s="1"/>
      <c r="AM494" s="1"/>
      <c r="AN494" s="1"/>
      <c r="AO494" s="1"/>
      <c r="AP494" s="1"/>
      <c r="AQ494" s="1"/>
      <c r="AR494" s="1"/>
    </row>
    <row r="495" spans="1:37" ht="12.75">
      <c r="A495" s="77" t="s">
        <v>65</v>
      </c>
      <c r="B495" s="16"/>
      <c r="C495" s="17" t="s">
        <v>66</v>
      </c>
      <c r="D495" s="18"/>
      <c r="E495" s="18">
        <v>4434418.099000007</v>
      </c>
      <c r="F495" s="18"/>
      <c r="G495" s="18">
        <v>3648328.194999998</v>
      </c>
      <c r="H495" s="18"/>
      <c r="I495" s="18">
        <f>+E495-G495</f>
        <v>786089.904000009</v>
      </c>
      <c r="J495" s="37" t="str">
        <f>IF((+E495-G495)=(I495),"  ",$AO$511)</f>
        <v>  </v>
      </c>
      <c r="K495" s="40">
        <f>IF(G495&lt;0,IF(I495=0,0,IF(OR(G495=0,E495=0),"N.M.",IF(ABS(I495/G495)&gt;=10,"N.M.",I495/(-G495)))),IF(I495=0,0,IF(OR(G495=0,E495=0),"N.M.",IF(ABS(I495/G495)&gt;=10,"N.M.",I495/G495))))</f>
        <v>0.2154657865148586</v>
      </c>
      <c r="L495" s="39"/>
      <c r="M495" s="18">
        <v>2280636.14000001</v>
      </c>
      <c r="N495" s="18"/>
      <c r="O495" s="18">
        <v>5560163.082000019</v>
      </c>
      <c r="P495" s="18"/>
      <c r="Q495" s="18">
        <f>+M495-O495</f>
        <v>-3279526.942000009</v>
      </c>
      <c r="R495" s="37" t="str">
        <f>IF((+M495-O495)=(Q495),"  ",$AO$511)</f>
        <v>  </v>
      </c>
      <c r="S495" s="40">
        <f>IF(O495&lt;0,IF(Q495=0,0,IF(OR(O495=0,M495=0),"N.M.",IF(ABS(Q495/O495)&gt;=10,"N.M.",Q495/(-O495)))),IF(Q495=0,0,IF(OR(O495=0,M495=0),"N.M.",IF(ABS(Q495/O495)&gt;=10,"N.M.",Q495/O495))))</f>
        <v>-0.5898256748290099</v>
      </c>
      <c r="T495" s="39"/>
      <c r="U495" s="18">
        <v>27131913.02499992</v>
      </c>
      <c r="V495" s="18"/>
      <c r="W495" s="18">
        <v>30506743.307000052</v>
      </c>
      <c r="X495" s="18"/>
      <c r="Y495" s="18">
        <f>+U495-W495</f>
        <v>-3374830.282000132</v>
      </c>
      <c r="Z495" s="37" t="str">
        <f>IF((+U495-W495)=(Y495),"  ",$AO$511)</f>
        <v>  </v>
      </c>
      <c r="AA495" s="40">
        <f>IF(W495&lt;0,IF(Y495=0,0,IF(OR(W495=0,U495=0),"N.M.",IF(ABS(Y495/W495)&gt;=10,"N.M.",Y495/(-W495)))),IF(Y495=0,0,IF(OR(W495=0,U495=0),"N.M.",IF(ABS(Y495/W495)&gt;=10,"N.M.",Y495/W495))))</f>
        <v>-0.1106257147161869</v>
      </c>
      <c r="AB495" s="39"/>
      <c r="AC495" s="18">
        <v>31660199.05699999</v>
      </c>
      <c r="AD495" s="18"/>
      <c r="AE495" s="18">
        <v>29678688.930000078</v>
      </c>
      <c r="AF495" s="18"/>
      <c r="AG495" s="18">
        <f>+AC495-AE495</f>
        <v>1981510.126999911</v>
      </c>
      <c r="AH495" s="37" t="str">
        <f>IF((+AC495-AE495)=(AG495),"  ",$AO$511)</f>
        <v>  </v>
      </c>
      <c r="AI495" s="40">
        <f>IF(AE495&lt;0,IF(AG495=0,0,IF(OR(AE495=0,AC495=0),"N.M.",IF(ABS(AG495/AE495)&gt;=10,"N.M.",AG495/(-AE495)))),IF(AG495=0,0,IF(OR(AE495=0,AC495=0),"N.M.",IF(ABS(AG495/AE495)&gt;=10,"N.M.",AG495/AE495))))</f>
        <v>0.06676541984969367</v>
      </c>
      <c r="AJ495" s="39"/>
      <c r="AK495" s="39"/>
    </row>
    <row r="496" spans="1:36" ht="12.75">
      <c r="A496" s="1" t="s">
        <v>67</v>
      </c>
      <c r="C496" s="1" t="s">
        <v>1399</v>
      </c>
      <c r="E496" s="5">
        <v>0</v>
      </c>
      <c r="G496" s="5">
        <v>0</v>
      </c>
      <c r="I496" s="9">
        <f>+E496-G496</f>
        <v>0</v>
      </c>
      <c r="J496" s="44" t="str">
        <f>IF((+E496-G496)=(I496),"  ",$AO$511)</f>
        <v>  </v>
      </c>
      <c r="K496" s="38">
        <f>IF(G496&lt;0,IF(I496=0,0,IF(OR(G496=0,E496=0),"N.M.",IF(ABS(I496/G496)&gt;=10,"N.M.",I496/(-G496)))),IF(I496=0,0,IF(OR(G496=0,E496=0),"N.M.",IF(ABS(I496/G496)&gt;=10,"N.M.",I496/G496))))</f>
        <v>0</v>
      </c>
      <c r="L496" s="45"/>
      <c r="M496" s="5">
        <v>0</v>
      </c>
      <c r="N496" s="9"/>
      <c r="O496" s="5">
        <v>0</v>
      </c>
      <c r="P496" s="9"/>
      <c r="Q496" s="9">
        <f>+M496-O496</f>
        <v>0</v>
      </c>
      <c r="R496" s="44" t="str">
        <f>IF((+M496-O496)=(Q496),"  ",$AO$511)</f>
        <v>  </v>
      </c>
      <c r="S496" s="38">
        <f>IF(O496&lt;0,IF(Q496=0,0,IF(OR(O496=0,M496=0),"N.M.",IF(ABS(Q496/O496)&gt;=10,"N.M.",Q496/(-O496)))),IF(Q496=0,0,IF(OR(O496=0,M496=0),"N.M.",IF(ABS(Q496/O496)&gt;=10,"N.M.",Q496/O496))))</f>
        <v>0</v>
      </c>
      <c r="T496" s="45"/>
      <c r="U496" s="9">
        <v>0</v>
      </c>
      <c r="W496" s="9">
        <v>0</v>
      </c>
      <c r="Y496" s="9">
        <f>+U496-W496</f>
        <v>0</v>
      </c>
      <c r="Z496" s="44" t="str">
        <f>IF((+U496-W496)=(Y496),"  ",$AO$511)</f>
        <v>  </v>
      </c>
      <c r="AA496" s="38">
        <f>IF(W496&lt;0,IF(Y496=0,0,IF(OR(W496=0,U496=0),"N.M.",IF(ABS(Y496/W496)&gt;=10,"N.M.",Y496/(-W496)))),IF(Y496=0,0,IF(OR(W496=0,U496=0),"N.M.",IF(ABS(Y496/W496)&gt;=10,"N.M.",Y496/W496))))</f>
        <v>0</v>
      </c>
      <c r="AB496" s="45"/>
      <c r="AC496" s="9">
        <v>0</v>
      </c>
      <c r="AE496" s="9">
        <v>0</v>
      </c>
      <c r="AG496" s="9">
        <f>+AC496-AE496</f>
        <v>0</v>
      </c>
      <c r="AH496" s="44" t="str">
        <f>IF((+AC496-AE496)=(AG496),"  ",$AO$511)</f>
        <v>  </v>
      </c>
      <c r="AI496" s="38">
        <f>IF(AE496&lt;0,IF(AG496=0,0,IF(OR(AE496=0,AC496=0),"N.M.",IF(ABS(AG496/AE496)&gt;=10,"N.M.",AG496/(-AE496)))),IF(AG496=0,0,IF(OR(AE496=0,AC496=0),"N.M.",IF(ABS(AG496/AE496)&gt;=10,"N.M.",AG496/AE496))))</f>
        <v>0</v>
      </c>
      <c r="AJ496" s="45"/>
    </row>
    <row r="497" spans="3:36" ht="12.75">
      <c r="C497" s="2" t="s">
        <v>68</v>
      </c>
      <c r="D497" s="8"/>
      <c r="E497" s="8">
        <f>+E495-E496</f>
        <v>4434418.099000007</v>
      </c>
      <c r="F497" s="8"/>
      <c r="G497" s="8">
        <f>+G495-G496</f>
        <v>3648328.194999998</v>
      </c>
      <c r="H497" s="18"/>
      <c r="I497" s="18">
        <f>+E497-G497</f>
        <v>786089.904000009</v>
      </c>
      <c r="J497" s="37" t="str">
        <f>IF((+E497-G497)=(I497),"  ",$AO$511)</f>
        <v>  </v>
      </c>
      <c r="K497" s="40">
        <f>IF(G497&lt;0,IF(I497=0,0,IF(OR(G497=0,E497=0),"N.M.",IF(ABS(I497/G497)&gt;=10,"N.M.",I497/(-G497)))),IF(I497=0,0,IF(OR(G497=0,E497=0),"N.M.",IF(ABS(I497/G497)&gt;=10,"N.M.",I497/G497))))</f>
        <v>0.2154657865148586</v>
      </c>
      <c r="L497" s="39"/>
      <c r="M497" s="8">
        <f>+M495-M496</f>
        <v>2280636.14000001</v>
      </c>
      <c r="N497" s="18"/>
      <c r="O497" s="8">
        <f>+O495-O496</f>
        <v>5560163.082000019</v>
      </c>
      <c r="P497" s="18"/>
      <c r="Q497" s="18">
        <f>+M497-O497</f>
        <v>-3279526.942000009</v>
      </c>
      <c r="R497" s="37" t="str">
        <f>IF((+M497-O497)=(Q497),"  ",$AO$511)</f>
        <v>  </v>
      </c>
      <c r="S497" s="40">
        <f>IF(O497&lt;0,IF(Q497=0,0,IF(OR(O497=0,M497=0),"N.M.",IF(ABS(Q497/O497)&gt;=10,"N.M.",Q497/(-O497)))),IF(Q497=0,0,IF(OR(O497=0,M497=0),"N.M.",IF(ABS(Q497/O497)&gt;=10,"N.M.",Q497/O497))))</f>
        <v>-0.5898256748290099</v>
      </c>
      <c r="T497" s="39"/>
      <c r="U497" s="8">
        <f>+U495-U496</f>
        <v>27131913.02499992</v>
      </c>
      <c r="V497" s="18"/>
      <c r="W497" s="8">
        <f>+W495-W496</f>
        <v>30506743.307000052</v>
      </c>
      <c r="X497" s="18"/>
      <c r="Y497" s="18">
        <f>+U497-W497</f>
        <v>-3374830.282000132</v>
      </c>
      <c r="Z497" s="37" t="str">
        <f>IF((+U497-W497)=(Y497),"  ",$AO$511)</f>
        <v>  </v>
      </c>
      <c r="AA497" s="40">
        <f>IF(W497&lt;0,IF(Y497=0,0,IF(OR(W497=0,U497=0),"N.M.",IF(ABS(Y497/W497)&gt;=10,"N.M.",Y497/(-W497)))),IF(Y497=0,0,IF(OR(W497=0,U497=0),"N.M.",IF(ABS(Y497/W497)&gt;=10,"N.M.",Y497/W497))))</f>
        <v>-0.1106257147161869</v>
      </c>
      <c r="AB497" s="39"/>
      <c r="AC497" s="8">
        <f>+AC495-AC496</f>
        <v>31660199.05699999</v>
      </c>
      <c r="AD497" s="18"/>
      <c r="AE497" s="8">
        <f>+AE495-AE496</f>
        <v>29678688.930000078</v>
      </c>
      <c r="AF497" s="18"/>
      <c r="AG497" s="18">
        <f>+AC497-AE497</f>
        <v>1981510.126999911</v>
      </c>
      <c r="AH497" s="37" t="str">
        <f>IF((+AC497-AE497)=(AG497),"  ",$AO$511)</f>
        <v>  </v>
      </c>
      <c r="AI497" s="40">
        <f>IF(AE497&lt;0,IF(AG497=0,0,IF(OR(AE497=0,AC497=0),"N.M.",IF(ABS(AG497/AE497)&gt;=10,"N.M.",AG497/(-AE497)))),IF(AG497=0,0,IF(OR(AE497=0,AC497=0),"N.M.",IF(ABS(AG497/AE497)&gt;=10,"N.M.",AG497/AE497))))</f>
        <v>0.06676541984969367</v>
      </c>
      <c r="AJ497" s="39"/>
    </row>
    <row r="498" spans="5:37" ht="12.75">
      <c r="E498" s="41" t="str">
        <f>IF(ABS(E466-E489+E493-E495)&gt;$AO$507,$AO$510," ")</f>
        <v> </v>
      </c>
      <c r="F498" s="27"/>
      <c r="G498" s="41" t="str">
        <f>IF(ABS(G466-G489+G493-G495)&gt;$AO$507,$AO$510," ")</f>
        <v> </v>
      </c>
      <c r="H498" s="42"/>
      <c r="I498" s="41" t="str">
        <f>IF(ABS(I466-I489+I493-I495)&gt;$AO$507,$AO$510," ")</f>
        <v> </v>
      </c>
      <c r="M498" s="41" t="str">
        <f>IF(ABS(M466-M489+M493-M495)&gt;$AO$507,$AO$510," ")</f>
        <v> </v>
      </c>
      <c r="N498" s="46"/>
      <c r="O498" s="41" t="str">
        <f>IF(ABS(O466-O489+O493-O495)&gt;$AO$507,$AO$510," ")</f>
        <v> </v>
      </c>
      <c r="P498" s="29"/>
      <c r="Q498" s="41" t="str">
        <f>IF(ABS(Q466-Q489+Q493-Q495)&gt;$AO$507,$AO$510," ")</f>
        <v> </v>
      </c>
      <c r="U498" s="41" t="str">
        <f>IF(ABS(U466-U489+U493-U495)&gt;$AO$507,$AO$510," ")</f>
        <v> </v>
      </c>
      <c r="V498" s="28"/>
      <c r="W498" s="41" t="str">
        <f>IF(ABS(W466-W489+W493-W495)&gt;$AO$507,$AO$510," ")</f>
        <v> </v>
      </c>
      <c r="X498" s="28"/>
      <c r="Y498" s="41" t="str">
        <f>IF(ABS(Y466-Y489+Y493-Y495)&gt;$AO$507,$AO$510," ")</f>
        <v> </v>
      </c>
      <c r="AC498" s="41" t="str">
        <f>IF(ABS(AC466-AC489+AC493-AC495)&gt;$AO$507,$AO$510," ")</f>
        <v> </v>
      </c>
      <c r="AD498" s="28"/>
      <c r="AE498" s="41" t="str">
        <f>IF(ABS(AE466-AE489+AE493-AE495)&gt;$AO$507,$AO$510," ")</f>
        <v> </v>
      </c>
      <c r="AF498" s="42"/>
      <c r="AG498" s="41" t="str">
        <f>IF(ABS(AG466-AG489+AG493-AG495)&gt;$AO$507,$AO$510," ")</f>
        <v> </v>
      </c>
      <c r="AK498" s="31"/>
    </row>
    <row r="499" spans="3:15" ht="12.75">
      <c r="C499" s="2" t="s">
        <v>69</v>
      </c>
      <c r="M499" s="5"/>
      <c r="O499" s="5"/>
    </row>
    <row r="500" spans="5:40" ht="12.75">
      <c r="E500" s="5" t="s">
        <v>13</v>
      </c>
      <c r="O500" s="5"/>
      <c r="AK500" s="31"/>
      <c r="AL500" s="31"/>
      <c r="AM500" s="31"/>
      <c r="AN500" s="31"/>
    </row>
    <row r="501" spans="3:40" ht="12.75">
      <c r="C501" s="1" t="s">
        <v>13</v>
      </c>
      <c r="E501" s="5" t="s">
        <v>13</v>
      </c>
      <c r="O501" s="5"/>
      <c r="AK501" s="31"/>
      <c r="AL501" s="31"/>
      <c r="AM501" s="31"/>
      <c r="AN501" s="31"/>
    </row>
    <row r="502" spans="3:45" ht="12.75">
      <c r="C502" s="1" t="s">
        <v>13</v>
      </c>
      <c r="E502" s="5" t="s">
        <v>13</v>
      </c>
      <c r="AK502" s="47" t="s">
        <v>70</v>
      </c>
      <c r="AL502" s="48"/>
      <c r="AM502" s="48"/>
      <c r="AN502" s="26"/>
      <c r="AO502" s="48"/>
      <c r="AP502" s="48"/>
      <c r="AQ502" s="31"/>
      <c r="AR502" s="31"/>
      <c r="AS502" s="31"/>
    </row>
    <row r="503" spans="5:45" ht="12.75">
      <c r="E503" s="5" t="s">
        <v>13</v>
      </c>
      <c r="AK503" s="49"/>
      <c r="AL503" s="49"/>
      <c r="AM503" s="49"/>
      <c r="AN503" s="25"/>
      <c r="AO503" s="49"/>
      <c r="AP503" s="49"/>
      <c r="AQ503" s="31"/>
      <c r="AR503" s="31"/>
      <c r="AS503" s="31"/>
    </row>
    <row r="504" spans="5:53" ht="12.75">
      <c r="E504" s="5" t="s">
        <v>13</v>
      </c>
      <c r="AK504" s="50" t="s">
        <v>71</v>
      </c>
      <c r="AL504" s="49"/>
      <c r="AM504" s="49"/>
      <c r="AN504" s="49"/>
      <c r="AO504" s="119" t="s">
        <v>1401</v>
      </c>
      <c r="AP504" s="49"/>
      <c r="AQ504" s="31"/>
      <c r="AR504" s="31"/>
      <c r="AS504" s="31"/>
      <c r="AT504" s="2"/>
      <c r="AU504" s="2"/>
      <c r="AV504" s="2"/>
      <c r="AW504" s="2"/>
      <c r="AX504" s="2"/>
      <c r="AY504" s="2"/>
      <c r="AZ504" s="2"/>
      <c r="BA504" s="2"/>
    </row>
    <row r="505" spans="1:42" ht="12.75">
      <c r="A505" s="31"/>
      <c r="B505" s="31"/>
      <c r="C505" s="31"/>
      <c r="AK505" s="25"/>
      <c r="AL505" s="25"/>
      <c r="AM505" s="25"/>
      <c r="AN505" s="25"/>
      <c r="AO505" s="25"/>
      <c r="AP505" s="49"/>
    </row>
    <row r="506" spans="1:42" ht="12.75">
      <c r="A506" s="31"/>
      <c r="B506" s="31"/>
      <c r="C506" s="31"/>
      <c r="AK506" s="25"/>
      <c r="AL506" s="25"/>
      <c r="AM506" s="25"/>
      <c r="AN506" s="25"/>
      <c r="AO506" s="25"/>
      <c r="AP506" s="49"/>
    </row>
    <row r="507" spans="1:42" ht="12.75">
      <c r="A507" s="31"/>
      <c r="B507" s="31"/>
      <c r="C507" s="31"/>
      <c r="AK507" s="51" t="s">
        <v>72</v>
      </c>
      <c r="AL507" s="25"/>
      <c r="AM507" s="49"/>
      <c r="AN507" s="49"/>
      <c r="AO507" s="25">
        <v>0.001</v>
      </c>
      <c r="AP507" s="49"/>
    </row>
    <row r="508" spans="1:42" ht="12.75">
      <c r="A508" s="31"/>
      <c r="B508" s="31"/>
      <c r="C508" s="31"/>
      <c r="AK508" s="51"/>
      <c r="AL508" s="25"/>
      <c r="AM508" s="25"/>
      <c r="AN508" s="25"/>
      <c r="AO508" s="25"/>
      <c r="AP508" s="49"/>
    </row>
    <row r="509" spans="1:42" ht="12.75">
      <c r="A509" s="31"/>
      <c r="B509" s="31"/>
      <c r="C509" s="31"/>
      <c r="AK509" s="25"/>
      <c r="AL509" s="25"/>
      <c r="AM509" s="25"/>
      <c r="AN509" s="25"/>
      <c r="AO509" s="25"/>
      <c r="AP509" s="49"/>
    </row>
    <row r="510" spans="1:42" ht="12.75">
      <c r="A510" s="31"/>
      <c r="B510" s="31"/>
      <c r="C510" s="31"/>
      <c r="AK510" s="51" t="s">
        <v>73</v>
      </c>
      <c r="AL510" s="51"/>
      <c r="AM510" s="49"/>
      <c r="AN510" s="49"/>
      <c r="AO510" s="52" t="s">
        <v>74</v>
      </c>
      <c r="AP510" s="49"/>
    </row>
    <row r="511" spans="1:42" ht="12.75">
      <c r="A511" s="31"/>
      <c r="B511" s="31"/>
      <c r="C511" s="31"/>
      <c r="AK511" s="51" t="s">
        <v>73</v>
      </c>
      <c r="AL511" s="25"/>
      <c r="AM511" s="25"/>
      <c r="AN511" s="49"/>
      <c r="AO511" s="52" t="s">
        <v>75</v>
      </c>
      <c r="AP511" s="49"/>
    </row>
    <row r="512" spans="1:42" ht="12.75">
      <c r="A512" s="31"/>
      <c r="B512" s="31"/>
      <c r="C512" s="31"/>
      <c r="AK512" s="51"/>
      <c r="AL512" s="25"/>
      <c r="AM512" s="25"/>
      <c r="AN512" s="52"/>
      <c r="AO512" s="25"/>
      <c r="AP512" s="49"/>
    </row>
    <row r="513" spans="1:42" ht="12.75">
      <c r="A513" s="31"/>
      <c r="B513" s="31"/>
      <c r="C513" s="31"/>
      <c r="AK513" s="25"/>
      <c r="AL513" s="25"/>
      <c r="AM513" s="25"/>
      <c r="AN513" s="25"/>
      <c r="AO513" s="25"/>
      <c r="AP513" s="49"/>
    </row>
    <row r="514" spans="1:42" ht="12.75">
      <c r="A514" s="31"/>
      <c r="B514" s="31"/>
      <c r="C514" s="31"/>
      <c r="AK514" s="51" t="s">
        <v>76</v>
      </c>
      <c r="AL514" s="25"/>
      <c r="AM514" s="25"/>
      <c r="AN514" s="49"/>
      <c r="AO514" s="53">
        <f>COUNTIF($E$410:$AJ$498,+AO510)</f>
        <v>0</v>
      </c>
      <c r="AP514" s="49"/>
    </row>
    <row r="515" spans="1:42" ht="12.75">
      <c r="A515" s="31"/>
      <c r="B515" s="31"/>
      <c r="C515" s="31"/>
      <c r="AK515" s="51" t="s">
        <v>76</v>
      </c>
      <c r="AL515" s="25"/>
      <c r="AM515" s="25"/>
      <c r="AN515" s="49"/>
      <c r="AO515" s="53">
        <f>COUNTIF($E$410:$AJ$498,+AO511)</f>
        <v>0</v>
      </c>
      <c r="AP515" s="49"/>
    </row>
    <row r="516" spans="1:42" ht="12.75">
      <c r="A516" s="31"/>
      <c r="B516" s="31"/>
      <c r="C516" s="31"/>
      <c r="AK516" s="49"/>
      <c r="AL516" s="49"/>
      <c r="AM516" s="49"/>
      <c r="AN516" s="49"/>
      <c r="AO516" s="54" t="s">
        <v>77</v>
      </c>
      <c r="AP516" s="49"/>
    </row>
    <row r="517" spans="1:42" ht="12.75">
      <c r="A517" s="31"/>
      <c r="B517" s="31"/>
      <c r="C517" s="31"/>
      <c r="AK517" s="51" t="s">
        <v>78</v>
      </c>
      <c r="AL517" s="25"/>
      <c r="AM517" s="25"/>
      <c r="AN517" s="49"/>
      <c r="AO517" s="53">
        <f>SUM(AO514:AO515)</f>
        <v>0</v>
      </c>
      <c r="AP517" s="49"/>
    </row>
    <row r="518" spans="1:42" ht="12.75">
      <c r="A518" s="31"/>
      <c r="B518" s="31"/>
      <c r="C518" s="31"/>
      <c r="AK518" s="49"/>
      <c r="AL518" s="25"/>
      <c r="AM518" s="25"/>
      <c r="AN518" s="25"/>
      <c r="AO518" s="55" t="s">
        <v>79</v>
      </c>
      <c r="AP518" s="49"/>
    </row>
    <row r="519" spans="1:42" ht="12.75">
      <c r="A519" s="31"/>
      <c r="B519" s="31"/>
      <c r="C519" s="31"/>
      <c r="AK519" s="80" t="s">
        <v>80</v>
      </c>
      <c r="AL519" s="81"/>
      <c r="AM519" s="81"/>
      <c r="AN519" s="82"/>
      <c r="AO519" s="81"/>
      <c r="AP519" s="83"/>
    </row>
    <row r="520" spans="1:42" ht="12.75">
      <c r="A520" s="31"/>
      <c r="B520" s="31"/>
      <c r="C520" s="31"/>
      <c r="AK520" s="84"/>
      <c r="AL520" s="84" t="s">
        <v>81</v>
      </c>
      <c r="AM520" s="84"/>
      <c r="AN520" s="120" t="s">
        <v>1402</v>
      </c>
      <c r="AO520" s="81"/>
      <c r="AP520" s="83"/>
    </row>
    <row r="521" spans="1:42" ht="12.75">
      <c r="A521" s="31"/>
      <c r="B521" s="31"/>
      <c r="C521" s="31"/>
      <c r="AK521" s="84"/>
      <c r="AL521" s="84" t="s">
        <v>82</v>
      </c>
      <c r="AM521" s="84"/>
      <c r="AN521" s="120" t="s">
        <v>1403</v>
      </c>
      <c r="AO521" s="81"/>
      <c r="AP521" s="83"/>
    </row>
    <row r="522" spans="1:42" ht="12.75">
      <c r="A522" s="31"/>
      <c r="B522" s="31"/>
      <c r="C522" s="31"/>
      <c r="AK522" s="87" t="s">
        <v>87</v>
      </c>
      <c r="AL522" s="88"/>
      <c r="AM522" s="88"/>
      <c r="AN522" s="88"/>
      <c r="AO522" s="89" t="str">
        <f>UPPER(TEXT(NvsElapsedTime,"hh:mm:ss"))</f>
        <v>00:00:27</v>
      </c>
      <c r="AP522" s="88"/>
    </row>
    <row r="523" spans="1:38" ht="12.75">
      <c r="A523" s="31"/>
      <c r="B523" s="31"/>
      <c r="C523" s="31"/>
      <c r="AL523" s="16"/>
    </row>
    <row r="524" spans="1:38" ht="12.75">
      <c r="A524" s="31"/>
      <c r="B524" s="31"/>
      <c r="C524" s="31"/>
      <c r="AL524" s="16"/>
    </row>
    <row r="525" spans="1:38" ht="12.75">
      <c r="A525" s="31"/>
      <c r="B525" s="31"/>
      <c r="C525" s="31"/>
      <c r="AL525" s="16"/>
    </row>
    <row r="526" spans="1:38" ht="12.75">
      <c r="A526" s="31"/>
      <c r="B526" s="31"/>
      <c r="C526" s="31"/>
      <c r="AL526" s="16"/>
    </row>
    <row r="527" spans="1:3" ht="12.75">
      <c r="A527" s="31"/>
      <c r="B527" s="31"/>
      <c r="C527" s="31"/>
    </row>
    <row r="528" spans="1:3" ht="12.75">
      <c r="A528" s="31"/>
      <c r="B528" s="31"/>
      <c r="C528" s="31"/>
    </row>
    <row r="529" spans="1:53" ht="12.75">
      <c r="A529" s="31"/>
      <c r="B529" s="31"/>
      <c r="C529" s="31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</row>
    <row r="530" spans="1:53" ht="12.75">
      <c r="A530" s="31"/>
      <c r="B530" s="31"/>
      <c r="C530" s="31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</row>
    <row r="531" spans="1:53" ht="12.75">
      <c r="A531" s="31"/>
      <c r="B531" s="31"/>
      <c r="C531" s="31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</row>
    <row r="532" spans="1:53" ht="12.75">
      <c r="A532" s="31"/>
      <c r="B532" s="31"/>
      <c r="C532" s="31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</row>
    <row r="533" spans="1:53" ht="12.75">
      <c r="A533" s="31"/>
      <c r="B533" s="31"/>
      <c r="C533" s="31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</row>
    <row r="534" spans="1:53" ht="12.75">
      <c r="A534" s="31"/>
      <c r="B534" s="31"/>
      <c r="C534" s="31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</row>
    <row r="535" spans="1:53" ht="12.75">
      <c r="A535" s="31"/>
      <c r="B535" s="31"/>
      <c r="C535" s="31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</row>
    <row r="536" spans="1:53" ht="12.75">
      <c r="A536" s="31"/>
      <c r="B536" s="31"/>
      <c r="C536" s="31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</row>
    <row r="537" spans="1:53" ht="12.75">
      <c r="A537" s="31"/>
      <c r="B537" s="31"/>
      <c r="C537" s="31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</row>
    <row r="538" spans="1:53" ht="12.75">
      <c r="A538" s="31"/>
      <c r="B538" s="31"/>
      <c r="C538" s="31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</row>
    <row r="539" spans="1:53" ht="12.75">
      <c r="A539" s="31"/>
      <c r="B539" s="31"/>
      <c r="C539" s="31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</row>
    <row r="540" spans="1:53" ht="12.75">
      <c r="A540" s="31"/>
      <c r="B540" s="31"/>
      <c r="C540" s="31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</row>
    <row r="541" spans="1:53" ht="12.75">
      <c r="A541" s="31"/>
      <c r="B541" s="31"/>
      <c r="C541" s="31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</row>
    <row r="542" spans="1:53" ht="12.75">
      <c r="A542" s="31"/>
      <c r="B542" s="31"/>
      <c r="C542" s="31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</row>
    <row r="543" spans="1:53" ht="12.75">
      <c r="A543" s="31"/>
      <c r="B543" s="31"/>
      <c r="C543" s="31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</row>
    <row r="544" spans="1:53" ht="12.75">
      <c r="A544" s="31"/>
      <c r="B544" s="31"/>
      <c r="C544" s="31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</row>
    <row r="545" spans="1:3" ht="12.75">
      <c r="A545" s="31"/>
      <c r="B545" s="31"/>
      <c r="C545" s="31"/>
    </row>
    <row r="546" spans="1:3" ht="12.75">
      <c r="A546" s="31"/>
      <c r="B546" s="31"/>
      <c r="C546" s="31"/>
    </row>
    <row r="547" spans="1:3" ht="12.75">
      <c r="A547" s="31"/>
      <c r="B547" s="31"/>
      <c r="C547" s="31"/>
    </row>
    <row r="548" spans="1:3" ht="12.75">
      <c r="A548" s="31"/>
      <c r="B548" s="31"/>
      <c r="C548" s="31"/>
    </row>
    <row r="549" spans="1:3" ht="12.75">
      <c r="A549" s="31"/>
      <c r="B549" s="31"/>
      <c r="C549" s="31"/>
    </row>
    <row r="550" spans="1:3" ht="12.75">
      <c r="A550" s="31"/>
      <c r="B550" s="31"/>
      <c r="C550" s="31"/>
    </row>
  </sheetData>
  <printOptions horizontalCentered="1"/>
  <pageMargins left="0.25" right="0.25" top="0.84" bottom="0.83" header="0.74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2012-01-25T22:50:59Z</cp:lastPrinted>
  <dcterms:created xsi:type="dcterms:W3CDTF">1997-11-19T15:48:19Z</dcterms:created>
  <dcterms:modified xsi:type="dcterms:W3CDTF">2012-01-25T22:51:01Z</dcterms:modified>
  <cp:category/>
  <cp:version/>
  <cp:contentType/>
  <cp:contentStatus/>
</cp:coreProperties>
</file>