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"V2010-05-31"</definedName>
    <definedName name="NvsAutoDrillOk">"VN"</definedName>
    <definedName name="NvsDrillHyperLink" localSheetId="0">"http://psfinweb.aepsc.com/psp/fcm90prd_newwin/EMPLOYEE/ERP/c/REPORT_BOOKS.IC_RUN_DRILLDOWN.GBL?Action=A&amp;NVS_INSTANCE=2235525_2270409"</definedName>
    <definedName name="NvsElapsedTime">0.000520833331393078</definedName>
    <definedName name="NvsEndTime">40339.4430787037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"V2010-05-31"</definedName>
    <definedName name="NvsValTbl.CURRENCY_CD">"CURRENCY_CD_TBL"</definedName>
    <definedName name="_xlnm.Print_Area" localSheetId="0">'Sheet1'!$B$2:$H$497</definedName>
    <definedName name="_xlnm.Print_Titles" localSheetId="0">'Sheet1'!$B:$C,'Sheet1'!$2:$8</definedName>
    <definedName name="Reserved_Section">'Sheet1'!$AK$501:$AP$517</definedName>
  </definedNames>
  <calcPr fullCalcOnLoad="1"/>
</workbook>
</file>

<file path=xl/sharedStrings.xml><?xml version="1.0" encoding="utf-8"?>
<sst xmlns="http://schemas.openxmlformats.org/spreadsheetml/2006/main" count="1467" uniqueCount="1397">
  <si>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</si>
  <si>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</si>
  <si>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</si>
  <si>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</si>
  <si>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</si>
  <si>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</si>
  <si>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</si>
  <si>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</si>
  <si>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</si>
  <si>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</si>
  <si>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</si>
  <si>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</si>
  <si>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</si>
  <si>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</si>
  <si>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</si>
  <si>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</si>
  <si>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</si>
  <si>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</si>
  <si>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</si>
  <si>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</si>
  <si>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</si>
  <si>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</si>
  <si>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</si>
  <si>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</si>
  <si>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</si>
  <si>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</si>
  <si>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</si>
  <si>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</si>
  <si>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</si>
  <si>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</si>
  <si>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</si>
  <si>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</si>
  <si>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</si>
  <si>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</si>
  <si>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</si>
  <si>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</si>
  <si>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</si>
  <si>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</si>
  <si>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</si>
  <si>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</si>
  <si>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</si>
  <si>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</si>
  <si>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</si>
  <si>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</si>
  <si>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</si>
  <si>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</si>
  <si>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</si>
  <si>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</si>
  <si>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</si>
  <si>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</si>
  <si>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</si>
  <si>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</si>
  <si>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</si>
  <si>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</si>
  <si>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</si>
  <si>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</si>
  <si>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</si>
  <si>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</si>
  <si>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</si>
  <si>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</si>
  <si>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</si>
  <si>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</si>
  <si>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</si>
  <si>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</si>
  <si>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</si>
  <si>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</si>
  <si>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</si>
  <si>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</si>
  <si>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</si>
  <si>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</si>
  <si>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</si>
  <si>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</si>
  <si>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</si>
  <si>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</si>
  <si>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</si>
  <si>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</si>
  <si>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</si>
  <si>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</si>
  <si>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</si>
  <si>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</si>
  <si>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</si>
  <si>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</si>
  <si>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</si>
  <si>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</si>
  <si>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</si>
  <si>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</si>
  <si>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</si>
  <si>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</si>
  <si>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</si>
  <si>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</si>
  <si>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</si>
  <si>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</si>
  <si>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</si>
  <si>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</si>
  <si>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</si>
  <si>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%,V4118002</t>
  </si>
  <si>
    <t>4118002</t>
  </si>
  <si>
    <t>Comp. Allow. Gains SO2</t>
  </si>
  <si>
    <t>%,V4118003</t>
  </si>
  <si>
    <t>4118003</t>
  </si>
  <si>
    <t>Comp. Allow. Gains-Seas NOx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</si>
  <si>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</si>
  <si>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</si>
  <si>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</si>
  <si>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</si>
  <si>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</si>
  <si>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</si>
  <si>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</si>
  <si>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</si>
  <si>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</si>
  <si>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</si>
  <si>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</si>
  <si>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</si>
  <si>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</si>
  <si>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</si>
  <si>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</si>
  <si>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</si>
  <si>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</si>
  <si>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</si>
  <si>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</si>
  <si>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</si>
  <si>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</si>
  <si>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</si>
  <si>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</si>
  <si>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</si>
  <si>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</si>
  <si>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</si>
  <si>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</si>
  <si>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</si>
  <si>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</si>
  <si>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</si>
  <si>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</si>
  <si>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</si>
  <si>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</si>
  <si>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</si>
  <si>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</si>
  <si>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</si>
  <si>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</si>
  <si>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</si>
  <si>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</si>
  <si>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</si>
  <si>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</si>
  <si>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</si>
  <si>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</si>
  <si>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</si>
  <si>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</si>
  <si>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</si>
  <si>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</si>
  <si>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</si>
  <si>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</si>
  <si>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</si>
  <si>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</si>
  <si>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</si>
  <si>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</si>
  <si>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</si>
  <si>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</si>
  <si>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</si>
  <si>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</si>
  <si>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</si>
  <si>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</si>
  <si>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</si>
  <si>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</si>
  <si>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</si>
  <si>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</si>
  <si>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</si>
  <si>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</si>
  <si>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</si>
  <si>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</si>
  <si>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</si>
  <si>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</si>
  <si>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</si>
  <si>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</si>
  <si>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</si>
  <si>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</si>
  <si>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</si>
  <si>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</si>
  <si>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</si>
  <si>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</si>
  <si>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</si>
  <si>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</si>
  <si>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</si>
  <si>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</si>
  <si>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</si>
  <si>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</si>
  <si>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</si>
  <si>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</si>
  <si>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</si>
  <si>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</si>
  <si>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</si>
  <si>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</si>
  <si>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</si>
  <si>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</si>
  <si>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</si>
  <si>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</si>
  <si>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</si>
  <si>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</si>
  <si>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</si>
  <si>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</si>
  <si>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</si>
  <si>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</si>
  <si>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</si>
  <si>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</si>
  <si>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</si>
  <si>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</si>
  <si>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</si>
  <si>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</si>
  <si>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</si>
  <si>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</si>
  <si>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</si>
  <si>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</si>
  <si>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</si>
  <si>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</si>
  <si>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</si>
  <si>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</si>
  <si>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</si>
  <si>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</si>
  <si>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</si>
  <si>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</si>
  <si>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</si>
  <si>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</si>
  <si>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</si>
  <si>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</si>
  <si>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</si>
  <si>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</si>
  <si>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</si>
  <si>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</si>
  <si>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</si>
  <si>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</si>
  <si>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</si>
  <si>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</si>
  <si>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</si>
  <si>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</si>
  <si>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</si>
  <si>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</si>
  <si>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</si>
  <si>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</si>
  <si>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</si>
  <si>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</si>
  <si>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</si>
  <si>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</si>
  <si>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</si>
  <si>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</si>
  <si>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</si>
  <si>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</si>
  <si>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</si>
  <si>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</si>
  <si>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</si>
  <si>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</si>
  <si>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</si>
  <si>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</si>
  <si>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</si>
  <si>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</si>
  <si>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</si>
  <si>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</si>
  <si>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</si>
  <si>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</si>
  <si>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</si>
  <si>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</si>
  <si>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</si>
  <si>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</si>
  <si>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</si>
  <si>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</si>
  <si>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</si>
  <si>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</si>
  <si>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</si>
  <si>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</si>
  <si>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</si>
  <si>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</si>
  <si>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</si>
  <si>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</si>
  <si>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</si>
  <si>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</si>
  <si>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</si>
  <si>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</si>
  <si>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</si>
  <si>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</si>
  <si>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</si>
  <si>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</si>
  <si>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</si>
  <si>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</si>
  <si>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</si>
  <si>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</si>
  <si>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</si>
  <si>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</si>
  <si>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</si>
  <si>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</si>
  <si>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</si>
  <si>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</si>
  <si>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</si>
  <si>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</si>
  <si>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</si>
  <si>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</si>
  <si>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</si>
  <si>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</si>
  <si>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</si>
  <si>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</si>
  <si>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</si>
  <si>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</si>
  <si>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</si>
  <si>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</si>
  <si>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</si>
  <si>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</si>
  <si>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</si>
  <si>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</si>
  <si>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</si>
  <si>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</si>
  <si>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</si>
  <si>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</si>
  <si>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</si>
  <si>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</si>
  <si>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</si>
  <si>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</si>
  <si>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</si>
  <si>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</si>
  <si>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%,V4500000</t>
  </si>
  <si>
    <t>4500000</t>
  </si>
  <si>
    <t>Forfeited Discounts</t>
  </si>
  <si>
    <t>%,V4510001</t>
  </si>
  <si>
    <t>4510001</t>
  </si>
  <si>
    <t>Misc Service Rev - Nonaffil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</si>
  <si>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</si>
  <si>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</si>
  <si>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</si>
  <si>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</si>
  <si>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</si>
  <si>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</si>
  <si>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</si>
  <si>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</si>
  <si>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</si>
  <si>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</si>
  <si>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</si>
  <si>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</si>
  <si>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</si>
  <si>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</si>
  <si>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</si>
  <si>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</si>
  <si>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</si>
  <si>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</si>
  <si>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</si>
  <si>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</si>
  <si>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</si>
  <si>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</si>
  <si>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</si>
  <si>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</si>
  <si>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</si>
  <si>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</si>
  <si>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</si>
  <si>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</si>
  <si>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</si>
  <si>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</si>
  <si>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</si>
  <si>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</si>
  <si>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</si>
  <si>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</si>
  <si>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</si>
  <si>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</si>
  <si>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</si>
  <si>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</si>
  <si>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</si>
  <si>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</si>
  <si>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</si>
  <si>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</si>
  <si>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</si>
  <si>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</si>
  <si>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</si>
  <si>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</si>
  <si>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</si>
  <si>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</si>
  <si>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</si>
  <si>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</si>
  <si>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</si>
  <si>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</si>
  <si>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</si>
  <si>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</si>
  <si>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</si>
  <si>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</si>
  <si>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</si>
  <si>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</si>
  <si>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</si>
  <si>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</si>
  <si>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</si>
  <si>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</si>
  <si>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</si>
  <si>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</si>
  <si>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</si>
  <si>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</si>
  <si>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</si>
  <si>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</si>
  <si>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</si>
  <si>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%,V4491003</t>
  </si>
  <si>
    <t>4491003</t>
  </si>
  <si>
    <t>Prov Rate Refund - Retail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</si>
  <si>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</si>
  <si>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</si>
  <si>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</si>
  <si>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</si>
  <si>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</si>
  <si>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</si>
  <si>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</si>
  <si>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</si>
  <si>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</si>
  <si>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</si>
  <si>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</si>
  <si>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</si>
  <si>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</si>
  <si>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</si>
  <si>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</si>
  <si>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</si>
  <si>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</si>
  <si>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</si>
  <si>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%,V5010200</t>
  </si>
  <si>
    <t>5010200</t>
  </si>
  <si>
    <t>PJM Fuel ML 3 Pct -DR</t>
  </si>
  <si>
    <t>%,V5010201</t>
  </si>
  <si>
    <t>5010201</t>
  </si>
  <si>
    <t>PJM Fuel ML 3 Pct -CR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</si>
  <si>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</si>
  <si>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</si>
  <si>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</si>
  <si>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</si>
  <si>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</si>
  <si>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</si>
  <si>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</si>
  <si>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</si>
  <si>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</si>
  <si>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</si>
  <si>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</si>
  <si>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</si>
  <si>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</si>
  <si>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</si>
  <si>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</si>
  <si>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</si>
  <si>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</si>
  <si>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</si>
  <si>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</si>
  <si>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</si>
  <si>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</si>
  <si>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</si>
  <si>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</si>
  <si>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</si>
  <si>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</si>
  <si>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</si>
  <si>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</si>
  <si>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</si>
  <si>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</si>
  <si>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</si>
  <si>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</si>
  <si>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</si>
  <si>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</si>
  <si>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</si>
  <si>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</si>
  <si>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</si>
  <si>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</si>
  <si>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</si>
  <si>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</si>
  <si>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</si>
  <si>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</si>
  <si>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</si>
  <si>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%,V5550095</t>
  </si>
  <si>
    <t>5550095</t>
  </si>
  <si>
    <t>%,V5550096</t>
  </si>
  <si>
    <t>5550096</t>
  </si>
  <si>
    <t>%,V5550097</t>
  </si>
  <si>
    <t>5550097</t>
  </si>
  <si>
    <t>%,V5550098</t>
  </si>
  <si>
    <t>5550098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</si>
  <si>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</si>
  <si>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</si>
  <si>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</si>
  <si>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</si>
  <si>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</si>
  <si>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</si>
  <si>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</si>
  <si>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</si>
  <si>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</si>
  <si>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</si>
  <si>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</si>
  <si>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</si>
  <si>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</si>
  <si>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</si>
  <si>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</si>
  <si>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</si>
  <si>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</si>
  <si>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</si>
  <si>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</si>
  <si>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</si>
  <si>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</si>
  <si>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</si>
  <si>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</si>
  <si>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</si>
  <si>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</si>
  <si>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</si>
  <si>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</si>
  <si>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</si>
  <si>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</si>
  <si>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</si>
  <si>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</si>
  <si>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</si>
  <si>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</si>
  <si>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</si>
  <si>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</si>
  <si>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</si>
  <si>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</si>
  <si>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</si>
  <si>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%,V5020004</t>
  </si>
  <si>
    <t>5020004</t>
  </si>
  <si>
    <t>%,V5020008</t>
  </si>
  <si>
    <t>5020008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</si>
  <si>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</si>
  <si>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</si>
  <si>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</si>
  <si>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</si>
  <si>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</si>
  <si>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</si>
  <si>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</si>
  <si>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</si>
  <si>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</si>
  <si>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</si>
  <si>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</si>
  <si>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</si>
  <si>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</si>
  <si>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</si>
  <si>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</si>
  <si>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</si>
  <si>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%,V5090002</t>
  </si>
  <si>
    <t>5090002</t>
  </si>
  <si>
    <t>%,V5090003</t>
  </si>
  <si>
    <t>5090003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</si>
  <si>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</si>
  <si>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</si>
  <si>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</si>
  <si>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</si>
  <si>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</si>
  <si>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</si>
  <si>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</si>
  <si>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</si>
  <si>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</si>
  <si>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</si>
  <si>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</si>
  <si>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</si>
  <si>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</si>
  <si>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</si>
  <si>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</si>
  <si>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</si>
  <si>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</si>
  <si>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</si>
  <si>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</si>
  <si>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</si>
  <si>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</si>
  <si>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</si>
  <si>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</si>
  <si>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</si>
  <si>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</si>
  <si>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</si>
  <si>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</si>
  <si>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</si>
  <si>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</si>
  <si>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</si>
  <si>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</si>
  <si>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</si>
  <si>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</si>
  <si>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</si>
  <si>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</si>
  <si>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</si>
  <si>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</si>
  <si>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</si>
  <si>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</si>
  <si>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</si>
  <si>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</si>
  <si>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</si>
  <si>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</si>
  <si>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</si>
  <si>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</si>
  <si>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</si>
  <si>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</si>
  <si>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</si>
  <si>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</si>
  <si>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</si>
  <si>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</si>
  <si>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</si>
  <si>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</si>
  <si>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</si>
  <si>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</si>
  <si>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</si>
  <si>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</si>
  <si>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</si>
  <si>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</si>
  <si>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</si>
  <si>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</si>
  <si>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</si>
  <si>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</si>
  <si>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</si>
  <si>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</si>
  <si>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</si>
  <si>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</si>
  <si>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</si>
  <si>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</si>
  <si>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</si>
  <si>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</si>
  <si>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</si>
  <si>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</si>
  <si>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</si>
  <si>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</si>
  <si>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</si>
  <si>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</si>
  <si>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</si>
  <si>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</si>
  <si>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</si>
  <si>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</si>
  <si>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</si>
  <si>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</si>
  <si>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</si>
  <si>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</si>
  <si>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</si>
  <si>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</si>
  <si>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</si>
  <si>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</si>
  <si>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</si>
  <si>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</si>
  <si>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</si>
  <si>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</si>
  <si>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</si>
  <si>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</si>
  <si>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</si>
  <si>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</si>
  <si>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</si>
  <si>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</si>
  <si>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</si>
  <si>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</si>
  <si>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</si>
  <si>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</si>
  <si>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</si>
  <si>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</si>
  <si>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</si>
  <si>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</si>
  <si>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</si>
  <si>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</si>
  <si>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</si>
  <si>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</si>
  <si>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</si>
  <si>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</si>
  <si>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</si>
  <si>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</si>
  <si>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</si>
  <si>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%,V9080004</t>
  </si>
  <si>
    <t>9080004</t>
  </si>
  <si>
    <t>%,V9080009</t>
  </si>
  <si>
    <t>9080009</t>
  </si>
  <si>
    <t>%,V9090000</t>
  </si>
  <si>
    <t>9090000</t>
  </si>
  <si>
    <t>%,V9100000</t>
  </si>
  <si>
    <t>9100000</t>
  </si>
  <si>
    <t>%,V9110002</t>
  </si>
  <si>
    <t>9110002</t>
  </si>
  <si>
    <t>%,V9130001</t>
  </si>
  <si>
    <t>9130001</t>
  </si>
  <si>
    <t>%,V9200000</t>
  </si>
  <si>
    <t>9200000</t>
  </si>
  <si>
    <t>%,V9200003</t>
  </si>
  <si>
    <t>9200003</t>
  </si>
  <si>
    <t>%,V9210001</t>
  </si>
  <si>
    <t>9210001</t>
  </si>
  <si>
    <t>%,V9210003</t>
  </si>
  <si>
    <t>9210003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</si>
  <si>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</si>
  <si>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</si>
  <si>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</si>
  <si>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</si>
  <si>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</si>
  <si>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</si>
  <si>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</si>
  <si>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</si>
  <si>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</si>
  <si>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</si>
  <si>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%,V9220127</t>
  </si>
  <si>
    <t>9220127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</si>
  <si>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</si>
  <si>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</si>
  <si>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</si>
  <si>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</si>
  <si>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</si>
  <si>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</si>
  <si>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</si>
  <si>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</si>
  <si>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</si>
  <si>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</si>
  <si>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</si>
  <si>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</si>
  <si>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</si>
  <si>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</si>
  <si>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</si>
  <si>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</si>
  <si>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</si>
  <si>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</si>
  <si>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</si>
  <si>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</si>
  <si>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</si>
  <si>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</si>
  <si>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</si>
  <si>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</si>
  <si>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</si>
  <si>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</si>
  <si>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</si>
  <si>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</si>
  <si>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</si>
  <si>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</si>
  <si>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</si>
  <si>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</si>
  <si>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</si>
  <si>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</si>
  <si>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</si>
  <si>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</si>
  <si>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</si>
  <si>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</si>
  <si>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</si>
  <si>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</si>
  <si>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</si>
  <si>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</si>
  <si>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</si>
  <si>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</si>
  <si>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</si>
  <si>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</si>
  <si>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</si>
  <si>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</si>
  <si>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</si>
  <si>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</si>
  <si>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</si>
  <si>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</si>
  <si>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</si>
  <si>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</si>
  <si>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</si>
  <si>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</si>
  <si>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</si>
  <si>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</si>
  <si>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</si>
  <si>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</si>
  <si>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</si>
  <si>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</si>
  <si>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</si>
  <si>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</si>
  <si>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</si>
  <si>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</si>
  <si>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</si>
  <si>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</si>
  <si>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</si>
  <si>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</si>
  <si>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</si>
  <si>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</si>
  <si>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</si>
  <si>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</si>
  <si>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</si>
  <si>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</si>
  <si>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</si>
  <si>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</si>
  <si>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</si>
  <si>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</si>
  <si>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</si>
  <si>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</si>
  <si>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</si>
  <si>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</si>
  <si>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</si>
  <si>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</si>
  <si>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</si>
  <si>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</si>
  <si>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</si>
  <si>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</si>
  <si>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</si>
  <si>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</si>
  <si>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</si>
  <si>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</si>
  <si>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</si>
  <si>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</si>
  <si>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</si>
  <si>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</si>
  <si>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</si>
  <si>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</si>
  <si>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</si>
  <si>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</si>
  <si>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</si>
  <si>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</si>
  <si>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</si>
  <si>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</si>
  <si>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</si>
  <si>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</si>
  <si>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</si>
  <si>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</si>
  <si>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</si>
  <si>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</si>
  <si>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</si>
  <si>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</si>
  <si>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</si>
  <si>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</si>
  <si>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</si>
  <si>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</si>
  <si>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</si>
  <si>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</si>
  <si>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</si>
  <si>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</si>
  <si>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</si>
  <si>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</si>
  <si>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</si>
  <si>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</si>
  <si>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</si>
  <si>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</si>
  <si>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</si>
  <si>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</si>
  <si>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</si>
  <si>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</si>
  <si>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</si>
  <si>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</si>
  <si>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</si>
  <si>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</si>
  <si>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</si>
  <si>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</si>
  <si>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</si>
  <si>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</si>
  <si>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</si>
  <si>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</si>
  <si>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</si>
  <si>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</si>
  <si>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</si>
  <si>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</si>
  <si>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</si>
  <si>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</si>
  <si>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</si>
  <si>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</si>
  <si>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</si>
  <si>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</si>
  <si>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</si>
  <si>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</si>
  <si>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</si>
  <si>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</si>
  <si>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</si>
  <si>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</si>
  <si>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</si>
  <si>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</si>
  <si>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</si>
  <si>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</si>
  <si>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</si>
  <si>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</si>
  <si>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</si>
  <si>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</si>
  <si>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</si>
  <si>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</si>
  <si>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%,V9350006</t>
  </si>
  <si>
    <t>9350006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</si>
  <si>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</si>
  <si>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</si>
  <si>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</si>
  <si>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</si>
  <si>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</si>
  <si>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</si>
  <si>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</si>
  <si>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</si>
  <si>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</si>
  <si>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</si>
  <si>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%,V4030001</t>
  </si>
  <si>
    <t>4030001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</si>
  <si>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</si>
  <si>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</si>
  <si>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</si>
  <si>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</si>
  <si>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</si>
  <si>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</si>
  <si>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</si>
  <si>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</si>
  <si>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</si>
  <si>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</si>
  <si>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</si>
  <si>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</si>
  <si>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</si>
  <si>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</si>
  <si>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</si>
  <si>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</si>
  <si>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</si>
  <si>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</si>
  <si>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</si>
  <si>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</si>
  <si>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</si>
  <si>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</si>
  <si>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%,V408100607</t>
  </si>
  <si>
    <t>408100607</t>
  </si>
  <si>
    <t>%,V408100608</t>
  </si>
  <si>
    <t>408100608</t>
  </si>
  <si>
    <t>%,V408100609</t>
  </si>
  <si>
    <t>408100609</t>
  </si>
  <si>
    <t>%,V408100610</t>
  </si>
  <si>
    <t>408100610</t>
  </si>
  <si>
    <t>%,V4081007</t>
  </si>
  <si>
    <t>4081007</t>
  </si>
  <si>
    <t>%,V408100807</t>
  </si>
  <si>
    <t>408100807</t>
  </si>
  <si>
    <t>%,V408100808</t>
  </si>
  <si>
    <t>408100808</t>
  </si>
  <si>
    <t>%,V408100809</t>
  </si>
  <si>
    <t>408100809</t>
  </si>
  <si>
    <t>%,V408100810</t>
  </si>
  <si>
    <t>408100810</t>
  </si>
  <si>
    <t>%,V408101407</t>
  </si>
  <si>
    <t>408101407</t>
  </si>
  <si>
    <t>%,V408101408</t>
  </si>
  <si>
    <t>408101408</t>
  </si>
  <si>
    <t>%,V408101409</t>
  </si>
  <si>
    <t>408101409</t>
  </si>
  <si>
    <t>%,V408101708</t>
  </si>
  <si>
    <t>408101708</t>
  </si>
  <si>
    <t>%,V408101709</t>
  </si>
  <si>
    <t>408101709</t>
  </si>
  <si>
    <t>%,V408101710</t>
  </si>
  <si>
    <t>408101710</t>
  </si>
  <si>
    <t>%,V408101807</t>
  </si>
  <si>
    <t>408101807</t>
  </si>
  <si>
    <t>%,V408101808</t>
  </si>
  <si>
    <t>408101808</t>
  </si>
  <si>
    <t>%,V408101809</t>
  </si>
  <si>
    <t>408101809</t>
  </si>
  <si>
    <t>%,V408101900</t>
  </si>
  <si>
    <t>408101900</t>
  </si>
  <si>
    <t>%,V408101908</t>
  </si>
  <si>
    <t>408101908</t>
  </si>
  <si>
    <t>%,V408101909</t>
  </si>
  <si>
    <t>408101909</t>
  </si>
  <si>
    <t>%,V408101910</t>
  </si>
  <si>
    <t>408101910</t>
  </si>
  <si>
    <t>%,V408102209</t>
  </si>
  <si>
    <t>408102209</t>
  </si>
  <si>
    <t>%,V408102906</t>
  </si>
  <si>
    <t>408102906</t>
  </si>
  <si>
    <t>%,V408102907</t>
  </si>
  <si>
    <t>408102907</t>
  </si>
  <si>
    <t>%,V408102908</t>
  </si>
  <si>
    <t>408102908</t>
  </si>
  <si>
    <t>%,V408102909</t>
  </si>
  <si>
    <t>408102909</t>
  </si>
  <si>
    <t>%,V408102910</t>
  </si>
  <si>
    <t>408102910</t>
  </si>
  <si>
    <t>%,V4081033</t>
  </si>
  <si>
    <t>4081033</t>
  </si>
  <si>
    <t>%,V4081034</t>
  </si>
  <si>
    <t>4081034</t>
  </si>
  <si>
    <t>%,V4081035</t>
  </si>
  <si>
    <t>4081035</t>
  </si>
  <si>
    <t>%,V408103607</t>
  </si>
  <si>
    <t>408103607</t>
  </si>
  <si>
    <t>%,V408103608</t>
  </si>
  <si>
    <t>408103608</t>
  </si>
  <si>
    <t>%,V408103609</t>
  </si>
  <si>
    <t>408103609</t>
  </si>
  <si>
    <t>%,V408103610</t>
  </si>
  <si>
    <t>408103610</t>
  </si>
  <si>
    <t>%,V409100200</t>
  </si>
  <si>
    <t>409100200</t>
  </si>
  <si>
    <t>%,V409100207</t>
  </si>
  <si>
    <t>409100207</t>
  </si>
  <si>
    <t>%,V409100208</t>
  </si>
  <si>
    <t>409100208</t>
  </si>
  <si>
    <t>%,V409100209</t>
  </si>
  <si>
    <t>409100209</t>
  </si>
  <si>
    <t>%,V409100210</t>
  </si>
  <si>
    <t>409100210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</si>
  <si>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</si>
  <si>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</si>
  <si>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</si>
  <si>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</si>
  <si>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</si>
  <si>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</si>
  <si>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</si>
  <si>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</si>
  <si>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</si>
  <si>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</si>
  <si>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</si>
  <si>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</si>
  <si>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</si>
  <si>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</si>
  <si>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</si>
  <si>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</si>
  <si>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</si>
  <si>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</si>
  <si>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%,V4210000</t>
  </si>
  <si>
    <t>4210000</t>
  </si>
  <si>
    <t>%,V4210002</t>
  </si>
  <si>
    <t>4210002</t>
  </si>
  <si>
    <t>%,V4210005</t>
  </si>
  <si>
    <t>4210005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</si>
  <si>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</si>
  <si>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</si>
  <si>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</si>
  <si>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</si>
  <si>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</si>
  <si>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</si>
  <si>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</si>
  <si>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</si>
  <si>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</si>
  <si>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</si>
  <si>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</si>
  <si>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</si>
  <si>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</si>
  <si>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</si>
  <si>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</si>
  <si>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</si>
  <si>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</si>
  <si>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</si>
  <si>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</si>
  <si>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</si>
  <si>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%,V4210038</t>
  </si>
  <si>
    <t>4210038</t>
  </si>
  <si>
    <t>%,V4210039</t>
  </si>
  <si>
    <t>4210039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</si>
  <si>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</si>
  <si>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</si>
  <si>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</si>
  <si>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</si>
  <si>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</si>
  <si>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</si>
  <si>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</si>
  <si>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</si>
  <si>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</si>
  <si>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</si>
  <si>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%,V4210054</t>
  </si>
  <si>
    <t>4210054</t>
  </si>
  <si>
    <t>%,V4210056</t>
  </si>
  <si>
    <t>4210056</t>
  </si>
  <si>
    <t>%,V408200508</t>
  </si>
  <si>
    <t>408200508</t>
  </si>
  <si>
    <t>%,V408200509</t>
  </si>
  <si>
    <t>408200509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</si>
  <si>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</si>
  <si>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</si>
  <si>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</si>
  <si>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</si>
  <si>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</si>
  <si>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</si>
  <si>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</si>
  <si>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</si>
  <si>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</si>
  <si>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</si>
  <si>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</si>
  <si>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</si>
  <si>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</si>
  <si>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</si>
  <si>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</si>
  <si>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</si>
  <si>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</si>
  <si>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</si>
  <si>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%,V4265053</t>
  </si>
  <si>
    <t>4265053</t>
  </si>
  <si>
    <t>%,V4265054</t>
  </si>
  <si>
    <t>4265054</t>
  </si>
  <si>
    <t>%,V4265056</t>
  </si>
  <si>
    <t>4265056</t>
  </si>
  <si>
    <t>%,V4092001</t>
  </si>
  <si>
    <t>4092001</t>
  </si>
  <si>
    <t>%,V409200207</t>
  </si>
  <si>
    <t>409200207</t>
  </si>
  <si>
    <t>%,V409200208</t>
  </si>
  <si>
    <t>409200208</t>
  </si>
  <si>
    <t>%,V409200209</t>
  </si>
  <si>
    <t>409200209</t>
  </si>
  <si>
    <t>%,V409200210</t>
  </si>
  <si>
    <t>409200210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</si>
  <si>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</si>
  <si>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</si>
  <si>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</si>
  <si>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</si>
  <si>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</si>
  <si>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</si>
  <si>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</si>
  <si>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</si>
  <si>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</si>
  <si>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</si>
  <si>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</si>
  <si>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</si>
  <si>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</si>
  <si>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</si>
  <si>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</si>
  <si>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</si>
  <si>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</si>
  <si>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</si>
  <si>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</si>
  <si>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</si>
  <si>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</si>
  <si>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</si>
  <si>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SALES TO AFFILIATES</t>
  </si>
  <si>
    <t>GROSS OPERATING REVENUES</t>
  </si>
  <si>
    <t>PROVISION FOR RATE REFUND</t>
  </si>
  <si>
    <t>FUEL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</si>
  <si>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</si>
  <si>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</si>
  <si>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</si>
  <si>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</si>
  <si>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</si>
  <si>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</si>
  <si>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</si>
  <si>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</si>
  <si>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</si>
  <si>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</si>
  <si>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</si>
  <si>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</si>
  <si>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</si>
  <si>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</si>
  <si>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</si>
  <si>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</si>
  <si>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</si>
  <si>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</si>
  <si>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</si>
  <si>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</si>
  <si>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</si>
  <si>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Purchased Power - Non-Fuel</t>
  </si>
  <si>
    <t>Purch Power-Non Trad-Non-Fuel</t>
  </si>
  <si>
    <t>Purch Power - Mone - Non-Fuel</t>
  </si>
  <si>
    <t>Purch Power - PJM - Non-Fuel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</si>
  <si>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</si>
  <si>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</si>
  <si>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</si>
  <si>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</si>
  <si>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</si>
  <si>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</si>
  <si>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</si>
  <si>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</si>
  <si>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</si>
  <si>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</si>
  <si>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</si>
  <si>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</si>
  <si>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</si>
  <si>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</si>
  <si>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</si>
  <si>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</si>
  <si>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</si>
  <si>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</si>
  <si>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</si>
  <si>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</si>
  <si>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</si>
  <si>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Limestone Expense</t>
  </si>
  <si>
    <t>Activated Carbon</t>
  </si>
  <si>
    <t>Steam Exp Environmental</t>
  </si>
  <si>
    <t>Electric Expenses</t>
  </si>
  <si>
    <t>Misc Steam Power Expenses</t>
  </si>
  <si>
    <t>Misc Steam Power Exp-Assoc</t>
  </si>
  <si>
    <t>NSR Settlement Expense</t>
  </si>
  <si>
    <t>Voluntary CO2 Compliance Exp</t>
  </si>
  <si>
    <t>Misc Stm Pwr Exp Environmental</t>
  </si>
  <si>
    <t>Allowance Consumption SO2</t>
  </si>
  <si>
    <t>Allowance Expenses</t>
  </si>
  <si>
    <t>CO2 Allowance Consumption</t>
  </si>
  <si>
    <t>An. NOx Cons. Exp</t>
  </si>
  <si>
    <t>Sys Control &amp; Load Dispatching</t>
  </si>
  <si>
    <t>Other Expenses</t>
  </si>
  <si>
    <t>Other Pwr Exp - Wholesale RECs</t>
  </si>
  <si>
    <t>Other Pwr Exp - Retail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</si>
  <si>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</si>
  <si>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</si>
  <si>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</si>
  <si>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</si>
  <si>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</si>
  <si>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</si>
  <si>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</si>
  <si>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</si>
  <si>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</si>
  <si>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</si>
  <si>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</si>
  <si>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</si>
  <si>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</si>
  <si>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</si>
  <si>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</si>
  <si>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</si>
  <si>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</si>
  <si>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</si>
  <si>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</si>
  <si>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</si>
  <si>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</si>
  <si>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</si>
  <si>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</si>
  <si>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</si>
  <si>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</si>
  <si>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</si>
  <si>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</si>
  <si>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</si>
  <si>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</si>
  <si>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</si>
  <si>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</si>
  <si>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</si>
  <si>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</si>
  <si>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</si>
  <si>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</si>
  <si>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</si>
  <si>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</si>
  <si>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</si>
  <si>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</si>
  <si>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</si>
  <si>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</si>
  <si>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</si>
  <si>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</si>
  <si>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</si>
  <si>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</si>
  <si>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</si>
  <si>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</si>
  <si>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</si>
  <si>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Assistnce Exp - DSM - Ind</t>
  </si>
  <si>
    <t>Cust Assistance Expense - DSM</t>
  </si>
  <si>
    <t>Information &amp; Instruct Advrtis</t>
  </si>
  <si>
    <t>Misc Cust Svc&amp;Informational Ex</t>
  </si>
  <si>
    <t>Supervision - Comm &amp; Ind</t>
  </si>
  <si>
    <t>Advertising Exp - Residential</t>
  </si>
  <si>
    <t>Administrative &amp; Gen Salaries</t>
  </si>
  <si>
    <t>Admin &amp; Gen Salaries Trnsfr</t>
  </si>
  <si>
    <t>Off Supl &amp; Exp - Nonassociated</t>
  </si>
  <si>
    <t>Office Supplies &amp; Exp - Trnsf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</si>
  <si>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</si>
  <si>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</si>
  <si>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</si>
  <si>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</si>
  <si>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</si>
  <si>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SSA Expense Transfers IT</t>
  </si>
  <si>
    <t>Outside Svcs Empl - Nonassoc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</si>
  <si>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</si>
  <si>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</si>
  <si>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</si>
  <si>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</si>
  <si>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</si>
  <si>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</si>
  <si>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</si>
  <si>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</si>
  <si>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</si>
  <si>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</si>
  <si>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</si>
  <si>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</si>
  <si>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</si>
  <si>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</si>
  <si>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</si>
  <si>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</si>
  <si>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</si>
  <si>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</si>
  <si>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</si>
  <si>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</si>
  <si>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</si>
  <si>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</si>
  <si>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</si>
  <si>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</si>
  <si>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</si>
  <si>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</si>
  <si>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</si>
  <si>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</si>
  <si>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</si>
  <si>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</si>
  <si>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</si>
  <si>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</si>
  <si>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</si>
  <si>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</si>
  <si>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</si>
  <si>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</si>
  <si>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</si>
  <si>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</si>
  <si>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</si>
  <si>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</si>
  <si>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</si>
  <si>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</si>
  <si>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</si>
  <si>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</si>
  <si>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</si>
  <si>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</si>
  <si>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</si>
  <si>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</si>
  <si>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</si>
  <si>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</si>
  <si>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</si>
  <si>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</si>
  <si>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</si>
  <si>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</si>
  <si>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</si>
  <si>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</si>
  <si>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</si>
  <si>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</si>
  <si>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</si>
  <si>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</si>
  <si>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</si>
  <si>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</si>
  <si>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</si>
  <si>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</si>
  <si>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</si>
  <si>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</si>
  <si>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</si>
  <si>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</si>
  <si>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</si>
  <si>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</si>
  <si>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</si>
  <si>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</si>
  <si>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</si>
  <si>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</si>
  <si>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</si>
  <si>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</si>
  <si>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</si>
  <si>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Carrier Equipment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</si>
  <si>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</si>
  <si>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</si>
  <si>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</si>
  <si>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</si>
  <si>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</si>
  <si>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MAINTENANCE</t>
  </si>
  <si>
    <t>Depreciation Exp</t>
  </si>
  <si>
    <t>Amort. of Plant</t>
  </si>
  <si>
    <t>Amort of Plt Acq Adj</t>
  </si>
  <si>
    <t>Regulatory Debits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</si>
  <si>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</si>
  <si>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</si>
  <si>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</si>
  <si>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</si>
  <si>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</si>
  <si>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</si>
  <si>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</si>
  <si>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</si>
  <si>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</si>
  <si>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Lic-Rgstrtion Tax-Fees</t>
  </si>
  <si>
    <t>St Publ Serv Comm Tax/Fees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</si>
  <si>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</si>
  <si>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</si>
  <si>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</si>
  <si>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</si>
  <si>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</si>
  <si>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</si>
  <si>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</si>
  <si>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</si>
  <si>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</si>
  <si>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</si>
  <si>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</si>
  <si>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</si>
  <si>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</si>
  <si>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</si>
  <si>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</si>
  <si>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</si>
  <si>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</si>
  <si>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</si>
  <si>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</si>
  <si>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</si>
  <si>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Non-Operating Income</t>
  </si>
  <si>
    <t>Misc Non-Op Inc-NonAsc-Rents</t>
  </si>
  <si>
    <t>Misc Non-Op Inc-NonAsc-Timber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</si>
  <si>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</si>
  <si>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</si>
  <si>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</si>
  <si>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</si>
  <si>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</si>
  <si>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</si>
  <si>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</si>
  <si>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</si>
  <si>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</si>
  <si>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</si>
  <si>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Speculative Realized SO2</t>
  </si>
  <si>
    <t>Carrying Charges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</si>
  <si>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</si>
  <si>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</si>
  <si>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</si>
  <si>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</si>
  <si>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</si>
  <si>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Gains-Seas NOx</t>
  </si>
  <si>
    <t>Specul. Allow. Gains-CO2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</si>
  <si>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</si>
  <si>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</si>
  <si>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</si>
  <si>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</si>
  <si>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</si>
  <si>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</si>
  <si>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</si>
  <si>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</si>
  <si>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</si>
  <si>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</si>
  <si>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Specul. Allow Loss-SO2</t>
  </si>
  <si>
    <t>Specul. Allow Loss-Seas NOx</t>
  </si>
  <si>
    <t>Specul. Allow Loss-CO2</t>
  </si>
  <si>
    <t>OTHER INCOME DEDUCTIONS</t>
  </si>
  <si>
    <t>Inc Tax, Oth Inc&amp;Ded-Federal</t>
  </si>
  <si>
    <t>Inc Tax, Oth Inc &amp; Ded - State</t>
  </si>
  <si>
    <t>Inc Tax Oth Inc  Ded - State</t>
  </si>
  <si>
    <t>Prov Def I/T Oth I&amp;D - Federal</t>
  </si>
  <si>
    <t>Prv Def I/T-Cr Oth I&amp;D-Fed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</si>
  <si>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</si>
  <si>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</si>
  <si>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</si>
  <si>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</si>
  <si>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</si>
  <si>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</si>
  <si>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</si>
  <si>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</si>
  <si>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</si>
  <si>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</si>
  <si>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</si>
  <si>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</si>
  <si>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</si>
  <si>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</si>
  <si>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</si>
  <si>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</si>
  <si>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</si>
  <si>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</si>
  <si>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</si>
  <si>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</si>
  <si>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2010-05-31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</si>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</sst>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10" xfId="0" applyNumberFormat="1" applyFont="1" applyBorder="1" applyAlignment="1" quotePrefix="1">
      <alignment horizontal="center"/>
    </xf>
    <xf numFmtId="40" fontId="1" fillId="0" borderId="10" xfId="0" applyNumberFormat="1" applyFont="1" applyBorder="1" applyAlignment="1">
      <alignment/>
    </xf>
    <xf numFmtId="4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8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/>
    </xf>
    <xf numFmtId="4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49"/>
  <sheetViews>
    <sheetView tabSelected="1" zoomScale="68" zoomScaleNormal="68" zoomScalePageLayoutView="0" workbookViewId="0" topLeftCell="A1">
      <pane xSplit="3" ySplit="7" topLeftCell="D468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3" sqref="C3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IF(AN519="error",AN520,AN519)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IF(AN519="error",AN520,AN519)</f>
        <v>KYP CORP CONSOLIDATED</v>
      </c>
      <c r="M2" s="6"/>
      <c r="N2" s="12"/>
      <c r="O2" s="10"/>
      <c r="P2" s="24"/>
      <c r="Q2" s="20"/>
      <c r="R2" s="20"/>
      <c r="S2" s="22"/>
      <c r="T2" s="79" t="str">
        <f>IF(AN519="error",AN520,AN519)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IF(AN519="error",AN520,AN519)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AO503*1</f>
        <v>40329</v>
      </c>
      <c r="C4" s="30"/>
      <c r="D4" s="7"/>
      <c r="E4" s="6"/>
      <c r="F4" s="6"/>
      <c r="G4" s="6"/>
      <c r="H4" s="10"/>
      <c r="I4" s="10"/>
      <c r="J4" s="10"/>
      <c r="K4" s="22"/>
      <c r="L4" s="19">
        <f>AO503*1</f>
        <v>40329</v>
      </c>
      <c r="M4" s="6"/>
      <c r="N4" s="12"/>
      <c r="O4" s="10"/>
      <c r="P4" s="24"/>
      <c r="Q4" s="20"/>
      <c r="R4" s="20"/>
      <c r="S4" s="22"/>
      <c r="T4" s="19">
        <f>AO503*1</f>
        <v>40329</v>
      </c>
      <c r="U4" s="30"/>
      <c r="V4" s="10"/>
      <c r="W4" s="10"/>
      <c r="X4" s="20"/>
      <c r="Y4" s="20"/>
      <c r="Z4" s="20"/>
      <c r="AA4" s="22"/>
      <c r="AB4" s="19">
        <f>AO503*1</f>
        <v>40329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1393</v>
      </c>
      <c r="C5" s="56">
        <f>IF(AO516&gt;0,"REPORT HAS "&amp;AO516&amp;"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06/10/10 10:38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06/10/10 10:38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06/10/10 10:38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06/10/10 10:38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TEXT($AO$503,"YYYY")</f>
        <v>2010</v>
      </c>
      <c r="F7" s="66"/>
      <c r="G7" s="78">
        <f>+E7-1</f>
        <v>2009</v>
      </c>
      <c r="H7" s="63"/>
      <c r="I7" s="63" t="s">
        <v>24</v>
      </c>
      <c r="J7" s="63"/>
      <c r="K7" s="68" t="s">
        <v>25</v>
      </c>
      <c r="L7" s="63"/>
      <c r="M7" s="67" t="str">
        <f>TEXT($AO$503,"YYYY")</f>
        <v>2010</v>
      </c>
      <c r="N7" s="66"/>
      <c r="O7" s="78">
        <f>+M7-1</f>
        <v>2009</v>
      </c>
      <c r="P7" s="63"/>
      <c r="Q7" s="63" t="s">
        <v>24</v>
      </c>
      <c r="R7" s="63"/>
      <c r="S7" s="68" t="s">
        <v>25</v>
      </c>
      <c r="T7" s="63"/>
      <c r="U7" s="67" t="str">
        <f>TEXT($AO$503,"YYYY")</f>
        <v>2010</v>
      </c>
      <c r="V7" s="63"/>
      <c r="W7" s="78">
        <f>+U7-1</f>
        <v>2009</v>
      </c>
      <c r="X7" s="63"/>
      <c r="Y7" s="63" t="s">
        <v>24</v>
      </c>
      <c r="Z7" s="63"/>
      <c r="AA7" s="68" t="s">
        <v>25</v>
      </c>
      <c r="AB7" s="63"/>
      <c r="AC7" s="67" t="str">
        <f>TEXT($AO$503,"YYYY")</f>
        <v>2010</v>
      </c>
      <c r="AD7" s="63"/>
      <c r="AE7" s="78">
        <f>+AC7-1</f>
        <v>2009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0</v>
      </c>
      <c r="G10" s="5">
        <v>-86.85000000000001</v>
      </c>
      <c r="I10" s="9">
        <f aca="true" t="shared" si="0" ref="I10:I41">+E10-G10</f>
        <v>86.85000000000001</v>
      </c>
      <c r="K10" s="21" t="str">
        <f aca="true" t="shared" si="1" ref="K10:K41">IF(G10&lt;0,IF(I10=0,0,IF(OR(G10=0,E10=0),"N.M.",IF(ABS(I10/G10)&gt;=10,"N.M.",I10/(-G10)))),IF(I10=0,0,IF(OR(G10=0,E10=0),"N.M.",IF(ABS(I10/G10)&gt;=10,"N.M.",I10/G10))))</f>
        <v>N.M.</v>
      </c>
      <c r="M10" s="9">
        <v>20171.95</v>
      </c>
      <c r="O10" s="9">
        <v>38560.15</v>
      </c>
      <c r="Q10" s="9">
        <f aca="true" t="shared" si="2" ref="Q10:Q41">+M10-O10</f>
        <v>-18388.2</v>
      </c>
      <c r="S10" s="21">
        <f aca="true" t="shared" si="3" ref="S10:S41">IF(O10&lt;0,IF(Q10=0,0,IF(OR(O10=0,M10=0),"N.M.",IF(ABS(Q10/O10)&gt;=10,"N.M.",Q10/(-O10)))),IF(Q10=0,0,IF(OR(O10=0,M10=0),"N.M.",IF(ABS(Q10/O10)&gt;=10,"N.M.",Q10/O10))))</f>
        <v>-0.4768705515927713</v>
      </c>
      <c r="U10" s="9">
        <v>20094.19</v>
      </c>
      <c r="W10" s="9">
        <v>38560.15</v>
      </c>
      <c r="Y10" s="9">
        <f aca="true" t="shared" si="4" ref="Y10:Y41">+U10-W10</f>
        <v>-18465.960000000003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-0.4788871412585273</v>
      </c>
      <c r="AC10" s="9">
        <v>20163.76</v>
      </c>
      <c r="AE10" s="9">
        <v>322531.24000000005</v>
      </c>
      <c r="AG10" s="9">
        <f aca="true" t="shared" si="6" ref="AG10:AG41">+AC10-AE10</f>
        <v>-302367.48000000004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-0.9374827691109859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0</v>
      </c>
      <c r="G11" s="5">
        <v>0</v>
      </c>
      <c r="I11" s="9">
        <f t="shared" si="0"/>
        <v>0</v>
      </c>
      <c r="K11" s="21">
        <f t="shared" si="1"/>
        <v>0</v>
      </c>
      <c r="M11" s="9">
        <v>0</v>
      </c>
      <c r="O11" s="9">
        <v>0</v>
      </c>
      <c r="Q11" s="9">
        <f t="shared" si="2"/>
        <v>0</v>
      </c>
      <c r="S11" s="21">
        <f t="shared" si="3"/>
        <v>0</v>
      </c>
      <c r="U11" s="9">
        <v>0</v>
      </c>
      <c r="W11" s="9">
        <v>0</v>
      </c>
      <c r="Y11" s="9">
        <f t="shared" si="4"/>
        <v>0</v>
      </c>
      <c r="AA11" s="21">
        <f t="shared" si="5"/>
        <v>0</v>
      </c>
      <c r="AC11" s="9">
        <v>0</v>
      </c>
      <c r="AE11" s="9">
        <v>118500</v>
      </c>
      <c r="AG11" s="9">
        <f t="shared" si="6"/>
        <v>-118500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5299461.28</v>
      </c>
      <c r="G12" s="5">
        <v>4987178.34</v>
      </c>
      <c r="I12" s="9">
        <f t="shared" si="0"/>
        <v>312282.9400000004</v>
      </c>
      <c r="K12" s="21">
        <f t="shared" si="1"/>
        <v>0.0626171591850474</v>
      </c>
      <c r="M12" s="9">
        <v>17493993.21</v>
      </c>
      <c r="O12" s="9">
        <v>17982892.18</v>
      </c>
      <c r="Q12" s="9">
        <f t="shared" si="2"/>
        <v>-488898.9699999988</v>
      </c>
      <c r="S12" s="21">
        <f t="shared" si="3"/>
        <v>-0.027186893248669793</v>
      </c>
      <c r="U12" s="9">
        <v>41751275.13</v>
      </c>
      <c r="W12" s="9">
        <v>38925447.44</v>
      </c>
      <c r="Y12" s="9">
        <f t="shared" si="4"/>
        <v>2825827.690000005</v>
      </c>
      <c r="AA12" s="21">
        <f t="shared" si="5"/>
        <v>0.07259589486686721</v>
      </c>
      <c r="AC12" s="9">
        <v>85045143.07</v>
      </c>
      <c r="AE12" s="9">
        <v>84409855.53999999</v>
      </c>
      <c r="AG12" s="9">
        <f t="shared" si="6"/>
        <v>635287.5300000012</v>
      </c>
      <c r="AI12" s="21">
        <f t="shared" si="7"/>
        <v>0.007526224585219818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2956407.55</v>
      </c>
      <c r="G13" s="5">
        <v>2786235.0700000003</v>
      </c>
      <c r="I13" s="9">
        <f t="shared" si="0"/>
        <v>170172.47999999952</v>
      </c>
      <c r="K13" s="21">
        <f t="shared" si="1"/>
        <v>0.06107613884854285</v>
      </c>
      <c r="M13" s="9">
        <v>8450258.88</v>
      </c>
      <c r="O13" s="9">
        <v>8765446.91</v>
      </c>
      <c r="Q13" s="9">
        <f t="shared" si="2"/>
        <v>-315188.02999999933</v>
      </c>
      <c r="S13" s="21">
        <f t="shared" si="3"/>
        <v>-0.03595801026875415</v>
      </c>
      <c r="U13" s="9">
        <v>17789543.94</v>
      </c>
      <c r="W13" s="9">
        <v>17096408.35</v>
      </c>
      <c r="Y13" s="9">
        <f t="shared" si="4"/>
        <v>693135.5899999999</v>
      </c>
      <c r="AA13" s="21">
        <f t="shared" si="5"/>
        <v>0.04054276055005435</v>
      </c>
      <c r="AC13" s="9">
        <v>41192722.3</v>
      </c>
      <c r="AE13" s="9">
        <v>41613023.64</v>
      </c>
      <c r="AG13" s="9">
        <f t="shared" si="6"/>
        <v>-420301.3400000036</v>
      </c>
      <c r="AI13" s="21">
        <f t="shared" si="7"/>
        <v>-0.010100235532896825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4027816.36</v>
      </c>
      <c r="G14" s="5">
        <v>4411246.7</v>
      </c>
      <c r="I14" s="9">
        <f t="shared" si="0"/>
        <v>-383430.3400000003</v>
      </c>
      <c r="K14" s="21">
        <f t="shared" si="1"/>
        <v>-0.086921082876639</v>
      </c>
      <c r="M14" s="9">
        <v>13521290.83</v>
      </c>
      <c r="O14" s="9">
        <v>15508850.83</v>
      </c>
      <c r="Q14" s="9">
        <f t="shared" si="2"/>
        <v>-1987560</v>
      </c>
      <c r="S14" s="21">
        <f t="shared" si="3"/>
        <v>-0.12815649733088574</v>
      </c>
      <c r="U14" s="9">
        <v>31591069.6</v>
      </c>
      <c r="W14" s="9">
        <v>32890941.47</v>
      </c>
      <c r="Y14" s="9">
        <f t="shared" si="4"/>
        <v>-1299871.8699999973</v>
      </c>
      <c r="AA14" s="21">
        <f t="shared" si="5"/>
        <v>-0.03952066471510453</v>
      </c>
      <c r="AC14" s="9">
        <v>68243749.97</v>
      </c>
      <c r="AE14" s="9">
        <v>76229307.3</v>
      </c>
      <c r="AG14" s="9">
        <f t="shared" si="6"/>
        <v>-7985557.329999998</v>
      </c>
      <c r="AI14" s="21">
        <f t="shared" si="7"/>
        <v>-0.10475704965510028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5009988.72</v>
      </c>
      <c r="G15" s="5">
        <v>4504605.89</v>
      </c>
      <c r="I15" s="9">
        <f t="shared" si="0"/>
        <v>505382.8300000001</v>
      </c>
      <c r="K15" s="21">
        <f t="shared" si="1"/>
        <v>0.11219246307916188</v>
      </c>
      <c r="M15" s="9">
        <v>12858609.11</v>
      </c>
      <c r="O15" s="9">
        <v>12948657.85</v>
      </c>
      <c r="Q15" s="9">
        <f t="shared" si="2"/>
        <v>-90048.74000000022</v>
      </c>
      <c r="S15" s="21">
        <f t="shared" si="3"/>
        <v>-0.006954291405576078</v>
      </c>
      <c r="U15" s="9">
        <v>23403727.64</v>
      </c>
      <c r="W15" s="9">
        <v>22644300.37</v>
      </c>
      <c r="Y15" s="9">
        <f t="shared" si="4"/>
        <v>759427.2699999996</v>
      </c>
      <c r="AA15" s="21">
        <f t="shared" si="5"/>
        <v>0.033537237079142294</v>
      </c>
      <c r="AC15" s="9">
        <v>55955965.41</v>
      </c>
      <c r="AE15" s="9">
        <v>55756490.74</v>
      </c>
      <c r="AG15" s="9">
        <f t="shared" si="6"/>
        <v>199474.66999999434</v>
      </c>
      <c r="AI15" s="21">
        <f t="shared" si="7"/>
        <v>0.0035776044609796462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4992943.26</v>
      </c>
      <c r="G16" s="5">
        <v>4725576.6</v>
      </c>
      <c r="I16" s="9">
        <f t="shared" si="0"/>
        <v>267366.66000000015</v>
      </c>
      <c r="K16" s="21">
        <f t="shared" si="1"/>
        <v>0.056578632118671014</v>
      </c>
      <c r="M16" s="9">
        <v>13077440.9</v>
      </c>
      <c r="O16" s="9">
        <v>12324659.34</v>
      </c>
      <c r="Q16" s="9">
        <f t="shared" si="2"/>
        <v>752781.5600000005</v>
      </c>
      <c r="S16" s="21">
        <f t="shared" si="3"/>
        <v>0.06107929957599952</v>
      </c>
      <c r="U16" s="9">
        <v>21822162.49</v>
      </c>
      <c r="W16" s="9">
        <v>19935574.24</v>
      </c>
      <c r="Y16" s="9">
        <f t="shared" si="4"/>
        <v>1886588.25</v>
      </c>
      <c r="AA16" s="21">
        <f t="shared" si="5"/>
        <v>0.09463425669548209</v>
      </c>
      <c r="AC16" s="9">
        <v>50953245.239999995</v>
      </c>
      <c r="AE16" s="9">
        <v>49938796.86</v>
      </c>
      <c r="AG16" s="9">
        <f t="shared" si="6"/>
        <v>1014448.3799999952</v>
      </c>
      <c r="AI16" s="21">
        <f t="shared" si="7"/>
        <v>0.020313833007309566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3470277.34</v>
      </c>
      <c r="G17" s="5">
        <v>3069952.41</v>
      </c>
      <c r="I17" s="9">
        <f t="shared" si="0"/>
        <v>400324.9299999997</v>
      </c>
      <c r="K17" s="21">
        <f t="shared" si="1"/>
        <v>0.13040102142821156</v>
      </c>
      <c r="M17" s="9">
        <v>9039443.42</v>
      </c>
      <c r="O17" s="9">
        <v>9494013.09</v>
      </c>
      <c r="Q17" s="9">
        <f t="shared" si="2"/>
        <v>-454569.6699999999</v>
      </c>
      <c r="S17" s="21">
        <f t="shared" si="3"/>
        <v>-0.047879612729710266</v>
      </c>
      <c r="U17" s="9">
        <v>15127640.09</v>
      </c>
      <c r="W17" s="9">
        <v>15746732.64</v>
      </c>
      <c r="Y17" s="9">
        <f t="shared" si="4"/>
        <v>-619092.5500000007</v>
      </c>
      <c r="AA17" s="21">
        <f t="shared" si="5"/>
        <v>-0.039315619573509236</v>
      </c>
      <c r="AC17" s="9">
        <v>35511761.519999996</v>
      </c>
      <c r="AE17" s="9">
        <v>37103432.43</v>
      </c>
      <c r="AG17" s="9">
        <f t="shared" si="6"/>
        <v>-1591670.9100000039</v>
      </c>
      <c r="AI17" s="21">
        <f t="shared" si="7"/>
        <v>-0.042898211991650066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905459.87</v>
      </c>
      <c r="G18" s="5">
        <v>813337.38</v>
      </c>
      <c r="I18" s="9">
        <f t="shared" si="0"/>
        <v>92122.48999999999</v>
      </c>
      <c r="K18" s="21">
        <f t="shared" si="1"/>
        <v>0.11326479301861177</v>
      </c>
      <c r="M18" s="9">
        <v>2357096.48</v>
      </c>
      <c r="O18" s="9">
        <v>2388172.18</v>
      </c>
      <c r="Q18" s="9">
        <f t="shared" si="2"/>
        <v>-31075.700000000186</v>
      </c>
      <c r="S18" s="21">
        <f t="shared" si="3"/>
        <v>-0.013012336489071815</v>
      </c>
      <c r="U18" s="9">
        <v>4285492.37</v>
      </c>
      <c r="W18" s="9">
        <v>4139249.96</v>
      </c>
      <c r="Y18" s="9">
        <f t="shared" si="4"/>
        <v>146242.41000000015</v>
      </c>
      <c r="AA18" s="21">
        <f t="shared" si="5"/>
        <v>0.035330654445425214</v>
      </c>
      <c r="AC18" s="9">
        <v>9999639.04</v>
      </c>
      <c r="AE18" s="9">
        <v>9745656.96</v>
      </c>
      <c r="AG18" s="9">
        <f t="shared" si="6"/>
        <v>253982.0799999982</v>
      </c>
      <c r="AI18" s="21">
        <f t="shared" si="7"/>
        <v>0.026061052737895486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891006.22</v>
      </c>
      <c r="G19" s="5">
        <v>809791.14</v>
      </c>
      <c r="I19" s="9">
        <f t="shared" si="0"/>
        <v>81215.07999999996</v>
      </c>
      <c r="K19" s="21">
        <f t="shared" si="1"/>
        <v>0.10029139118513937</v>
      </c>
      <c r="M19" s="9">
        <v>2238686.4</v>
      </c>
      <c r="O19" s="9">
        <v>2271216.2</v>
      </c>
      <c r="Q19" s="9">
        <f t="shared" si="2"/>
        <v>-32529.80000000028</v>
      </c>
      <c r="S19" s="21">
        <f t="shared" si="3"/>
        <v>-0.014322634718790873</v>
      </c>
      <c r="U19" s="9">
        <v>4027829.98</v>
      </c>
      <c r="W19" s="9">
        <v>3827497.25</v>
      </c>
      <c r="Y19" s="9">
        <f t="shared" si="4"/>
        <v>200332.72999999998</v>
      </c>
      <c r="AA19" s="21">
        <f t="shared" si="5"/>
        <v>0.05234039815443368</v>
      </c>
      <c r="AC19" s="9">
        <v>9851220.61</v>
      </c>
      <c r="AE19" s="9">
        <v>9287031.15</v>
      </c>
      <c r="AG19" s="9">
        <f t="shared" si="6"/>
        <v>564189.459999999</v>
      </c>
      <c r="AI19" s="21">
        <f t="shared" si="7"/>
        <v>0.06075024955633954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3326853.01</v>
      </c>
      <c r="G20" s="5">
        <v>3438693.22</v>
      </c>
      <c r="I20" s="9">
        <f t="shared" si="0"/>
        <v>-111840.21000000043</v>
      </c>
      <c r="K20" s="21">
        <f t="shared" si="1"/>
        <v>-0.03252404411929495</v>
      </c>
      <c r="M20" s="9">
        <v>8751847.33</v>
      </c>
      <c r="O20" s="9">
        <v>9794510.25</v>
      </c>
      <c r="Q20" s="9">
        <f t="shared" si="2"/>
        <v>-1042662.9199999999</v>
      </c>
      <c r="S20" s="21">
        <f t="shared" si="3"/>
        <v>-0.10645380865265824</v>
      </c>
      <c r="U20" s="9">
        <v>16019085.39</v>
      </c>
      <c r="W20" s="9">
        <v>17075747.28</v>
      </c>
      <c r="Y20" s="9">
        <f t="shared" si="4"/>
        <v>-1056661.8900000006</v>
      </c>
      <c r="AA20" s="21">
        <f t="shared" si="5"/>
        <v>-0.06188085784319482</v>
      </c>
      <c r="AC20" s="9">
        <v>40208788.59</v>
      </c>
      <c r="AE20" s="9">
        <v>43239266.8</v>
      </c>
      <c r="AG20" s="9">
        <f t="shared" si="6"/>
        <v>-3030478.2099999934</v>
      </c>
      <c r="AI20" s="21">
        <f t="shared" si="7"/>
        <v>-0.07008625340520329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7692326.16</v>
      </c>
      <c r="G21" s="5">
        <v>7771766.54</v>
      </c>
      <c r="I21" s="9">
        <f t="shared" si="0"/>
        <v>-79440.37999999989</v>
      </c>
      <c r="K21" s="21">
        <f t="shared" si="1"/>
        <v>-0.010221663194736146</v>
      </c>
      <c r="M21" s="9">
        <v>21184738.04</v>
      </c>
      <c r="O21" s="9">
        <v>24098821.23</v>
      </c>
      <c r="Q21" s="9">
        <f t="shared" si="2"/>
        <v>-2914083.1900000013</v>
      </c>
      <c r="S21" s="21">
        <f t="shared" si="3"/>
        <v>-0.12092222943968456</v>
      </c>
      <c r="U21" s="9">
        <v>35545849.5</v>
      </c>
      <c r="W21" s="9">
        <v>39669565.77</v>
      </c>
      <c r="Y21" s="9">
        <f t="shared" si="4"/>
        <v>-4123716.2700000033</v>
      </c>
      <c r="AA21" s="21">
        <f t="shared" si="5"/>
        <v>-0.10395163622180488</v>
      </c>
      <c r="AC21" s="9">
        <v>89131479.18</v>
      </c>
      <c r="AE21" s="9">
        <v>99386283.65</v>
      </c>
      <c r="AG21" s="9">
        <f t="shared" si="6"/>
        <v>-10254804.469999999</v>
      </c>
      <c r="AI21" s="21">
        <f t="shared" si="7"/>
        <v>-0.10318128511690253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88997.05</v>
      </c>
      <c r="G22" s="5">
        <v>85219.51</v>
      </c>
      <c r="I22" s="9">
        <f t="shared" si="0"/>
        <v>3777.540000000008</v>
      </c>
      <c r="K22" s="21">
        <f t="shared" si="1"/>
        <v>0.044327173437162554</v>
      </c>
      <c r="M22" s="9">
        <v>254022.51</v>
      </c>
      <c r="O22" s="9">
        <v>257407.83000000002</v>
      </c>
      <c r="Q22" s="9">
        <f t="shared" si="2"/>
        <v>-3385.320000000007</v>
      </c>
      <c r="S22" s="21">
        <f t="shared" si="3"/>
        <v>-0.013151581286396792</v>
      </c>
      <c r="U22" s="9">
        <v>424352.39</v>
      </c>
      <c r="W22" s="9">
        <v>412559.34</v>
      </c>
      <c r="Y22" s="9">
        <f t="shared" si="4"/>
        <v>11793.049999999988</v>
      </c>
      <c r="AA22" s="21">
        <f t="shared" si="5"/>
        <v>0.028585100024641274</v>
      </c>
      <c r="AC22" s="9">
        <v>1032792.4600000001</v>
      </c>
      <c r="AE22" s="9">
        <v>1014082.3</v>
      </c>
      <c r="AG22" s="9">
        <f t="shared" si="6"/>
        <v>18710.160000000033</v>
      </c>
      <c r="AI22" s="21">
        <f t="shared" si="7"/>
        <v>0.018450336821774754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20416.8</v>
      </c>
      <c r="G23" s="5">
        <v>19958.66</v>
      </c>
      <c r="I23" s="9">
        <f t="shared" si="0"/>
        <v>458.1399999999994</v>
      </c>
      <c r="K23" s="21">
        <f t="shared" si="1"/>
        <v>0.022954446841621602</v>
      </c>
      <c r="M23" s="9">
        <v>63431.03</v>
      </c>
      <c r="O23" s="9">
        <v>69435.29000000001</v>
      </c>
      <c r="Q23" s="9">
        <f t="shared" si="2"/>
        <v>-6004.260000000009</v>
      </c>
      <c r="S23" s="21">
        <f t="shared" si="3"/>
        <v>-0.08647274318289747</v>
      </c>
      <c r="U23" s="9">
        <v>116431.87</v>
      </c>
      <c r="W23" s="9">
        <v>124805.65000000001</v>
      </c>
      <c r="Y23" s="9">
        <f t="shared" si="4"/>
        <v>-8373.780000000013</v>
      </c>
      <c r="AA23" s="21">
        <f t="shared" si="5"/>
        <v>-0.06709455861974208</v>
      </c>
      <c r="AC23" s="9">
        <v>286713.43</v>
      </c>
      <c r="AE23" s="9">
        <v>309657.89</v>
      </c>
      <c r="AG23" s="9">
        <f t="shared" si="6"/>
        <v>-22944.46000000002</v>
      </c>
      <c r="AI23" s="21">
        <f t="shared" si="7"/>
        <v>-0.07409615818282564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553648.7</v>
      </c>
      <c r="G24" s="5">
        <v>771058.26</v>
      </c>
      <c r="I24" s="9">
        <f t="shared" si="0"/>
        <v>-217409.56000000006</v>
      </c>
      <c r="K24" s="21">
        <f t="shared" si="1"/>
        <v>-0.28196255883439997</v>
      </c>
      <c r="M24" s="9">
        <v>2343029.4</v>
      </c>
      <c r="O24" s="9">
        <v>2884960.3</v>
      </c>
      <c r="Q24" s="9">
        <f t="shared" si="2"/>
        <v>-541930.8999999999</v>
      </c>
      <c r="S24" s="21">
        <f t="shared" si="3"/>
        <v>-0.18784691768548772</v>
      </c>
      <c r="U24" s="9">
        <v>4355546.63</v>
      </c>
      <c r="W24" s="9">
        <v>3554160.1</v>
      </c>
      <c r="Y24" s="9">
        <f t="shared" si="4"/>
        <v>801386.5299999998</v>
      </c>
      <c r="AA24" s="21">
        <f t="shared" si="5"/>
        <v>0.2254784555147079</v>
      </c>
      <c r="AC24" s="9">
        <v>14027702.04</v>
      </c>
      <c r="AE24" s="9">
        <v>20626006.98</v>
      </c>
      <c r="AG24" s="9">
        <f t="shared" si="6"/>
        <v>-6598304.940000001</v>
      </c>
      <c r="AI24" s="21">
        <f t="shared" si="7"/>
        <v>-0.31990219660053665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750.96</v>
      </c>
      <c r="G25" s="5">
        <v>6311.09</v>
      </c>
      <c r="I25" s="9">
        <f t="shared" si="0"/>
        <v>-5560.13</v>
      </c>
      <c r="K25" s="21">
        <f t="shared" si="1"/>
        <v>-0.8810094611231974</v>
      </c>
      <c r="M25" s="9">
        <v>2233.4900000000002</v>
      </c>
      <c r="O25" s="9">
        <v>18913.7</v>
      </c>
      <c r="Q25" s="9">
        <f t="shared" si="2"/>
        <v>-16680.21</v>
      </c>
      <c r="S25" s="21">
        <f t="shared" si="3"/>
        <v>-0.8819115244505304</v>
      </c>
      <c r="U25" s="9">
        <v>3691.4900000000002</v>
      </c>
      <c r="W25" s="9">
        <v>41107.89</v>
      </c>
      <c r="Y25" s="9">
        <f t="shared" si="4"/>
        <v>-37416.4</v>
      </c>
      <c r="AA25" s="21">
        <f t="shared" si="5"/>
        <v>-0.9101999640458316</v>
      </c>
      <c r="AC25" s="9">
        <v>40100.53</v>
      </c>
      <c r="AE25" s="9">
        <v>57381.19</v>
      </c>
      <c r="AG25" s="9">
        <f t="shared" si="6"/>
        <v>-17280.660000000003</v>
      </c>
      <c r="AI25" s="21">
        <f t="shared" si="7"/>
        <v>-0.3011554831818581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29976.8</v>
      </c>
      <c r="G26" s="5">
        <v>63811.85</v>
      </c>
      <c r="I26" s="9">
        <f t="shared" si="0"/>
        <v>-33835.05</v>
      </c>
      <c r="K26" s="21">
        <f t="shared" si="1"/>
        <v>-0.53023145387573</v>
      </c>
      <c r="M26" s="9">
        <v>90164.16</v>
      </c>
      <c r="O26" s="9">
        <v>191435.55000000002</v>
      </c>
      <c r="Q26" s="9">
        <f t="shared" si="2"/>
        <v>-101271.39000000001</v>
      </c>
      <c r="S26" s="21">
        <f t="shared" si="3"/>
        <v>-0.5290103640624744</v>
      </c>
      <c r="U26" s="9">
        <v>151273.55000000002</v>
      </c>
      <c r="W26" s="9">
        <v>303677.79</v>
      </c>
      <c r="Y26" s="9">
        <f t="shared" si="4"/>
        <v>-152404.23999999996</v>
      </c>
      <c r="AA26" s="21">
        <f t="shared" si="5"/>
        <v>-0.5018616606766005</v>
      </c>
      <c r="AC26" s="9">
        <v>626017.1</v>
      </c>
      <c r="AE26" s="9">
        <v>742008.13</v>
      </c>
      <c r="AG26" s="9">
        <f t="shared" si="6"/>
        <v>-115991.03000000003</v>
      </c>
      <c r="AI26" s="21">
        <f t="shared" si="7"/>
        <v>-0.15632043007399396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4869151.24</v>
      </c>
      <c r="G27" s="5">
        <v>4461998.87</v>
      </c>
      <c r="I27" s="9">
        <f t="shared" si="0"/>
        <v>407152.3700000001</v>
      </c>
      <c r="K27" s="21">
        <f t="shared" si="1"/>
        <v>0.0912488734000957</v>
      </c>
      <c r="M27" s="9">
        <v>14913246.26</v>
      </c>
      <c r="O27" s="9">
        <v>12248054.62</v>
      </c>
      <c r="Q27" s="9">
        <f t="shared" si="2"/>
        <v>2665191.6400000006</v>
      </c>
      <c r="S27" s="21">
        <f t="shared" si="3"/>
        <v>0.21760122098475757</v>
      </c>
      <c r="U27" s="9">
        <v>24570516.16</v>
      </c>
      <c r="W27" s="9">
        <v>21878926.68</v>
      </c>
      <c r="Y27" s="9">
        <f t="shared" si="4"/>
        <v>2691589.4800000004</v>
      </c>
      <c r="AA27" s="21">
        <f t="shared" si="5"/>
        <v>0.12302200740315294</v>
      </c>
      <c r="AC27" s="9">
        <v>61304067.25</v>
      </c>
      <c r="AE27" s="9">
        <v>100032366.19</v>
      </c>
      <c r="AG27" s="9">
        <f t="shared" si="6"/>
        <v>-38728298.94</v>
      </c>
      <c r="AI27" s="21">
        <f t="shared" si="7"/>
        <v>-0.38715768120930016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-4261745.91</v>
      </c>
      <c r="G28" s="5">
        <v>-4053564.14</v>
      </c>
      <c r="I28" s="9">
        <f t="shared" si="0"/>
        <v>-208181.77000000002</v>
      </c>
      <c r="K28" s="21">
        <f t="shared" si="1"/>
        <v>-0.05135770961305179</v>
      </c>
      <c r="M28" s="9">
        <v>-12877650.05</v>
      </c>
      <c r="O28" s="9">
        <v>-11159451.28</v>
      </c>
      <c r="Q28" s="9">
        <f t="shared" si="2"/>
        <v>-1718198.7700000014</v>
      </c>
      <c r="S28" s="21">
        <f t="shared" si="3"/>
        <v>-0.1539680336325642</v>
      </c>
      <c r="U28" s="9">
        <v>-21227501.7</v>
      </c>
      <c r="W28" s="9">
        <v>-20057929.27</v>
      </c>
      <c r="Y28" s="9">
        <f t="shared" si="4"/>
        <v>-1169572.4299999997</v>
      </c>
      <c r="AA28" s="21">
        <f t="shared" si="5"/>
        <v>-0.05830972949681758</v>
      </c>
      <c r="AC28" s="9">
        <v>-53428220.5</v>
      </c>
      <c r="AE28" s="9">
        <v>-93026438.5</v>
      </c>
      <c r="AG28" s="9">
        <f t="shared" si="6"/>
        <v>39598218</v>
      </c>
      <c r="AI28" s="21">
        <f t="shared" si="7"/>
        <v>0.42566627980711097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118134.11</v>
      </c>
      <c r="G29" s="5">
        <v>209123.16</v>
      </c>
      <c r="I29" s="9">
        <f t="shared" si="0"/>
        <v>-90989.05</v>
      </c>
      <c r="K29" s="21">
        <f t="shared" si="1"/>
        <v>-0.43509791072399634</v>
      </c>
      <c r="M29" s="9">
        <v>498478.29000000004</v>
      </c>
      <c r="O29" s="9">
        <v>626464.23</v>
      </c>
      <c r="Q29" s="9">
        <f t="shared" si="2"/>
        <v>-127985.93999999994</v>
      </c>
      <c r="S29" s="21">
        <f t="shared" si="3"/>
        <v>-0.20429887912355338</v>
      </c>
      <c r="U29" s="9">
        <v>1012375.41</v>
      </c>
      <c r="W29" s="9">
        <v>1284747.49</v>
      </c>
      <c r="Y29" s="9">
        <f t="shared" si="4"/>
        <v>-272372.07999999996</v>
      </c>
      <c r="AA29" s="21">
        <f t="shared" si="5"/>
        <v>-0.21200436826695024</v>
      </c>
      <c r="AC29" s="9">
        <v>2525098.29</v>
      </c>
      <c r="AE29" s="9">
        <v>2549192.3030000003</v>
      </c>
      <c r="AG29" s="9">
        <f t="shared" si="6"/>
        <v>-24094.01300000027</v>
      </c>
      <c r="AI29" s="21">
        <f t="shared" si="7"/>
        <v>-0.009451626294197338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2340743.04</v>
      </c>
      <c r="G30" s="5">
        <v>2143318.72</v>
      </c>
      <c r="I30" s="9">
        <f t="shared" si="0"/>
        <v>197424.31999999983</v>
      </c>
      <c r="K30" s="21">
        <f t="shared" si="1"/>
        <v>0.09211150826882146</v>
      </c>
      <c r="M30" s="9">
        <v>6730099.27</v>
      </c>
      <c r="O30" s="9">
        <v>7212190.41</v>
      </c>
      <c r="Q30" s="9">
        <f t="shared" si="2"/>
        <v>-482091.1400000006</v>
      </c>
      <c r="S30" s="21">
        <f t="shared" si="3"/>
        <v>-0.06684392848690757</v>
      </c>
      <c r="U30" s="9">
        <v>10927319.65</v>
      </c>
      <c r="W30" s="9">
        <v>13318411.93</v>
      </c>
      <c r="Y30" s="9">
        <f t="shared" si="4"/>
        <v>-2391092.2799999993</v>
      </c>
      <c r="AA30" s="21">
        <f t="shared" si="5"/>
        <v>-0.17953283714059137</v>
      </c>
      <c r="AC30" s="9">
        <v>27432666.11</v>
      </c>
      <c r="AE30" s="9">
        <v>34968700.59</v>
      </c>
      <c r="AG30" s="9">
        <f t="shared" si="6"/>
        <v>-7536034.480000004</v>
      </c>
      <c r="AI30" s="21">
        <f t="shared" si="7"/>
        <v>-0.21550799294369788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221030.18</v>
      </c>
      <c r="G31" s="5">
        <v>999856.41</v>
      </c>
      <c r="I31" s="9">
        <f t="shared" si="0"/>
        <v>-778826.23</v>
      </c>
      <c r="K31" s="21">
        <f t="shared" si="1"/>
        <v>-0.7789380777185796</v>
      </c>
      <c r="M31" s="9">
        <v>637894.09</v>
      </c>
      <c r="O31" s="9">
        <v>1370391.43</v>
      </c>
      <c r="Q31" s="9">
        <f t="shared" si="2"/>
        <v>-732497.34</v>
      </c>
      <c r="S31" s="21">
        <f t="shared" si="3"/>
        <v>-0.534516871577342</v>
      </c>
      <c r="U31" s="9">
        <v>1196516.95</v>
      </c>
      <c r="W31" s="9">
        <v>1851845.3599999999</v>
      </c>
      <c r="Y31" s="9">
        <f t="shared" si="4"/>
        <v>-655328.4099999999</v>
      </c>
      <c r="AA31" s="21">
        <f t="shared" si="5"/>
        <v>-0.35387858195675687</v>
      </c>
      <c r="AC31" s="9">
        <v>2716290.88</v>
      </c>
      <c r="AE31" s="9">
        <v>3295806.65</v>
      </c>
      <c r="AG31" s="9">
        <f t="shared" si="6"/>
        <v>-579515.77</v>
      </c>
      <c r="AI31" s="21">
        <f t="shared" si="7"/>
        <v>-0.17583427413741035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0</v>
      </c>
      <c r="G32" s="5">
        <v>0</v>
      </c>
      <c r="I32" s="9">
        <f t="shared" si="0"/>
        <v>0</v>
      </c>
      <c r="K32" s="21">
        <f t="shared" si="1"/>
        <v>0</v>
      </c>
      <c r="M32" s="9">
        <v>0</v>
      </c>
      <c r="O32" s="9">
        <v>0</v>
      </c>
      <c r="Q32" s="9">
        <f t="shared" si="2"/>
        <v>0</v>
      </c>
      <c r="S32" s="21">
        <f t="shared" si="3"/>
        <v>0</v>
      </c>
      <c r="U32" s="9">
        <v>0</v>
      </c>
      <c r="W32" s="9">
        <v>0</v>
      </c>
      <c r="Y32" s="9">
        <f t="shared" si="4"/>
        <v>0</v>
      </c>
      <c r="AA32" s="21">
        <f t="shared" si="5"/>
        <v>0</v>
      </c>
      <c r="AC32" s="9">
        <v>0</v>
      </c>
      <c r="AE32" s="9">
        <v>-7889263.62</v>
      </c>
      <c r="AG32" s="9">
        <f t="shared" si="6"/>
        <v>7889263.62</v>
      </c>
      <c r="AI32" s="21" t="str">
        <f t="shared" si="7"/>
        <v>N.M.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-1229</v>
      </c>
      <c r="G33" s="5">
        <v>-3245.38</v>
      </c>
      <c r="I33" s="9">
        <f t="shared" si="0"/>
        <v>2016.38</v>
      </c>
      <c r="K33" s="21">
        <f t="shared" si="1"/>
        <v>0.6213078283590828</v>
      </c>
      <c r="M33" s="9">
        <v>-2432</v>
      </c>
      <c r="O33" s="9">
        <v>-40253.14</v>
      </c>
      <c r="Q33" s="9">
        <f t="shared" si="2"/>
        <v>37821.14</v>
      </c>
      <c r="S33" s="21">
        <f t="shared" si="3"/>
        <v>0.9395823530785424</v>
      </c>
      <c r="U33" s="9">
        <v>-18317</v>
      </c>
      <c r="W33" s="9">
        <v>-72074.41</v>
      </c>
      <c r="Y33" s="9">
        <f t="shared" si="4"/>
        <v>53757.41</v>
      </c>
      <c r="AA33" s="21">
        <f t="shared" si="5"/>
        <v>0.7458598689881749</v>
      </c>
      <c r="AC33" s="9">
        <v>-32415.800000000003</v>
      </c>
      <c r="AE33" s="9">
        <v>-157240.26</v>
      </c>
      <c r="AG33" s="9">
        <f t="shared" si="6"/>
        <v>124824.46</v>
      </c>
      <c r="AI33" s="21">
        <f t="shared" si="7"/>
        <v>0.7938454184697991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9530.27</v>
      </c>
      <c r="G34" s="5">
        <v>-88964.98</v>
      </c>
      <c r="I34" s="9">
        <f t="shared" si="0"/>
        <v>98495.25</v>
      </c>
      <c r="K34" s="21">
        <f t="shared" si="1"/>
        <v>1.1071238368175882</v>
      </c>
      <c r="M34" s="9">
        <v>50756.86</v>
      </c>
      <c r="O34" s="9">
        <v>23177.11</v>
      </c>
      <c r="Q34" s="9">
        <f t="shared" si="2"/>
        <v>27579.75</v>
      </c>
      <c r="S34" s="21">
        <f t="shared" si="3"/>
        <v>1.1899563836906326</v>
      </c>
      <c r="U34" s="9">
        <v>43096.21</v>
      </c>
      <c r="W34" s="9">
        <v>-71176.88</v>
      </c>
      <c r="Y34" s="9">
        <f t="shared" si="4"/>
        <v>114273.09</v>
      </c>
      <c r="AA34" s="21">
        <f t="shared" si="5"/>
        <v>1.605480459385126</v>
      </c>
      <c r="AC34" s="9">
        <v>-188184.92</v>
      </c>
      <c r="AE34" s="9">
        <v>-1377677.17</v>
      </c>
      <c r="AG34" s="9">
        <f t="shared" si="6"/>
        <v>1189492.25</v>
      </c>
      <c r="AI34" s="21">
        <f t="shared" si="7"/>
        <v>0.863404196499823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-975178.17</v>
      </c>
      <c r="G35" s="5">
        <v>-567206.7000000001</v>
      </c>
      <c r="I35" s="9">
        <f t="shared" si="0"/>
        <v>-407971.47</v>
      </c>
      <c r="K35" s="21">
        <f t="shared" si="1"/>
        <v>-0.7192641941641379</v>
      </c>
      <c r="M35" s="9">
        <v>-2958550.69</v>
      </c>
      <c r="O35" s="9">
        <v>-2129830.03</v>
      </c>
      <c r="Q35" s="9">
        <f t="shared" si="2"/>
        <v>-828720.6600000001</v>
      </c>
      <c r="S35" s="21">
        <f t="shared" si="3"/>
        <v>-0.3891017819858612</v>
      </c>
      <c r="U35" s="9">
        <v>-4404303.11</v>
      </c>
      <c r="W35" s="9">
        <v>-2621736.84</v>
      </c>
      <c r="Y35" s="9">
        <f t="shared" si="4"/>
        <v>-1782566.2700000005</v>
      </c>
      <c r="AA35" s="21">
        <f t="shared" si="5"/>
        <v>-0.6799180767509834</v>
      </c>
      <c r="AC35" s="9">
        <v>-10319034.670000002</v>
      </c>
      <c r="AE35" s="9">
        <v>-7023858.2299999995</v>
      </c>
      <c r="AG35" s="9">
        <f t="shared" si="6"/>
        <v>-3295176.4400000023</v>
      </c>
      <c r="AI35" s="21">
        <f t="shared" si="7"/>
        <v>-0.4691405111119395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-335025.22000000003</v>
      </c>
      <c r="G36" s="5">
        <v>-239546.69</v>
      </c>
      <c r="I36" s="9">
        <f t="shared" si="0"/>
        <v>-95478.53000000003</v>
      </c>
      <c r="K36" s="21">
        <f t="shared" si="1"/>
        <v>-0.3985800429970459</v>
      </c>
      <c r="M36" s="9">
        <v>-1358405.63</v>
      </c>
      <c r="O36" s="9">
        <v>-770105.92</v>
      </c>
      <c r="Q36" s="9">
        <f t="shared" si="2"/>
        <v>-588299.7099999998</v>
      </c>
      <c r="S36" s="21">
        <f t="shared" si="3"/>
        <v>-0.7639205136872598</v>
      </c>
      <c r="U36" s="9">
        <v>-400808.4</v>
      </c>
      <c r="W36" s="9">
        <v>-941363.15</v>
      </c>
      <c r="Y36" s="9">
        <f t="shared" si="4"/>
        <v>540554.75</v>
      </c>
      <c r="AA36" s="21">
        <f t="shared" si="5"/>
        <v>0.5742255260363655</v>
      </c>
      <c r="AC36" s="9">
        <v>-2053977.8199999998</v>
      </c>
      <c r="AE36" s="9">
        <v>14804480.959999999</v>
      </c>
      <c r="AG36" s="9">
        <f t="shared" si="6"/>
        <v>-16858458.779999997</v>
      </c>
      <c r="AI36" s="21">
        <f t="shared" si="7"/>
        <v>-1.1387402790783148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0</v>
      </c>
      <c r="G37" s="5">
        <v>-10080.210000000001</v>
      </c>
      <c r="I37" s="9">
        <f t="shared" si="0"/>
        <v>10080.210000000001</v>
      </c>
      <c r="K37" s="21" t="str">
        <f t="shared" si="1"/>
        <v>N.M.</v>
      </c>
      <c r="M37" s="9">
        <v>0</v>
      </c>
      <c r="O37" s="9">
        <v>27708.190000000002</v>
      </c>
      <c r="Q37" s="9">
        <f t="shared" si="2"/>
        <v>-27708.190000000002</v>
      </c>
      <c r="S37" s="21" t="str">
        <f t="shared" si="3"/>
        <v>N.M.</v>
      </c>
      <c r="U37" s="9">
        <v>0</v>
      </c>
      <c r="W37" s="9">
        <v>15177.82</v>
      </c>
      <c r="Y37" s="9">
        <f t="shared" si="4"/>
        <v>-15177.82</v>
      </c>
      <c r="AA37" s="21" t="str">
        <f t="shared" si="5"/>
        <v>N.M.</v>
      </c>
      <c r="AC37" s="9">
        <v>94.29</v>
      </c>
      <c r="AE37" s="9">
        <v>-194515.24</v>
      </c>
      <c r="AG37" s="9">
        <f t="shared" si="6"/>
        <v>194609.53</v>
      </c>
      <c r="AI37" s="21">
        <f t="shared" si="7"/>
        <v>1.0004847435090434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-212001.14</v>
      </c>
      <c r="G38" s="5">
        <v>-209321.74</v>
      </c>
      <c r="I38" s="9">
        <f t="shared" si="0"/>
        <v>-2679.4000000000233</v>
      </c>
      <c r="K38" s="21">
        <f t="shared" si="1"/>
        <v>-0.012800390442005802</v>
      </c>
      <c r="M38" s="9">
        <v>-599440.62</v>
      </c>
      <c r="O38" s="9">
        <v>-2063684.75</v>
      </c>
      <c r="Q38" s="9">
        <f t="shared" si="2"/>
        <v>1464244.13</v>
      </c>
      <c r="S38" s="21">
        <f t="shared" si="3"/>
        <v>0.7095289772335623</v>
      </c>
      <c r="U38" s="9">
        <v>-4837758.16</v>
      </c>
      <c r="W38" s="9">
        <v>-4286770.07</v>
      </c>
      <c r="Y38" s="9">
        <f t="shared" si="4"/>
        <v>-550988.0899999999</v>
      </c>
      <c r="AA38" s="21">
        <f t="shared" si="5"/>
        <v>-0.1285322237961785</v>
      </c>
      <c r="AC38" s="9">
        <v>-7481336.16</v>
      </c>
      <c r="AE38" s="9">
        <v>-9549967.04</v>
      </c>
      <c r="AG38" s="9">
        <f t="shared" si="6"/>
        <v>2068630.879999999</v>
      </c>
      <c r="AI38" s="21">
        <f t="shared" si="7"/>
        <v>0.21661131094333066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100149.44</v>
      </c>
      <c r="G39" s="5">
        <v>44229.450000000004</v>
      </c>
      <c r="I39" s="9">
        <f t="shared" si="0"/>
        <v>55919.99</v>
      </c>
      <c r="K39" s="21">
        <f t="shared" si="1"/>
        <v>1.2643157443739408</v>
      </c>
      <c r="M39" s="9">
        <v>295166.37</v>
      </c>
      <c r="O39" s="9">
        <v>301000.18</v>
      </c>
      <c r="Q39" s="9">
        <f t="shared" si="2"/>
        <v>-5833.809999999998</v>
      </c>
      <c r="S39" s="21">
        <f t="shared" si="3"/>
        <v>-0.01938141698121243</v>
      </c>
      <c r="U39" s="9">
        <v>349592.34</v>
      </c>
      <c r="W39" s="9">
        <v>535016.8</v>
      </c>
      <c r="Y39" s="9">
        <f t="shared" si="4"/>
        <v>-185424.46000000002</v>
      </c>
      <c r="AA39" s="21">
        <f t="shared" si="5"/>
        <v>-0.3465768925387016</v>
      </c>
      <c r="AC39" s="9">
        <v>781497.6300000001</v>
      </c>
      <c r="AE39" s="9">
        <v>1144868.1600000001</v>
      </c>
      <c r="AG39" s="9">
        <f t="shared" si="6"/>
        <v>-363370.53</v>
      </c>
      <c r="AI39" s="21">
        <f t="shared" si="7"/>
        <v>-0.31739072034285587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219266.57</v>
      </c>
      <c r="G40" s="5">
        <v>132148.51</v>
      </c>
      <c r="I40" s="9">
        <f t="shared" si="0"/>
        <v>87118.06</v>
      </c>
      <c r="K40" s="21">
        <f t="shared" si="1"/>
        <v>0.6592436040330685</v>
      </c>
      <c r="M40" s="9">
        <v>652972.611</v>
      </c>
      <c r="O40" s="9">
        <v>355259.06</v>
      </c>
      <c r="Q40" s="9">
        <f t="shared" si="2"/>
        <v>297713.55100000004</v>
      </c>
      <c r="S40" s="21">
        <f t="shared" si="3"/>
        <v>0.8380181803104474</v>
      </c>
      <c r="U40" s="9">
        <v>1077262.971</v>
      </c>
      <c r="W40" s="9">
        <v>532435.6</v>
      </c>
      <c r="Y40" s="9">
        <f t="shared" si="4"/>
        <v>544827.3709999999</v>
      </c>
      <c r="AA40" s="21">
        <f t="shared" si="5"/>
        <v>1.0232737461582206</v>
      </c>
      <c r="AC40" s="9">
        <v>2371966.381</v>
      </c>
      <c r="AE40" s="9">
        <v>2190991.64</v>
      </c>
      <c r="AG40" s="9">
        <f t="shared" si="6"/>
        <v>180974.74099999992</v>
      </c>
      <c r="AI40" s="21">
        <f t="shared" si="7"/>
        <v>0.08259946669627635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47227.36</v>
      </c>
      <c r="G41" s="5">
        <v>53973.73</v>
      </c>
      <c r="I41" s="9">
        <f t="shared" si="0"/>
        <v>-6746.370000000003</v>
      </c>
      <c r="K41" s="21">
        <f t="shared" si="1"/>
        <v>-0.12499358484210749</v>
      </c>
      <c r="M41" s="9">
        <v>141899.57</v>
      </c>
      <c r="O41" s="9">
        <v>229280.84</v>
      </c>
      <c r="Q41" s="9">
        <f t="shared" si="2"/>
        <v>-87381.26999999999</v>
      </c>
      <c r="S41" s="21">
        <f t="shared" si="3"/>
        <v>-0.3811102140065432</v>
      </c>
      <c r="U41" s="9">
        <v>620363.2000000001</v>
      </c>
      <c r="W41" s="9">
        <v>973100.05</v>
      </c>
      <c r="Y41" s="9">
        <f t="shared" si="4"/>
        <v>-352736.85</v>
      </c>
      <c r="AA41" s="21">
        <f t="shared" si="5"/>
        <v>-0.3624877524155918</v>
      </c>
      <c r="AC41" s="9">
        <v>1528754.2800000003</v>
      </c>
      <c r="AE41" s="9">
        <v>5112540.97</v>
      </c>
      <c r="AG41" s="9">
        <f t="shared" si="6"/>
        <v>-3583786.6899999995</v>
      </c>
      <c r="AI41" s="21">
        <f t="shared" si="7"/>
        <v>-0.7009795542039441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200757.61000000002</v>
      </c>
      <c r="G42" s="5">
        <v>223916.19</v>
      </c>
      <c r="I42" s="9">
        <f aca="true" t="shared" si="8" ref="I42:I73">+E42-G42</f>
        <v>-23158.579999999987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-0.10342521458586798</v>
      </c>
      <c r="M42" s="9">
        <v>670027.63</v>
      </c>
      <c r="O42" s="9">
        <v>2365923.36</v>
      </c>
      <c r="Q42" s="9">
        <f aca="true" t="shared" si="10" ref="Q42:Q73">+M42-O42</f>
        <v>-1695895.73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-0.716800788509058</v>
      </c>
      <c r="U42" s="9">
        <v>4846399.43</v>
      </c>
      <c r="W42" s="9">
        <v>4734606.58</v>
      </c>
      <c r="Y42" s="9">
        <f aca="true" t="shared" si="12" ref="Y42:Y73">+U42-W42</f>
        <v>111792.84999999963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0.02361185625691409</v>
      </c>
      <c r="AC42" s="9">
        <v>7095764.209999999</v>
      </c>
      <c r="AE42" s="9">
        <v>10055725.25</v>
      </c>
      <c r="AG42" s="9">
        <f aca="true" t="shared" si="14" ref="AG42:AG73">+AC42-AE42</f>
        <v>-2959961.040000001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-0.2943557989514482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1761237.78</v>
      </c>
      <c r="G43" s="5">
        <v>1168344.45</v>
      </c>
      <c r="I43" s="9">
        <f t="shared" si="8"/>
        <v>592893.3300000001</v>
      </c>
      <c r="K43" s="21">
        <f t="shared" si="9"/>
        <v>0.5074644981623356</v>
      </c>
      <c r="M43" s="9">
        <v>6465399.52</v>
      </c>
      <c r="O43" s="9">
        <v>4190636.84</v>
      </c>
      <c r="Q43" s="9">
        <f t="shared" si="10"/>
        <v>2274762.6799999997</v>
      </c>
      <c r="S43" s="21">
        <f t="shared" si="11"/>
        <v>0.5428202840883726</v>
      </c>
      <c r="U43" s="9">
        <v>14322520.25</v>
      </c>
      <c r="W43" s="9">
        <v>7269250.89</v>
      </c>
      <c r="Y43" s="9">
        <f t="shared" si="12"/>
        <v>7053269.36</v>
      </c>
      <c r="AA43" s="21">
        <f t="shared" si="13"/>
        <v>0.9702883373722709</v>
      </c>
      <c r="AC43" s="9">
        <v>29630689.15</v>
      </c>
      <c r="AE43" s="9">
        <v>40959499.58</v>
      </c>
      <c r="AG43" s="9">
        <f t="shared" si="14"/>
        <v>-11328810.43</v>
      </c>
      <c r="AI43" s="21">
        <f t="shared" si="15"/>
        <v>-0.2765856650146115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-21.86</v>
      </c>
      <c r="G44" s="5">
        <v>-211.53</v>
      </c>
      <c r="I44" s="9">
        <f t="shared" si="8"/>
        <v>189.67000000000002</v>
      </c>
      <c r="K44" s="21">
        <f t="shared" si="9"/>
        <v>0.8966576844891978</v>
      </c>
      <c r="M44" s="9">
        <v>-244.24</v>
      </c>
      <c r="O44" s="9">
        <v>-807.52</v>
      </c>
      <c r="Q44" s="9">
        <f t="shared" si="10"/>
        <v>563.28</v>
      </c>
      <c r="S44" s="21">
        <f t="shared" si="11"/>
        <v>0.697543094907866</v>
      </c>
      <c r="U44" s="9">
        <v>-1016.49</v>
      </c>
      <c r="W44" s="9">
        <v>-1704.77</v>
      </c>
      <c r="Y44" s="9">
        <f t="shared" si="12"/>
        <v>688.28</v>
      </c>
      <c r="AA44" s="21">
        <f t="shared" si="13"/>
        <v>0.4037377476140476</v>
      </c>
      <c r="AC44" s="9">
        <v>-4083.05</v>
      </c>
      <c r="AE44" s="9">
        <v>-11377.460000000001</v>
      </c>
      <c r="AG44" s="9">
        <f t="shared" si="14"/>
        <v>7294.410000000001</v>
      </c>
      <c r="AI44" s="21">
        <f t="shared" si="15"/>
        <v>0.6411281604154179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-1278.29</v>
      </c>
      <c r="G45" s="5">
        <v>1282.41</v>
      </c>
      <c r="I45" s="9">
        <f t="shared" si="8"/>
        <v>-2560.7</v>
      </c>
      <c r="K45" s="21">
        <f t="shared" si="9"/>
        <v>-1.9967872989137636</v>
      </c>
      <c r="M45" s="9">
        <v>-2437.78</v>
      </c>
      <c r="O45" s="9">
        <v>4255.97</v>
      </c>
      <c r="Q45" s="9">
        <f t="shared" si="10"/>
        <v>-6693.75</v>
      </c>
      <c r="S45" s="21">
        <f t="shared" si="11"/>
        <v>-1.57279069166371</v>
      </c>
      <c r="U45" s="9">
        <v>1352.71</v>
      </c>
      <c r="W45" s="9">
        <v>5408.93</v>
      </c>
      <c r="Y45" s="9">
        <f t="shared" si="12"/>
        <v>-4056.2200000000003</v>
      </c>
      <c r="AA45" s="21">
        <f t="shared" si="13"/>
        <v>-0.7499117200629329</v>
      </c>
      <c r="AC45" s="9">
        <v>7284.78</v>
      </c>
      <c r="AE45" s="9">
        <v>13396.19</v>
      </c>
      <c r="AG45" s="9">
        <f t="shared" si="14"/>
        <v>-6111.410000000001</v>
      </c>
      <c r="AI45" s="21">
        <f t="shared" si="15"/>
        <v>-0.45620508517720343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-78998.13</v>
      </c>
      <c r="G46" s="5">
        <v>-84262.2</v>
      </c>
      <c r="I46" s="9">
        <f t="shared" si="8"/>
        <v>5264.069999999992</v>
      </c>
      <c r="K46" s="21">
        <f t="shared" si="9"/>
        <v>0.06247249656429565</v>
      </c>
      <c r="M46" s="9">
        <v>-178632.13</v>
      </c>
      <c r="O46" s="9">
        <v>-204207.66</v>
      </c>
      <c r="Q46" s="9">
        <f t="shared" si="10"/>
        <v>25575.53</v>
      </c>
      <c r="S46" s="21">
        <f t="shared" si="11"/>
        <v>0.12524275534032367</v>
      </c>
      <c r="U46" s="9">
        <v>-144699.66</v>
      </c>
      <c r="W46" s="9">
        <v>-142179.88</v>
      </c>
      <c r="Y46" s="9">
        <f t="shared" si="12"/>
        <v>-2519.779999999999</v>
      </c>
      <c r="AA46" s="21">
        <f t="shared" si="13"/>
        <v>-0.0177224794394256</v>
      </c>
      <c r="AC46" s="9">
        <v>-368916.71</v>
      </c>
      <c r="AE46" s="9">
        <v>-164936.99</v>
      </c>
      <c r="AG46" s="9">
        <f t="shared" si="14"/>
        <v>-203979.72000000003</v>
      </c>
      <c r="AI46" s="21">
        <f t="shared" si="15"/>
        <v>-1.236713001734784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-953.98</v>
      </c>
      <c r="G47" s="5">
        <v>-681.6</v>
      </c>
      <c r="I47" s="9">
        <f t="shared" si="8"/>
        <v>-272.38</v>
      </c>
      <c r="K47" s="21">
        <f t="shared" si="9"/>
        <v>-0.39961854460093893</v>
      </c>
      <c r="M47" s="9">
        <v>-2831.86</v>
      </c>
      <c r="O47" s="9">
        <v>-2096.36</v>
      </c>
      <c r="Q47" s="9">
        <f t="shared" si="10"/>
        <v>-735.5</v>
      </c>
      <c r="S47" s="21">
        <f t="shared" si="11"/>
        <v>-0.35084622870117727</v>
      </c>
      <c r="U47" s="9">
        <v>-4997.9800000000005</v>
      </c>
      <c r="W47" s="9">
        <v>-3314.1800000000003</v>
      </c>
      <c r="Y47" s="9">
        <f t="shared" si="12"/>
        <v>-1683.8000000000002</v>
      </c>
      <c r="AA47" s="21">
        <f t="shared" si="13"/>
        <v>-0.5080593087882975</v>
      </c>
      <c r="AC47" s="9">
        <v>6104.78</v>
      </c>
      <c r="AE47" s="9">
        <v>-18537.31</v>
      </c>
      <c r="AG47" s="9">
        <f t="shared" si="14"/>
        <v>24642.09</v>
      </c>
      <c r="AI47" s="21">
        <f t="shared" si="15"/>
        <v>1.329323941823274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219345.04200000002</v>
      </c>
      <c r="G48" s="5">
        <v>22483.510000000002</v>
      </c>
      <c r="I48" s="9">
        <f t="shared" si="8"/>
        <v>196861.532</v>
      </c>
      <c r="K48" s="21">
        <f t="shared" si="9"/>
        <v>8.755818464287826</v>
      </c>
      <c r="M48" s="9">
        <v>604724.092</v>
      </c>
      <c r="O48" s="9">
        <v>71386.67</v>
      </c>
      <c r="Q48" s="9">
        <f t="shared" si="10"/>
        <v>533337.4219999999</v>
      </c>
      <c r="S48" s="21">
        <f t="shared" si="11"/>
        <v>7.471106608558712</v>
      </c>
      <c r="U48" s="9">
        <v>1008439.612</v>
      </c>
      <c r="W48" s="9">
        <v>463544.47000000003</v>
      </c>
      <c r="Y48" s="9">
        <f t="shared" si="12"/>
        <v>544895.142</v>
      </c>
      <c r="AA48" s="21">
        <f t="shared" si="13"/>
        <v>1.175497017578486</v>
      </c>
      <c r="AC48" s="9">
        <v>1112827.812</v>
      </c>
      <c r="AE48" s="9">
        <v>15803733.98</v>
      </c>
      <c r="AG48" s="9">
        <f t="shared" si="14"/>
        <v>-14690906.168000001</v>
      </c>
      <c r="AI48" s="21">
        <f t="shared" si="15"/>
        <v>-0.9295845011433178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-2595.16</v>
      </c>
      <c r="G49" s="5">
        <v>-32685.48</v>
      </c>
      <c r="I49" s="9">
        <f t="shared" si="8"/>
        <v>30090.32</v>
      </c>
      <c r="K49" s="21">
        <f t="shared" si="9"/>
        <v>0.9206020532664657</v>
      </c>
      <c r="M49" s="9">
        <v>875.11</v>
      </c>
      <c r="O49" s="9">
        <v>-98209.18000000001</v>
      </c>
      <c r="Q49" s="9">
        <f t="shared" si="10"/>
        <v>99084.29000000001</v>
      </c>
      <c r="S49" s="21">
        <f t="shared" si="11"/>
        <v>1.0089106741345362</v>
      </c>
      <c r="U49" s="9">
        <v>-11448.99</v>
      </c>
      <c r="W49" s="9">
        <v>-130435.84</v>
      </c>
      <c r="Y49" s="9">
        <f t="shared" si="12"/>
        <v>118986.84999999999</v>
      </c>
      <c r="AA49" s="21">
        <f t="shared" si="13"/>
        <v>0.9122251215616811</v>
      </c>
      <c r="AC49" s="9">
        <v>-60947.47</v>
      </c>
      <c r="AE49" s="9">
        <v>38486.899999999994</v>
      </c>
      <c r="AG49" s="9">
        <f t="shared" si="14"/>
        <v>-99434.37</v>
      </c>
      <c r="AI49" s="21">
        <f t="shared" si="15"/>
        <v>-2.5835900007535035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1415.73</v>
      </c>
      <c r="G50" s="5">
        <v>6148.6</v>
      </c>
      <c r="I50" s="9">
        <f t="shared" si="8"/>
        <v>-4732.870000000001</v>
      </c>
      <c r="K50" s="21">
        <f t="shared" si="9"/>
        <v>-0.7697475848160558</v>
      </c>
      <c r="M50" s="9">
        <v>1959.3</v>
      </c>
      <c r="O50" s="9">
        <v>5373.29</v>
      </c>
      <c r="Q50" s="9">
        <f t="shared" si="10"/>
        <v>-3413.99</v>
      </c>
      <c r="S50" s="21">
        <f t="shared" si="11"/>
        <v>-0.6353630643423303</v>
      </c>
      <c r="U50" s="9">
        <v>636.25</v>
      </c>
      <c r="W50" s="9">
        <v>5026.36</v>
      </c>
      <c r="Y50" s="9">
        <f t="shared" si="12"/>
        <v>-4390.11</v>
      </c>
      <c r="AA50" s="21">
        <f t="shared" si="13"/>
        <v>-0.8734173437636779</v>
      </c>
      <c r="AC50" s="9">
        <v>-10831.76</v>
      </c>
      <c r="AE50" s="9">
        <v>-10511.600000000002</v>
      </c>
      <c r="AG50" s="9">
        <f t="shared" si="14"/>
        <v>-320.15999999999804</v>
      </c>
      <c r="AI50" s="21">
        <f t="shared" si="15"/>
        <v>-0.030457779976406824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-0.22</v>
      </c>
      <c r="G51" s="5">
        <v>-5.14</v>
      </c>
      <c r="I51" s="9">
        <f t="shared" si="8"/>
        <v>4.92</v>
      </c>
      <c r="K51" s="21">
        <f t="shared" si="9"/>
        <v>0.9571984435797666</v>
      </c>
      <c r="M51" s="9">
        <v>4.95</v>
      </c>
      <c r="O51" s="9">
        <v>-32112.38</v>
      </c>
      <c r="Q51" s="9">
        <f t="shared" si="10"/>
        <v>32117.33</v>
      </c>
      <c r="S51" s="21">
        <f t="shared" si="11"/>
        <v>1.0001541461579615</v>
      </c>
      <c r="U51" s="9">
        <v>-3956.36</v>
      </c>
      <c r="W51" s="9">
        <v>448.22</v>
      </c>
      <c r="Y51" s="9">
        <f t="shared" si="12"/>
        <v>-4404.58</v>
      </c>
      <c r="AA51" s="21">
        <f t="shared" si="13"/>
        <v>-9.826826112177056</v>
      </c>
      <c r="AC51" s="9">
        <v>-218.40999999999985</v>
      </c>
      <c r="AE51" s="9">
        <v>-70814.97</v>
      </c>
      <c r="AG51" s="9">
        <f t="shared" si="14"/>
        <v>70596.56</v>
      </c>
      <c r="AI51" s="21">
        <f t="shared" si="15"/>
        <v>0.9969157651270628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0</v>
      </c>
      <c r="G52" s="5">
        <v>11906.57</v>
      </c>
      <c r="I52" s="9">
        <f t="shared" si="8"/>
        <v>-11906.57</v>
      </c>
      <c r="K52" s="21" t="str">
        <f t="shared" si="9"/>
        <v>N.M.</v>
      </c>
      <c r="M52" s="9">
        <v>0</v>
      </c>
      <c r="O52" s="9">
        <v>39052.12</v>
      </c>
      <c r="Q52" s="9">
        <f t="shared" si="10"/>
        <v>-39052.12</v>
      </c>
      <c r="S52" s="21" t="str">
        <f t="shared" si="11"/>
        <v>N.M.</v>
      </c>
      <c r="U52" s="9">
        <v>0</v>
      </c>
      <c r="W52" s="9">
        <v>-63142.060000000005</v>
      </c>
      <c r="Y52" s="9">
        <f t="shared" si="12"/>
        <v>63142.060000000005</v>
      </c>
      <c r="AA52" s="21" t="str">
        <f t="shared" si="13"/>
        <v>N.M.</v>
      </c>
      <c r="AC52" s="9">
        <v>-3644.88</v>
      </c>
      <c r="AE52" s="9">
        <v>-106819.59</v>
      </c>
      <c r="AG52" s="9">
        <f t="shared" si="14"/>
        <v>103174.70999999999</v>
      </c>
      <c r="AI52" s="21">
        <f t="shared" si="15"/>
        <v>0.9658781689763085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181626.39</v>
      </c>
      <c r="G53" s="5">
        <v>2655.9500000000003</v>
      </c>
      <c r="I53" s="9">
        <f t="shared" si="8"/>
        <v>178970.44</v>
      </c>
      <c r="K53" s="21" t="str">
        <f t="shared" si="9"/>
        <v>N.M.</v>
      </c>
      <c r="M53" s="9">
        <v>231924.27000000002</v>
      </c>
      <c r="O53" s="9">
        <v>61924.380000000005</v>
      </c>
      <c r="Q53" s="9">
        <f t="shared" si="10"/>
        <v>169999.89</v>
      </c>
      <c r="S53" s="21">
        <f t="shared" si="11"/>
        <v>2.745282068225794</v>
      </c>
      <c r="U53" s="9">
        <v>-143216.55000000002</v>
      </c>
      <c r="W53" s="9">
        <v>421518.91000000003</v>
      </c>
      <c r="Y53" s="9">
        <f t="shared" si="12"/>
        <v>-564735.4600000001</v>
      </c>
      <c r="AA53" s="21">
        <f t="shared" si="13"/>
        <v>-1.3397630488273944</v>
      </c>
      <c r="AC53" s="9">
        <v>-922650.4600000001</v>
      </c>
      <c r="AE53" s="9">
        <v>-7609931.149999999</v>
      </c>
      <c r="AG53" s="9">
        <f t="shared" si="14"/>
        <v>6687280.6899999995</v>
      </c>
      <c r="AI53" s="21">
        <f t="shared" si="15"/>
        <v>0.8787570555089713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-27102.97</v>
      </c>
      <c r="G54" s="5">
        <v>-860.36</v>
      </c>
      <c r="I54" s="9">
        <f t="shared" si="8"/>
        <v>-26242.61</v>
      </c>
      <c r="K54" s="21" t="str">
        <f t="shared" si="9"/>
        <v>N.M.</v>
      </c>
      <c r="M54" s="9">
        <v>-40252.369</v>
      </c>
      <c r="O54" s="9">
        <v>-24002.77</v>
      </c>
      <c r="Q54" s="9">
        <f t="shared" si="10"/>
        <v>-16249.598999999998</v>
      </c>
      <c r="S54" s="21">
        <f t="shared" si="11"/>
        <v>-0.6769884892451995</v>
      </c>
      <c r="U54" s="9">
        <v>-72818.849</v>
      </c>
      <c r="W54" s="9">
        <v>-280335.58</v>
      </c>
      <c r="Y54" s="9">
        <f t="shared" si="12"/>
        <v>207516.73100000003</v>
      </c>
      <c r="AA54" s="21">
        <f t="shared" si="13"/>
        <v>0.7402439997092057</v>
      </c>
      <c r="AC54" s="9">
        <v>-75677.229</v>
      </c>
      <c r="AE54" s="9">
        <v>-1953809.6800000002</v>
      </c>
      <c r="AG54" s="9">
        <f t="shared" si="14"/>
        <v>1878132.4510000001</v>
      </c>
      <c r="AI54" s="21">
        <f t="shared" si="15"/>
        <v>0.9612668369009206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-0.02</v>
      </c>
      <c r="G55" s="5">
        <v>-0.02</v>
      </c>
      <c r="I55" s="9">
        <f t="shared" si="8"/>
        <v>0</v>
      </c>
      <c r="K55" s="21">
        <f t="shared" si="9"/>
        <v>0</v>
      </c>
      <c r="M55" s="9">
        <v>0.07</v>
      </c>
      <c r="O55" s="9">
        <v>-0.01</v>
      </c>
      <c r="Q55" s="9">
        <f t="shared" si="10"/>
        <v>0.08</v>
      </c>
      <c r="S55" s="21">
        <f t="shared" si="11"/>
        <v>8</v>
      </c>
      <c r="U55" s="9">
        <v>-0.02</v>
      </c>
      <c r="W55" s="9">
        <v>-0.01</v>
      </c>
      <c r="Y55" s="9">
        <f t="shared" si="12"/>
        <v>-0.01</v>
      </c>
      <c r="AA55" s="21">
        <f t="shared" si="13"/>
        <v>-1</v>
      </c>
      <c r="AC55" s="9">
        <v>-0.01</v>
      </c>
      <c r="AE55" s="9">
        <v>-0.05</v>
      </c>
      <c r="AG55" s="9">
        <f t="shared" si="14"/>
        <v>0.04</v>
      </c>
      <c r="AI55" s="21">
        <f t="shared" si="15"/>
        <v>0.7999999999999999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59010.950000000004</v>
      </c>
      <c r="G56" s="5">
        <v>197759.27000000002</v>
      </c>
      <c r="I56" s="9">
        <f t="shared" si="8"/>
        <v>-138748.32</v>
      </c>
      <c r="K56" s="21">
        <f t="shared" si="9"/>
        <v>-0.7016021044171532</v>
      </c>
      <c r="M56" s="9">
        <v>216341.76</v>
      </c>
      <c r="O56" s="9">
        <v>597061.85</v>
      </c>
      <c r="Q56" s="9">
        <f t="shared" si="10"/>
        <v>-380720.08999999997</v>
      </c>
      <c r="S56" s="21">
        <f t="shared" si="11"/>
        <v>-0.6376560317829719</v>
      </c>
      <c r="U56" s="9">
        <v>300204.559</v>
      </c>
      <c r="W56" s="9">
        <v>969561.97</v>
      </c>
      <c r="Y56" s="9">
        <f t="shared" si="12"/>
        <v>-669357.411</v>
      </c>
      <c r="AA56" s="21">
        <f t="shared" si="13"/>
        <v>-0.6903709424576543</v>
      </c>
      <c r="AC56" s="9">
        <v>2404658.529</v>
      </c>
      <c r="AE56" s="9">
        <v>694358.71</v>
      </c>
      <c r="AG56" s="9">
        <f t="shared" si="14"/>
        <v>1710299.8190000001</v>
      </c>
      <c r="AI56" s="21">
        <f t="shared" si="15"/>
        <v>2.4631358321983177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-366</v>
      </c>
      <c r="G57" s="5">
        <v>-63</v>
      </c>
      <c r="I57" s="9">
        <f t="shared" si="8"/>
        <v>-303</v>
      </c>
      <c r="K57" s="21">
        <f t="shared" si="9"/>
        <v>-4.809523809523809</v>
      </c>
      <c r="M57" s="9">
        <v>13898.45</v>
      </c>
      <c r="O57" s="9">
        <v>-2001</v>
      </c>
      <c r="Q57" s="9">
        <f t="shared" si="10"/>
        <v>15899.45</v>
      </c>
      <c r="S57" s="21">
        <f t="shared" si="11"/>
        <v>7.945752123938031</v>
      </c>
      <c r="U57" s="9">
        <v>13898.45</v>
      </c>
      <c r="W57" s="9">
        <v>-7331</v>
      </c>
      <c r="Y57" s="9">
        <f t="shared" si="12"/>
        <v>21229.45</v>
      </c>
      <c r="AA57" s="21">
        <f t="shared" si="13"/>
        <v>2.8958464056745328</v>
      </c>
      <c r="AC57" s="9">
        <v>14579.45</v>
      </c>
      <c r="AE57" s="9">
        <v>3886</v>
      </c>
      <c r="AG57" s="9">
        <f t="shared" si="14"/>
        <v>10693.45</v>
      </c>
      <c r="AI57" s="21">
        <f t="shared" si="15"/>
        <v>2.751788471435924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56727.520000000004</v>
      </c>
      <c r="G58" s="5">
        <v>55716.32</v>
      </c>
      <c r="I58" s="9">
        <f t="shared" si="8"/>
        <v>1011.2000000000044</v>
      </c>
      <c r="K58" s="21">
        <f t="shared" si="9"/>
        <v>0.018149080915609725</v>
      </c>
      <c r="M58" s="9">
        <v>167556.38</v>
      </c>
      <c r="O58" s="9">
        <v>165968.36000000002</v>
      </c>
      <c r="Q58" s="9">
        <f t="shared" si="10"/>
        <v>1588.0199999999895</v>
      </c>
      <c r="S58" s="21">
        <f t="shared" si="11"/>
        <v>0.00956820926591062</v>
      </c>
      <c r="U58" s="9">
        <v>276034.12</v>
      </c>
      <c r="W58" s="9">
        <v>261816.36000000002</v>
      </c>
      <c r="Y58" s="9">
        <f t="shared" si="12"/>
        <v>14217.75999999998</v>
      </c>
      <c r="AA58" s="21">
        <f t="shared" si="13"/>
        <v>0.05430432231202045</v>
      </c>
      <c r="AC58" s="9">
        <v>684799.8</v>
      </c>
      <c r="AE58" s="9">
        <v>557868.1900000001</v>
      </c>
      <c r="AG58" s="9">
        <f t="shared" si="14"/>
        <v>126931.60999999999</v>
      </c>
      <c r="AI58" s="21">
        <f t="shared" si="15"/>
        <v>0.22752975035196032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-1018905.94</v>
      </c>
      <c r="G59" s="5">
        <v>-804465.42</v>
      </c>
      <c r="I59" s="9">
        <f t="shared" si="8"/>
        <v>-214440.5199999999</v>
      </c>
      <c r="K59" s="21">
        <f t="shared" si="9"/>
        <v>-0.26656275666889434</v>
      </c>
      <c r="M59" s="9">
        <v>-2739460.38</v>
      </c>
      <c r="O59" s="9">
        <v>-2321600.768</v>
      </c>
      <c r="Q59" s="9">
        <f t="shared" si="10"/>
        <v>-417859.61199999973</v>
      </c>
      <c r="S59" s="21">
        <f t="shared" si="11"/>
        <v>-0.17998771268497432</v>
      </c>
      <c r="U59" s="9">
        <v>-3834651.38</v>
      </c>
      <c r="W59" s="9">
        <v>-3460685.688</v>
      </c>
      <c r="Y59" s="9">
        <f t="shared" si="12"/>
        <v>-373965.6919999998</v>
      </c>
      <c r="AA59" s="21">
        <f t="shared" si="13"/>
        <v>-0.10806115484475624</v>
      </c>
      <c r="AC59" s="9">
        <v>-11121662.66</v>
      </c>
      <c r="AE59" s="9">
        <v>-5891735.919</v>
      </c>
      <c r="AG59" s="9">
        <f t="shared" si="14"/>
        <v>-5229926.741</v>
      </c>
      <c r="AI59" s="21">
        <f t="shared" si="15"/>
        <v>-0.887671615446008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1018905.94</v>
      </c>
      <c r="G60" s="5">
        <v>804465.42</v>
      </c>
      <c r="I60" s="9">
        <f t="shared" si="8"/>
        <v>214440.5199999999</v>
      </c>
      <c r="K60" s="21">
        <f t="shared" si="9"/>
        <v>0.26656275666889434</v>
      </c>
      <c r="M60" s="9">
        <v>2739460.38</v>
      </c>
      <c r="O60" s="9">
        <v>2321600.768</v>
      </c>
      <c r="Q60" s="9">
        <f t="shared" si="10"/>
        <v>417859.61199999973</v>
      </c>
      <c r="S60" s="21">
        <f t="shared" si="11"/>
        <v>0.17998771268497432</v>
      </c>
      <c r="U60" s="9">
        <v>3834651.38</v>
      </c>
      <c r="W60" s="9">
        <v>3460685.688</v>
      </c>
      <c r="Y60" s="9">
        <f t="shared" si="12"/>
        <v>373965.6919999998</v>
      </c>
      <c r="AA60" s="21">
        <f t="shared" si="13"/>
        <v>0.10806115484475624</v>
      </c>
      <c r="AC60" s="9">
        <v>11121662.66</v>
      </c>
      <c r="AE60" s="9">
        <v>5891735.919</v>
      </c>
      <c r="AG60" s="9">
        <f t="shared" si="14"/>
        <v>5229926.741</v>
      </c>
      <c r="AI60" s="21">
        <f t="shared" si="15"/>
        <v>0.887671615446008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0</v>
      </c>
      <c r="G61" s="5">
        <v>-3263.79</v>
      </c>
      <c r="I61" s="9">
        <f t="shared" si="8"/>
        <v>3263.79</v>
      </c>
      <c r="K61" s="21" t="str">
        <f t="shared" si="9"/>
        <v>N.M.</v>
      </c>
      <c r="M61" s="9">
        <v>0</v>
      </c>
      <c r="O61" s="9">
        <v>539.5</v>
      </c>
      <c r="Q61" s="9">
        <f t="shared" si="10"/>
        <v>-539.5</v>
      </c>
      <c r="S61" s="21" t="str">
        <f t="shared" si="11"/>
        <v>N.M.</v>
      </c>
      <c r="U61" s="9">
        <v>0</v>
      </c>
      <c r="W61" s="9">
        <v>8256.75</v>
      </c>
      <c r="Y61" s="9">
        <f t="shared" si="12"/>
        <v>-8256.75</v>
      </c>
      <c r="AA61" s="21" t="str">
        <f t="shared" si="13"/>
        <v>N.M.</v>
      </c>
      <c r="AC61" s="9">
        <v>34.33</v>
      </c>
      <c r="AE61" s="9">
        <v>-101829.64</v>
      </c>
      <c r="AG61" s="9">
        <f t="shared" si="14"/>
        <v>101863.97</v>
      </c>
      <c r="AI61" s="21">
        <f t="shared" si="15"/>
        <v>1.0003371317035001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-11.46</v>
      </c>
      <c r="G62" s="5">
        <v>-165.49</v>
      </c>
      <c r="I62" s="9">
        <f t="shared" si="8"/>
        <v>154.03</v>
      </c>
      <c r="K62" s="21">
        <f t="shared" si="9"/>
        <v>0.9307511027856668</v>
      </c>
      <c r="M62" s="9">
        <v>-1260.72</v>
      </c>
      <c r="O62" s="9">
        <v>-1583.29</v>
      </c>
      <c r="Q62" s="9">
        <f t="shared" si="10"/>
        <v>322.56999999999994</v>
      </c>
      <c r="S62" s="21">
        <f t="shared" si="11"/>
        <v>0.20373399693044228</v>
      </c>
      <c r="U62" s="9">
        <v>-1508.76</v>
      </c>
      <c r="W62" s="9">
        <v>-1044.45</v>
      </c>
      <c r="Y62" s="9">
        <f t="shared" si="12"/>
        <v>-464.30999999999995</v>
      </c>
      <c r="AA62" s="21">
        <f t="shared" si="13"/>
        <v>-0.4445497630331753</v>
      </c>
      <c r="AC62" s="9">
        <v>1955.6499999999999</v>
      </c>
      <c r="AE62" s="9">
        <v>17879.87</v>
      </c>
      <c r="AG62" s="9">
        <f t="shared" si="14"/>
        <v>-15924.22</v>
      </c>
      <c r="AI62" s="21">
        <f t="shared" si="15"/>
        <v>-0.8906228065416583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-1376.07</v>
      </c>
      <c r="G63" s="5">
        <v>-3898.41</v>
      </c>
      <c r="I63" s="9">
        <f t="shared" si="8"/>
        <v>2522.34</v>
      </c>
      <c r="K63" s="21">
        <f t="shared" si="9"/>
        <v>0.6470176302646464</v>
      </c>
      <c r="M63" s="9">
        <v>-14970.210000000001</v>
      </c>
      <c r="O63" s="9">
        <v>-6551.360000000001</v>
      </c>
      <c r="Q63" s="9">
        <f t="shared" si="10"/>
        <v>-8418.85</v>
      </c>
      <c r="S63" s="21">
        <f t="shared" si="11"/>
        <v>-1.2850537903580326</v>
      </c>
      <c r="U63" s="9">
        <v>-19631.9</v>
      </c>
      <c r="W63" s="9">
        <v>-10916.74</v>
      </c>
      <c r="Y63" s="9">
        <f t="shared" si="12"/>
        <v>-8715.160000000002</v>
      </c>
      <c r="AA63" s="21">
        <f t="shared" si="13"/>
        <v>-0.7983299043487343</v>
      </c>
      <c r="AC63" s="9">
        <v>-44794.28</v>
      </c>
      <c r="AE63" s="9">
        <v>776.5100000000002</v>
      </c>
      <c r="AG63" s="9">
        <f t="shared" si="14"/>
        <v>-45570.79</v>
      </c>
      <c r="AI63" s="21" t="str">
        <f t="shared" si="15"/>
        <v>N.M.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8479.52</v>
      </c>
      <c r="G64" s="5">
        <v>-15905.17</v>
      </c>
      <c r="I64" s="9">
        <f t="shared" si="8"/>
        <v>24384.690000000002</v>
      </c>
      <c r="K64" s="21">
        <f t="shared" si="9"/>
        <v>1.533129793645714</v>
      </c>
      <c r="M64" s="9">
        <v>17310.02</v>
      </c>
      <c r="O64" s="9">
        <v>-47202.44</v>
      </c>
      <c r="Q64" s="9">
        <f t="shared" si="10"/>
        <v>64512.46000000001</v>
      </c>
      <c r="S64" s="21">
        <f t="shared" si="11"/>
        <v>1.3667187543694777</v>
      </c>
      <c r="U64" s="9">
        <v>43397.9</v>
      </c>
      <c r="W64" s="9">
        <v>-76975.87</v>
      </c>
      <c r="Y64" s="9">
        <f t="shared" si="12"/>
        <v>120373.76999999999</v>
      </c>
      <c r="AA64" s="21">
        <f t="shared" si="13"/>
        <v>1.5637857681894338</v>
      </c>
      <c r="AC64" s="9">
        <v>96212.85</v>
      </c>
      <c r="AE64" s="9">
        <v>-169145.77000000002</v>
      </c>
      <c r="AG64" s="9">
        <f t="shared" si="14"/>
        <v>265358.62</v>
      </c>
      <c r="AI64" s="21">
        <f t="shared" si="15"/>
        <v>1.5688161755390038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847988.37</v>
      </c>
      <c r="G65" s="5">
        <v>467713.92</v>
      </c>
      <c r="I65" s="9">
        <f t="shared" si="8"/>
        <v>380274.45</v>
      </c>
      <c r="K65" s="21">
        <f t="shared" si="9"/>
        <v>0.8130492460006322</v>
      </c>
      <c r="M65" s="9">
        <v>2661219.38</v>
      </c>
      <c r="O65" s="9">
        <v>2813512.2800000003</v>
      </c>
      <c r="Q65" s="9">
        <f t="shared" si="10"/>
        <v>-152292.90000000037</v>
      </c>
      <c r="S65" s="21">
        <f t="shared" si="11"/>
        <v>-0.054129104423173285</v>
      </c>
      <c r="U65" s="9">
        <v>5095909.014</v>
      </c>
      <c r="W65" s="9">
        <v>7853095.2</v>
      </c>
      <c r="Y65" s="9">
        <f t="shared" si="12"/>
        <v>-2757186.1859999998</v>
      </c>
      <c r="AA65" s="21">
        <f t="shared" si="13"/>
        <v>-0.35109547455887197</v>
      </c>
      <c r="AC65" s="9">
        <v>15212416.364</v>
      </c>
      <c r="AE65" s="9">
        <v>7853095.2</v>
      </c>
      <c r="AG65" s="9">
        <f t="shared" si="14"/>
        <v>7359321.164</v>
      </c>
      <c r="AI65" s="21">
        <f t="shared" si="15"/>
        <v>0.937123640625164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38544.96</v>
      </c>
      <c r="G66" s="5">
        <v>0</v>
      </c>
      <c r="I66" s="9">
        <f t="shared" si="8"/>
        <v>38544.96</v>
      </c>
      <c r="K66" s="21" t="str">
        <f t="shared" si="9"/>
        <v>N.M.</v>
      </c>
      <c r="M66" s="9">
        <v>81381.34</v>
      </c>
      <c r="O66" s="9">
        <v>0</v>
      </c>
      <c r="Q66" s="9">
        <f t="shared" si="10"/>
        <v>81381.34</v>
      </c>
      <c r="S66" s="21" t="str">
        <f t="shared" si="11"/>
        <v>N.M.</v>
      </c>
      <c r="U66" s="9">
        <v>475913.79000000004</v>
      </c>
      <c r="W66" s="9">
        <v>0</v>
      </c>
      <c r="Y66" s="9">
        <f t="shared" si="12"/>
        <v>475913.79000000004</v>
      </c>
      <c r="AA66" s="21" t="str">
        <f t="shared" si="13"/>
        <v>N.M.</v>
      </c>
      <c r="AC66" s="9">
        <v>625683.55</v>
      </c>
      <c r="AE66" s="9">
        <v>0</v>
      </c>
      <c r="AG66" s="9">
        <f t="shared" si="14"/>
        <v>625683.55</v>
      </c>
      <c r="AI66" s="21" t="str">
        <f t="shared" si="15"/>
        <v>N.M.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-1199852.28</v>
      </c>
      <c r="G67" s="5">
        <v>0</v>
      </c>
      <c r="I67" s="9">
        <f t="shared" si="8"/>
        <v>-1199852.28</v>
      </c>
      <c r="K67" s="21" t="str">
        <f t="shared" si="9"/>
        <v>N.M.</v>
      </c>
      <c r="M67" s="9">
        <v>-3131939.7</v>
      </c>
      <c r="O67" s="9">
        <v>0</v>
      </c>
      <c r="Q67" s="9">
        <f t="shared" si="10"/>
        <v>-3131939.7</v>
      </c>
      <c r="S67" s="21" t="str">
        <f t="shared" si="11"/>
        <v>N.M.</v>
      </c>
      <c r="U67" s="9">
        <v>-3658205.33</v>
      </c>
      <c r="W67" s="9">
        <v>0</v>
      </c>
      <c r="Y67" s="9">
        <f t="shared" si="12"/>
        <v>-3658205.33</v>
      </c>
      <c r="AA67" s="21" t="str">
        <f t="shared" si="13"/>
        <v>N.M.</v>
      </c>
      <c r="AC67" s="9">
        <v>-3658205.33</v>
      </c>
      <c r="AE67" s="9">
        <v>0</v>
      </c>
      <c r="AG67" s="9">
        <f t="shared" si="14"/>
        <v>-3658205.33</v>
      </c>
      <c r="AI67" s="21" t="str">
        <f t="shared" si="15"/>
        <v>N.M.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1199852.28</v>
      </c>
      <c r="G68" s="5">
        <v>0</v>
      </c>
      <c r="I68" s="9">
        <f t="shared" si="8"/>
        <v>1199852.28</v>
      </c>
      <c r="K68" s="21" t="str">
        <f t="shared" si="9"/>
        <v>N.M.</v>
      </c>
      <c r="M68" s="9">
        <v>3131939.7</v>
      </c>
      <c r="O68" s="9">
        <v>0</v>
      </c>
      <c r="Q68" s="9">
        <f t="shared" si="10"/>
        <v>3131939.7</v>
      </c>
      <c r="S68" s="21" t="str">
        <f t="shared" si="11"/>
        <v>N.M.</v>
      </c>
      <c r="U68" s="9">
        <v>3658205.33</v>
      </c>
      <c r="W68" s="9">
        <v>0</v>
      </c>
      <c r="Y68" s="9">
        <f t="shared" si="12"/>
        <v>3658205.33</v>
      </c>
      <c r="AA68" s="21" t="str">
        <f t="shared" si="13"/>
        <v>N.M.</v>
      </c>
      <c r="AC68" s="9">
        <v>3658205.33</v>
      </c>
      <c r="AE68" s="9">
        <v>0</v>
      </c>
      <c r="AG68" s="9">
        <f t="shared" si="14"/>
        <v>3658205.33</v>
      </c>
      <c r="AI68" s="21" t="str">
        <f t="shared" si="15"/>
        <v>N.M.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107893.89</v>
      </c>
      <c r="G69" s="5">
        <v>314173.44</v>
      </c>
      <c r="I69" s="9">
        <f t="shared" si="8"/>
        <v>-206279.55</v>
      </c>
      <c r="K69" s="21">
        <f t="shared" si="9"/>
        <v>-0.6565785764703725</v>
      </c>
      <c r="M69" s="9">
        <v>366386.98</v>
      </c>
      <c r="O69" s="9">
        <v>1036756.47</v>
      </c>
      <c r="Q69" s="9">
        <f t="shared" si="10"/>
        <v>-670369.49</v>
      </c>
      <c r="S69" s="21">
        <f t="shared" si="11"/>
        <v>-0.6466026587709648</v>
      </c>
      <c r="U69" s="9">
        <v>530717.03</v>
      </c>
      <c r="W69" s="9">
        <v>1460378.88</v>
      </c>
      <c r="Y69" s="9">
        <f t="shared" si="12"/>
        <v>-929661.8499999999</v>
      </c>
      <c r="AA69" s="21">
        <f t="shared" si="13"/>
        <v>-0.6365894924473298</v>
      </c>
      <c r="AC69" s="9">
        <v>1584154.86</v>
      </c>
      <c r="AE69" s="9">
        <v>2027532.0699999998</v>
      </c>
      <c r="AG69" s="9">
        <f t="shared" si="14"/>
        <v>-443377.20999999973</v>
      </c>
      <c r="AI69" s="21">
        <f t="shared" si="15"/>
        <v>-0.21867827225046052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-248878.16</v>
      </c>
      <c r="G70" s="5">
        <v>-364967.312</v>
      </c>
      <c r="I70" s="9">
        <f t="shared" si="8"/>
        <v>116089.15199999997</v>
      </c>
      <c r="K70" s="21">
        <f t="shared" si="9"/>
        <v>0.31808095734337977</v>
      </c>
      <c r="M70" s="9">
        <v>-734178.72</v>
      </c>
      <c r="O70" s="9">
        <v>-1162819.462</v>
      </c>
      <c r="Q70" s="9">
        <f t="shared" si="10"/>
        <v>428640.7420000001</v>
      </c>
      <c r="S70" s="21">
        <f t="shared" si="11"/>
        <v>0.3686219194016208</v>
      </c>
      <c r="U70" s="9">
        <v>-1362365.08</v>
      </c>
      <c r="W70" s="9">
        <v>-1610253.752</v>
      </c>
      <c r="Y70" s="9">
        <f t="shared" si="12"/>
        <v>247888.67200000002</v>
      </c>
      <c r="AA70" s="21">
        <f t="shared" si="13"/>
        <v>0.15394385617304868</v>
      </c>
      <c r="AC70" s="9">
        <v>-3060735.99</v>
      </c>
      <c r="AE70" s="9">
        <v>-3025724.802</v>
      </c>
      <c r="AG70" s="9">
        <f t="shared" si="14"/>
        <v>-35011.18800000008</v>
      </c>
      <c r="AI70" s="21">
        <f t="shared" si="15"/>
        <v>-0.011571173947101115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0</v>
      </c>
      <c r="G71" s="5">
        <v>0</v>
      </c>
      <c r="I71" s="9">
        <f t="shared" si="8"/>
        <v>0</v>
      </c>
      <c r="K71" s="21">
        <f t="shared" si="9"/>
        <v>0</v>
      </c>
      <c r="M71" s="9">
        <v>0</v>
      </c>
      <c r="O71" s="9">
        <v>0</v>
      </c>
      <c r="Q71" s="9">
        <f t="shared" si="10"/>
        <v>0</v>
      </c>
      <c r="S71" s="21">
        <f t="shared" si="11"/>
        <v>0</v>
      </c>
      <c r="U71" s="9">
        <v>0</v>
      </c>
      <c r="W71" s="9">
        <v>0</v>
      </c>
      <c r="Y71" s="9">
        <f t="shared" si="12"/>
        <v>0</v>
      </c>
      <c r="AA71" s="21">
        <f t="shared" si="13"/>
        <v>0</v>
      </c>
      <c r="AC71" s="9">
        <v>79428.90000000001</v>
      </c>
      <c r="AE71" s="9">
        <v>-792.6700000000001</v>
      </c>
      <c r="AG71" s="9">
        <f t="shared" si="14"/>
        <v>80221.57</v>
      </c>
      <c r="AI71" s="21" t="str">
        <f t="shared" si="15"/>
        <v>N.M.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0</v>
      </c>
      <c r="G72" s="5">
        <v>0</v>
      </c>
      <c r="I72" s="9">
        <f t="shared" si="8"/>
        <v>0</v>
      </c>
      <c r="K72" s="21">
        <f t="shared" si="9"/>
        <v>0</v>
      </c>
      <c r="M72" s="9">
        <v>0</v>
      </c>
      <c r="O72" s="9">
        <v>0</v>
      </c>
      <c r="Q72" s="9">
        <f t="shared" si="10"/>
        <v>0</v>
      </c>
      <c r="S72" s="21">
        <f t="shared" si="11"/>
        <v>0</v>
      </c>
      <c r="U72" s="9">
        <v>0</v>
      </c>
      <c r="W72" s="9">
        <v>0</v>
      </c>
      <c r="Y72" s="9">
        <f t="shared" si="12"/>
        <v>0</v>
      </c>
      <c r="AA72" s="21">
        <f t="shared" si="13"/>
        <v>0</v>
      </c>
      <c r="AC72" s="9">
        <v>-13438.41</v>
      </c>
      <c r="AE72" s="9">
        <v>0</v>
      </c>
      <c r="AG72" s="9">
        <f t="shared" si="14"/>
        <v>-13438.41</v>
      </c>
      <c r="AI72" s="21" t="str">
        <f t="shared" si="15"/>
        <v>N.M.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3157.9900000000002</v>
      </c>
      <c r="G73" s="5">
        <v>75536.09</v>
      </c>
      <c r="I73" s="9">
        <f t="shared" si="8"/>
        <v>-72378.09999999999</v>
      </c>
      <c r="K73" s="21">
        <f t="shared" si="9"/>
        <v>-0.9581923025139373</v>
      </c>
      <c r="M73" s="9">
        <v>68282.31</v>
      </c>
      <c r="O73" s="9">
        <v>319860.65</v>
      </c>
      <c r="Q73" s="9">
        <f t="shared" si="10"/>
        <v>-251578.34000000003</v>
      </c>
      <c r="S73" s="21">
        <f t="shared" si="11"/>
        <v>-0.786524819479983</v>
      </c>
      <c r="U73" s="9">
        <v>353950.51</v>
      </c>
      <c r="W73" s="9">
        <v>483698.05</v>
      </c>
      <c r="Y73" s="9">
        <f t="shared" si="12"/>
        <v>-129747.53999999998</v>
      </c>
      <c r="AA73" s="21">
        <f t="shared" si="13"/>
        <v>-0.26824077541763913</v>
      </c>
      <c r="AC73" s="9">
        <v>970528.78</v>
      </c>
      <c r="AE73" s="9">
        <v>3091919.58</v>
      </c>
      <c r="AG73" s="9">
        <f t="shared" si="14"/>
        <v>-2121390.8</v>
      </c>
      <c r="AI73" s="21">
        <f t="shared" si="15"/>
        <v>-0.6861080131974195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-1056940.74</v>
      </c>
      <c r="G74" s="5">
        <v>-641936.97</v>
      </c>
      <c r="I74" s="9">
        <f aca="true" t="shared" si="16" ref="I74:I103">+E74-G74</f>
        <v>-415003.77</v>
      </c>
      <c r="K74" s="21">
        <f aca="true" t="shared" si="17" ref="K74:K103">IF(G74&lt;0,IF(I74=0,0,IF(OR(G74=0,E74=0),"N.M.",IF(ABS(I74/G74)&gt;=10,"N.M.",I74/(-G74)))),IF(I74=0,0,IF(OR(G74=0,E74=0),"N.M.",IF(ABS(I74/G74)&gt;=10,"N.M.",I74/G74))))</f>
        <v>-0.6464867882589782</v>
      </c>
      <c r="M74" s="9">
        <v>-3049689.01</v>
      </c>
      <c r="O74" s="9">
        <v>-2913828.52</v>
      </c>
      <c r="Q74" s="9">
        <f aca="true" t="shared" si="18" ref="Q74:Q103">+M74-O74</f>
        <v>-135860.48999999976</v>
      </c>
      <c r="S74" s="21">
        <f aca="true" t="shared" si="19" ref="S74:S103">IF(O74&lt;0,IF(Q74=0,0,IF(OR(O74=0,M74=0),"N.M.",IF(ABS(Q74/O74)&gt;=10,"N.M.",Q74/(-O74)))),IF(Q74=0,0,IF(OR(O74=0,M74=0),"N.M.",IF(ABS(Q74/O74)&gt;=10,"N.M.",Q74/O74))))</f>
        <v>-0.0466261103107055</v>
      </c>
      <c r="U74" s="9">
        <v>-7125005.66</v>
      </c>
      <c r="W74" s="9">
        <v>-6377824.89</v>
      </c>
      <c r="Y74" s="9">
        <f aca="true" t="shared" si="20" ref="Y74:Y103">+U74-W74</f>
        <v>-747180.7700000005</v>
      </c>
      <c r="AA74" s="21">
        <f aca="true" t="shared" si="21" ref="AA74:AA103">IF(W74&lt;0,IF(Y74=0,0,IF(OR(W74=0,U74=0),"N.M.",IF(ABS(Y74/W74)&gt;=10,"N.M.",Y74/(-W74)))),IF(Y74=0,0,IF(OR(W74=0,U74=0),"N.M.",IF(ABS(Y74/W74)&gt;=10,"N.M.",Y74/W74))))</f>
        <v>-0.1171529138674738</v>
      </c>
      <c r="AC74" s="9">
        <v>-13995078.61</v>
      </c>
      <c r="AE74" s="9">
        <v>-21595618.36</v>
      </c>
      <c r="AG74" s="9">
        <f aca="true" t="shared" si="22" ref="AG74:AG103">+AC74-AE74</f>
        <v>7600539.75</v>
      </c>
      <c r="AI74" s="21">
        <f aca="true" t="shared" si="23" ref="AI74:AI103">IF(AE74&lt;0,IF(AG74=0,0,IF(OR(AE74=0,AC74=0),"N.M.",IF(ABS(AG74/AE74)&gt;=10,"N.M.",AG74/(-AE74)))),IF(AG74=0,0,IF(OR(AE74=0,AC74=0),"N.M.",IF(ABS(AG74/AE74)&gt;=10,"N.M.",AG74/AE74))))</f>
        <v>0.3519482342806136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595563.58</v>
      </c>
      <c r="G75" s="5">
        <v>398315.58</v>
      </c>
      <c r="I75" s="9">
        <f t="shared" si="16"/>
        <v>197247.99999999994</v>
      </c>
      <c r="K75" s="21">
        <f t="shared" si="17"/>
        <v>0.495205334423524</v>
      </c>
      <c r="M75" s="9">
        <v>1562191.92</v>
      </c>
      <c r="O75" s="9">
        <v>1464542.74</v>
      </c>
      <c r="Q75" s="9">
        <f t="shared" si="18"/>
        <v>97649.17999999993</v>
      </c>
      <c r="S75" s="21">
        <f t="shared" si="19"/>
        <v>0.06667554133654026</v>
      </c>
      <c r="U75" s="9">
        <v>3413428.13</v>
      </c>
      <c r="W75" s="9">
        <v>3682009.67</v>
      </c>
      <c r="Y75" s="9">
        <f t="shared" si="20"/>
        <v>-268581.54000000004</v>
      </c>
      <c r="AA75" s="21">
        <f t="shared" si="21"/>
        <v>-0.07294427882368924</v>
      </c>
      <c r="AC75" s="9">
        <v>6506910.15</v>
      </c>
      <c r="AE75" s="9">
        <v>11310880.67</v>
      </c>
      <c r="AG75" s="9">
        <f t="shared" si="22"/>
        <v>-4803970.52</v>
      </c>
      <c r="AI75" s="21">
        <f t="shared" si="23"/>
        <v>-0.4247211742531804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-5762.28</v>
      </c>
      <c r="G76" s="5">
        <v>-99230.14</v>
      </c>
      <c r="I76" s="9">
        <f t="shared" si="16"/>
        <v>93467.86</v>
      </c>
      <c r="K76" s="21">
        <f t="shared" si="17"/>
        <v>0.9419301434019947</v>
      </c>
      <c r="M76" s="9">
        <v>-139971.45</v>
      </c>
      <c r="O76" s="9">
        <v>-415682.02</v>
      </c>
      <c r="Q76" s="9">
        <f t="shared" si="18"/>
        <v>275710.57</v>
      </c>
      <c r="S76" s="21">
        <f t="shared" si="19"/>
        <v>0.6632727824022795</v>
      </c>
      <c r="U76" s="9">
        <v>-788064.5800000001</v>
      </c>
      <c r="W76" s="9">
        <v>-680156.38</v>
      </c>
      <c r="Y76" s="9">
        <f t="shared" si="20"/>
        <v>-107908.20000000007</v>
      </c>
      <c r="AA76" s="21">
        <f t="shared" si="21"/>
        <v>-0.1586520441078566</v>
      </c>
      <c r="AC76" s="9">
        <v>-2200411.88</v>
      </c>
      <c r="AE76" s="9">
        <v>-6435762.149999999</v>
      </c>
      <c r="AG76" s="9">
        <f t="shared" si="22"/>
        <v>4235350.27</v>
      </c>
      <c r="AI76" s="21">
        <f t="shared" si="23"/>
        <v>0.6580961463903696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0</v>
      </c>
      <c r="G77" s="5">
        <v>0</v>
      </c>
      <c r="I77" s="9">
        <f t="shared" si="16"/>
        <v>0</v>
      </c>
      <c r="K77" s="21">
        <f t="shared" si="17"/>
        <v>0</v>
      </c>
      <c r="M77" s="9">
        <v>0</v>
      </c>
      <c r="O77" s="9">
        <v>0</v>
      </c>
      <c r="Q77" s="9">
        <f t="shared" si="18"/>
        <v>0</v>
      </c>
      <c r="S77" s="21">
        <f t="shared" si="19"/>
        <v>0</v>
      </c>
      <c r="U77" s="9">
        <v>0</v>
      </c>
      <c r="W77" s="9">
        <v>0</v>
      </c>
      <c r="Y77" s="9">
        <f t="shared" si="20"/>
        <v>0</v>
      </c>
      <c r="AA77" s="21">
        <f t="shared" si="21"/>
        <v>0</v>
      </c>
      <c r="AC77" s="9">
        <v>0</v>
      </c>
      <c r="AE77" s="9">
        <v>8257281.13</v>
      </c>
      <c r="AG77" s="9">
        <f t="shared" si="22"/>
        <v>-8257281.13</v>
      </c>
      <c r="AI77" s="21" t="str">
        <f t="shared" si="23"/>
        <v>N.M.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0</v>
      </c>
      <c r="G78" s="5">
        <v>0</v>
      </c>
      <c r="I78" s="9">
        <f t="shared" si="16"/>
        <v>0</v>
      </c>
      <c r="K78" s="21">
        <f t="shared" si="17"/>
        <v>0</v>
      </c>
      <c r="M78" s="9">
        <v>0</v>
      </c>
      <c r="O78" s="9">
        <v>0</v>
      </c>
      <c r="Q78" s="9">
        <f t="shared" si="18"/>
        <v>0</v>
      </c>
      <c r="S78" s="21">
        <f t="shared" si="19"/>
        <v>0</v>
      </c>
      <c r="U78" s="9">
        <v>0</v>
      </c>
      <c r="W78" s="9">
        <v>0</v>
      </c>
      <c r="Y78" s="9">
        <f t="shared" si="20"/>
        <v>0</v>
      </c>
      <c r="AA78" s="21">
        <f t="shared" si="21"/>
        <v>0</v>
      </c>
      <c r="AC78" s="9">
        <v>0</v>
      </c>
      <c r="AE78" s="9">
        <v>-3812264.24</v>
      </c>
      <c r="AG78" s="9">
        <f t="shared" si="22"/>
        <v>3812264.24</v>
      </c>
      <c r="AI78" s="21" t="str">
        <f t="shared" si="23"/>
        <v>N.M.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0</v>
      </c>
      <c r="G79" s="5">
        <v>0</v>
      </c>
      <c r="I79" s="9">
        <f t="shared" si="16"/>
        <v>0</v>
      </c>
      <c r="K79" s="21">
        <f t="shared" si="17"/>
        <v>0</v>
      </c>
      <c r="M79" s="9">
        <v>0</v>
      </c>
      <c r="O79" s="9">
        <v>0</v>
      </c>
      <c r="Q79" s="9">
        <f t="shared" si="18"/>
        <v>0</v>
      </c>
      <c r="S79" s="21">
        <f t="shared" si="19"/>
        <v>0</v>
      </c>
      <c r="U79" s="9">
        <v>0</v>
      </c>
      <c r="W79" s="9">
        <v>0</v>
      </c>
      <c r="Y79" s="9">
        <f t="shared" si="20"/>
        <v>0</v>
      </c>
      <c r="AA79" s="21">
        <f t="shared" si="21"/>
        <v>0</v>
      </c>
      <c r="AC79" s="9">
        <v>0</v>
      </c>
      <c r="AE79" s="9">
        <v>-632624.09</v>
      </c>
      <c r="AG79" s="9">
        <f t="shared" si="22"/>
        <v>632624.09</v>
      </c>
      <c r="AI79" s="21" t="str">
        <f t="shared" si="23"/>
        <v>N.M.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562.94</v>
      </c>
      <c r="G80" s="5">
        <v>25947.95</v>
      </c>
      <c r="I80" s="9">
        <f t="shared" si="16"/>
        <v>-25385.010000000002</v>
      </c>
      <c r="K80" s="21">
        <f t="shared" si="17"/>
        <v>-0.9783050298771194</v>
      </c>
      <c r="M80" s="9">
        <v>5250.4400000000005</v>
      </c>
      <c r="O80" s="9">
        <v>54441.17</v>
      </c>
      <c r="Q80" s="9">
        <f t="shared" si="18"/>
        <v>-49190.729999999996</v>
      </c>
      <c r="S80" s="21">
        <f t="shared" si="19"/>
        <v>-0.9035575466140789</v>
      </c>
      <c r="U80" s="9">
        <v>12528.02</v>
      </c>
      <c r="W80" s="9">
        <v>55367.39</v>
      </c>
      <c r="Y80" s="9">
        <f t="shared" si="20"/>
        <v>-42839.369999999995</v>
      </c>
      <c r="AA80" s="21">
        <f t="shared" si="21"/>
        <v>-0.7737292655478251</v>
      </c>
      <c r="AC80" s="9">
        <v>11272.68</v>
      </c>
      <c r="AE80" s="9">
        <v>94131.11</v>
      </c>
      <c r="AG80" s="9">
        <f t="shared" si="22"/>
        <v>-82858.43</v>
      </c>
      <c r="AI80" s="21">
        <f t="shared" si="23"/>
        <v>-0.8802449052178392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0</v>
      </c>
      <c r="G81" s="5">
        <v>0</v>
      </c>
      <c r="I81" s="9">
        <f t="shared" si="16"/>
        <v>0</v>
      </c>
      <c r="K81" s="21">
        <f t="shared" si="17"/>
        <v>0</v>
      </c>
      <c r="M81" s="9">
        <v>-89.84</v>
      </c>
      <c r="O81" s="9">
        <v>0</v>
      </c>
      <c r="Q81" s="9">
        <f t="shared" si="18"/>
        <v>-89.84</v>
      </c>
      <c r="S81" s="21" t="str">
        <f t="shared" si="19"/>
        <v>N.M.</v>
      </c>
      <c r="U81" s="9">
        <v>-5712.54</v>
      </c>
      <c r="W81" s="9">
        <v>0</v>
      </c>
      <c r="Y81" s="9">
        <f t="shared" si="20"/>
        <v>-5712.54</v>
      </c>
      <c r="AA81" s="21" t="str">
        <f t="shared" si="21"/>
        <v>N.M.</v>
      </c>
      <c r="AC81" s="9">
        <v>-20019.91</v>
      </c>
      <c r="AE81" s="9">
        <v>-10.36</v>
      </c>
      <c r="AG81" s="9">
        <f t="shared" si="22"/>
        <v>-20009.55</v>
      </c>
      <c r="AI81" s="21" t="str">
        <f t="shared" si="23"/>
        <v>N.M.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0</v>
      </c>
      <c r="G82" s="5">
        <v>-22233.44</v>
      </c>
      <c r="I82" s="9">
        <f t="shared" si="16"/>
        <v>22233.44</v>
      </c>
      <c r="K82" s="21" t="str">
        <f t="shared" si="17"/>
        <v>N.M.</v>
      </c>
      <c r="M82" s="9">
        <v>0</v>
      </c>
      <c r="O82" s="9">
        <v>28503.83</v>
      </c>
      <c r="Q82" s="9">
        <f t="shared" si="18"/>
        <v>-28503.83</v>
      </c>
      <c r="S82" s="21" t="str">
        <f t="shared" si="19"/>
        <v>N.M.</v>
      </c>
      <c r="U82" s="9">
        <v>0</v>
      </c>
      <c r="W82" s="9">
        <v>-157471.41</v>
      </c>
      <c r="Y82" s="9">
        <f t="shared" si="20"/>
        <v>157471.41</v>
      </c>
      <c r="AA82" s="21" t="str">
        <f t="shared" si="21"/>
        <v>N.M.</v>
      </c>
      <c r="AC82" s="9">
        <v>-30966.24</v>
      </c>
      <c r="AE82" s="9">
        <v>-728892.89</v>
      </c>
      <c r="AG82" s="9">
        <f t="shared" si="22"/>
        <v>697926.65</v>
      </c>
      <c r="AI82" s="21">
        <f t="shared" si="23"/>
        <v>0.9575160624766144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101576.02</v>
      </c>
      <c r="G83" s="5">
        <v>127021.1</v>
      </c>
      <c r="I83" s="9">
        <f t="shared" si="16"/>
        <v>-25445.08</v>
      </c>
      <c r="K83" s="21">
        <f t="shared" si="17"/>
        <v>-0.200321678839185</v>
      </c>
      <c r="M83" s="9">
        <v>436665.96</v>
      </c>
      <c r="O83" s="9">
        <v>418790.45</v>
      </c>
      <c r="Q83" s="9">
        <f t="shared" si="18"/>
        <v>17875.51000000001</v>
      </c>
      <c r="S83" s="21">
        <f t="shared" si="19"/>
        <v>0.04268366196029544</v>
      </c>
      <c r="U83" s="9">
        <v>863267.54</v>
      </c>
      <c r="W83" s="9">
        <v>878105.37</v>
      </c>
      <c r="Y83" s="9">
        <f t="shared" si="20"/>
        <v>-14837.829999999958</v>
      </c>
      <c r="AA83" s="21">
        <f t="shared" si="21"/>
        <v>-0.01689755068916155</v>
      </c>
      <c r="AC83" s="9">
        <v>1765659.9700000002</v>
      </c>
      <c r="AE83" s="9">
        <v>1783529.15</v>
      </c>
      <c r="AG83" s="9">
        <f t="shared" si="22"/>
        <v>-17869.179999999702</v>
      </c>
      <c r="AI83" s="21">
        <f t="shared" si="23"/>
        <v>-0.010019000810836034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36682.37</v>
      </c>
      <c r="G84" s="5">
        <v>38974.63</v>
      </c>
      <c r="I84" s="9">
        <f t="shared" si="16"/>
        <v>-2292.2599999999948</v>
      </c>
      <c r="K84" s="21">
        <f t="shared" si="17"/>
        <v>-0.05881415679892266</v>
      </c>
      <c r="M84" s="9">
        <v>117119.51000000001</v>
      </c>
      <c r="O84" s="9">
        <v>116770.6</v>
      </c>
      <c r="Q84" s="9">
        <f t="shared" si="18"/>
        <v>348.9100000000035</v>
      </c>
      <c r="S84" s="21">
        <f t="shared" si="19"/>
        <v>0.002987995265931694</v>
      </c>
      <c r="U84" s="9">
        <v>160049.66</v>
      </c>
      <c r="W84" s="9">
        <v>172366.97</v>
      </c>
      <c r="Y84" s="9">
        <f t="shared" si="20"/>
        <v>-12317.309999999998</v>
      </c>
      <c r="AA84" s="21">
        <f t="shared" si="21"/>
        <v>-0.07145980462498121</v>
      </c>
      <c r="AC84" s="9">
        <v>386595.19</v>
      </c>
      <c r="AE84" s="9">
        <v>400898.96400000004</v>
      </c>
      <c r="AG84" s="9">
        <f t="shared" si="22"/>
        <v>-14303.774000000034</v>
      </c>
      <c r="AI84" s="21">
        <f t="shared" si="23"/>
        <v>-0.035679249098782985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311580.33</v>
      </c>
      <c r="G85" s="5">
        <v>340048.61</v>
      </c>
      <c r="I85" s="9">
        <f t="shared" si="16"/>
        <v>-28468.27999999997</v>
      </c>
      <c r="K85" s="21">
        <f t="shared" si="17"/>
        <v>-0.08371826604437516</v>
      </c>
      <c r="M85" s="9">
        <v>897699.2000000001</v>
      </c>
      <c r="O85" s="9">
        <v>1228391.92</v>
      </c>
      <c r="Q85" s="9">
        <f t="shared" si="18"/>
        <v>-330692.71999999986</v>
      </c>
      <c r="S85" s="21">
        <f t="shared" si="19"/>
        <v>-0.2692078274171649</v>
      </c>
      <c r="U85" s="9">
        <v>1581512.13</v>
      </c>
      <c r="W85" s="9">
        <v>2063798.84</v>
      </c>
      <c r="Y85" s="9">
        <f t="shared" si="20"/>
        <v>-482286.7100000002</v>
      </c>
      <c r="AA85" s="21">
        <f t="shared" si="21"/>
        <v>-0.23368881726864435</v>
      </c>
      <c r="AC85" s="9">
        <v>3788372.4099999997</v>
      </c>
      <c r="AE85" s="9">
        <v>11769794.52</v>
      </c>
      <c r="AG85" s="9">
        <f t="shared" si="22"/>
        <v>-7981422.109999999</v>
      </c>
      <c r="AI85" s="21">
        <f t="shared" si="23"/>
        <v>-0.6781275659857484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3145</v>
      </c>
      <c r="G86" s="5">
        <v>2300</v>
      </c>
      <c r="I86" s="9">
        <f t="shared" si="16"/>
        <v>845</v>
      </c>
      <c r="K86" s="21">
        <f t="shared" si="17"/>
        <v>0.3673913043478261</v>
      </c>
      <c r="M86" s="9">
        <v>18153.93</v>
      </c>
      <c r="O86" s="9">
        <v>16908.36</v>
      </c>
      <c r="Q86" s="9">
        <f t="shared" si="18"/>
        <v>1245.5699999999997</v>
      </c>
      <c r="S86" s="21">
        <f t="shared" si="19"/>
        <v>0.07366592620455205</v>
      </c>
      <c r="U86" s="9">
        <v>22753.93</v>
      </c>
      <c r="W86" s="9">
        <v>21508.36</v>
      </c>
      <c r="Y86" s="9">
        <f t="shared" si="20"/>
        <v>1245.5699999999997</v>
      </c>
      <c r="AA86" s="21">
        <f t="shared" si="21"/>
        <v>0.05791097043196226</v>
      </c>
      <c r="AC86" s="9">
        <v>84377.23999999999</v>
      </c>
      <c r="AE86" s="9">
        <v>80529.95999999999</v>
      </c>
      <c r="AG86" s="9">
        <f t="shared" si="22"/>
        <v>3847.279999999999</v>
      </c>
      <c r="AI86" s="21">
        <f t="shared" si="23"/>
        <v>0.047774517707447006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113105.13</v>
      </c>
      <c r="G87" s="5">
        <v>97193.71</v>
      </c>
      <c r="I87" s="9">
        <f t="shared" si="16"/>
        <v>15911.419999999998</v>
      </c>
      <c r="K87" s="21">
        <f t="shared" si="17"/>
        <v>0.16370833050821906</v>
      </c>
      <c r="M87" s="9">
        <v>440874.3</v>
      </c>
      <c r="O87" s="9">
        <v>349217.82</v>
      </c>
      <c r="Q87" s="9">
        <f t="shared" si="18"/>
        <v>91656.47999999998</v>
      </c>
      <c r="S87" s="21">
        <f t="shared" si="19"/>
        <v>0.2624622076845906</v>
      </c>
      <c r="U87" s="9">
        <v>774956.58</v>
      </c>
      <c r="W87" s="9">
        <v>672214.92</v>
      </c>
      <c r="Y87" s="9">
        <f t="shared" si="20"/>
        <v>102741.65999999992</v>
      </c>
      <c r="AA87" s="21">
        <f t="shared" si="21"/>
        <v>0.15284049333507788</v>
      </c>
      <c r="AC87" s="9">
        <v>1305147.0899999999</v>
      </c>
      <c r="AE87" s="9">
        <v>1068686.74</v>
      </c>
      <c r="AG87" s="9">
        <f t="shared" si="22"/>
        <v>236460.34999999986</v>
      </c>
      <c r="AI87" s="21">
        <f t="shared" si="23"/>
        <v>0.221262546964885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-588.32</v>
      </c>
      <c r="G88" s="5">
        <v>1012.23</v>
      </c>
      <c r="I88" s="9">
        <f t="shared" si="16"/>
        <v>-1600.5500000000002</v>
      </c>
      <c r="K88" s="21">
        <f t="shared" si="17"/>
        <v>-1.5812117799314387</v>
      </c>
      <c r="M88" s="9">
        <v>6084.47</v>
      </c>
      <c r="O88" s="9">
        <v>14066.01</v>
      </c>
      <c r="Q88" s="9">
        <f t="shared" si="18"/>
        <v>-7981.54</v>
      </c>
      <c r="S88" s="21">
        <f t="shared" si="19"/>
        <v>-0.5674345461150675</v>
      </c>
      <c r="U88" s="9">
        <v>18901.21</v>
      </c>
      <c r="W88" s="9">
        <v>-23646.36</v>
      </c>
      <c r="Y88" s="9">
        <f t="shared" si="20"/>
        <v>42547.57</v>
      </c>
      <c r="AA88" s="21">
        <f t="shared" si="21"/>
        <v>1.799328522444892</v>
      </c>
      <c r="AC88" s="9">
        <v>8923.499999999998</v>
      </c>
      <c r="AE88" s="9">
        <v>40350.85</v>
      </c>
      <c r="AG88" s="9">
        <f t="shared" si="22"/>
        <v>-31427.35</v>
      </c>
      <c r="AI88" s="21">
        <f t="shared" si="23"/>
        <v>-0.7788522422699894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0</v>
      </c>
      <c r="G89" s="5">
        <v>0</v>
      </c>
      <c r="I89" s="9">
        <f t="shared" si="16"/>
        <v>0</v>
      </c>
      <c r="K89" s="21">
        <f t="shared" si="17"/>
        <v>0</v>
      </c>
      <c r="M89" s="9">
        <v>0</v>
      </c>
      <c r="O89" s="9">
        <v>0</v>
      </c>
      <c r="Q89" s="9">
        <f t="shared" si="18"/>
        <v>0</v>
      </c>
      <c r="S89" s="21">
        <f t="shared" si="19"/>
        <v>0</v>
      </c>
      <c r="U89" s="9">
        <v>0</v>
      </c>
      <c r="W89" s="9">
        <v>0</v>
      </c>
      <c r="Y89" s="9">
        <f t="shared" si="20"/>
        <v>0</v>
      </c>
      <c r="AA89" s="21">
        <f t="shared" si="21"/>
        <v>0</v>
      </c>
      <c r="AC89" s="9">
        <v>0</v>
      </c>
      <c r="AE89" s="9">
        <v>-33444</v>
      </c>
      <c r="AG89" s="9">
        <f t="shared" si="22"/>
        <v>33444</v>
      </c>
      <c r="AI89" s="21" t="str">
        <f t="shared" si="23"/>
        <v>N.M.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18157.84</v>
      </c>
      <c r="G90" s="5">
        <v>8163.52</v>
      </c>
      <c r="I90" s="9">
        <f t="shared" si="16"/>
        <v>9994.32</v>
      </c>
      <c r="K90" s="21">
        <f t="shared" si="17"/>
        <v>1.2242660029007093</v>
      </c>
      <c r="M90" s="9">
        <v>35086.79</v>
      </c>
      <c r="O90" s="9">
        <v>200865.96</v>
      </c>
      <c r="Q90" s="9">
        <f t="shared" si="18"/>
        <v>-165779.16999999998</v>
      </c>
      <c r="S90" s="21">
        <f t="shared" si="19"/>
        <v>-0.8253223692058126</v>
      </c>
      <c r="U90" s="9">
        <v>52870.17</v>
      </c>
      <c r="W90" s="9">
        <v>1748335.49</v>
      </c>
      <c r="Y90" s="9">
        <f t="shared" si="20"/>
        <v>-1695465.32</v>
      </c>
      <c r="AA90" s="21">
        <f t="shared" si="21"/>
        <v>-0.9697597112782971</v>
      </c>
      <c r="AC90" s="9">
        <v>359648.45999999996</v>
      </c>
      <c r="AE90" s="9">
        <v>2801391.33</v>
      </c>
      <c r="AG90" s="9">
        <f t="shared" si="22"/>
        <v>-2441742.87</v>
      </c>
      <c r="AI90" s="21">
        <f t="shared" si="23"/>
        <v>-0.8716179149451426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18113.82</v>
      </c>
      <c r="G91" s="5">
        <v>-98808.24</v>
      </c>
      <c r="I91" s="9">
        <f t="shared" si="16"/>
        <v>116922.06</v>
      </c>
      <c r="K91" s="21">
        <f t="shared" si="17"/>
        <v>1.1833229698251886</v>
      </c>
      <c r="M91" s="9">
        <v>-53981.17</v>
      </c>
      <c r="O91" s="9">
        <v>14256.28</v>
      </c>
      <c r="Q91" s="9">
        <f t="shared" si="18"/>
        <v>-68237.45</v>
      </c>
      <c r="S91" s="21">
        <f t="shared" si="19"/>
        <v>-4.786483570749171</v>
      </c>
      <c r="U91" s="9">
        <v>-69838.7</v>
      </c>
      <c r="W91" s="9">
        <v>73066.11</v>
      </c>
      <c r="Y91" s="9">
        <f t="shared" si="20"/>
        <v>-142904.81</v>
      </c>
      <c r="AA91" s="21">
        <f t="shared" si="21"/>
        <v>-1.9558289061782541</v>
      </c>
      <c r="AC91" s="9">
        <v>-69625.05</v>
      </c>
      <c r="AE91" s="9">
        <v>108785.61</v>
      </c>
      <c r="AG91" s="9">
        <f t="shared" si="22"/>
        <v>-178410.66</v>
      </c>
      <c r="AI91" s="21">
        <f t="shared" si="23"/>
        <v>-1.640020771129564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0</v>
      </c>
      <c r="G92" s="5">
        <v>0</v>
      </c>
      <c r="I92" s="9">
        <f t="shared" si="16"/>
        <v>0</v>
      </c>
      <c r="K92" s="21">
        <f t="shared" si="17"/>
        <v>0</v>
      </c>
      <c r="M92" s="9">
        <v>0</v>
      </c>
      <c r="O92" s="9">
        <v>1.04</v>
      </c>
      <c r="Q92" s="9">
        <f t="shared" si="18"/>
        <v>-1.04</v>
      </c>
      <c r="S92" s="21" t="str">
        <f t="shared" si="19"/>
        <v>N.M.</v>
      </c>
      <c r="U92" s="9">
        <v>0</v>
      </c>
      <c r="W92" s="9">
        <v>1.04</v>
      </c>
      <c r="Y92" s="9">
        <f t="shared" si="20"/>
        <v>-1.04</v>
      </c>
      <c r="AA92" s="21" t="str">
        <f t="shared" si="21"/>
        <v>N.M.</v>
      </c>
      <c r="AC92" s="9">
        <v>-0.38</v>
      </c>
      <c r="AE92" s="9">
        <v>9.030000000000001</v>
      </c>
      <c r="AG92" s="9">
        <f t="shared" si="22"/>
        <v>-9.410000000000002</v>
      </c>
      <c r="AI92" s="21">
        <f t="shared" si="23"/>
        <v>-1.0420819490586932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1.32</v>
      </c>
      <c r="G93" s="5">
        <v>-34.61</v>
      </c>
      <c r="I93" s="9">
        <f t="shared" si="16"/>
        <v>35.93</v>
      </c>
      <c r="K93" s="21">
        <f t="shared" si="17"/>
        <v>1.0381392661080613</v>
      </c>
      <c r="M93" s="9">
        <v>23.29</v>
      </c>
      <c r="O93" s="9">
        <v>431.49</v>
      </c>
      <c r="Q93" s="9">
        <f t="shared" si="18"/>
        <v>-408.2</v>
      </c>
      <c r="S93" s="21">
        <f t="shared" si="19"/>
        <v>-0.9460242415814967</v>
      </c>
      <c r="U93" s="9">
        <v>7.2700000000000005</v>
      </c>
      <c r="W93" s="9">
        <v>-46.77</v>
      </c>
      <c r="Y93" s="9">
        <f t="shared" si="20"/>
        <v>54.040000000000006</v>
      </c>
      <c r="AA93" s="21">
        <f t="shared" si="21"/>
        <v>1.1554415223433825</v>
      </c>
      <c r="AC93" s="9">
        <v>-38.68</v>
      </c>
      <c r="AE93" s="9">
        <v>832.47</v>
      </c>
      <c r="AG93" s="9">
        <f t="shared" si="22"/>
        <v>-871.15</v>
      </c>
      <c r="AI93" s="21">
        <f t="shared" si="23"/>
        <v>-1.046464136845772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122717.92</v>
      </c>
      <c r="G94" s="5">
        <v>209312.53</v>
      </c>
      <c r="I94" s="9">
        <f t="shared" si="16"/>
        <v>-86594.61</v>
      </c>
      <c r="K94" s="21">
        <f t="shared" si="17"/>
        <v>-0.4137096331500078</v>
      </c>
      <c r="M94" s="9">
        <v>447703.32</v>
      </c>
      <c r="O94" s="9">
        <v>263524.53</v>
      </c>
      <c r="Q94" s="9">
        <f t="shared" si="18"/>
        <v>184178.78999999998</v>
      </c>
      <c r="S94" s="21">
        <f t="shared" si="19"/>
        <v>0.6989056768263658</v>
      </c>
      <c r="U94" s="9">
        <v>934501.63</v>
      </c>
      <c r="W94" s="9">
        <v>181220.28</v>
      </c>
      <c r="Y94" s="9">
        <f t="shared" si="20"/>
        <v>753281.35</v>
      </c>
      <c r="AA94" s="21">
        <f t="shared" si="21"/>
        <v>4.156716621340614</v>
      </c>
      <c r="AC94" s="9">
        <v>1693033.78</v>
      </c>
      <c r="AE94" s="9">
        <v>-37876.610000000015</v>
      </c>
      <c r="AG94" s="9">
        <f t="shared" si="22"/>
        <v>1730910.3900000001</v>
      </c>
      <c r="AI94" s="21" t="str">
        <f t="shared" si="23"/>
        <v>N.M.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-83.16</v>
      </c>
      <c r="G95" s="5">
        <v>-204.4</v>
      </c>
      <c r="I95" s="9">
        <f t="shared" si="16"/>
        <v>121.24000000000001</v>
      </c>
      <c r="K95" s="21">
        <f t="shared" si="17"/>
        <v>0.5931506849315069</v>
      </c>
      <c r="M95" s="9">
        <v>-901.69</v>
      </c>
      <c r="O95" s="9">
        <v>-287.19</v>
      </c>
      <c r="Q95" s="9">
        <f t="shared" si="18"/>
        <v>-614.5</v>
      </c>
      <c r="S95" s="21">
        <f t="shared" si="19"/>
        <v>-2.139698457467182</v>
      </c>
      <c r="U95" s="9">
        <v>-1174.75</v>
      </c>
      <c r="W95" s="9">
        <v>-443.5</v>
      </c>
      <c r="Y95" s="9">
        <f t="shared" si="20"/>
        <v>-731.25</v>
      </c>
      <c r="AA95" s="21">
        <f t="shared" si="21"/>
        <v>-1.6488162344983088</v>
      </c>
      <c r="AC95" s="9">
        <v>-2417.2200000000003</v>
      </c>
      <c r="AE95" s="9">
        <v>72.66999999999996</v>
      </c>
      <c r="AG95" s="9">
        <f t="shared" si="22"/>
        <v>-2489.8900000000003</v>
      </c>
      <c r="AI95" s="21" t="str">
        <f t="shared" si="23"/>
        <v>N.M.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-18113.82</v>
      </c>
      <c r="G96" s="5">
        <v>98808.24</v>
      </c>
      <c r="I96" s="9">
        <f t="shared" si="16"/>
        <v>-116922.06</v>
      </c>
      <c r="K96" s="21">
        <f t="shared" si="17"/>
        <v>-1.1833229698251886</v>
      </c>
      <c r="M96" s="9">
        <v>53981.17</v>
      </c>
      <c r="O96" s="9">
        <v>-14256.28</v>
      </c>
      <c r="Q96" s="9">
        <f t="shared" si="18"/>
        <v>68237.45</v>
      </c>
      <c r="S96" s="21">
        <f t="shared" si="19"/>
        <v>4.786483570749171</v>
      </c>
      <c r="U96" s="9">
        <v>69838.7</v>
      </c>
      <c r="W96" s="9">
        <v>-73066.11</v>
      </c>
      <c r="Y96" s="9">
        <f t="shared" si="20"/>
        <v>142904.81</v>
      </c>
      <c r="AA96" s="21">
        <f t="shared" si="21"/>
        <v>1.9558289061782541</v>
      </c>
      <c r="AC96" s="9">
        <v>69625.05</v>
      </c>
      <c r="AE96" s="9">
        <v>-108785.61</v>
      </c>
      <c r="AG96" s="9">
        <f t="shared" si="22"/>
        <v>178410.66</v>
      </c>
      <c r="AI96" s="21">
        <f t="shared" si="23"/>
        <v>1.640020771129564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-84601.86</v>
      </c>
      <c r="G97" s="5">
        <v>0</v>
      </c>
      <c r="I97" s="9">
        <f t="shared" si="16"/>
        <v>-84601.86</v>
      </c>
      <c r="K97" s="21" t="str">
        <f t="shared" si="17"/>
        <v>N.M.</v>
      </c>
      <c r="M97" s="9">
        <v>-254036.17</v>
      </c>
      <c r="O97" s="9">
        <v>0</v>
      </c>
      <c r="Q97" s="9">
        <f t="shared" si="18"/>
        <v>-254036.17</v>
      </c>
      <c r="S97" s="21" t="str">
        <f t="shared" si="19"/>
        <v>N.M.</v>
      </c>
      <c r="U97" s="9">
        <v>-424754.77</v>
      </c>
      <c r="W97" s="9">
        <v>0</v>
      </c>
      <c r="Y97" s="9">
        <f t="shared" si="20"/>
        <v>-424754.77</v>
      </c>
      <c r="AA97" s="21" t="str">
        <f t="shared" si="21"/>
        <v>N.M.</v>
      </c>
      <c r="AC97" s="9">
        <v>-691133.21</v>
      </c>
      <c r="AE97" s="9">
        <v>0</v>
      </c>
      <c r="AG97" s="9">
        <f t="shared" si="22"/>
        <v>-691133.21</v>
      </c>
      <c r="AI97" s="21" t="str">
        <f t="shared" si="23"/>
        <v>N.M.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1302.82</v>
      </c>
      <c r="G98" s="5">
        <v>1269.429</v>
      </c>
      <c r="I98" s="9">
        <f t="shared" si="16"/>
        <v>33.39099999999985</v>
      </c>
      <c r="K98" s="21">
        <f t="shared" si="17"/>
        <v>0.0263039524069482</v>
      </c>
      <c r="M98" s="9">
        <v>3856.62</v>
      </c>
      <c r="O98" s="9">
        <v>3767.179</v>
      </c>
      <c r="Q98" s="9">
        <f t="shared" si="18"/>
        <v>89.4409999999998</v>
      </c>
      <c r="S98" s="21">
        <f t="shared" si="19"/>
        <v>0.023742168874906076</v>
      </c>
      <c r="U98" s="9">
        <v>5904.08</v>
      </c>
      <c r="W98" s="9">
        <v>6182.943</v>
      </c>
      <c r="Y98" s="9">
        <f t="shared" si="20"/>
        <v>-278.8630000000003</v>
      </c>
      <c r="AA98" s="21">
        <f t="shared" si="21"/>
        <v>-0.045101984605065946</v>
      </c>
      <c r="AC98" s="9">
        <v>15055.51</v>
      </c>
      <c r="AE98" s="9">
        <v>14066.353</v>
      </c>
      <c r="AG98" s="9">
        <f t="shared" si="22"/>
        <v>989.1570000000011</v>
      </c>
      <c r="AI98" s="21">
        <f t="shared" si="23"/>
        <v>0.0703207860630258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6054.09</v>
      </c>
      <c r="G99" s="5">
        <v>6416.094</v>
      </c>
      <c r="I99" s="9">
        <f t="shared" si="16"/>
        <v>-362.0039999999999</v>
      </c>
      <c r="K99" s="21">
        <f t="shared" si="17"/>
        <v>-0.05642124320497797</v>
      </c>
      <c r="M99" s="9">
        <v>18098.25</v>
      </c>
      <c r="O99" s="9">
        <v>19247.724000000002</v>
      </c>
      <c r="Q99" s="9">
        <f t="shared" si="18"/>
        <v>-1149.474000000002</v>
      </c>
      <c r="S99" s="21">
        <f t="shared" si="19"/>
        <v>-0.05971999598497993</v>
      </c>
      <c r="U99" s="9">
        <v>31394.84</v>
      </c>
      <c r="W99" s="9">
        <v>32079.441</v>
      </c>
      <c r="Y99" s="9">
        <f t="shared" si="20"/>
        <v>-684.6009999999987</v>
      </c>
      <c r="AA99" s="21">
        <f t="shared" si="21"/>
        <v>-0.02134080204203056</v>
      </c>
      <c r="AC99" s="9">
        <v>76553.01</v>
      </c>
      <c r="AE99" s="9">
        <v>78028.551</v>
      </c>
      <c r="AG99" s="9">
        <f t="shared" si="22"/>
        <v>-1475.541000000012</v>
      </c>
      <c r="AI99" s="21">
        <f t="shared" si="23"/>
        <v>-0.018910270421400133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59229.93</v>
      </c>
      <c r="G100" s="5">
        <v>76388.92</v>
      </c>
      <c r="I100" s="9">
        <f t="shared" si="16"/>
        <v>-17158.989999999998</v>
      </c>
      <c r="K100" s="21">
        <f t="shared" si="17"/>
        <v>-0.22462668669749486</v>
      </c>
      <c r="M100" s="9">
        <v>233054.06</v>
      </c>
      <c r="O100" s="9">
        <v>249166.46</v>
      </c>
      <c r="Q100" s="9">
        <f t="shared" si="18"/>
        <v>-16112.399999999994</v>
      </c>
      <c r="S100" s="21">
        <f t="shared" si="19"/>
        <v>-0.06466520413702548</v>
      </c>
      <c r="U100" s="9">
        <v>392047.26</v>
      </c>
      <c r="W100" s="9">
        <v>444360.44</v>
      </c>
      <c r="Y100" s="9">
        <f t="shared" si="20"/>
        <v>-52313.17999999999</v>
      </c>
      <c r="AA100" s="21">
        <f t="shared" si="21"/>
        <v>-0.11772690656260938</v>
      </c>
      <c r="AC100" s="9">
        <v>825979.97</v>
      </c>
      <c r="AE100" s="9">
        <v>1183531.7</v>
      </c>
      <c r="AG100" s="9">
        <f t="shared" si="22"/>
        <v>-357551.73</v>
      </c>
      <c r="AI100" s="21">
        <f t="shared" si="23"/>
        <v>-0.3021057484138363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12349.51</v>
      </c>
      <c r="G101" s="5">
        <v>10686.992</v>
      </c>
      <c r="I101" s="9">
        <f t="shared" si="16"/>
        <v>1662.518</v>
      </c>
      <c r="K101" s="21">
        <f t="shared" si="17"/>
        <v>0.155564634089742</v>
      </c>
      <c r="M101" s="9">
        <v>42979.65</v>
      </c>
      <c r="O101" s="9">
        <v>35414.482</v>
      </c>
      <c r="Q101" s="9">
        <f t="shared" si="18"/>
        <v>7565.167999999998</v>
      </c>
      <c r="S101" s="21">
        <f t="shared" si="19"/>
        <v>0.21361792048800818</v>
      </c>
      <c r="U101" s="9">
        <v>66229.4</v>
      </c>
      <c r="W101" s="9">
        <v>64477.056</v>
      </c>
      <c r="Y101" s="9">
        <f t="shared" si="20"/>
        <v>1752.3439999999973</v>
      </c>
      <c r="AA101" s="21">
        <f t="shared" si="21"/>
        <v>0.02717779174036726</v>
      </c>
      <c r="AC101" s="9">
        <v>157506.28999999998</v>
      </c>
      <c r="AE101" s="9">
        <v>187486.106</v>
      </c>
      <c r="AG101" s="9">
        <f t="shared" si="22"/>
        <v>-29979.81600000002</v>
      </c>
      <c r="AI101" s="21">
        <f t="shared" si="23"/>
        <v>-0.1599042011145083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334224.035</v>
      </c>
      <c r="G102" s="5">
        <v>331462.946</v>
      </c>
      <c r="I102" s="9">
        <f t="shared" si="16"/>
        <v>2761.088999999978</v>
      </c>
      <c r="K102" s="21">
        <f t="shared" si="17"/>
        <v>0.00833000802448663</v>
      </c>
      <c r="M102" s="9">
        <v>1032883.295</v>
      </c>
      <c r="O102" s="9">
        <v>988826.406</v>
      </c>
      <c r="Q102" s="9">
        <f t="shared" si="18"/>
        <v>44056.88900000008</v>
      </c>
      <c r="S102" s="21">
        <f t="shared" si="19"/>
        <v>0.0445547254125413</v>
      </c>
      <c r="U102" s="9">
        <v>1709994.095</v>
      </c>
      <c r="W102" s="9">
        <v>1539377.797</v>
      </c>
      <c r="Y102" s="9">
        <f t="shared" si="20"/>
        <v>170616.29799999995</v>
      </c>
      <c r="AA102" s="21">
        <f t="shared" si="21"/>
        <v>0.11083458416283755</v>
      </c>
      <c r="AC102" s="9">
        <v>4053007.5250000004</v>
      </c>
      <c r="AE102" s="9">
        <v>3646402.357</v>
      </c>
      <c r="AG102" s="9">
        <f t="shared" si="22"/>
        <v>406605.1680000005</v>
      </c>
      <c r="AI102" s="21">
        <f t="shared" si="23"/>
        <v>0.11150858522769448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4548</v>
      </c>
      <c r="G103" s="5">
        <v>4548</v>
      </c>
      <c r="I103" s="9">
        <f t="shared" si="16"/>
        <v>0</v>
      </c>
      <c r="K103" s="21">
        <f t="shared" si="17"/>
        <v>0</v>
      </c>
      <c r="M103" s="9">
        <v>14724</v>
      </c>
      <c r="O103" s="9">
        <v>20472</v>
      </c>
      <c r="Q103" s="9">
        <f t="shared" si="18"/>
        <v>-5748</v>
      </c>
      <c r="S103" s="21">
        <f t="shared" si="19"/>
        <v>-0.28077373974208675</v>
      </c>
      <c r="U103" s="9">
        <v>29556</v>
      </c>
      <c r="W103" s="9">
        <v>34344</v>
      </c>
      <c r="Y103" s="9">
        <f t="shared" si="20"/>
        <v>-4788</v>
      </c>
      <c r="AA103" s="21">
        <f t="shared" si="21"/>
        <v>-0.13941299790356393</v>
      </c>
      <c r="AC103" s="9">
        <v>61308</v>
      </c>
      <c r="AE103" s="9">
        <v>104316</v>
      </c>
      <c r="AG103" s="9">
        <f t="shared" si="22"/>
        <v>-43008</v>
      </c>
      <c r="AI103" s="21">
        <f t="shared" si="23"/>
        <v>-0.41228574715288163</v>
      </c>
    </row>
    <row r="104" spans="1:68" s="17" customFormat="1" ht="12.75">
      <c r="A104" s="17" t="s">
        <v>88</v>
      </c>
      <c r="B104" s="98"/>
      <c r="C104" s="17" t="s">
        <v>89</v>
      </c>
      <c r="D104" s="18"/>
      <c r="E104" s="18">
        <v>45103810.757000014</v>
      </c>
      <c r="F104" s="99"/>
      <c r="G104" s="23">
        <v>44093464.71899999</v>
      </c>
      <c r="H104" s="100"/>
      <c r="I104" s="18">
        <f aca="true" t="shared" si="24" ref="I104:I113">+E104-G104</f>
        <v>1010346.0380000249</v>
      </c>
      <c r="J104" s="37" t="str">
        <f>IF((+E104-G104)=(I104),"  ",$AO$510)</f>
        <v>  </v>
      </c>
      <c r="K104" s="40">
        <f aca="true" t="shared" si="25" ref="K104:K113">IF(G104&lt;0,IF(I104=0,0,IF(OR(G104=0,E104=0),"N.M.",IF(ABS(I104/G104)&gt;=10,"N.M.",I104/(-G104)))),IF(I104=0,0,IF(OR(G104=0,E104=0),"N.M.",IF(ABS(I104/G104)&gt;=10,"N.M.",I104/G104))))</f>
        <v>0.022913736637363045</v>
      </c>
      <c r="L104" s="39"/>
      <c r="M104" s="8">
        <v>130330735.84900004</v>
      </c>
      <c r="N104" s="18"/>
      <c r="O104" s="8">
        <v>137502364.57900003</v>
      </c>
      <c r="P104" s="18"/>
      <c r="Q104" s="18">
        <f aca="true" t="shared" si="26" ref="Q104:Q113">+M104-O104</f>
        <v>-7171628.729999989</v>
      </c>
      <c r="R104" s="37" t="str">
        <f>IF((+M104-O104)=(Q104),"  ",$AO$510)</f>
        <v>  </v>
      </c>
      <c r="S104" s="40">
        <f aca="true" t="shared" si="27" ref="S104:S113">IF(O104&lt;0,IF(Q104=0,0,IF(OR(O104=0,M104=0),"N.M.",IF(ABS(Q104/O104)&gt;=10,"N.M.",Q104/(-O104)))),IF(Q104=0,0,IF(OR(O104=0,M104=0),"N.M.",IF(ABS(Q104/O104)&gt;=10,"N.M.",Q104/O104))))</f>
        <v>-0.052156402924108496</v>
      </c>
      <c r="T104" s="39"/>
      <c r="U104" s="18">
        <v>252572323.4019999</v>
      </c>
      <c r="V104" s="18"/>
      <c r="W104" s="18">
        <v>254730084.935</v>
      </c>
      <c r="X104" s="18"/>
      <c r="Y104" s="18">
        <f aca="true" t="shared" si="28" ref="Y104:Y113">+U104-W104</f>
        <v>-2157761.5330001116</v>
      </c>
      <c r="Z104" s="37" t="str">
        <f>IF((+U104-W104)=(Y104),"  ",$AO$510)</f>
        <v>  </v>
      </c>
      <c r="AA104" s="40">
        <f aca="true" t="shared" si="29" ref="AA104:AA113">IF(W104&lt;0,IF(Y104=0,0,IF(OR(W104=0,U104=0),"N.M.",IF(ABS(Y104/W104)&gt;=10,"N.M.",Y104/(-W104)))),IF(Y104=0,0,IF(OR(W104=0,U104=0),"N.M.",IF(ABS(Y104/W104)&gt;=10,"N.M.",Y104/W104))))</f>
        <v>-0.008470776169021072</v>
      </c>
      <c r="AB104" s="39"/>
      <c r="AC104" s="18">
        <v>586404939.2719998</v>
      </c>
      <c r="AD104" s="18"/>
      <c r="AE104" s="18">
        <v>652198953.5120001</v>
      </c>
      <c r="AF104" s="18"/>
      <c r="AG104" s="18">
        <f aca="true" t="shared" si="30" ref="AG104:AG113">+AC104-AE104</f>
        <v>-65794014.24000025</v>
      </c>
      <c r="AH104" s="37" t="str">
        <f>IF((+AC104-AE104)=(AG104),"  ",$AO$510)</f>
        <v>  </v>
      </c>
      <c r="AI104" s="40">
        <f aca="true" t="shared" si="31" ref="AI104:AI113">IF(AE104&lt;0,IF(AG104=0,0,IF(OR(AE104=0,AC104=0),"N.M.",IF(ABS(AG104/AE104)&gt;=10,"N.M.",AG104/(-AE104)))),IF(AG104=0,0,IF(OR(AE104=0,AC104=0),"N.M.",IF(ABS(AG104/AE104)&gt;=10,"N.M.",AG104/AE104))))</f>
        <v>-0.10088028183073385</v>
      </c>
      <c r="AJ104" s="39"/>
      <c r="AK104" s="99"/>
      <c r="AL104" s="101"/>
      <c r="AM104" s="100"/>
      <c r="AN104" s="101"/>
      <c r="AO104" s="100"/>
      <c r="AP104" s="100"/>
      <c r="AQ104" s="102"/>
      <c r="AR104" s="100"/>
      <c r="AS104" s="99"/>
      <c r="AT104" s="99"/>
      <c r="AU104" s="99"/>
      <c r="AV104" s="99"/>
      <c r="AW104" s="100"/>
      <c r="AX104" s="100"/>
      <c r="AY104" s="102"/>
      <c r="AZ104" s="100"/>
      <c r="BA104" s="99"/>
      <c r="BB104" s="99"/>
      <c r="BC104" s="100"/>
      <c r="BD104" s="100"/>
      <c r="BE104" s="102"/>
      <c r="BF104" s="103"/>
      <c r="BG104" s="18"/>
      <c r="BH104" s="104"/>
      <c r="BI104" s="18"/>
      <c r="BJ104" s="104"/>
      <c r="BK104" s="18"/>
      <c r="BL104" s="104"/>
      <c r="BM104" s="18"/>
      <c r="BN104" s="104"/>
      <c r="BO104" s="104"/>
      <c r="BP104" s="104"/>
    </row>
    <row r="105" spans="1:35" ht="12.75" outlineLevel="1">
      <c r="A105" s="1" t="s">
        <v>377</v>
      </c>
      <c r="B105" s="16" t="s">
        <v>378</v>
      </c>
      <c r="C105" s="1" t="s">
        <v>379</v>
      </c>
      <c r="E105" s="5">
        <v>-5261.2300000000005</v>
      </c>
      <c r="G105" s="5">
        <v>-16263.81</v>
      </c>
      <c r="I105" s="9">
        <f t="shared" si="24"/>
        <v>11002.579999999998</v>
      </c>
      <c r="K105" s="21">
        <f t="shared" si="25"/>
        <v>0.6765069193503859</v>
      </c>
      <c r="M105" s="9">
        <v>-28996.48</v>
      </c>
      <c r="O105" s="9">
        <v>-32661.24</v>
      </c>
      <c r="Q105" s="9">
        <f t="shared" si="26"/>
        <v>3664.760000000002</v>
      </c>
      <c r="S105" s="21">
        <f t="shared" si="27"/>
        <v>0.11220517040994163</v>
      </c>
      <c r="U105" s="9">
        <v>2609.18</v>
      </c>
      <c r="W105" s="9">
        <v>-38914.950000000004</v>
      </c>
      <c r="Y105" s="9">
        <f t="shared" si="28"/>
        <v>41524.130000000005</v>
      </c>
      <c r="AA105" s="21">
        <f t="shared" si="29"/>
        <v>1.067048268082061</v>
      </c>
      <c r="AC105" s="9">
        <v>-69442.65000000001</v>
      </c>
      <c r="AE105" s="9">
        <v>628800.165</v>
      </c>
      <c r="AG105" s="9">
        <f t="shared" si="30"/>
        <v>-698242.8150000001</v>
      </c>
      <c r="AI105" s="21">
        <f t="shared" si="31"/>
        <v>-1.1104367553720347</v>
      </c>
    </row>
    <row r="106" spans="1:35" ht="12.75" outlineLevel="1">
      <c r="A106" s="1" t="s">
        <v>380</v>
      </c>
      <c r="B106" s="16" t="s">
        <v>381</v>
      </c>
      <c r="C106" s="1" t="s">
        <v>382</v>
      </c>
      <c r="E106" s="5">
        <v>37663.28</v>
      </c>
      <c r="G106" s="5">
        <v>39287.840000000004</v>
      </c>
      <c r="I106" s="9">
        <f t="shared" si="24"/>
        <v>-1624.560000000005</v>
      </c>
      <c r="K106" s="21">
        <f t="shared" si="25"/>
        <v>-0.041350198941962825</v>
      </c>
      <c r="M106" s="9">
        <v>227443.03</v>
      </c>
      <c r="O106" s="9">
        <v>80027.39</v>
      </c>
      <c r="Q106" s="9">
        <f t="shared" si="26"/>
        <v>147415.64</v>
      </c>
      <c r="S106" s="21">
        <f t="shared" si="27"/>
        <v>1.8420648230562062</v>
      </c>
      <c r="U106" s="9">
        <v>484726.41000000003</v>
      </c>
      <c r="W106" s="9">
        <v>97340.42</v>
      </c>
      <c r="Y106" s="9">
        <f t="shared" si="28"/>
        <v>387385.99000000005</v>
      </c>
      <c r="AA106" s="21">
        <f t="shared" si="29"/>
        <v>3.9797032928355978</v>
      </c>
      <c r="AC106" s="9">
        <v>952862.46</v>
      </c>
      <c r="AE106" s="9">
        <v>884741.26</v>
      </c>
      <c r="AG106" s="9">
        <f t="shared" si="30"/>
        <v>68121.19999999995</v>
      </c>
      <c r="AI106" s="21">
        <f t="shared" si="31"/>
        <v>0.07699561790528447</v>
      </c>
    </row>
    <row r="107" spans="1:35" ht="12.75" outlineLevel="1">
      <c r="A107" s="1" t="s">
        <v>383</v>
      </c>
      <c r="B107" s="16" t="s">
        <v>384</v>
      </c>
      <c r="C107" s="1" t="s">
        <v>385</v>
      </c>
      <c r="E107" s="5">
        <v>1315507</v>
      </c>
      <c r="G107" s="5">
        <v>6317755</v>
      </c>
      <c r="I107" s="9">
        <f t="shared" si="24"/>
        <v>-5002248</v>
      </c>
      <c r="K107" s="21">
        <f t="shared" si="25"/>
        <v>-0.7917761926507122</v>
      </c>
      <c r="M107" s="9">
        <v>6282528</v>
      </c>
      <c r="O107" s="9">
        <v>22344966</v>
      </c>
      <c r="Q107" s="9">
        <f t="shared" si="26"/>
        <v>-16062438</v>
      </c>
      <c r="S107" s="21">
        <f t="shared" si="27"/>
        <v>-0.7188392231162939</v>
      </c>
      <c r="U107" s="9">
        <v>16235478</v>
      </c>
      <c r="W107" s="9">
        <v>31917780</v>
      </c>
      <c r="Y107" s="9">
        <f t="shared" si="28"/>
        <v>-15682302</v>
      </c>
      <c r="AA107" s="21">
        <f t="shared" si="29"/>
        <v>-0.4913343597205069</v>
      </c>
      <c r="AC107" s="9">
        <v>48392162.94</v>
      </c>
      <c r="AE107" s="9">
        <v>69154662</v>
      </c>
      <c r="AG107" s="9">
        <f t="shared" si="30"/>
        <v>-20762499.060000002</v>
      </c>
      <c r="AI107" s="21">
        <f t="shared" si="31"/>
        <v>-0.3002328181431933</v>
      </c>
    </row>
    <row r="108" spans="1:35" ht="12.75" outlineLevel="1">
      <c r="A108" s="1" t="s">
        <v>386</v>
      </c>
      <c r="B108" s="16" t="s">
        <v>387</v>
      </c>
      <c r="C108" s="1" t="s">
        <v>388</v>
      </c>
      <c r="E108" s="5">
        <v>20969.789</v>
      </c>
      <c r="G108" s="5">
        <v>20568.21</v>
      </c>
      <c r="I108" s="9">
        <f t="shared" si="24"/>
        <v>401.57900000000154</v>
      </c>
      <c r="K108" s="21">
        <f t="shared" si="25"/>
        <v>0.019524256121461303</v>
      </c>
      <c r="M108" s="9">
        <v>62909.367</v>
      </c>
      <c r="O108" s="9">
        <v>61704.630000000005</v>
      </c>
      <c r="Q108" s="9">
        <f t="shared" si="26"/>
        <v>1204.7369999999937</v>
      </c>
      <c r="S108" s="21">
        <f t="shared" si="27"/>
        <v>0.019524256121461123</v>
      </c>
      <c r="U108" s="9">
        <v>104848.945</v>
      </c>
      <c r="W108" s="9">
        <v>102841.05</v>
      </c>
      <c r="Y108" s="9">
        <f t="shared" si="28"/>
        <v>2007.895000000004</v>
      </c>
      <c r="AA108" s="21">
        <f t="shared" si="29"/>
        <v>0.019524256121461265</v>
      </c>
      <c r="AC108" s="9">
        <v>248826.415</v>
      </c>
      <c r="AE108" s="9">
        <v>251532.25</v>
      </c>
      <c r="AG108" s="9">
        <f t="shared" si="30"/>
        <v>-2705.834999999992</v>
      </c>
      <c r="AI108" s="21">
        <f t="shared" si="31"/>
        <v>-0.010757407847303842</v>
      </c>
    </row>
    <row r="109" spans="1:68" s="17" customFormat="1" ht="12.75">
      <c r="A109" s="17" t="s">
        <v>90</v>
      </c>
      <c r="B109" s="98"/>
      <c r="C109" s="17" t="s">
        <v>1082</v>
      </c>
      <c r="D109" s="18"/>
      <c r="E109" s="18">
        <v>1368878.8390000002</v>
      </c>
      <c r="F109" s="18"/>
      <c r="G109" s="18">
        <v>6361347.24</v>
      </c>
      <c r="H109" s="18"/>
      <c r="I109" s="18">
        <f t="shared" si="24"/>
        <v>-4992468.401000001</v>
      </c>
      <c r="J109" s="37" t="str">
        <f>IF((+E109-G109)=(I109),"  ",$AO$510)</f>
        <v>  </v>
      </c>
      <c r="K109" s="40">
        <f t="shared" si="25"/>
        <v>-0.7848130612344941</v>
      </c>
      <c r="L109" s="39"/>
      <c r="M109" s="8">
        <v>6543883.916999999</v>
      </c>
      <c r="N109" s="18"/>
      <c r="O109" s="8">
        <v>22454036.779999997</v>
      </c>
      <c r="P109" s="18"/>
      <c r="Q109" s="18">
        <f t="shared" si="26"/>
        <v>-15910152.862999998</v>
      </c>
      <c r="R109" s="37" t="str">
        <f>IF((+M109-O109)=(Q109),"  ",$AO$510)</f>
        <v>  </v>
      </c>
      <c r="S109" s="40">
        <f t="shared" si="27"/>
        <v>-0.708565369286796</v>
      </c>
      <c r="T109" s="39"/>
      <c r="U109" s="18">
        <v>16827662.535</v>
      </c>
      <c r="V109" s="18"/>
      <c r="W109" s="18">
        <v>32079046.52</v>
      </c>
      <c r="X109" s="18"/>
      <c r="Y109" s="18">
        <f t="shared" si="28"/>
        <v>-15251383.985</v>
      </c>
      <c r="Z109" s="37" t="str">
        <f>IF((+U109-W109)=(Y109),"  ",$AO$510)</f>
        <v>  </v>
      </c>
      <c r="AA109" s="40">
        <f t="shared" si="29"/>
        <v>-0.4754313372590851</v>
      </c>
      <c r="AB109" s="39"/>
      <c r="AC109" s="18">
        <v>49524409.165</v>
      </c>
      <c r="AD109" s="18"/>
      <c r="AE109" s="18">
        <v>70919735.675</v>
      </c>
      <c r="AF109" s="18"/>
      <c r="AG109" s="18">
        <f t="shared" si="30"/>
        <v>-21395326.509999998</v>
      </c>
      <c r="AH109" s="37" t="str">
        <f>IF((+AC109-AE109)=(AG109),"  ",$AO$510)</f>
        <v>  </v>
      </c>
      <c r="AI109" s="40">
        <f t="shared" si="31"/>
        <v>-0.3016836753036869</v>
      </c>
      <c r="AJ109" s="39"/>
      <c r="AK109" s="18"/>
      <c r="AL109" s="18"/>
      <c r="AM109" s="18"/>
      <c r="AN109" s="18"/>
      <c r="AO109" s="18"/>
      <c r="AP109" s="85"/>
      <c r="AQ109" s="117"/>
      <c r="AR109" s="39"/>
      <c r="AS109" s="18"/>
      <c r="AT109" s="18"/>
      <c r="AU109" s="18"/>
      <c r="AV109" s="18"/>
      <c r="AW109" s="18"/>
      <c r="AX109" s="85"/>
      <c r="AY109" s="117"/>
      <c r="AZ109" s="39"/>
      <c r="BA109" s="18"/>
      <c r="BB109" s="18"/>
      <c r="BC109" s="18"/>
      <c r="BD109" s="85"/>
      <c r="BE109" s="117"/>
      <c r="BF109" s="39"/>
      <c r="BG109" s="18"/>
      <c r="BH109" s="104"/>
      <c r="BI109" s="18"/>
      <c r="BJ109" s="104"/>
      <c r="BK109" s="18"/>
      <c r="BL109" s="104"/>
      <c r="BM109" s="18"/>
      <c r="BN109" s="104"/>
      <c r="BO109" s="104"/>
      <c r="BP109" s="104"/>
    </row>
    <row r="110" spans="1:68" s="17" customFormat="1" ht="12.75">
      <c r="A110" s="17" t="s">
        <v>91</v>
      </c>
      <c r="B110" s="98"/>
      <c r="C110" s="17" t="s">
        <v>1083</v>
      </c>
      <c r="D110" s="18"/>
      <c r="E110" s="18">
        <v>46472689.596</v>
      </c>
      <c r="F110" s="18"/>
      <c r="G110" s="18">
        <v>50454811.95900001</v>
      </c>
      <c r="H110" s="18"/>
      <c r="I110" s="18">
        <f t="shared" si="24"/>
        <v>-3982122.3630000055</v>
      </c>
      <c r="J110" s="37" t="str">
        <f>IF((+E110-G110)=(I110),"  ",$AO$510)</f>
        <v>  </v>
      </c>
      <c r="K110" s="40">
        <f t="shared" si="25"/>
        <v>-0.07892453085021724</v>
      </c>
      <c r="L110" s="39"/>
      <c r="M110" s="8">
        <v>136874619.766</v>
      </c>
      <c r="N110" s="18"/>
      <c r="O110" s="8">
        <v>159956401.35899997</v>
      </c>
      <c r="P110" s="18"/>
      <c r="Q110" s="18">
        <f t="shared" si="26"/>
        <v>-23081781.592999965</v>
      </c>
      <c r="R110" s="37" t="str">
        <f>IF((+M110-O110)=(Q110),"  ",$AO$510)</f>
        <v>  </v>
      </c>
      <c r="S110" s="40">
        <f t="shared" si="27"/>
        <v>-0.1443004556047501</v>
      </c>
      <c r="T110" s="39"/>
      <c r="U110" s="18">
        <v>269399985.93700004</v>
      </c>
      <c r="V110" s="18"/>
      <c r="W110" s="18">
        <v>286809131.455</v>
      </c>
      <c r="X110" s="18"/>
      <c r="Y110" s="18">
        <f t="shared" si="28"/>
        <v>-17409145.517999947</v>
      </c>
      <c r="Z110" s="37" t="str">
        <f>IF((+U110-W110)=(Y110),"  ",$AO$510)</f>
        <v>  </v>
      </c>
      <c r="AA110" s="40">
        <f t="shared" si="29"/>
        <v>-0.06069941159014814</v>
      </c>
      <c r="AB110" s="39"/>
      <c r="AC110" s="18">
        <v>635929348.4369999</v>
      </c>
      <c r="AD110" s="18"/>
      <c r="AE110" s="18">
        <v>723118689.1869999</v>
      </c>
      <c r="AF110" s="18"/>
      <c r="AG110" s="18">
        <f t="shared" si="30"/>
        <v>-87189340.75</v>
      </c>
      <c r="AH110" s="37" t="str">
        <f>IF((+AC110-AE110)=(AG110),"  ",$AO$510)</f>
        <v>  </v>
      </c>
      <c r="AI110" s="40">
        <f t="shared" si="31"/>
        <v>-0.12057403861048967</v>
      </c>
      <c r="AJ110" s="39"/>
      <c r="AK110" s="18"/>
      <c r="AL110" s="18"/>
      <c r="AM110" s="18"/>
      <c r="AN110" s="18"/>
      <c r="AO110" s="18"/>
      <c r="AP110" s="85"/>
      <c r="AQ110" s="117"/>
      <c r="AR110" s="39"/>
      <c r="AS110" s="18"/>
      <c r="AT110" s="18"/>
      <c r="AU110" s="18"/>
      <c r="AV110" s="18"/>
      <c r="AW110" s="18"/>
      <c r="AX110" s="85"/>
      <c r="AY110" s="117"/>
      <c r="AZ110" s="39"/>
      <c r="BA110" s="18"/>
      <c r="BB110" s="18"/>
      <c r="BC110" s="18"/>
      <c r="BD110" s="85"/>
      <c r="BE110" s="117"/>
      <c r="BF110" s="39"/>
      <c r="BG110" s="18"/>
      <c r="BH110" s="104"/>
      <c r="BI110" s="18"/>
      <c r="BJ110" s="104"/>
      <c r="BK110" s="18"/>
      <c r="BL110" s="104"/>
      <c r="BM110" s="18"/>
      <c r="BN110" s="104"/>
      <c r="BO110" s="104"/>
      <c r="BP110" s="104"/>
    </row>
    <row r="111" spans="1:35" ht="12.75" outlineLevel="1">
      <c r="A111" s="1" t="s">
        <v>389</v>
      </c>
      <c r="B111" s="16" t="s">
        <v>390</v>
      </c>
      <c r="C111" s="1" t="s">
        <v>391</v>
      </c>
      <c r="E111" s="5">
        <v>0</v>
      </c>
      <c r="G111" s="5">
        <v>0</v>
      </c>
      <c r="I111" s="9">
        <f t="shared" si="24"/>
        <v>0</v>
      </c>
      <c r="K111" s="21">
        <f t="shared" si="25"/>
        <v>0</v>
      </c>
      <c r="M111" s="9">
        <v>0</v>
      </c>
      <c r="O111" s="9">
        <v>0</v>
      </c>
      <c r="Q111" s="9">
        <f t="shared" si="26"/>
        <v>0</v>
      </c>
      <c r="S111" s="21">
        <f t="shared" si="27"/>
        <v>0</v>
      </c>
      <c r="U111" s="9">
        <v>0</v>
      </c>
      <c r="W111" s="9">
        <v>0</v>
      </c>
      <c r="Y111" s="9">
        <f t="shared" si="28"/>
        <v>0</v>
      </c>
      <c r="AA111" s="21">
        <f t="shared" si="29"/>
        <v>0</v>
      </c>
      <c r="AC111" s="9">
        <v>0</v>
      </c>
      <c r="AE111" s="9">
        <v>-12698791.46</v>
      </c>
      <c r="AG111" s="9">
        <f t="shared" si="30"/>
        <v>12698791.46</v>
      </c>
      <c r="AI111" s="21" t="str">
        <f t="shared" si="31"/>
        <v>N.M.</v>
      </c>
    </row>
    <row r="112" spans="1:68" s="90" customFormat="1" ht="12.75">
      <c r="A112" s="90" t="s">
        <v>27</v>
      </c>
      <c r="B112" s="91"/>
      <c r="C112" s="77" t="s">
        <v>1084</v>
      </c>
      <c r="D112" s="105"/>
      <c r="E112" s="105">
        <v>0</v>
      </c>
      <c r="F112" s="105"/>
      <c r="G112" s="105">
        <v>0</v>
      </c>
      <c r="H112" s="105"/>
      <c r="I112" s="9">
        <f t="shared" si="24"/>
        <v>0</v>
      </c>
      <c r="J112" s="37" t="str">
        <f>IF((+E112-G112)=(I112),"  ",$AO$510)</f>
        <v>  </v>
      </c>
      <c r="K112" s="38">
        <f t="shared" si="25"/>
        <v>0</v>
      </c>
      <c r="L112" s="39"/>
      <c r="M112" s="5">
        <v>0</v>
      </c>
      <c r="N112" s="9"/>
      <c r="O112" s="5">
        <v>0</v>
      </c>
      <c r="P112" s="9"/>
      <c r="Q112" s="9">
        <f t="shared" si="26"/>
        <v>0</v>
      </c>
      <c r="R112" s="37" t="str">
        <f>IF((+M112-O112)=(Q112),"  ",$AO$510)</f>
        <v>  </v>
      </c>
      <c r="S112" s="38">
        <f t="shared" si="27"/>
        <v>0</v>
      </c>
      <c r="T112" s="39"/>
      <c r="U112" s="9">
        <v>0</v>
      </c>
      <c r="V112" s="9"/>
      <c r="W112" s="9">
        <v>0</v>
      </c>
      <c r="X112" s="9"/>
      <c r="Y112" s="9">
        <f t="shared" si="28"/>
        <v>0</v>
      </c>
      <c r="Z112" s="37" t="str">
        <f>IF((+U112-W112)=(Y112),"  ",$AO$510)</f>
        <v>  </v>
      </c>
      <c r="AA112" s="38">
        <f t="shared" si="29"/>
        <v>0</v>
      </c>
      <c r="AB112" s="39"/>
      <c r="AC112" s="9">
        <v>0</v>
      </c>
      <c r="AD112" s="9"/>
      <c r="AE112" s="9">
        <v>-12698791.46</v>
      </c>
      <c r="AF112" s="9"/>
      <c r="AG112" s="9">
        <f t="shared" si="30"/>
        <v>12698791.46</v>
      </c>
      <c r="AH112" s="37" t="str">
        <f>IF((+AC112-AE112)=(AG112),"  ",$AO$510)</f>
        <v>  </v>
      </c>
      <c r="AI112" s="38" t="str">
        <f t="shared" si="31"/>
        <v>N.M.</v>
      </c>
      <c r="AJ112" s="39"/>
      <c r="AK112" s="105"/>
      <c r="AL112" s="105"/>
      <c r="AM112" s="105"/>
      <c r="AN112" s="105"/>
      <c r="AO112" s="105"/>
      <c r="AP112" s="106"/>
      <c r="AQ112" s="107"/>
      <c r="AR112" s="108"/>
      <c r="AS112" s="105"/>
      <c r="AT112" s="105"/>
      <c r="AU112" s="105"/>
      <c r="AV112" s="105"/>
      <c r="AW112" s="105"/>
      <c r="AX112" s="106"/>
      <c r="AY112" s="107"/>
      <c r="AZ112" s="108"/>
      <c r="BA112" s="105"/>
      <c r="BB112" s="105"/>
      <c r="BC112" s="105"/>
      <c r="BD112" s="106"/>
      <c r="BE112" s="107"/>
      <c r="BF112" s="108"/>
      <c r="BG112" s="105"/>
      <c r="BH112" s="109"/>
      <c r="BI112" s="105"/>
      <c r="BJ112" s="109"/>
      <c r="BK112" s="105"/>
      <c r="BL112" s="109"/>
      <c r="BM112" s="105"/>
      <c r="BN112" s="97"/>
      <c r="BO112" s="97"/>
      <c r="BP112" s="97"/>
    </row>
    <row r="113" spans="1:68" s="77" customFormat="1" ht="12.75">
      <c r="A113" s="77" t="s">
        <v>28</v>
      </c>
      <c r="B113" s="110"/>
      <c r="C113" s="77" t="s">
        <v>29</v>
      </c>
      <c r="D113" s="105"/>
      <c r="E113" s="105">
        <v>46472689.596</v>
      </c>
      <c r="F113" s="105"/>
      <c r="G113" s="105">
        <v>50454811.95900001</v>
      </c>
      <c r="H113" s="105"/>
      <c r="I113" s="9">
        <f t="shared" si="24"/>
        <v>-3982122.3630000055</v>
      </c>
      <c r="J113" s="37" t="str">
        <f>IF((+E113-G113)=(I113),"  ",$AO$510)</f>
        <v>  </v>
      </c>
      <c r="K113" s="38">
        <f t="shared" si="25"/>
        <v>-0.07892453085021724</v>
      </c>
      <c r="L113" s="39"/>
      <c r="M113" s="5">
        <v>136874619.766</v>
      </c>
      <c r="N113" s="9"/>
      <c r="O113" s="5">
        <v>159956401.35899997</v>
      </c>
      <c r="P113" s="9"/>
      <c r="Q113" s="9">
        <f t="shared" si="26"/>
        <v>-23081781.592999965</v>
      </c>
      <c r="R113" s="37" t="str">
        <f>IF((+M113-O113)=(Q113),"  ",$AO$510)</f>
        <v>  </v>
      </c>
      <c r="S113" s="38">
        <f t="shared" si="27"/>
        <v>-0.1443004556047501</v>
      </c>
      <c r="T113" s="39"/>
      <c r="U113" s="9">
        <v>269399985.93700004</v>
      </c>
      <c r="V113" s="9"/>
      <c r="W113" s="9">
        <v>286809131.455</v>
      </c>
      <c r="X113" s="9"/>
      <c r="Y113" s="9">
        <f t="shared" si="28"/>
        <v>-17409145.517999947</v>
      </c>
      <c r="Z113" s="37" t="str">
        <f>IF((+U113-W113)=(Y113),"  ",$AO$510)</f>
        <v>  </v>
      </c>
      <c r="AA113" s="38">
        <f t="shared" si="29"/>
        <v>-0.06069941159014814</v>
      </c>
      <c r="AB113" s="39"/>
      <c r="AC113" s="9">
        <v>635929348.4369999</v>
      </c>
      <c r="AD113" s="9"/>
      <c r="AE113" s="9">
        <v>710419897.7269999</v>
      </c>
      <c r="AF113" s="9"/>
      <c r="AG113" s="9">
        <f t="shared" si="30"/>
        <v>-74490549.28999996</v>
      </c>
      <c r="AH113" s="37" t="str">
        <f>IF((+AC113-AE113)=(AG113),"  ",$AO$510)</f>
        <v>  </v>
      </c>
      <c r="AI113" s="38">
        <f t="shared" si="31"/>
        <v>-0.1048542552486687</v>
      </c>
      <c r="AJ113" s="39"/>
      <c r="AK113" s="105"/>
      <c r="AL113" s="105"/>
      <c r="AM113" s="105"/>
      <c r="AN113" s="105"/>
      <c r="AO113" s="105"/>
      <c r="AP113" s="106"/>
      <c r="AQ113" s="107"/>
      <c r="AR113" s="108"/>
      <c r="AS113" s="105"/>
      <c r="AT113" s="105"/>
      <c r="AU113" s="105"/>
      <c r="AV113" s="105"/>
      <c r="AW113" s="105"/>
      <c r="AX113" s="106"/>
      <c r="AY113" s="107"/>
      <c r="AZ113" s="108"/>
      <c r="BA113" s="105"/>
      <c r="BB113" s="105"/>
      <c r="BC113" s="105"/>
      <c r="BD113" s="106"/>
      <c r="BE113" s="107"/>
      <c r="BF113" s="108"/>
      <c r="BG113" s="105"/>
      <c r="BH113" s="109"/>
      <c r="BI113" s="105"/>
      <c r="BJ113" s="109"/>
      <c r="BK113" s="105"/>
      <c r="BL113" s="109"/>
      <c r="BM113" s="105"/>
      <c r="BN113" s="109"/>
      <c r="BO113" s="109"/>
      <c r="BP113" s="109"/>
    </row>
    <row r="114" spans="2:68" s="90" customFormat="1" ht="12.75">
      <c r="B114" s="91"/>
      <c r="D114" s="71"/>
      <c r="E114" s="41" t="str">
        <f>IF(ABS(E104+E109+E112-E113)&gt;$AO$506,$AO$509," ")</f>
        <v> </v>
      </c>
      <c r="F114" s="111"/>
      <c r="G114" s="41" t="str">
        <f>IF(ABS(G104+G109+G112-G113)&gt;$AO$506,$AO$509," ")</f>
        <v> </v>
      </c>
      <c r="H114" s="111"/>
      <c r="I114" s="41" t="str">
        <f>IF(ABS(I104+I109+I112-I113)&gt;$AO$506,$AO$509," ")</f>
        <v> </v>
      </c>
      <c r="J114" s="111"/>
      <c r="K114" s="111"/>
      <c r="L114" s="111"/>
      <c r="M114" s="41" t="str">
        <f>IF(ABS(M104+M109+M112-M113)&gt;$AO$506,$AO$509," ")</f>
        <v> </v>
      </c>
      <c r="N114" s="111"/>
      <c r="O114" s="41" t="str">
        <f>IF(ABS(O104+O109+O112-O113)&gt;$AO$506,$AO$509," ")</f>
        <v> </v>
      </c>
      <c r="P114" s="111"/>
      <c r="Q114" s="41" t="str">
        <f>IF(ABS(Q104+Q109+Q112-Q113)&gt;$AO$506,$AO$509," ")</f>
        <v> </v>
      </c>
      <c r="R114" s="111"/>
      <c r="S114" s="111"/>
      <c r="T114" s="111"/>
      <c r="U114" s="41" t="str">
        <f>IF(ABS(U104+U109+U112-U113)&gt;$AO$506,$AO$509," ")</f>
        <v> </v>
      </c>
      <c r="V114" s="111"/>
      <c r="W114" s="41" t="str">
        <f>IF(ABS(W104+W109+W112-W113)&gt;$AO$506,$AO$509," ")</f>
        <v> </v>
      </c>
      <c r="X114" s="111"/>
      <c r="Y114" s="41" t="str">
        <f>IF(ABS(Y104+Y109+Y112-Y113)&gt;$AO$506,$AO$509," ")</f>
        <v> </v>
      </c>
      <c r="Z114" s="111"/>
      <c r="AA114" s="111"/>
      <c r="AB114" s="111"/>
      <c r="AC114" s="41" t="str">
        <f>IF(ABS(AC104+AC109+AC112-AC113)&gt;$AO$506,$AO$509," ")</f>
        <v> </v>
      </c>
      <c r="AD114" s="111"/>
      <c r="AE114" s="41" t="str">
        <f>IF(ABS(AE104+AE109+AE112-AE113)&gt;$AO$506,$AO$509," ")</f>
        <v> </v>
      </c>
      <c r="AF114" s="111"/>
      <c r="AG114" s="41" t="str">
        <f>IF(ABS(AG104+AG109+AG112-AG113)&gt;$AO$506,$AO$509," ")</f>
        <v> </v>
      </c>
      <c r="AH114" s="111"/>
      <c r="AI114" s="111"/>
      <c r="AJ114" s="112"/>
      <c r="AK114" s="111"/>
      <c r="AL114" s="112"/>
      <c r="AM114" s="111"/>
      <c r="AN114" s="112"/>
      <c r="AO114" s="111"/>
      <c r="AP114" s="71"/>
      <c r="AQ114" s="113"/>
      <c r="AR114" s="71"/>
      <c r="AS114" s="111"/>
      <c r="AT114" s="112"/>
      <c r="AU114" s="111"/>
      <c r="AV114" s="112"/>
      <c r="AW114" s="111"/>
      <c r="AX114" s="71"/>
      <c r="AY114" s="113"/>
      <c r="AZ114" s="71"/>
      <c r="BA114" s="111"/>
      <c r="BB114" s="112"/>
      <c r="BC114" s="111"/>
      <c r="BD114" s="71"/>
      <c r="BE114" s="113"/>
      <c r="BG114" s="71"/>
      <c r="BH114" s="97"/>
      <c r="BI114" s="71"/>
      <c r="BJ114" s="97"/>
      <c r="BK114" s="71"/>
      <c r="BL114" s="97"/>
      <c r="BM114" s="71"/>
      <c r="BN114" s="97"/>
      <c r="BO114" s="97"/>
      <c r="BP114" s="97"/>
    </row>
    <row r="115" spans="2:68" s="90" customFormat="1" ht="12.75">
      <c r="B115" s="91"/>
      <c r="C115" s="77" t="s">
        <v>30</v>
      </c>
      <c r="D115" s="71"/>
      <c r="E115" s="71"/>
      <c r="F115" s="97"/>
      <c r="G115" s="71"/>
      <c r="H115" s="97"/>
      <c r="I115" s="71"/>
      <c r="J115" s="97"/>
      <c r="K115" s="71"/>
      <c r="L115" s="97"/>
      <c r="M115" s="71"/>
      <c r="N115" s="97"/>
      <c r="O115" s="71"/>
      <c r="P115" s="97"/>
      <c r="Q115" s="71"/>
      <c r="R115" s="97"/>
      <c r="S115" s="71"/>
      <c r="T115" s="97"/>
      <c r="U115" s="71"/>
      <c r="V115" s="97"/>
      <c r="W115" s="71"/>
      <c r="X115" s="97"/>
      <c r="Y115" s="71"/>
      <c r="Z115" s="97"/>
      <c r="AA115" s="71"/>
      <c r="AB115" s="97"/>
      <c r="AC115" s="71"/>
      <c r="AD115" s="97"/>
      <c r="AE115" s="71"/>
      <c r="AF115" s="97"/>
      <c r="AG115" s="71"/>
      <c r="AH115" s="97"/>
      <c r="AI115" s="71"/>
      <c r="AJ115" s="71"/>
      <c r="AK115" s="71"/>
      <c r="AL115" s="71"/>
      <c r="AM115" s="71"/>
      <c r="AN115" s="71"/>
      <c r="AO115" s="71"/>
      <c r="AP115" s="71"/>
      <c r="AQ115" s="113"/>
      <c r="AR115" s="71"/>
      <c r="AS115" s="71"/>
      <c r="AT115" s="97"/>
      <c r="AU115" s="71"/>
      <c r="AV115" s="71"/>
      <c r="AW115" s="71"/>
      <c r="AX115" s="71"/>
      <c r="AY115" s="113"/>
      <c r="AZ115" s="71"/>
      <c r="BA115" s="71"/>
      <c r="BB115" s="71"/>
      <c r="BC115" s="71"/>
      <c r="BD115" s="71"/>
      <c r="BE115" s="113"/>
      <c r="BG115" s="71"/>
      <c r="BH115" s="97"/>
      <c r="BI115" s="71"/>
      <c r="BJ115" s="97"/>
      <c r="BK115" s="71"/>
      <c r="BL115" s="97"/>
      <c r="BM115" s="71"/>
      <c r="BN115" s="97"/>
      <c r="BO115" s="97"/>
      <c r="BP115" s="97"/>
    </row>
    <row r="116" spans="2:68" s="90" customFormat="1" ht="12.75">
      <c r="B116" s="91"/>
      <c r="C116" s="77" t="s">
        <v>31</v>
      </c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113"/>
      <c r="AR116" s="71"/>
      <c r="AS116" s="71"/>
      <c r="AT116" s="71"/>
      <c r="AU116" s="71"/>
      <c r="AV116" s="71"/>
      <c r="AW116" s="71"/>
      <c r="AX116" s="71"/>
      <c r="AY116" s="113"/>
      <c r="AZ116" s="71"/>
      <c r="BA116" s="71"/>
      <c r="BB116" s="71"/>
      <c r="BC116" s="71"/>
      <c r="BD116" s="71"/>
      <c r="BE116" s="113"/>
      <c r="BG116" s="71"/>
      <c r="BH116" s="97"/>
      <c r="BI116" s="71"/>
      <c r="BJ116" s="97"/>
      <c r="BK116" s="71"/>
      <c r="BL116" s="97"/>
      <c r="BM116" s="71"/>
      <c r="BN116" s="97"/>
      <c r="BO116" s="97"/>
      <c r="BP116" s="97"/>
    </row>
    <row r="117" spans="1:35" ht="12.75" outlineLevel="1">
      <c r="A117" s="1" t="s">
        <v>392</v>
      </c>
      <c r="B117" s="16" t="s">
        <v>393</v>
      </c>
      <c r="C117" s="1" t="s">
        <v>394</v>
      </c>
      <c r="E117" s="5">
        <v>5540.82</v>
      </c>
      <c r="G117" s="5">
        <v>18959.66</v>
      </c>
      <c r="I117" s="9">
        <f aca="true" t="shared" si="32" ref="I117:I124">+E117-G117</f>
        <v>-13418.84</v>
      </c>
      <c r="K117" s="21">
        <f aca="true" t="shared" si="33" ref="K117:K124">IF(G117&lt;0,IF(I117=0,0,IF(OR(G117=0,E117=0),"N.M.",IF(ABS(I117/G117)&gt;=10,"N.M.",I117/(-G117)))),IF(I117=0,0,IF(OR(G117=0,E117=0),"N.M.",IF(ABS(I117/G117)&gt;=10,"N.M.",I117/G117))))</f>
        <v>-0.7077574175908218</v>
      </c>
      <c r="M117" s="9">
        <v>69429.72</v>
      </c>
      <c r="O117" s="9">
        <v>73007.87</v>
      </c>
      <c r="Q117" s="9">
        <f aca="true" t="shared" si="34" ref="Q117:Q124">(+M117-O117)</f>
        <v>-3578.149999999994</v>
      </c>
      <c r="S117" s="21">
        <f aca="true" t="shared" si="35" ref="S117:S124">IF(O117&lt;0,IF(Q117=0,0,IF(OR(O117=0,M117=0),"N.M.",IF(ABS(Q117/O117)&gt;=10,"N.M.",Q117/(-O117)))),IF(Q117=0,0,IF(OR(O117=0,M117=0),"N.M.",IF(ABS(Q117/O117)&gt;=10,"N.M.",Q117/O117))))</f>
        <v>-0.04901046969319875</v>
      </c>
      <c r="U117" s="9">
        <v>144349.96</v>
      </c>
      <c r="W117" s="9">
        <v>126861.89</v>
      </c>
      <c r="Y117" s="9">
        <f aca="true" t="shared" si="36" ref="Y117:Y124">(+U117-W117)</f>
        <v>17488.069999999992</v>
      </c>
      <c r="AA117" s="21">
        <f aca="true" t="shared" si="37" ref="AA117:AA124">IF(W117&lt;0,IF(Y117=0,0,IF(OR(W117=0,U117=0),"N.M.",IF(ABS(Y117/W117)&gt;=10,"N.M.",Y117/(-W117)))),IF(Y117=0,0,IF(OR(W117=0,U117=0),"N.M.",IF(ABS(Y117/W117)&gt;=10,"N.M.",Y117/W117))))</f>
        <v>0.13785124910246876</v>
      </c>
      <c r="AC117" s="9">
        <v>653122.41</v>
      </c>
      <c r="AE117" s="9">
        <v>315898.08</v>
      </c>
      <c r="AG117" s="9">
        <f aca="true" t="shared" si="38" ref="AG117:AG124">(+AC117-AE117)</f>
        <v>337224.33</v>
      </c>
      <c r="AI117" s="21">
        <f aca="true" t="shared" si="39" ref="AI117:AI124">IF(AE117&lt;0,IF(AG117=0,0,IF(OR(AE117=0,AC117=0),"N.M.",IF(ABS(AG117/AE117)&gt;=10,"N.M.",AG117/(-AE117)))),IF(AG117=0,0,IF(OR(AE117=0,AC117=0),"N.M.",IF(ABS(AG117/AE117)&gt;=10,"N.M.",AG117/AE117))))</f>
        <v>1.0675099069927871</v>
      </c>
    </row>
    <row r="118" spans="1:35" ht="12.75" outlineLevel="1">
      <c r="A118" s="1" t="s">
        <v>395</v>
      </c>
      <c r="B118" s="16" t="s">
        <v>396</v>
      </c>
      <c r="C118" s="1" t="s">
        <v>397</v>
      </c>
      <c r="E118" s="5">
        <v>5814084.55</v>
      </c>
      <c r="G118" s="5">
        <v>10542395.39</v>
      </c>
      <c r="I118" s="9">
        <f t="shared" si="32"/>
        <v>-4728310.840000001</v>
      </c>
      <c r="K118" s="21">
        <f t="shared" si="33"/>
        <v>-0.4485044114817629</v>
      </c>
      <c r="M118" s="9">
        <v>30232245.37</v>
      </c>
      <c r="O118" s="9">
        <v>42491589.33</v>
      </c>
      <c r="Q118" s="9">
        <f t="shared" si="34"/>
        <v>-12259343.959999997</v>
      </c>
      <c r="S118" s="21">
        <f t="shared" si="35"/>
        <v>-0.2885122480308034</v>
      </c>
      <c r="U118" s="9">
        <v>65442219.07</v>
      </c>
      <c r="W118" s="9">
        <v>76585534.79</v>
      </c>
      <c r="Y118" s="9">
        <f t="shared" si="36"/>
        <v>-11143315.720000006</v>
      </c>
      <c r="AA118" s="21">
        <f t="shared" si="37"/>
        <v>-0.1455015722036196</v>
      </c>
      <c r="AC118" s="9">
        <v>154462992.99</v>
      </c>
      <c r="AE118" s="9">
        <v>184777166.68</v>
      </c>
      <c r="AG118" s="9">
        <f t="shared" si="38"/>
        <v>-30314173.689999998</v>
      </c>
      <c r="AI118" s="21">
        <f t="shared" si="39"/>
        <v>-0.1640580069208365</v>
      </c>
    </row>
    <row r="119" spans="1:35" ht="12.75" outlineLevel="1">
      <c r="A119" s="1" t="s">
        <v>398</v>
      </c>
      <c r="B119" s="16" t="s">
        <v>399</v>
      </c>
      <c r="C119" s="1" t="s">
        <v>400</v>
      </c>
      <c r="E119" s="5">
        <v>100572.66</v>
      </c>
      <c r="G119" s="5">
        <v>121936.56</v>
      </c>
      <c r="I119" s="9">
        <f t="shared" si="32"/>
        <v>-21363.899999999994</v>
      </c>
      <c r="K119" s="21">
        <f t="shared" si="33"/>
        <v>-0.1752050410475742</v>
      </c>
      <c r="M119" s="9">
        <v>539421.0700000001</v>
      </c>
      <c r="O119" s="9">
        <v>521681.11</v>
      </c>
      <c r="Q119" s="9">
        <f t="shared" si="34"/>
        <v>17739.96000000008</v>
      </c>
      <c r="S119" s="21">
        <f t="shared" si="35"/>
        <v>0.034005371595686264</v>
      </c>
      <c r="U119" s="9">
        <v>1252938.11</v>
      </c>
      <c r="W119" s="9">
        <v>1040807.75</v>
      </c>
      <c r="Y119" s="9">
        <f t="shared" si="36"/>
        <v>212130.3600000001</v>
      </c>
      <c r="AA119" s="21">
        <f t="shared" si="37"/>
        <v>0.2038132018136876</v>
      </c>
      <c r="AC119" s="9">
        <v>2632271.4400000004</v>
      </c>
      <c r="AE119" s="9">
        <v>2347699.79</v>
      </c>
      <c r="AG119" s="9">
        <f t="shared" si="38"/>
        <v>284571.6500000004</v>
      </c>
      <c r="AI119" s="21">
        <f t="shared" si="39"/>
        <v>0.12121296394544567</v>
      </c>
    </row>
    <row r="120" spans="1:35" ht="12.75" outlineLevel="1">
      <c r="A120" s="1" t="s">
        <v>401</v>
      </c>
      <c r="B120" s="16" t="s">
        <v>402</v>
      </c>
      <c r="C120" s="1" t="s">
        <v>403</v>
      </c>
      <c r="E120" s="5">
        <v>-605990</v>
      </c>
      <c r="G120" s="5">
        <v>1343205.52</v>
      </c>
      <c r="I120" s="9">
        <f t="shared" si="32"/>
        <v>-1949195.52</v>
      </c>
      <c r="K120" s="21">
        <f t="shared" si="33"/>
        <v>-1.4511521066411341</v>
      </c>
      <c r="M120" s="9">
        <v>-1535108</v>
      </c>
      <c r="O120" s="9">
        <v>2859955.56</v>
      </c>
      <c r="Q120" s="9">
        <f t="shared" si="34"/>
        <v>-4395063.5600000005</v>
      </c>
      <c r="S120" s="21">
        <f t="shared" si="35"/>
        <v>-1.5367593893661762</v>
      </c>
      <c r="U120" s="9">
        <v>-39646</v>
      </c>
      <c r="W120" s="9">
        <v>1858027.12</v>
      </c>
      <c r="Y120" s="9">
        <f t="shared" si="36"/>
        <v>-1897673.12</v>
      </c>
      <c r="AA120" s="21">
        <f t="shared" si="37"/>
        <v>-1.0213376863950188</v>
      </c>
      <c r="AC120" s="9">
        <v>9842201</v>
      </c>
      <c r="AE120" s="9">
        <v>-4700944.12</v>
      </c>
      <c r="AG120" s="9">
        <f t="shared" si="38"/>
        <v>14543145.120000001</v>
      </c>
      <c r="AI120" s="21">
        <f t="shared" si="39"/>
        <v>3.093664750901145</v>
      </c>
    </row>
    <row r="121" spans="1:35" ht="12.75" outlineLevel="1">
      <c r="A121" s="1" t="s">
        <v>404</v>
      </c>
      <c r="B121" s="16" t="s">
        <v>405</v>
      </c>
      <c r="C121" s="1" t="s">
        <v>406</v>
      </c>
      <c r="E121" s="5">
        <v>0</v>
      </c>
      <c r="G121" s="5">
        <v>0</v>
      </c>
      <c r="I121" s="9">
        <f t="shared" si="32"/>
        <v>0</v>
      </c>
      <c r="K121" s="21">
        <f t="shared" si="33"/>
        <v>0</v>
      </c>
      <c r="M121" s="9">
        <v>0</v>
      </c>
      <c r="O121" s="9">
        <v>0</v>
      </c>
      <c r="Q121" s="9">
        <f t="shared" si="34"/>
        <v>0</v>
      </c>
      <c r="S121" s="21">
        <f t="shared" si="35"/>
        <v>0</v>
      </c>
      <c r="U121" s="9">
        <v>0</v>
      </c>
      <c r="W121" s="9">
        <v>0</v>
      </c>
      <c r="Y121" s="9">
        <f t="shared" si="36"/>
        <v>0</v>
      </c>
      <c r="AA121" s="21">
        <f t="shared" si="37"/>
        <v>0</v>
      </c>
      <c r="AC121" s="9">
        <v>1</v>
      </c>
      <c r="AE121" s="9">
        <v>-1</v>
      </c>
      <c r="AG121" s="9">
        <f t="shared" si="38"/>
        <v>2</v>
      </c>
      <c r="AI121" s="21">
        <f t="shared" si="39"/>
        <v>2</v>
      </c>
    </row>
    <row r="122" spans="1:35" ht="12.75" outlineLevel="1">
      <c r="A122" s="1" t="s">
        <v>407</v>
      </c>
      <c r="B122" s="16" t="s">
        <v>408</v>
      </c>
      <c r="C122" s="1" t="s">
        <v>409</v>
      </c>
      <c r="E122" s="5">
        <v>436752.87</v>
      </c>
      <c r="G122" s="5">
        <v>542661.5700000001</v>
      </c>
      <c r="I122" s="9">
        <f t="shared" si="32"/>
        <v>-105908.70000000007</v>
      </c>
      <c r="K122" s="21">
        <f t="shared" si="33"/>
        <v>-0.19516528505971054</v>
      </c>
      <c r="M122" s="9">
        <v>495607.8</v>
      </c>
      <c r="O122" s="9">
        <v>731508.34</v>
      </c>
      <c r="Q122" s="9">
        <f t="shared" si="34"/>
        <v>-235900.53999999998</v>
      </c>
      <c r="S122" s="21">
        <f t="shared" si="35"/>
        <v>-0.32248509975976486</v>
      </c>
      <c r="U122" s="9">
        <v>552192.06</v>
      </c>
      <c r="W122" s="9">
        <v>1114939.91</v>
      </c>
      <c r="Y122" s="9">
        <f t="shared" si="36"/>
        <v>-562747.8499999999</v>
      </c>
      <c r="AA122" s="21">
        <f t="shared" si="37"/>
        <v>-0.5047337932319599</v>
      </c>
      <c r="AC122" s="9">
        <v>1868615.67</v>
      </c>
      <c r="AE122" s="9">
        <v>4699752.77</v>
      </c>
      <c r="AG122" s="9">
        <f t="shared" si="38"/>
        <v>-2831137.0999999996</v>
      </c>
      <c r="AI122" s="21">
        <f t="shared" si="39"/>
        <v>-0.6024012833338891</v>
      </c>
    </row>
    <row r="123" spans="1:35" ht="12.75" outlineLevel="1">
      <c r="A123" s="1" t="s">
        <v>410</v>
      </c>
      <c r="B123" s="16" t="s">
        <v>411</v>
      </c>
      <c r="C123" s="1" t="s">
        <v>412</v>
      </c>
      <c r="E123" s="5">
        <v>0</v>
      </c>
      <c r="G123" s="5">
        <v>0</v>
      </c>
      <c r="I123" s="9">
        <f t="shared" si="32"/>
        <v>0</v>
      </c>
      <c r="K123" s="21">
        <f t="shared" si="33"/>
        <v>0</v>
      </c>
      <c r="M123" s="9">
        <v>0</v>
      </c>
      <c r="O123" s="9">
        <v>0</v>
      </c>
      <c r="Q123" s="9">
        <f t="shared" si="34"/>
        <v>0</v>
      </c>
      <c r="S123" s="21">
        <f t="shared" si="35"/>
        <v>0</v>
      </c>
      <c r="U123" s="9">
        <v>0</v>
      </c>
      <c r="W123" s="9">
        <v>0</v>
      </c>
      <c r="Y123" s="9">
        <f t="shared" si="36"/>
        <v>0</v>
      </c>
      <c r="AA123" s="21">
        <f t="shared" si="37"/>
        <v>0</v>
      </c>
      <c r="AC123" s="9">
        <v>0</v>
      </c>
      <c r="AE123" s="9">
        <v>3260725.92</v>
      </c>
      <c r="AG123" s="9">
        <f t="shared" si="38"/>
        <v>-3260725.92</v>
      </c>
      <c r="AI123" s="21" t="str">
        <f t="shared" si="39"/>
        <v>N.M.</v>
      </c>
    </row>
    <row r="124" spans="1:35" ht="12.75" outlineLevel="1">
      <c r="A124" s="1" t="s">
        <v>413</v>
      </c>
      <c r="B124" s="16" t="s">
        <v>414</v>
      </c>
      <c r="C124" s="1" t="s">
        <v>415</v>
      </c>
      <c r="E124" s="5">
        <v>0</v>
      </c>
      <c r="G124" s="5">
        <v>0</v>
      </c>
      <c r="I124" s="9">
        <f t="shared" si="32"/>
        <v>0</v>
      </c>
      <c r="K124" s="21">
        <f t="shared" si="33"/>
        <v>0</v>
      </c>
      <c r="M124" s="9">
        <v>0</v>
      </c>
      <c r="O124" s="9">
        <v>0</v>
      </c>
      <c r="Q124" s="9">
        <f t="shared" si="34"/>
        <v>0</v>
      </c>
      <c r="S124" s="21">
        <f t="shared" si="35"/>
        <v>0</v>
      </c>
      <c r="U124" s="9">
        <v>0</v>
      </c>
      <c r="W124" s="9">
        <v>0</v>
      </c>
      <c r="Y124" s="9">
        <f t="shared" si="36"/>
        <v>0</v>
      </c>
      <c r="AA124" s="21">
        <f t="shared" si="37"/>
        <v>0</v>
      </c>
      <c r="AC124" s="9">
        <v>0</v>
      </c>
      <c r="AE124" s="9">
        <v>-3260725.92</v>
      </c>
      <c r="AG124" s="9">
        <f t="shared" si="38"/>
        <v>3260725.92</v>
      </c>
      <c r="AI124" s="21" t="str">
        <f t="shared" si="39"/>
        <v>N.M.</v>
      </c>
    </row>
    <row r="125" spans="1:68" s="90" customFormat="1" ht="12.75">
      <c r="A125" s="90" t="s">
        <v>32</v>
      </c>
      <c r="B125" s="91"/>
      <c r="C125" s="77" t="s">
        <v>1085</v>
      </c>
      <c r="D125" s="105"/>
      <c r="E125" s="105">
        <v>5750960.9</v>
      </c>
      <c r="F125" s="105"/>
      <c r="G125" s="105">
        <v>12569158.700000001</v>
      </c>
      <c r="H125" s="105"/>
      <c r="I125" s="9">
        <f>+E125-G125</f>
        <v>-6818197.800000001</v>
      </c>
      <c r="J125" s="37" t="str">
        <f>IF((+E125-G125)=(I125),"  ",$AO$510)</f>
        <v>  </v>
      </c>
      <c r="K125" s="38">
        <f>IF(G125&lt;0,IF(I125=0,0,IF(OR(G125=0,E125=0),"N.M.",IF(ABS(I125/G125)&gt;=10,"N.M.",I125/(-G125)))),IF(I125=0,0,IF(OR(G125=0,E125=0),"N.M.",IF(ABS(I125/G125)&gt;=10,"N.M.",I125/G125))))</f>
        <v>-0.5424545876726021</v>
      </c>
      <c r="L125" s="39"/>
      <c r="M125" s="5">
        <v>29801595.96</v>
      </c>
      <c r="N125" s="9"/>
      <c r="O125" s="5">
        <v>46677742.21</v>
      </c>
      <c r="P125" s="9"/>
      <c r="Q125" s="9">
        <f>(+M125-O125)</f>
        <v>-16876146.25</v>
      </c>
      <c r="R125" s="37" t="str">
        <f>IF((+M125-O125)=(Q125),"  ",$AO$510)</f>
        <v>  </v>
      </c>
      <c r="S125" s="38">
        <f>IF(O125&lt;0,IF(Q125=0,0,IF(OR(O125=0,M125=0),"N.M.",IF(ABS(Q125/O125)&gt;=10,"N.M.",Q125/(-O125)))),IF(Q125=0,0,IF(OR(O125=0,M125=0),"N.M.",IF(ABS(Q125/O125)&gt;=10,"N.M.",Q125/O125))))</f>
        <v>-0.36154589855857555</v>
      </c>
      <c r="T125" s="39"/>
      <c r="U125" s="9">
        <v>67352053.2</v>
      </c>
      <c r="V125" s="9"/>
      <c r="W125" s="9">
        <v>80726171.46000001</v>
      </c>
      <c r="X125" s="9"/>
      <c r="Y125" s="9">
        <f>(+U125-W125)</f>
        <v>-13374118.260000005</v>
      </c>
      <c r="Z125" s="37" t="str">
        <f>IF((+U125-W125)=(Y125),"  ",$AO$510)</f>
        <v>  </v>
      </c>
      <c r="AA125" s="38">
        <f>IF(W125&lt;0,IF(Y125=0,0,IF(OR(W125=0,U125=0),"N.M.",IF(ABS(Y125/W125)&gt;=10,"N.M.",Y125/(-W125)))),IF(Y125=0,0,IF(OR(W125=0,U125=0),"N.M.",IF(ABS(Y125/W125)&gt;=10,"N.M.",Y125/W125))))</f>
        <v>-0.1656726439284552</v>
      </c>
      <c r="AB125" s="39"/>
      <c r="AC125" s="9">
        <v>169459204.51000002</v>
      </c>
      <c r="AD125" s="9"/>
      <c r="AE125" s="9">
        <v>187439572.20000002</v>
      </c>
      <c r="AF125" s="9"/>
      <c r="AG125" s="9">
        <f>(+AC125-AE125)</f>
        <v>-17980367.689999998</v>
      </c>
      <c r="AH125" s="37" t="str">
        <f>IF((+AC125-AE125)=(AG125),"  ",$AO$510)</f>
        <v>  </v>
      </c>
      <c r="AI125" s="38">
        <f>IF(AE125&lt;0,IF(AG125=0,0,IF(OR(AE125=0,AC125=0),"N.M.",IF(ABS(AG125/AE125)&gt;=10,"N.M.",AG125/(-AE125)))),IF(AG125=0,0,IF(OR(AE125=0,AC125=0),"N.M.",IF(ABS(AG125/AE125)&gt;=10,"N.M.",AG125/AE125))))</f>
        <v>-0.09592620959897814</v>
      </c>
      <c r="AJ125" s="105"/>
      <c r="AK125" s="105"/>
      <c r="AL125" s="105"/>
      <c r="AM125" s="105"/>
      <c r="AN125" s="105"/>
      <c r="AO125" s="105"/>
      <c r="AP125" s="106"/>
      <c r="AQ125" s="107"/>
      <c r="AR125" s="108"/>
      <c r="AS125" s="105"/>
      <c r="AT125" s="105"/>
      <c r="AU125" s="105"/>
      <c r="AV125" s="105"/>
      <c r="AW125" s="105"/>
      <c r="AX125" s="106"/>
      <c r="AY125" s="107"/>
      <c r="AZ125" s="108"/>
      <c r="BA125" s="105"/>
      <c r="BB125" s="105"/>
      <c r="BC125" s="105"/>
      <c r="BD125" s="106"/>
      <c r="BE125" s="107"/>
      <c r="BF125" s="108"/>
      <c r="BG125" s="105"/>
      <c r="BH125" s="109"/>
      <c r="BI125" s="105"/>
      <c r="BJ125" s="109"/>
      <c r="BK125" s="105"/>
      <c r="BL125" s="109"/>
      <c r="BM125" s="105"/>
      <c r="BN125" s="97"/>
      <c r="BO125" s="97"/>
      <c r="BP125" s="97"/>
    </row>
    <row r="126" spans="1:35" ht="12.75" outlineLevel="1">
      <c r="A126" s="1" t="s">
        <v>416</v>
      </c>
      <c r="B126" s="16" t="s">
        <v>417</v>
      </c>
      <c r="C126" s="1" t="s">
        <v>1086</v>
      </c>
      <c r="E126" s="5">
        <v>512010.67</v>
      </c>
      <c r="G126" s="5">
        <v>1900055.27</v>
      </c>
      <c r="I126" s="9">
        <f aca="true" t="shared" si="40" ref="I126:I155">+E126-G126</f>
        <v>-1388044.6</v>
      </c>
      <c r="K126" s="21">
        <f aca="true" t="shared" si="41" ref="K126:K155">IF(G126&lt;0,IF(I126=0,0,IF(OR(G126=0,E126=0),"N.M.",IF(ABS(I126/G126)&gt;=10,"N.M.",I126/(-G126)))),IF(I126=0,0,IF(OR(G126=0,E126=0),"N.M.",IF(ABS(I126/G126)&gt;=10,"N.M.",I126/G126))))</f>
        <v>-0.7305285387829797</v>
      </c>
      <c r="M126" s="9">
        <v>1082053.19</v>
      </c>
      <c r="O126" s="9">
        <v>4136687.17</v>
      </c>
      <c r="Q126" s="9">
        <f aca="true" t="shared" si="42" ref="Q126:Q155">(+M126-O126)</f>
        <v>-3054633.98</v>
      </c>
      <c r="S126" s="21">
        <f aca="true" t="shared" si="43" ref="S126:S155">IF(O126&lt;0,IF(Q126=0,0,IF(OR(O126=0,M126=0),"N.M.",IF(ABS(Q126/O126)&gt;=10,"N.M.",Q126/(-O126)))),IF(Q126=0,0,IF(OR(O126=0,M126=0),"N.M.",IF(ABS(Q126/O126)&gt;=10,"N.M.",Q126/O126))))</f>
        <v>-0.7384251828740533</v>
      </c>
      <c r="U126" s="9">
        <v>1652299.69</v>
      </c>
      <c r="W126" s="9">
        <v>5451179.34</v>
      </c>
      <c r="Y126" s="9">
        <f aca="true" t="shared" si="44" ref="Y126:Y155">(+U126-W126)</f>
        <v>-3798879.65</v>
      </c>
      <c r="AA126" s="21">
        <f aca="true" t="shared" si="45" ref="AA126:AA155">IF(W126&lt;0,IF(Y126=0,0,IF(OR(W126=0,U126=0),"N.M.",IF(ABS(Y126/W126)&gt;=10,"N.M.",Y126/(-W126)))),IF(Y126=0,0,IF(OR(W126=0,U126=0),"N.M.",IF(ABS(Y126/W126)&gt;=10,"N.M.",Y126/W126))))</f>
        <v>-0.6968913354444876</v>
      </c>
      <c r="AC126" s="9">
        <v>5671609.27</v>
      </c>
      <c r="AE126" s="9">
        <v>5894749.4399999995</v>
      </c>
      <c r="AG126" s="9">
        <f aca="true" t="shared" si="46" ref="AG126:AG155">(+AC126-AE126)</f>
        <v>-223140.16999999993</v>
      </c>
      <c r="AI126" s="21">
        <f aca="true" t="shared" si="47" ref="AI126:AI155">IF(AE126&lt;0,IF(AG126=0,0,IF(OR(AE126=0,AC126=0),"N.M.",IF(ABS(AG126/AE126)&gt;=10,"N.M.",AG126/(-AE126)))),IF(AG126=0,0,IF(OR(AE126=0,AC126=0),"N.M.",IF(ABS(AG126/AE126)&gt;=10,"N.M.",AG126/AE126))))</f>
        <v>-0.037854055082619416</v>
      </c>
    </row>
    <row r="127" spans="1:35" ht="12.75" outlineLevel="1">
      <c r="A127" s="1" t="s">
        <v>418</v>
      </c>
      <c r="B127" s="16" t="s">
        <v>419</v>
      </c>
      <c r="C127" s="1" t="s">
        <v>1087</v>
      </c>
      <c r="E127" s="5">
        <v>67518.75</v>
      </c>
      <c r="G127" s="5">
        <v>0</v>
      </c>
      <c r="I127" s="9">
        <f t="shared" si="40"/>
        <v>67518.75</v>
      </c>
      <c r="K127" s="21" t="str">
        <f t="shared" si="41"/>
        <v>N.M.</v>
      </c>
      <c r="M127" s="9">
        <v>203082.75</v>
      </c>
      <c r="O127" s="9">
        <v>0</v>
      </c>
      <c r="Q127" s="9">
        <f t="shared" si="42"/>
        <v>203082.75</v>
      </c>
      <c r="S127" s="21" t="str">
        <f t="shared" si="43"/>
        <v>N.M.</v>
      </c>
      <c r="U127" s="9">
        <v>340723.5</v>
      </c>
      <c r="W127" s="9">
        <v>0</v>
      </c>
      <c r="Y127" s="9">
        <f t="shared" si="44"/>
        <v>340723.5</v>
      </c>
      <c r="AA127" s="21" t="str">
        <f t="shared" si="45"/>
        <v>N.M.</v>
      </c>
      <c r="AC127" s="9">
        <v>824898.75</v>
      </c>
      <c r="AE127" s="9">
        <v>0</v>
      </c>
      <c r="AG127" s="9">
        <f t="shared" si="46"/>
        <v>824898.75</v>
      </c>
      <c r="AI127" s="21" t="str">
        <f t="shared" si="47"/>
        <v>N.M.</v>
      </c>
    </row>
    <row r="128" spans="1:35" ht="12.75" outlineLevel="1">
      <c r="A128" s="1" t="s">
        <v>420</v>
      </c>
      <c r="B128" s="16" t="s">
        <v>421</v>
      </c>
      <c r="C128" s="1" t="s">
        <v>1088</v>
      </c>
      <c r="E128" s="5">
        <v>35644.270000000004</v>
      </c>
      <c r="G128" s="5">
        <v>16095.66</v>
      </c>
      <c r="I128" s="9">
        <f t="shared" si="40"/>
        <v>19548.610000000004</v>
      </c>
      <c r="K128" s="21">
        <f t="shared" si="41"/>
        <v>1.2145267730555942</v>
      </c>
      <c r="M128" s="9">
        <v>58050.93</v>
      </c>
      <c r="O128" s="9">
        <v>68633.99</v>
      </c>
      <c r="Q128" s="9">
        <f t="shared" si="42"/>
        <v>-10583.060000000005</v>
      </c>
      <c r="S128" s="21">
        <f t="shared" si="43"/>
        <v>-0.15419561065880047</v>
      </c>
      <c r="U128" s="9">
        <v>70949.27</v>
      </c>
      <c r="W128" s="9">
        <v>107773.13</v>
      </c>
      <c r="Y128" s="9">
        <f t="shared" si="44"/>
        <v>-36823.86</v>
      </c>
      <c r="AA128" s="21">
        <f t="shared" si="45"/>
        <v>-0.34167941489683</v>
      </c>
      <c r="AC128" s="9">
        <v>161638.74</v>
      </c>
      <c r="AE128" s="9">
        <v>434675.37</v>
      </c>
      <c r="AG128" s="9">
        <f t="shared" si="46"/>
        <v>-273036.63</v>
      </c>
      <c r="AI128" s="21">
        <f t="shared" si="47"/>
        <v>-0.6281391789003367</v>
      </c>
    </row>
    <row r="129" spans="1:35" ht="12.75" outlineLevel="1">
      <c r="A129" s="1" t="s">
        <v>422</v>
      </c>
      <c r="B129" s="16" t="s">
        <v>423</v>
      </c>
      <c r="C129" s="1" t="s">
        <v>1089</v>
      </c>
      <c r="E129" s="5">
        <v>0</v>
      </c>
      <c r="G129" s="5">
        <v>-21157.94</v>
      </c>
      <c r="I129" s="9">
        <f t="shared" si="40"/>
        <v>21157.94</v>
      </c>
      <c r="K129" s="21" t="str">
        <f t="shared" si="41"/>
        <v>N.M.</v>
      </c>
      <c r="M129" s="9">
        <v>0</v>
      </c>
      <c r="O129" s="9">
        <v>-40646.01</v>
      </c>
      <c r="Q129" s="9">
        <f t="shared" si="42"/>
        <v>40646.01</v>
      </c>
      <c r="S129" s="21" t="str">
        <f t="shared" si="43"/>
        <v>N.M.</v>
      </c>
      <c r="U129" s="9">
        <v>0</v>
      </c>
      <c r="W129" s="9">
        <v>-107534.74</v>
      </c>
      <c r="Y129" s="9">
        <f t="shared" si="44"/>
        <v>107534.74</v>
      </c>
      <c r="AA129" s="21" t="str">
        <f t="shared" si="45"/>
        <v>N.M.</v>
      </c>
      <c r="AC129" s="9">
        <v>-569.32</v>
      </c>
      <c r="AE129" s="9">
        <v>12996709.99</v>
      </c>
      <c r="AG129" s="9">
        <f t="shared" si="46"/>
        <v>-12997279.31</v>
      </c>
      <c r="AI129" s="21">
        <f t="shared" si="47"/>
        <v>-1.0000438049322051</v>
      </c>
    </row>
    <row r="130" spans="1:35" ht="12.75" outlineLevel="1">
      <c r="A130" s="1" t="s">
        <v>424</v>
      </c>
      <c r="B130" s="16" t="s">
        <v>425</v>
      </c>
      <c r="C130" s="1" t="s">
        <v>1090</v>
      </c>
      <c r="E130" s="5">
        <v>0</v>
      </c>
      <c r="G130" s="5">
        <v>2702.67</v>
      </c>
      <c r="I130" s="9">
        <f t="shared" si="40"/>
        <v>-2702.67</v>
      </c>
      <c r="K130" s="21" t="str">
        <f t="shared" si="41"/>
        <v>N.M.</v>
      </c>
      <c r="M130" s="9">
        <v>-0.01</v>
      </c>
      <c r="O130" s="9">
        <v>6626.38</v>
      </c>
      <c r="Q130" s="9">
        <f t="shared" si="42"/>
        <v>-6626.39</v>
      </c>
      <c r="S130" s="21">
        <f t="shared" si="43"/>
        <v>-1.00000150911961</v>
      </c>
      <c r="U130" s="9">
        <v>27497.2</v>
      </c>
      <c r="W130" s="9">
        <v>9829.45</v>
      </c>
      <c r="Y130" s="9">
        <f t="shared" si="44"/>
        <v>17667.75</v>
      </c>
      <c r="AA130" s="21">
        <f t="shared" si="45"/>
        <v>1.7974301715762324</v>
      </c>
      <c r="AC130" s="9">
        <v>30437.98</v>
      </c>
      <c r="AE130" s="9">
        <v>35468.479999999996</v>
      </c>
      <c r="AG130" s="9">
        <f t="shared" si="46"/>
        <v>-5030.499999999996</v>
      </c>
      <c r="AI130" s="21">
        <f t="shared" si="47"/>
        <v>-0.14183015454848916</v>
      </c>
    </row>
    <row r="131" spans="1:35" ht="12.75" outlineLevel="1">
      <c r="A131" s="1" t="s">
        <v>426</v>
      </c>
      <c r="B131" s="16" t="s">
        <v>427</v>
      </c>
      <c r="C131" s="1" t="s">
        <v>1091</v>
      </c>
      <c r="E131" s="5">
        <v>-923.49</v>
      </c>
      <c r="G131" s="5">
        <v>-193.39000000000001</v>
      </c>
      <c r="I131" s="9">
        <f t="shared" si="40"/>
        <v>-730.1</v>
      </c>
      <c r="K131" s="21">
        <f t="shared" si="41"/>
        <v>-3.7752727648792592</v>
      </c>
      <c r="M131" s="9">
        <v>-2795.04</v>
      </c>
      <c r="O131" s="9">
        <v>349.43</v>
      </c>
      <c r="Q131" s="9">
        <f t="shared" si="42"/>
        <v>-3144.47</v>
      </c>
      <c r="S131" s="21">
        <f t="shared" si="43"/>
        <v>-8.99885527859657</v>
      </c>
      <c r="U131" s="9">
        <v>-4584.78</v>
      </c>
      <c r="W131" s="9">
        <v>61.09</v>
      </c>
      <c r="Y131" s="9">
        <f t="shared" si="44"/>
        <v>-4645.87</v>
      </c>
      <c r="AA131" s="21" t="str">
        <f t="shared" si="45"/>
        <v>N.M.</v>
      </c>
      <c r="AC131" s="9">
        <v>-6310.82</v>
      </c>
      <c r="AE131" s="9">
        <v>14591.75</v>
      </c>
      <c r="AG131" s="9">
        <f t="shared" si="46"/>
        <v>-20902.57</v>
      </c>
      <c r="AI131" s="21">
        <f t="shared" si="47"/>
        <v>-1.432492332996385</v>
      </c>
    </row>
    <row r="132" spans="1:35" ht="12.75" outlineLevel="1">
      <c r="A132" s="1" t="s">
        <v>428</v>
      </c>
      <c r="B132" s="16" t="s">
        <v>429</v>
      </c>
      <c r="C132" s="1" t="s">
        <v>1092</v>
      </c>
      <c r="E132" s="5">
        <v>-7056.68</v>
      </c>
      <c r="G132" s="5">
        <v>5943.16</v>
      </c>
      <c r="I132" s="9">
        <f t="shared" si="40"/>
        <v>-12999.84</v>
      </c>
      <c r="K132" s="21">
        <f t="shared" si="41"/>
        <v>-2.187361605610483</v>
      </c>
      <c r="M132" s="9">
        <v>-27411.61</v>
      </c>
      <c r="O132" s="9">
        <v>14932.470000000001</v>
      </c>
      <c r="Q132" s="9">
        <f t="shared" si="42"/>
        <v>-42344.08</v>
      </c>
      <c r="S132" s="21">
        <f t="shared" si="43"/>
        <v>-2.835705010624498</v>
      </c>
      <c r="U132" s="9">
        <v>-55006.08</v>
      </c>
      <c r="W132" s="9">
        <v>13702.37</v>
      </c>
      <c r="Y132" s="9">
        <f t="shared" si="44"/>
        <v>-68708.45</v>
      </c>
      <c r="AA132" s="21">
        <f t="shared" si="45"/>
        <v>-5.014347882884493</v>
      </c>
      <c r="AC132" s="9">
        <v>-59010.26</v>
      </c>
      <c r="AE132" s="9">
        <v>66666.29</v>
      </c>
      <c r="AG132" s="9">
        <f t="shared" si="46"/>
        <v>-125676.54999999999</v>
      </c>
      <c r="AI132" s="21">
        <f t="shared" si="47"/>
        <v>-1.8851589011477914</v>
      </c>
    </row>
    <row r="133" spans="1:35" ht="12.75" outlineLevel="1">
      <c r="A133" s="1" t="s">
        <v>430</v>
      </c>
      <c r="B133" s="16" t="s">
        <v>431</v>
      </c>
      <c r="C133" s="1" t="s">
        <v>1093</v>
      </c>
      <c r="E133" s="5">
        <v>1278.8700000000001</v>
      </c>
      <c r="G133" s="5">
        <v>65.3</v>
      </c>
      <c r="I133" s="9">
        <f t="shared" si="40"/>
        <v>1213.5700000000002</v>
      </c>
      <c r="K133" s="21" t="str">
        <f t="shared" si="41"/>
        <v>N.M.</v>
      </c>
      <c r="M133" s="9">
        <v>3135.4</v>
      </c>
      <c r="O133" s="9">
        <v>2130.67</v>
      </c>
      <c r="Q133" s="9">
        <f t="shared" si="42"/>
        <v>1004.73</v>
      </c>
      <c r="S133" s="21">
        <f t="shared" si="43"/>
        <v>0.4715558955633674</v>
      </c>
      <c r="U133" s="9">
        <v>5676.33</v>
      </c>
      <c r="W133" s="9">
        <v>30225.79</v>
      </c>
      <c r="Y133" s="9">
        <f t="shared" si="44"/>
        <v>-24549.46</v>
      </c>
      <c r="AA133" s="21">
        <f t="shared" si="45"/>
        <v>-0.812202427132591</v>
      </c>
      <c r="AC133" s="9">
        <v>9138.42</v>
      </c>
      <c r="AE133" s="9">
        <v>82388.97</v>
      </c>
      <c r="AG133" s="9">
        <f t="shared" si="46"/>
        <v>-73250.55</v>
      </c>
      <c r="AI133" s="21">
        <f t="shared" si="47"/>
        <v>-0.8890819972624977</v>
      </c>
    </row>
    <row r="134" spans="1:35" ht="12.75" outlineLevel="1">
      <c r="A134" s="1" t="s">
        <v>432</v>
      </c>
      <c r="B134" s="16" t="s">
        <v>433</v>
      </c>
      <c r="C134" s="1" t="s">
        <v>1094</v>
      </c>
      <c r="E134" s="5">
        <v>205075.80000000002</v>
      </c>
      <c r="G134" s="5">
        <v>203612.31</v>
      </c>
      <c r="I134" s="9">
        <f t="shared" si="40"/>
        <v>1463.4900000000198</v>
      </c>
      <c r="K134" s="21">
        <f t="shared" si="41"/>
        <v>0.0071876302567365396</v>
      </c>
      <c r="M134" s="9">
        <v>596872.89</v>
      </c>
      <c r="O134" s="9">
        <v>600428.85</v>
      </c>
      <c r="Q134" s="9">
        <f t="shared" si="42"/>
        <v>-3555.9599999999627</v>
      </c>
      <c r="S134" s="21">
        <f t="shared" si="43"/>
        <v>-0.005922366988195126</v>
      </c>
      <c r="U134" s="9">
        <v>997430.6900000001</v>
      </c>
      <c r="W134" s="9">
        <v>926535.9500000001</v>
      </c>
      <c r="Y134" s="9">
        <f t="shared" si="44"/>
        <v>70894.73999999999</v>
      </c>
      <c r="AA134" s="21">
        <f t="shared" si="45"/>
        <v>0.07651590853004676</v>
      </c>
      <c r="AC134" s="9">
        <v>2436275.2800000003</v>
      </c>
      <c r="AE134" s="9">
        <v>2185202.15</v>
      </c>
      <c r="AG134" s="9">
        <f t="shared" si="46"/>
        <v>251073.13000000035</v>
      </c>
      <c r="AI134" s="21">
        <f t="shared" si="47"/>
        <v>0.11489698104131939</v>
      </c>
    </row>
    <row r="135" spans="1:35" ht="12.75" outlineLevel="1">
      <c r="A135" s="1" t="s">
        <v>434</v>
      </c>
      <c r="B135" s="16" t="s">
        <v>435</v>
      </c>
      <c r="C135" s="1" t="s">
        <v>1095</v>
      </c>
      <c r="E135" s="5">
        <v>-190097.66</v>
      </c>
      <c r="G135" s="5">
        <v>-190591.79</v>
      </c>
      <c r="I135" s="9">
        <f t="shared" si="40"/>
        <v>494.13000000000466</v>
      </c>
      <c r="K135" s="21">
        <f t="shared" si="41"/>
        <v>0.002592609052047859</v>
      </c>
      <c r="M135" s="9">
        <v>-571941.73</v>
      </c>
      <c r="O135" s="9">
        <v>-571790.17</v>
      </c>
      <c r="Q135" s="9">
        <f t="shared" si="42"/>
        <v>-151.55999999993946</v>
      </c>
      <c r="S135" s="21">
        <f t="shared" si="43"/>
        <v>-0.0002650622692585629</v>
      </c>
      <c r="U135" s="9">
        <v>-959466.5</v>
      </c>
      <c r="W135" s="9">
        <v>-891562.65</v>
      </c>
      <c r="Y135" s="9">
        <f t="shared" si="44"/>
        <v>-67903.84999999998</v>
      </c>
      <c r="AA135" s="21">
        <f t="shared" si="45"/>
        <v>-0.07616273517065791</v>
      </c>
      <c r="AC135" s="9">
        <v>-2323538.4299999997</v>
      </c>
      <c r="AE135" s="9">
        <v>-2040701.42</v>
      </c>
      <c r="AG135" s="9">
        <f t="shared" si="46"/>
        <v>-282837.0099999998</v>
      </c>
      <c r="AI135" s="21">
        <f t="shared" si="47"/>
        <v>-0.13859793854605137</v>
      </c>
    </row>
    <row r="136" spans="1:35" ht="12.75" outlineLevel="1">
      <c r="A136" s="1" t="s">
        <v>436</v>
      </c>
      <c r="B136" s="16" t="s">
        <v>437</v>
      </c>
      <c r="C136" s="1" t="s">
        <v>1096</v>
      </c>
      <c r="E136" s="5">
        <v>4263.37</v>
      </c>
      <c r="G136" s="5">
        <v>4572.29</v>
      </c>
      <c r="I136" s="9">
        <f t="shared" si="40"/>
        <v>-308.9200000000001</v>
      </c>
      <c r="K136" s="21">
        <f t="shared" si="41"/>
        <v>-0.06756351849948276</v>
      </c>
      <c r="M136" s="9">
        <v>12402.84</v>
      </c>
      <c r="O136" s="9">
        <v>13490.49</v>
      </c>
      <c r="Q136" s="9">
        <f t="shared" si="42"/>
        <v>-1087.6499999999996</v>
      </c>
      <c r="S136" s="21">
        <f t="shared" si="43"/>
        <v>-0.08062346141615313</v>
      </c>
      <c r="U136" s="9">
        <v>20746.73</v>
      </c>
      <c r="W136" s="9">
        <v>22368.5</v>
      </c>
      <c r="Y136" s="9">
        <f t="shared" si="44"/>
        <v>-1621.7700000000004</v>
      </c>
      <c r="AA136" s="21">
        <f t="shared" si="45"/>
        <v>-0.07250240293269555</v>
      </c>
      <c r="AC136" s="9">
        <v>51329.43</v>
      </c>
      <c r="AE136" s="9">
        <v>53885.44</v>
      </c>
      <c r="AG136" s="9">
        <f t="shared" si="46"/>
        <v>-2556.010000000002</v>
      </c>
      <c r="AI136" s="21">
        <f t="shared" si="47"/>
        <v>-0.0474341491876099</v>
      </c>
    </row>
    <row r="137" spans="1:35" ht="12.75" outlineLevel="1">
      <c r="A137" s="1" t="s">
        <v>438</v>
      </c>
      <c r="B137" s="16" t="s">
        <v>439</v>
      </c>
      <c r="C137" s="1" t="s">
        <v>1097</v>
      </c>
      <c r="E137" s="5">
        <v>-1921.48</v>
      </c>
      <c r="G137" s="5">
        <v>-1926.49</v>
      </c>
      <c r="I137" s="9">
        <f t="shared" si="40"/>
        <v>5.009999999999991</v>
      </c>
      <c r="K137" s="21">
        <f t="shared" si="41"/>
        <v>0.00260058448266017</v>
      </c>
      <c r="M137" s="9">
        <v>-5779.45</v>
      </c>
      <c r="O137" s="9">
        <v>-5779.47</v>
      </c>
      <c r="Q137" s="9">
        <f t="shared" si="42"/>
        <v>0.020000000000436557</v>
      </c>
      <c r="S137" s="21">
        <f t="shared" si="43"/>
        <v>3.4605249271017164E-06</v>
      </c>
      <c r="U137" s="9">
        <v>-9696.53</v>
      </c>
      <c r="W137" s="9">
        <v>-9674.34</v>
      </c>
      <c r="Y137" s="9">
        <f t="shared" si="44"/>
        <v>-22.19000000000051</v>
      </c>
      <c r="AA137" s="21">
        <f t="shared" si="45"/>
        <v>-0.0022936965208996693</v>
      </c>
      <c r="AC137" s="9">
        <v>-23485.22</v>
      </c>
      <c r="AE137" s="9">
        <v>-23222</v>
      </c>
      <c r="AG137" s="9">
        <f t="shared" si="46"/>
        <v>-263.22000000000116</v>
      </c>
      <c r="AI137" s="21">
        <f t="shared" si="47"/>
        <v>-0.011334941004220186</v>
      </c>
    </row>
    <row r="138" spans="1:35" ht="12.75" outlineLevel="1">
      <c r="A138" s="1" t="s">
        <v>440</v>
      </c>
      <c r="B138" s="16" t="s">
        <v>441</v>
      </c>
      <c r="C138" s="1" t="s">
        <v>1098</v>
      </c>
      <c r="E138" s="5">
        <v>178145.17</v>
      </c>
      <c r="G138" s="5">
        <v>227869.98</v>
      </c>
      <c r="I138" s="9">
        <f t="shared" si="40"/>
        <v>-49724.81</v>
      </c>
      <c r="K138" s="21">
        <f t="shared" si="41"/>
        <v>-0.2182157123110293</v>
      </c>
      <c r="M138" s="9">
        <v>487405.57</v>
      </c>
      <c r="O138" s="9">
        <v>602217.2000000001</v>
      </c>
      <c r="Q138" s="9">
        <f t="shared" si="42"/>
        <v>-114811.63000000006</v>
      </c>
      <c r="S138" s="21">
        <f t="shared" si="43"/>
        <v>-0.19064820798874568</v>
      </c>
      <c r="U138" s="9">
        <v>1092253.32</v>
      </c>
      <c r="W138" s="9">
        <v>1235824.52</v>
      </c>
      <c r="Y138" s="9">
        <f t="shared" si="44"/>
        <v>-143571.19999999995</v>
      </c>
      <c r="AA138" s="21">
        <f t="shared" si="45"/>
        <v>-0.11617442256284084</v>
      </c>
      <c r="AC138" s="9">
        <v>2682054.9800000004</v>
      </c>
      <c r="AE138" s="9">
        <v>5016440.140000001</v>
      </c>
      <c r="AG138" s="9">
        <f t="shared" si="46"/>
        <v>-2334385.16</v>
      </c>
      <c r="AI138" s="21">
        <f t="shared" si="47"/>
        <v>-0.4653469581718162</v>
      </c>
    </row>
    <row r="139" spans="1:35" ht="12.75" outlineLevel="1">
      <c r="A139" s="1" t="s">
        <v>442</v>
      </c>
      <c r="B139" s="16" t="s">
        <v>443</v>
      </c>
      <c r="C139" s="1" t="s">
        <v>1099</v>
      </c>
      <c r="E139" s="5">
        <v>-103397.3</v>
      </c>
      <c r="G139" s="5">
        <v>-83558.88</v>
      </c>
      <c r="I139" s="9">
        <f t="shared" si="40"/>
        <v>-19838.42</v>
      </c>
      <c r="K139" s="21">
        <f t="shared" si="41"/>
        <v>-0.23741845271262607</v>
      </c>
      <c r="M139" s="9">
        <v>-242066.65</v>
      </c>
      <c r="O139" s="9">
        <v>-195638.03</v>
      </c>
      <c r="Q139" s="9">
        <f t="shared" si="42"/>
        <v>-46428.619999999995</v>
      </c>
      <c r="S139" s="21">
        <f t="shared" si="43"/>
        <v>-0.23731899160914674</v>
      </c>
      <c r="U139" s="9">
        <v>-391138.82</v>
      </c>
      <c r="W139" s="9">
        <v>-274458.29</v>
      </c>
      <c r="Y139" s="9">
        <f t="shared" si="44"/>
        <v>-116680.53000000003</v>
      </c>
      <c r="AA139" s="21">
        <f t="shared" si="45"/>
        <v>-0.4251302811804301</v>
      </c>
      <c r="AC139" s="9">
        <v>-975515.8700000001</v>
      </c>
      <c r="AE139" s="9">
        <v>-1706236.06</v>
      </c>
      <c r="AG139" s="9">
        <f t="shared" si="46"/>
        <v>730720.19</v>
      </c>
      <c r="AI139" s="21">
        <f t="shared" si="47"/>
        <v>0.42826441612070953</v>
      </c>
    </row>
    <row r="140" spans="1:35" ht="12.75" outlineLevel="1">
      <c r="A140" s="1" t="s">
        <v>444</v>
      </c>
      <c r="B140" s="16" t="s">
        <v>445</v>
      </c>
      <c r="C140" s="1" t="s">
        <v>1100</v>
      </c>
      <c r="E140" s="5">
        <v>1083940.89</v>
      </c>
      <c r="G140" s="5">
        <v>534028.3200000001</v>
      </c>
      <c r="I140" s="9">
        <f t="shared" si="40"/>
        <v>549912.5699999998</v>
      </c>
      <c r="K140" s="21">
        <f t="shared" si="41"/>
        <v>1.0297442090711588</v>
      </c>
      <c r="M140" s="9">
        <v>2462111.25</v>
      </c>
      <c r="O140" s="9">
        <v>3749453.83</v>
      </c>
      <c r="Q140" s="9">
        <f t="shared" si="42"/>
        <v>-1287342.58</v>
      </c>
      <c r="S140" s="21">
        <f t="shared" si="43"/>
        <v>-0.34334136073359783</v>
      </c>
      <c r="U140" s="9">
        <v>4841368.78</v>
      </c>
      <c r="W140" s="9">
        <v>7004260</v>
      </c>
      <c r="Y140" s="9">
        <f t="shared" si="44"/>
        <v>-2162891.2199999997</v>
      </c>
      <c r="AA140" s="21">
        <f t="shared" si="45"/>
        <v>-0.3087965352514041</v>
      </c>
      <c r="AC140" s="9">
        <v>9875455.27</v>
      </c>
      <c r="AE140" s="9">
        <v>20858068.45</v>
      </c>
      <c r="AG140" s="9">
        <f t="shared" si="46"/>
        <v>-10982613.18</v>
      </c>
      <c r="AI140" s="21">
        <f t="shared" si="47"/>
        <v>-0.5265402789489839</v>
      </c>
    </row>
    <row r="141" spans="1:35" ht="12.75" outlineLevel="1">
      <c r="A141" s="1" t="s">
        <v>446</v>
      </c>
      <c r="B141" s="16" t="s">
        <v>447</v>
      </c>
      <c r="C141" s="1" t="s">
        <v>1101</v>
      </c>
      <c r="E141" s="5">
        <v>8203.98</v>
      </c>
      <c r="G141" s="5">
        <v>11378.57</v>
      </c>
      <c r="I141" s="9">
        <f t="shared" si="40"/>
        <v>-3174.59</v>
      </c>
      <c r="K141" s="21">
        <f t="shared" si="41"/>
        <v>-0.27899727294378823</v>
      </c>
      <c r="M141" s="9">
        <v>28483.33</v>
      </c>
      <c r="O141" s="9">
        <v>26087.81</v>
      </c>
      <c r="Q141" s="9">
        <f t="shared" si="42"/>
        <v>2395.5200000000004</v>
      </c>
      <c r="S141" s="21">
        <f t="shared" si="43"/>
        <v>0.09182526245016352</v>
      </c>
      <c r="U141" s="9">
        <v>70214.82</v>
      </c>
      <c r="W141" s="9">
        <v>37190.82</v>
      </c>
      <c r="Y141" s="9">
        <f t="shared" si="44"/>
        <v>33024.00000000001</v>
      </c>
      <c r="AA141" s="21">
        <f t="shared" si="45"/>
        <v>0.8879610613586904</v>
      </c>
      <c r="AC141" s="9">
        <v>88237.90000000001</v>
      </c>
      <c r="AE141" s="9">
        <v>171694.38</v>
      </c>
      <c r="AG141" s="9">
        <f t="shared" si="46"/>
        <v>-83456.48</v>
      </c>
      <c r="AI141" s="21">
        <f t="shared" si="47"/>
        <v>-0.4860757818630988</v>
      </c>
    </row>
    <row r="142" spans="1:35" ht="12.75" outlineLevel="1">
      <c r="A142" s="1" t="s">
        <v>448</v>
      </c>
      <c r="B142" s="16" t="s">
        <v>449</v>
      </c>
      <c r="C142" s="1" t="s">
        <v>1102</v>
      </c>
      <c r="E142" s="5">
        <v>-1437.01</v>
      </c>
      <c r="G142" s="5">
        <v>-31128.850000000002</v>
      </c>
      <c r="I142" s="9">
        <f t="shared" si="40"/>
        <v>29691.840000000004</v>
      </c>
      <c r="K142" s="21">
        <f t="shared" si="41"/>
        <v>0.9538367141735079</v>
      </c>
      <c r="M142" s="9">
        <v>-9378.83</v>
      </c>
      <c r="O142" s="9">
        <v>-84638.92</v>
      </c>
      <c r="Q142" s="9">
        <f t="shared" si="42"/>
        <v>75260.09</v>
      </c>
      <c r="S142" s="21">
        <f t="shared" si="43"/>
        <v>0.8891901030873267</v>
      </c>
      <c r="U142" s="9">
        <v>-13257.73</v>
      </c>
      <c r="W142" s="9">
        <v>-85605.95</v>
      </c>
      <c r="Y142" s="9">
        <f t="shared" si="44"/>
        <v>72348.22</v>
      </c>
      <c r="AA142" s="21">
        <f t="shared" si="45"/>
        <v>0.8451307414963564</v>
      </c>
      <c r="AC142" s="9">
        <v>75555.03</v>
      </c>
      <c r="AE142" s="9">
        <v>-87865.47</v>
      </c>
      <c r="AG142" s="9">
        <f t="shared" si="46"/>
        <v>163420.5</v>
      </c>
      <c r="AI142" s="21">
        <f t="shared" si="47"/>
        <v>1.8598944500040802</v>
      </c>
    </row>
    <row r="143" spans="1:35" ht="12.75" outlineLevel="1">
      <c r="A143" s="1" t="s">
        <v>450</v>
      </c>
      <c r="B143" s="16" t="s">
        <v>451</v>
      </c>
      <c r="C143" s="1" t="s">
        <v>1103</v>
      </c>
      <c r="E143" s="5">
        <v>0</v>
      </c>
      <c r="G143" s="5">
        <v>2334.46</v>
      </c>
      <c r="I143" s="9">
        <f t="shared" si="40"/>
        <v>-2334.46</v>
      </c>
      <c r="K143" s="21" t="str">
        <f t="shared" si="41"/>
        <v>N.M.</v>
      </c>
      <c r="M143" s="9">
        <v>0</v>
      </c>
      <c r="O143" s="9">
        <v>-4532.21</v>
      </c>
      <c r="Q143" s="9">
        <f t="shared" si="42"/>
        <v>4532.21</v>
      </c>
      <c r="S143" s="21" t="str">
        <f t="shared" si="43"/>
        <v>N.M.</v>
      </c>
      <c r="U143" s="9">
        <v>0</v>
      </c>
      <c r="W143" s="9">
        <v>11672.42</v>
      </c>
      <c r="Y143" s="9">
        <f t="shared" si="44"/>
        <v>-11672.42</v>
      </c>
      <c r="AA143" s="21" t="str">
        <f t="shared" si="45"/>
        <v>N.M.</v>
      </c>
      <c r="AC143" s="9">
        <v>139711.57</v>
      </c>
      <c r="AE143" s="9">
        <v>1571382.58</v>
      </c>
      <c r="AG143" s="9">
        <f t="shared" si="46"/>
        <v>-1431671.01</v>
      </c>
      <c r="AI143" s="21">
        <f t="shared" si="47"/>
        <v>-0.911090035120537</v>
      </c>
    </row>
    <row r="144" spans="1:35" ht="12.75" outlineLevel="1">
      <c r="A144" s="1" t="s">
        <v>452</v>
      </c>
      <c r="B144" s="16" t="s">
        <v>453</v>
      </c>
      <c r="C144" s="1" t="s">
        <v>1104</v>
      </c>
      <c r="E144" s="5">
        <v>503.58</v>
      </c>
      <c r="G144" s="5">
        <v>-82.56</v>
      </c>
      <c r="I144" s="9">
        <f t="shared" si="40"/>
        <v>586.14</v>
      </c>
      <c r="K144" s="21">
        <f t="shared" si="41"/>
        <v>7.099563953488372</v>
      </c>
      <c r="M144" s="9">
        <v>4763.21</v>
      </c>
      <c r="O144" s="9">
        <v>109</v>
      </c>
      <c r="Q144" s="9">
        <f t="shared" si="42"/>
        <v>4654.21</v>
      </c>
      <c r="S144" s="21" t="str">
        <f t="shared" si="43"/>
        <v>N.M.</v>
      </c>
      <c r="U144" s="9">
        <v>4798.12</v>
      </c>
      <c r="W144" s="9">
        <v>3561.09</v>
      </c>
      <c r="Y144" s="9">
        <f t="shared" si="44"/>
        <v>1237.0299999999997</v>
      </c>
      <c r="AA144" s="21">
        <f t="shared" si="45"/>
        <v>0.34737397819207033</v>
      </c>
      <c r="AC144" s="9">
        <v>32678.55</v>
      </c>
      <c r="AE144" s="9">
        <v>3730.9500000000003</v>
      </c>
      <c r="AG144" s="9">
        <f t="shared" si="46"/>
        <v>28947.6</v>
      </c>
      <c r="AI144" s="21">
        <f t="shared" si="47"/>
        <v>7.758774574840187</v>
      </c>
    </row>
    <row r="145" spans="1:35" ht="12.75" outlineLevel="1">
      <c r="A145" s="1" t="s">
        <v>454</v>
      </c>
      <c r="B145" s="16" t="s">
        <v>455</v>
      </c>
      <c r="C145" s="1" t="s">
        <v>1105</v>
      </c>
      <c r="E145" s="5">
        <v>0</v>
      </c>
      <c r="G145" s="5">
        <v>-0.05</v>
      </c>
      <c r="I145" s="9">
        <f t="shared" si="40"/>
        <v>0.05</v>
      </c>
      <c r="K145" s="21" t="str">
        <f t="shared" si="41"/>
        <v>N.M.</v>
      </c>
      <c r="M145" s="9">
        <v>0</v>
      </c>
      <c r="O145" s="9">
        <v>0</v>
      </c>
      <c r="Q145" s="9">
        <f t="shared" si="42"/>
        <v>0</v>
      </c>
      <c r="S145" s="21">
        <f t="shared" si="43"/>
        <v>0</v>
      </c>
      <c r="U145" s="9">
        <v>0</v>
      </c>
      <c r="W145" s="9">
        <v>0</v>
      </c>
      <c r="Y145" s="9">
        <f t="shared" si="44"/>
        <v>0</v>
      </c>
      <c r="AA145" s="21">
        <f t="shared" si="45"/>
        <v>0</v>
      </c>
      <c r="AC145" s="9">
        <v>-840726.3300000001</v>
      </c>
      <c r="AE145" s="9">
        <v>1894984.96</v>
      </c>
      <c r="AG145" s="9">
        <f t="shared" si="46"/>
        <v>-2735711.29</v>
      </c>
      <c r="AI145" s="21">
        <f t="shared" si="47"/>
        <v>-1.4436585765831091</v>
      </c>
    </row>
    <row r="146" spans="1:35" ht="12.75" outlineLevel="1">
      <c r="A146" s="1" t="s">
        <v>456</v>
      </c>
      <c r="B146" s="16" t="s">
        <v>457</v>
      </c>
      <c r="C146" s="1" t="s">
        <v>1106</v>
      </c>
      <c r="E146" s="5">
        <v>1141882.8900000001</v>
      </c>
      <c r="G146" s="5">
        <v>597015.76</v>
      </c>
      <c r="I146" s="9">
        <f t="shared" si="40"/>
        <v>544867.1300000001</v>
      </c>
      <c r="K146" s="21">
        <f t="shared" si="41"/>
        <v>0.9126511668636689</v>
      </c>
      <c r="M146" s="9">
        <v>4440493.84</v>
      </c>
      <c r="O146" s="9">
        <v>2365964.43</v>
      </c>
      <c r="Q146" s="9">
        <f t="shared" si="42"/>
        <v>2074529.4099999997</v>
      </c>
      <c r="S146" s="21">
        <f t="shared" si="43"/>
        <v>0.8768218928802745</v>
      </c>
      <c r="U146" s="9">
        <v>6724681.63</v>
      </c>
      <c r="W146" s="9">
        <v>2796097.92</v>
      </c>
      <c r="Y146" s="9">
        <f t="shared" si="44"/>
        <v>3928583.71</v>
      </c>
      <c r="AA146" s="21">
        <f t="shared" si="45"/>
        <v>1.4050236516752603</v>
      </c>
      <c r="AC146" s="9">
        <v>13356943.57</v>
      </c>
      <c r="AE146" s="9">
        <v>2796097.92</v>
      </c>
      <c r="AG146" s="9">
        <f t="shared" si="46"/>
        <v>10560845.65</v>
      </c>
      <c r="AI146" s="21">
        <f t="shared" si="47"/>
        <v>3.776994208414561</v>
      </c>
    </row>
    <row r="147" spans="1:35" ht="12.75" outlineLevel="1">
      <c r="A147" s="1" t="s">
        <v>458</v>
      </c>
      <c r="B147" s="16" t="s">
        <v>459</v>
      </c>
      <c r="C147" s="1" t="s">
        <v>1107</v>
      </c>
      <c r="E147" s="5">
        <v>0</v>
      </c>
      <c r="G147" s="5">
        <v>0</v>
      </c>
      <c r="I147" s="9">
        <f t="shared" si="40"/>
        <v>0</v>
      </c>
      <c r="K147" s="21">
        <f t="shared" si="41"/>
        <v>0</v>
      </c>
      <c r="M147" s="9">
        <v>0</v>
      </c>
      <c r="O147" s="9">
        <v>-107540.36</v>
      </c>
      <c r="Q147" s="9">
        <f t="shared" si="42"/>
        <v>107540.36</v>
      </c>
      <c r="S147" s="21" t="str">
        <f t="shared" si="43"/>
        <v>N.M.</v>
      </c>
      <c r="U147" s="9">
        <v>0</v>
      </c>
      <c r="W147" s="9">
        <v>0</v>
      </c>
      <c r="Y147" s="9">
        <f t="shared" si="44"/>
        <v>0</v>
      </c>
      <c r="AA147" s="21">
        <f t="shared" si="45"/>
        <v>0</v>
      </c>
      <c r="AC147" s="9">
        <v>0</v>
      </c>
      <c r="AE147" s="9">
        <v>0</v>
      </c>
      <c r="AG147" s="9">
        <f t="shared" si="46"/>
        <v>0</v>
      </c>
      <c r="AI147" s="21">
        <f t="shared" si="47"/>
        <v>0</v>
      </c>
    </row>
    <row r="148" spans="1:35" ht="12.75" outlineLevel="1">
      <c r="A148" s="1" t="s">
        <v>460</v>
      </c>
      <c r="B148" s="16" t="s">
        <v>461</v>
      </c>
      <c r="C148" s="1" t="s">
        <v>1108</v>
      </c>
      <c r="E148" s="5">
        <v>0</v>
      </c>
      <c r="G148" s="5">
        <v>0</v>
      </c>
      <c r="I148" s="9">
        <f t="shared" si="40"/>
        <v>0</v>
      </c>
      <c r="K148" s="21">
        <f t="shared" si="41"/>
        <v>0</v>
      </c>
      <c r="M148" s="9">
        <v>0</v>
      </c>
      <c r="O148" s="9">
        <v>-335696.91000000003</v>
      </c>
      <c r="Q148" s="9">
        <f t="shared" si="42"/>
        <v>335696.91000000003</v>
      </c>
      <c r="S148" s="21" t="str">
        <f t="shared" si="43"/>
        <v>N.M.</v>
      </c>
      <c r="U148" s="9">
        <v>0</v>
      </c>
      <c r="W148" s="9">
        <v>0</v>
      </c>
      <c r="Y148" s="9">
        <f t="shared" si="44"/>
        <v>0</v>
      </c>
      <c r="AA148" s="21">
        <f t="shared" si="45"/>
        <v>0</v>
      </c>
      <c r="AC148" s="9">
        <v>284.39</v>
      </c>
      <c r="AE148" s="9">
        <v>0</v>
      </c>
      <c r="AG148" s="9">
        <f t="shared" si="46"/>
        <v>284.39</v>
      </c>
      <c r="AI148" s="21" t="str">
        <f t="shared" si="47"/>
        <v>N.M.</v>
      </c>
    </row>
    <row r="149" spans="1:35" ht="12.75" outlineLevel="1">
      <c r="A149" s="1" t="s">
        <v>462</v>
      </c>
      <c r="B149" s="16" t="s">
        <v>463</v>
      </c>
      <c r="C149" s="1" t="s">
        <v>1109</v>
      </c>
      <c r="E149" s="5">
        <v>0</v>
      </c>
      <c r="G149" s="5">
        <v>0</v>
      </c>
      <c r="I149" s="9">
        <f t="shared" si="40"/>
        <v>0</v>
      </c>
      <c r="K149" s="21">
        <f t="shared" si="41"/>
        <v>0</v>
      </c>
      <c r="M149" s="9">
        <v>0</v>
      </c>
      <c r="O149" s="9">
        <v>-16320.07</v>
      </c>
      <c r="Q149" s="9">
        <f t="shared" si="42"/>
        <v>16320.07</v>
      </c>
      <c r="S149" s="21" t="str">
        <f t="shared" si="43"/>
        <v>N.M.</v>
      </c>
      <c r="U149" s="9">
        <v>0</v>
      </c>
      <c r="W149" s="9">
        <v>0</v>
      </c>
      <c r="Y149" s="9">
        <f t="shared" si="44"/>
        <v>0</v>
      </c>
      <c r="AA149" s="21">
        <f t="shared" si="45"/>
        <v>0</v>
      </c>
      <c r="AC149" s="9">
        <v>0</v>
      </c>
      <c r="AE149" s="9">
        <v>0</v>
      </c>
      <c r="AG149" s="9">
        <f t="shared" si="46"/>
        <v>0</v>
      </c>
      <c r="AI149" s="21">
        <f t="shared" si="47"/>
        <v>0</v>
      </c>
    </row>
    <row r="150" spans="1:35" ht="12.75" outlineLevel="1">
      <c r="A150" s="1" t="s">
        <v>464</v>
      </c>
      <c r="B150" s="16" t="s">
        <v>465</v>
      </c>
      <c r="C150" s="1" t="s">
        <v>1110</v>
      </c>
      <c r="E150" s="5">
        <v>0</v>
      </c>
      <c r="G150" s="5">
        <v>0</v>
      </c>
      <c r="I150" s="9">
        <f t="shared" si="40"/>
        <v>0</v>
      </c>
      <c r="K150" s="21">
        <f t="shared" si="41"/>
        <v>0</v>
      </c>
      <c r="M150" s="9">
        <v>0</v>
      </c>
      <c r="O150" s="9">
        <v>-813743.8</v>
      </c>
      <c r="Q150" s="9">
        <f t="shared" si="42"/>
        <v>813743.8</v>
      </c>
      <c r="S150" s="21" t="str">
        <f t="shared" si="43"/>
        <v>N.M.</v>
      </c>
      <c r="U150" s="9">
        <v>0</v>
      </c>
      <c r="W150" s="9">
        <v>0</v>
      </c>
      <c r="Y150" s="9">
        <f t="shared" si="44"/>
        <v>0</v>
      </c>
      <c r="AA150" s="21">
        <f t="shared" si="45"/>
        <v>0</v>
      </c>
      <c r="AC150" s="9">
        <v>0</v>
      </c>
      <c r="AE150" s="9">
        <v>0</v>
      </c>
      <c r="AG150" s="9">
        <f t="shared" si="46"/>
        <v>0</v>
      </c>
      <c r="AI150" s="21">
        <f t="shared" si="47"/>
        <v>0</v>
      </c>
    </row>
    <row r="151" spans="1:35" ht="12.75" outlineLevel="1">
      <c r="A151" s="1" t="s">
        <v>466</v>
      </c>
      <c r="B151" s="16" t="s">
        <v>467</v>
      </c>
      <c r="C151" s="1" t="s">
        <v>1111</v>
      </c>
      <c r="E151" s="5">
        <v>542474.6900000001</v>
      </c>
      <c r="G151" s="5">
        <v>132461.68</v>
      </c>
      <c r="I151" s="9">
        <f t="shared" si="40"/>
        <v>410013.01000000007</v>
      </c>
      <c r="K151" s="21">
        <f t="shared" si="41"/>
        <v>3.0953330049868013</v>
      </c>
      <c r="M151" s="9">
        <v>1592155.921</v>
      </c>
      <c r="O151" s="9">
        <v>1461166.6600000001</v>
      </c>
      <c r="Q151" s="9">
        <f t="shared" si="42"/>
        <v>130989.26099999994</v>
      </c>
      <c r="S151" s="21">
        <f t="shared" si="43"/>
        <v>0.08964703656734128</v>
      </c>
      <c r="U151" s="9">
        <v>3503105.451</v>
      </c>
      <c r="W151" s="9">
        <v>5110937.4</v>
      </c>
      <c r="Y151" s="9">
        <f t="shared" si="44"/>
        <v>-1607831.9490000005</v>
      </c>
      <c r="AA151" s="21">
        <f t="shared" si="45"/>
        <v>-0.31458650794666365</v>
      </c>
      <c r="AC151" s="9">
        <v>9516107.401</v>
      </c>
      <c r="AE151" s="9">
        <v>5110937.4</v>
      </c>
      <c r="AG151" s="9">
        <f t="shared" si="46"/>
        <v>4405170.001</v>
      </c>
      <c r="AI151" s="21">
        <f t="shared" si="47"/>
        <v>0.8619103808628139</v>
      </c>
    </row>
    <row r="152" spans="1:35" ht="12.75" outlineLevel="1">
      <c r="A152" s="1" t="s">
        <v>468</v>
      </c>
      <c r="B152" s="16" t="s">
        <v>469</v>
      </c>
      <c r="C152" s="1" t="s">
        <v>1112</v>
      </c>
      <c r="E152" s="5">
        <v>44784.64</v>
      </c>
      <c r="G152" s="5">
        <v>95476.74</v>
      </c>
      <c r="I152" s="9">
        <f t="shared" si="40"/>
        <v>-50692.100000000006</v>
      </c>
      <c r="K152" s="21">
        <f t="shared" si="41"/>
        <v>-0.5309366448833507</v>
      </c>
      <c r="M152" s="9">
        <v>139845.481</v>
      </c>
      <c r="O152" s="9">
        <v>318374.84</v>
      </c>
      <c r="Q152" s="9">
        <f t="shared" si="42"/>
        <v>-178529.35900000003</v>
      </c>
      <c r="S152" s="21">
        <f t="shared" si="43"/>
        <v>-0.5607520964910419</v>
      </c>
      <c r="U152" s="9">
        <v>318797.281</v>
      </c>
      <c r="W152" s="9">
        <v>776115.02</v>
      </c>
      <c r="Y152" s="9">
        <f t="shared" si="44"/>
        <v>-457317.739</v>
      </c>
      <c r="AA152" s="21">
        <f t="shared" si="45"/>
        <v>-0.589239645175273</v>
      </c>
      <c r="AC152" s="9">
        <v>780858.467</v>
      </c>
      <c r="AE152" s="9">
        <v>776115.02</v>
      </c>
      <c r="AG152" s="9">
        <f t="shared" si="46"/>
        <v>4743.446999999927</v>
      </c>
      <c r="AI152" s="21">
        <f t="shared" si="47"/>
        <v>0.006111783534352842</v>
      </c>
    </row>
    <row r="153" spans="1:35" ht="12.75" outlineLevel="1">
      <c r="A153" s="1" t="s">
        <v>470</v>
      </c>
      <c r="B153" s="16" t="s">
        <v>471</v>
      </c>
      <c r="C153" s="1" t="s">
        <v>1113</v>
      </c>
      <c r="E153" s="5">
        <v>840911</v>
      </c>
      <c r="G153" s="5">
        <v>201490</v>
      </c>
      <c r="I153" s="9">
        <f t="shared" si="40"/>
        <v>639421</v>
      </c>
      <c r="K153" s="21">
        <f t="shared" si="41"/>
        <v>3.1734627028636657</v>
      </c>
      <c r="M153" s="9">
        <v>1018773</v>
      </c>
      <c r="O153" s="9">
        <v>204342</v>
      </c>
      <c r="Q153" s="9">
        <f t="shared" si="42"/>
        <v>814431</v>
      </c>
      <c r="S153" s="21">
        <f t="shared" si="43"/>
        <v>3.985627037026162</v>
      </c>
      <c r="U153" s="9">
        <v>1061092</v>
      </c>
      <c r="W153" s="9">
        <v>257655</v>
      </c>
      <c r="Y153" s="9">
        <f t="shared" si="44"/>
        <v>803437</v>
      </c>
      <c r="AA153" s="21">
        <f t="shared" si="45"/>
        <v>3.1182666744289844</v>
      </c>
      <c r="AC153" s="9">
        <v>1620749.3900000001</v>
      </c>
      <c r="AE153" s="9">
        <v>257655</v>
      </c>
      <c r="AG153" s="9">
        <f t="shared" si="46"/>
        <v>1363094.3900000001</v>
      </c>
      <c r="AI153" s="21">
        <f t="shared" si="47"/>
        <v>5.290385942442414</v>
      </c>
    </row>
    <row r="154" spans="1:35" ht="12.75" outlineLevel="1">
      <c r="A154" s="1" t="s">
        <v>472</v>
      </c>
      <c r="B154" s="16" t="s">
        <v>473</v>
      </c>
      <c r="C154" s="1" t="s">
        <v>1114</v>
      </c>
      <c r="E154" s="5">
        <v>1885241</v>
      </c>
      <c r="G154" s="5">
        <v>2110145</v>
      </c>
      <c r="I154" s="9">
        <f t="shared" si="40"/>
        <v>-224904</v>
      </c>
      <c r="K154" s="21">
        <f t="shared" si="41"/>
        <v>-0.10658224908714804</v>
      </c>
      <c r="M154" s="9">
        <v>6355047</v>
      </c>
      <c r="O154" s="9">
        <v>5937517</v>
      </c>
      <c r="Q154" s="9">
        <f t="shared" si="42"/>
        <v>417530</v>
      </c>
      <c r="S154" s="21">
        <f t="shared" si="43"/>
        <v>0.07032064076616538</v>
      </c>
      <c r="U154" s="9">
        <v>13747537</v>
      </c>
      <c r="W154" s="9">
        <v>10309857</v>
      </c>
      <c r="Y154" s="9">
        <f t="shared" si="44"/>
        <v>3437680</v>
      </c>
      <c r="AA154" s="21">
        <f t="shared" si="45"/>
        <v>0.33343624455702925</v>
      </c>
      <c r="AC154" s="9">
        <v>33751081</v>
      </c>
      <c r="AE154" s="9">
        <v>10309857</v>
      </c>
      <c r="AG154" s="9">
        <f t="shared" si="46"/>
        <v>23441224</v>
      </c>
      <c r="AI154" s="21">
        <f t="shared" si="47"/>
        <v>2.2736711091143165</v>
      </c>
    </row>
    <row r="155" spans="1:35" ht="12.75" outlineLevel="1">
      <c r="A155" s="1" t="s">
        <v>474</v>
      </c>
      <c r="B155" s="16" t="s">
        <v>475</v>
      </c>
      <c r="C155" s="1" t="s">
        <v>1115</v>
      </c>
      <c r="E155" s="5">
        <v>254220</v>
      </c>
      <c r="G155" s="5">
        <v>0</v>
      </c>
      <c r="I155" s="9">
        <f t="shared" si="40"/>
        <v>254220</v>
      </c>
      <c r="K155" s="21" t="str">
        <f t="shared" si="41"/>
        <v>N.M.</v>
      </c>
      <c r="M155" s="9">
        <v>731678.51</v>
      </c>
      <c r="O155" s="9">
        <v>0</v>
      </c>
      <c r="Q155" s="9">
        <f t="shared" si="42"/>
        <v>731678.51</v>
      </c>
      <c r="S155" s="21" t="str">
        <f t="shared" si="43"/>
        <v>N.M.</v>
      </c>
      <c r="U155" s="9">
        <v>896312.46</v>
      </c>
      <c r="W155" s="9">
        <v>0</v>
      </c>
      <c r="Y155" s="9">
        <f t="shared" si="44"/>
        <v>896312.46</v>
      </c>
      <c r="AA155" s="21" t="str">
        <f t="shared" si="45"/>
        <v>N.M.</v>
      </c>
      <c r="AC155" s="9">
        <v>1766811.543</v>
      </c>
      <c r="AE155" s="9">
        <v>0</v>
      </c>
      <c r="AG155" s="9">
        <f t="shared" si="46"/>
        <v>1766811.543</v>
      </c>
      <c r="AI155" s="21" t="str">
        <f t="shared" si="47"/>
        <v>N.M.</v>
      </c>
    </row>
    <row r="156" spans="1:68" s="90" customFormat="1" ht="12.75">
      <c r="A156" s="90" t="s">
        <v>92</v>
      </c>
      <c r="B156" s="91"/>
      <c r="C156" s="77" t="s">
        <v>1116</v>
      </c>
      <c r="D156" s="105"/>
      <c r="E156" s="105">
        <v>6501265.95</v>
      </c>
      <c r="F156" s="105"/>
      <c r="G156" s="105">
        <v>5716607.220000001</v>
      </c>
      <c r="H156" s="105"/>
      <c r="I156" s="9">
        <f aca="true" t="shared" si="48" ref="I156:I162">+E156-G156</f>
        <v>784658.7299999995</v>
      </c>
      <c r="J156" s="37" t="str">
        <f>IF((+E156-G156)=(I156),"  ",$AO$510)</f>
        <v>  </v>
      </c>
      <c r="K156" s="38">
        <f aca="true" t="shared" si="49" ref="K156:K162">IF(G156&lt;0,IF(I156=0,0,IF(OR(G156=0,E156=0),"N.M.",IF(ABS(I156/G156)&gt;=10,"N.M.",I156/(-G156)))),IF(I156=0,0,IF(OR(G156=0,E156=0),"N.M.",IF(ABS(I156/G156)&gt;=10,"N.M.",I156/G156))))</f>
        <v>0.13725951421934485</v>
      </c>
      <c r="L156" s="39"/>
      <c r="M156" s="5">
        <v>18356981.792</v>
      </c>
      <c r="N156" s="9"/>
      <c r="O156" s="5">
        <v>17332186.270000003</v>
      </c>
      <c r="P156" s="9"/>
      <c r="Q156" s="9">
        <f aca="true" t="shared" si="50" ref="Q156:Q162">(+M156-O156)</f>
        <v>1024795.5219999962</v>
      </c>
      <c r="R156" s="37" t="str">
        <f>IF((+M156-O156)=(Q156),"  ",$AO$510)</f>
        <v>  </v>
      </c>
      <c r="S156" s="38">
        <f aca="true" t="shared" si="51" ref="S156:S162">IF(O156&lt;0,IF(Q156=0,0,IF(OR(O156=0,M156=0),"N.M.",IF(ABS(Q156/O156)&gt;=10,"N.M.",Q156/(-O156)))),IF(Q156=0,0,IF(OR(O156=0,M156=0),"N.M.",IF(ABS(Q156/O156)&gt;=10,"N.M.",Q156/O156))))</f>
        <v>0.05912673139070735</v>
      </c>
      <c r="T156" s="39"/>
      <c r="U156" s="9">
        <v>33942333.832</v>
      </c>
      <c r="V156" s="9"/>
      <c r="W156" s="9">
        <v>32736010.84</v>
      </c>
      <c r="X156" s="9"/>
      <c r="Y156" s="9">
        <f aca="true" t="shared" si="52" ref="Y156:Y162">(+U156-W156)</f>
        <v>1206322.9920000024</v>
      </c>
      <c r="Z156" s="37" t="str">
        <f>IF((+U156-W156)=(Y156),"  ",$AO$510)</f>
        <v>  </v>
      </c>
      <c r="AA156" s="38">
        <f aca="true" t="shared" si="53" ref="AA156:AA162">IF(W156&lt;0,IF(Y156=0,0,IF(OR(W156=0,U156=0),"N.M.",IF(ABS(Y156/W156)&gt;=10,"N.M.",Y156/(-W156)))),IF(Y156=0,0,IF(OR(W156=0,U156=0),"N.M.",IF(ABS(Y156/W156)&gt;=10,"N.M.",Y156/W156))))</f>
        <v>0.036850030319699224</v>
      </c>
      <c r="AB156" s="39"/>
      <c r="AC156" s="9">
        <v>78642700.681</v>
      </c>
      <c r="AD156" s="9"/>
      <c r="AE156" s="9">
        <v>66673276.730000004</v>
      </c>
      <c r="AF156" s="9"/>
      <c r="AG156" s="9">
        <f aca="true" t="shared" si="54" ref="AG156:AG162">(+AC156-AE156)</f>
        <v>11969423.95099999</v>
      </c>
      <c r="AH156" s="37" t="str">
        <f>IF((+AC156-AE156)=(AG156),"  ",$AO$510)</f>
        <v>  </v>
      </c>
      <c r="AI156" s="38">
        <f aca="true" t="shared" si="55" ref="AI156:AI162">IF(AE156&lt;0,IF(AG156=0,0,IF(OR(AE156=0,AC156=0),"N.M.",IF(ABS(AG156/AE156)&gt;=10,"N.M.",AG156/(-AE156)))),IF(AG156=0,0,IF(OR(AE156=0,AC156=0),"N.M.",IF(ABS(AG156/AE156)&gt;=10,"N.M.",AG156/AE156))))</f>
        <v>0.17952355933354452</v>
      </c>
      <c r="AJ156" s="105"/>
      <c r="AK156" s="105"/>
      <c r="AL156" s="105"/>
      <c r="AM156" s="105"/>
      <c r="AN156" s="105"/>
      <c r="AO156" s="105"/>
      <c r="AP156" s="106"/>
      <c r="AQ156" s="107"/>
      <c r="AR156" s="108"/>
      <c r="AS156" s="105"/>
      <c r="AT156" s="105"/>
      <c r="AU156" s="105"/>
      <c r="AV156" s="105"/>
      <c r="AW156" s="105"/>
      <c r="AX156" s="106"/>
      <c r="AY156" s="107"/>
      <c r="AZ156" s="108"/>
      <c r="BA156" s="105"/>
      <c r="BB156" s="105"/>
      <c r="BC156" s="105"/>
      <c r="BD156" s="106"/>
      <c r="BE156" s="107"/>
      <c r="BF156" s="108"/>
      <c r="BG156" s="105"/>
      <c r="BH156" s="109"/>
      <c r="BI156" s="105"/>
      <c r="BJ156" s="109"/>
      <c r="BK156" s="105"/>
      <c r="BL156" s="109"/>
      <c r="BM156" s="105"/>
      <c r="BN156" s="97"/>
      <c r="BO156" s="97"/>
      <c r="BP156" s="97"/>
    </row>
    <row r="157" spans="1:35" ht="12.75" outlineLevel="1">
      <c r="A157" s="1" t="s">
        <v>476</v>
      </c>
      <c r="B157" s="16" t="s">
        <v>477</v>
      </c>
      <c r="C157" s="1" t="s">
        <v>1117</v>
      </c>
      <c r="E157" s="5">
        <v>0</v>
      </c>
      <c r="G157" s="5">
        <v>6051.54</v>
      </c>
      <c r="I157" s="9">
        <f t="shared" si="48"/>
        <v>-6051.54</v>
      </c>
      <c r="K157" s="21" t="str">
        <f t="shared" si="49"/>
        <v>N.M.</v>
      </c>
      <c r="M157" s="9">
        <v>0</v>
      </c>
      <c r="O157" s="9">
        <v>51333.87</v>
      </c>
      <c r="Q157" s="9">
        <f t="shared" si="50"/>
        <v>-51333.87</v>
      </c>
      <c r="S157" s="21" t="str">
        <f t="shared" si="51"/>
        <v>N.M.</v>
      </c>
      <c r="U157" s="9">
        <v>0</v>
      </c>
      <c r="W157" s="9">
        <v>51665.950000000004</v>
      </c>
      <c r="Y157" s="9">
        <f t="shared" si="52"/>
        <v>-51665.950000000004</v>
      </c>
      <c r="AA157" s="21" t="str">
        <f t="shared" si="53"/>
        <v>N.M.</v>
      </c>
      <c r="AC157" s="9">
        <v>-51333.87</v>
      </c>
      <c r="AE157" s="9">
        <v>362601.16000000003</v>
      </c>
      <c r="AG157" s="9">
        <f t="shared" si="54"/>
        <v>-413935.03</v>
      </c>
      <c r="AI157" s="21">
        <f t="shared" si="55"/>
        <v>-1.1415711687188204</v>
      </c>
    </row>
    <row r="158" spans="1:35" ht="12.75" outlineLevel="1">
      <c r="A158" s="1" t="s">
        <v>478</v>
      </c>
      <c r="B158" s="16" t="s">
        <v>479</v>
      </c>
      <c r="C158" s="1" t="s">
        <v>1118</v>
      </c>
      <c r="E158" s="5">
        <v>4873549</v>
      </c>
      <c r="G158" s="5">
        <v>4540773</v>
      </c>
      <c r="I158" s="9">
        <f t="shared" si="48"/>
        <v>332776</v>
      </c>
      <c r="K158" s="21">
        <f t="shared" si="49"/>
        <v>0.07328620038922888</v>
      </c>
      <c r="M158" s="9">
        <v>14478398</v>
      </c>
      <c r="O158" s="9">
        <v>13140350</v>
      </c>
      <c r="Q158" s="9">
        <f t="shared" si="50"/>
        <v>1338048</v>
      </c>
      <c r="S158" s="21">
        <f t="shared" si="51"/>
        <v>0.10182742468807908</v>
      </c>
      <c r="U158" s="9">
        <v>27492588</v>
      </c>
      <c r="W158" s="9">
        <v>22788425</v>
      </c>
      <c r="Y158" s="9">
        <f t="shared" si="52"/>
        <v>4704163</v>
      </c>
      <c r="AA158" s="21">
        <f t="shared" si="53"/>
        <v>0.2064277368883545</v>
      </c>
      <c r="AC158" s="9">
        <v>61551503.76</v>
      </c>
      <c r="AE158" s="9">
        <v>54360879</v>
      </c>
      <c r="AG158" s="9">
        <f t="shared" si="54"/>
        <v>7190624.759999998</v>
      </c>
      <c r="AI158" s="21">
        <f t="shared" si="55"/>
        <v>0.13227572644658667</v>
      </c>
    </row>
    <row r="159" spans="1:35" ht="12.75" outlineLevel="1">
      <c r="A159" s="1" t="s">
        <v>480</v>
      </c>
      <c r="B159" s="16" t="s">
        <v>481</v>
      </c>
      <c r="C159" s="1" t="s">
        <v>1119</v>
      </c>
      <c r="E159" s="5">
        <v>4753256</v>
      </c>
      <c r="G159" s="5">
        <v>1276293</v>
      </c>
      <c r="I159" s="9">
        <f t="shared" si="48"/>
        <v>3476963</v>
      </c>
      <c r="K159" s="21">
        <f t="shared" si="49"/>
        <v>2.7242670766038835</v>
      </c>
      <c r="M159" s="9">
        <v>6092583</v>
      </c>
      <c r="O159" s="9">
        <v>1307433</v>
      </c>
      <c r="Q159" s="9">
        <f t="shared" si="50"/>
        <v>4785150</v>
      </c>
      <c r="S159" s="21">
        <f t="shared" si="51"/>
        <v>3.65995810110346</v>
      </c>
      <c r="U159" s="9">
        <v>6393849</v>
      </c>
      <c r="W159" s="9">
        <v>2197264</v>
      </c>
      <c r="Y159" s="9">
        <f t="shared" si="52"/>
        <v>4196585</v>
      </c>
      <c r="AA159" s="21">
        <f t="shared" si="53"/>
        <v>1.909913874709639</v>
      </c>
      <c r="AC159" s="9">
        <v>12502817.7</v>
      </c>
      <c r="AE159" s="9">
        <v>46614139</v>
      </c>
      <c r="AG159" s="9">
        <f t="shared" si="54"/>
        <v>-34111321.3</v>
      </c>
      <c r="AI159" s="21">
        <f t="shared" si="55"/>
        <v>-0.7317805719848219</v>
      </c>
    </row>
    <row r="160" spans="1:35" ht="12.75" outlineLevel="1">
      <c r="A160" s="1" t="s">
        <v>482</v>
      </c>
      <c r="B160" s="16" t="s">
        <v>483</v>
      </c>
      <c r="C160" s="1" t="s">
        <v>1120</v>
      </c>
      <c r="E160" s="5">
        <v>3193424</v>
      </c>
      <c r="G160" s="5">
        <v>3255393</v>
      </c>
      <c r="I160" s="9">
        <f t="shared" si="48"/>
        <v>-61969</v>
      </c>
      <c r="K160" s="21">
        <f t="shared" si="49"/>
        <v>-0.019035796906855793</v>
      </c>
      <c r="M160" s="9">
        <v>10738718</v>
      </c>
      <c r="O160" s="9">
        <v>9791844.28</v>
      </c>
      <c r="Q160" s="9">
        <f t="shared" si="50"/>
        <v>946873.7200000007</v>
      </c>
      <c r="S160" s="21">
        <f t="shared" si="51"/>
        <v>0.09670024286783294</v>
      </c>
      <c r="U160" s="9">
        <v>17016318</v>
      </c>
      <c r="W160" s="9">
        <v>16936135</v>
      </c>
      <c r="Y160" s="9">
        <f t="shared" si="52"/>
        <v>80183</v>
      </c>
      <c r="AA160" s="21">
        <f t="shared" si="53"/>
        <v>0.004734433210410758</v>
      </c>
      <c r="AC160" s="9">
        <v>42560524</v>
      </c>
      <c r="AE160" s="9">
        <v>40047048</v>
      </c>
      <c r="AG160" s="9">
        <f t="shared" si="54"/>
        <v>2513476</v>
      </c>
      <c r="AI160" s="21">
        <f t="shared" si="55"/>
        <v>0.06276307806757692</v>
      </c>
    </row>
    <row r="161" spans="1:35" ht="12.75" outlineLevel="1">
      <c r="A161" s="1" t="s">
        <v>484</v>
      </c>
      <c r="B161" s="16" t="s">
        <v>485</v>
      </c>
      <c r="C161" s="1" t="s">
        <v>1121</v>
      </c>
      <c r="E161" s="5">
        <v>2949740.65</v>
      </c>
      <c r="G161" s="5">
        <v>4953091</v>
      </c>
      <c r="I161" s="9">
        <f t="shared" si="48"/>
        <v>-2003350.35</v>
      </c>
      <c r="K161" s="21">
        <f t="shared" si="49"/>
        <v>-0.4044646767039007</v>
      </c>
      <c r="M161" s="9">
        <v>9229175.42</v>
      </c>
      <c r="O161" s="9">
        <v>15879965.94</v>
      </c>
      <c r="Q161" s="9">
        <f t="shared" si="50"/>
        <v>-6650790.52</v>
      </c>
      <c r="S161" s="21">
        <f t="shared" si="51"/>
        <v>-0.41881642222212473</v>
      </c>
      <c r="U161" s="9">
        <v>19590656.75</v>
      </c>
      <c r="W161" s="9">
        <v>27588507.79</v>
      </c>
      <c r="Y161" s="9">
        <f t="shared" si="52"/>
        <v>-7997851.039999999</v>
      </c>
      <c r="AA161" s="21">
        <f t="shared" si="53"/>
        <v>-0.2898979205718034</v>
      </c>
      <c r="AC161" s="9">
        <v>51557455.9</v>
      </c>
      <c r="AE161" s="9">
        <v>68568599.78999999</v>
      </c>
      <c r="AG161" s="9">
        <f t="shared" si="54"/>
        <v>-17011143.889999993</v>
      </c>
      <c r="AI161" s="21">
        <f t="shared" si="55"/>
        <v>-0.24808941617735775</v>
      </c>
    </row>
    <row r="162" spans="1:68" s="90" customFormat="1" ht="12.75">
      <c r="A162" s="90" t="s">
        <v>93</v>
      </c>
      <c r="B162" s="91"/>
      <c r="C162" s="77" t="s">
        <v>1122</v>
      </c>
      <c r="D162" s="105"/>
      <c r="E162" s="105">
        <v>15769969.65</v>
      </c>
      <c r="F162" s="105"/>
      <c r="G162" s="105">
        <v>14031601.54</v>
      </c>
      <c r="H162" s="105"/>
      <c r="I162" s="9">
        <f t="shared" si="48"/>
        <v>1738368.1100000013</v>
      </c>
      <c r="J162" s="37" t="str">
        <f>IF((+E162-G162)=(I162),"  ",$AO$510)</f>
        <v>  </v>
      </c>
      <c r="K162" s="38">
        <f t="shared" si="49"/>
        <v>0.12388950078466962</v>
      </c>
      <c r="L162" s="39"/>
      <c r="M162" s="5">
        <v>40538874.42</v>
      </c>
      <c r="N162" s="9"/>
      <c r="O162" s="5">
        <v>40170927.089999996</v>
      </c>
      <c r="P162" s="9"/>
      <c r="Q162" s="9">
        <f t="shared" si="50"/>
        <v>367947.33000000566</v>
      </c>
      <c r="R162" s="37" t="str">
        <f>IF((+M162-O162)=(Q162),"  ",$AO$510)</f>
        <v>  </v>
      </c>
      <c r="S162" s="38">
        <f t="shared" si="51"/>
        <v>0.009159542899660913</v>
      </c>
      <c r="T162" s="39"/>
      <c r="U162" s="9">
        <v>70493411.75</v>
      </c>
      <c r="V162" s="9"/>
      <c r="W162" s="9">
        <v>69561997.74000001</v>
      </c>
      <c r="X162" s="9"/>
      <c r="Y162" s="9">
        <f t="shared" si="52"/>
        <v>931414.0099999905</v>
      </c>
      <c r="Z162" s="37" t="str">
        <f>IF((+U162-W162)=(Y162),"  ",$AO$510)</f>
        <v>  </v>
      </c>
      <c r="AA162" s="38">
        <f t="shared" si="53"/>
        <v>0.01338969610219234</v>
      </c>
      <c r="AB162" s="39"/>
      <c r="AC162" s="9">
        <v>168120967.49</v>
      </c>
      <c r="AD162" s="9"/>
      <c r="AE162" s="9">
        <v>209953266.95</v>
      </c>
      <c r="AF162" s="9"/>
      <c r="AG162" s="9">
        <f t="shared" si="54"/>
        <v>-41832299.45999998</v>
      </c>
      <c r="AH162" s="37" t="str">
        <f>IF((+AC162-AE162)=(AG162),"  ",$AO$510)</f>
        <v>  </v>
      </c>
      <c r="AI162" s="38">
        <f t="shared" si="55"/>
        <v>-0.19924576582064937</v>
      </c>
      <c r="AJ162" s="105"/>
      <c r="AK162" s="105"/>
      <c r="AL162" s="105"/>
      <c r="AM162" s="105"/>
      <c r="AN162" s="105"/>
      <c r="AO162" s="105"/>
      <c r="AP162" s="106"/>
      <c r="AQ162" s="107"/>
      <c r="AR162" s="108"/>
      <c r="AS162" s="105"/>
      <c r="AT162" s="105"/>
      <c r="AU162" s="105"/>
      <c r="AV162" s="105"/>
      <c r="AW162" s="105"/>
      <c r="AX162" s="106"/>
      <c r="AY162" s="107"/>
      <c r="AZ162" s="108"/>
      <c r="BA162" s="105"/>
      <c r="BB162" s="105"/>
      <c r="BC162" s="105"/>
      <c r="BD162" s="106"/>
      <c r="BE162" s="107"/>
      <c r="BF162" s="108"/>
      <c r="BG162" s="105"/>
      <c r="BH162" s="109"/>
      <c r="BI162" s="105"/>
      <c r="BJ162" s="109"/>
      <c r="BK162" s="105"/>
      <c r="BL162" s="109"/>
      <c r="BM162" s="105"/>
      <c r="BN162" s="97"/>
      <c r="BO162" s="97"/>
      <c r="BP162" s="97"/>
    </row>
    <row r="163" spans="1:35" ht="12.75" outlineLevel="1">
      <c r="A163" s="1" t="s">
        <v>486</v>
      </c>
      <c r="B163" s="16" t="s">
        <v>487</v>
      </c>
      <c r="C163" s="1" t="s">
        <v>1123</v>
      </c>
      <c r="E163" s="5">
        <v>0</v>
      </c>
      <c r="G163" s="5">
        <v>0</v>
      </c>
      <c r="I163" s="9">
        <f aca="true" t="shared" si="56" ref="I163:I194">+E163-G163</f>
        <v>0</v>
      </c>
      <c r="K163" s="21">
        <f aca="true" t="shared" si="57" ref="K163:K194">IF(G163&lt;0,IF(I163=0,0,IF(OR(G163=0,E163=0),"N.M.",IF(ABS(I163/G163)&gt;=10,"N.M.",I163/(-G163)))),IF(I163=0,0,IF(OR(G163=0,E163=0),"N.M.",IF(ABS(I163/G163)&gt;=10,"N.M.",I163/G163))))</f>
        <v>0</v>
      </c>
      <c r="M163" s="9">
        <v>0</v>
      </c>
      <c r="O163" s="9">
        <v>0</v>
      </c>
      <c r="Q163" s="9">
        <f aca="true" t="shared" si="58" ref="Q163:Q194">(+M163-O163)</f>
        <v>0</v>
      </c>
      <c r="S163" s="21">
        <f aca="true" t="shared" si="59" ref="S163:S194">IF(O163&lt;0,IF(Q163=0,0,IF(OR(O163=0,M163=0),"N.M.",IF(ABS(Q163/O163)&gt;=10,"N.M.",Q163/(-O163)))),IF(Q163=0,0,IF(OR(O163=0,M163=0),"N.M.",IF(ABS(Q163/O163)&gt;=10,"N.M.",Q163/O163))))</f>
        <v>0</v>
      </c>
      <c r="U163" s="9">
        <v>0</v>
      </c>
      <c r="W163" s="9">
        <v>1274.82</v>
      </c>
      <c r="Y163" s="9">
        <f aca="true" t="shared" si="60" ref="Y163:Y194">(+U163-W163)</f>
        <v>-1274.82</v>
      </c>
      <c r="AA163" s="21" t="str">
        <f aca="true" t="shared" si="61" ref="AA163:AA194">IF(W163&lt;0,IF(Y163=0,0,IF(OR(W163=0,U163=0),"N.M.",IF(ABS(Y163/W163)&gt;=10,"N.M.",Y163/(-W163)))),IF(Y163=0,0,IF(OR(W163=0,U163=0),"N.M.",IF(ABS(Y163/W163)&gt;=10,"N.M.",Y163/W163))))</f>
        <v>N.M.</v>
      </c>
      <c r="AC163" s="9">
        <v>0</v>
      </c>
      <c r="AE163" s="9">
        <v>0</v>
      </c>
      <c r="AG163" s="9">
        <f aca="true" t="shared" si="62" ref="AG163:AG194">(+AC163-AE163)</f>
        <v>0</v>
      </c>
      <c r="AI163" s="21">
        <f aca="true" t="shared" si="63" ref="AI163:AI194">IF(AE163&lt;0,IF(AG163=0,0,IF(OR(AE163=0,AC163=0),"N.M.",IF(ABS(AG163/AE163)&gt;=10,"N.M.",AG163/(-AE163)))),IF(AG163=0,0,IF(OR(AE163=0,AC163=0),"N.M.",IF(ABS(AG163/AE163)&gt;=10,"N.M.",AG163/AE163))))</f>
        <v>0</v>
      </c>
    </row>
    <row r="164" spans="1:35" ht="12.75" outlineLevel="1">
      <c r="A164" s="1" t="s">
        <v>488</v>
      </c>
      <c r="B164" s="16" t="s">
        <v>489</v>
      </c>
      <c r="C164" s="1" t="s">
        <v>1124</v>
      </c>
      <c r="E164" s="5">
        <v>-155</v>
      </c>
      <c r="G164" s="5">
        <v>-155</v>
      </c>
      <c r="I164" s="9">
        <f t="shared" si="56"/>
        <v>0</v>
      </c>
      <c r="K164" s="21">
        <f t="shared" si="57"/>
        <v>0</v>
      </c>
      <c r="M164" s="9">
        <v>-465</v>
      </c>
      <c r="O164" s="9">
        <v>-465</v>
      </c>
      <c r="Q164" s="9">
        <f t="shared" si="58"/>
        <v>0</v>
      </c>
      <c r="S164" s="21">
        <f t="shared" si="59"/>
        <v>0</v>
      </c>
      <c r="U164" s="9">
        <v>-776</v>
      </c>
      <c r="W164" s="9">
        <v>-776</v>
      </c>
      <c r="Y164" s="9">
        <f t="shared" si="60"/>
        <v>0</v>
      </c>
      <c r="AA164" s="21">
        <f t="shared" si="61"/>
        <v>0</v>
      </c>
      <c r="AC164" s="9">
        <v>-1861</v>
      </c>
      <c r="AE164" s="9">
        <v>-1861</v>
      </c>
      <c r="AG164" s="9">
        <f t="shared" si="62"/>
        <v>0</v>
      </c>
      <c r="AI164" s="21">
        <f t="shared" si="63"/>
        <v>0</v>
      </c>
    </row>
    <row r="165" spans="1:35" ht="12.75" outlineLevel="1">
      <c r="A165" s="1" t="s">
        <v>490</v>
      </c>
      <c r="B165" s="16" t="s">
        <v>491</v>
      </c>
      <c r="C165" s="1" t="s">
        <v>1125</v>
      </c>
      <c r="E165" s="5">
        <v>77520.73</v>
      </c>
      <c r="G165" s="5">
        <v>90874.74</v>
      </c>
      <c r="I165" s="9">
        <f t="shared" si="56"/>
        <v>-13354.01000000001</v>
      </c>
      <c r="K165" s="21">
        <f t="shared" si="57"/>
        <v>-0.14694963638960626</v>
      </c>
      <c r="M165" s="9">
        <v>248577.37</v>
      </c>
      <c r="O165" s="9">
        <v>292229.60000000003</v>
      </c>
      <c r="Q165" s="9">
        <f t="shared" si="58"/>
        <v>-43652.23000000004</v>
      </c>
      <c r="S165" s="21">
        <f t="shared" si="59"/>
        <v>-0.14937648342262397</v>
      </c>
      <c r="U165" s="9">
        <v>436481.26</v>
      </c>
      <c r="W165" s="9">
        <v>580721.9400000001</v>
      </c>
      <c r="Y165" s="9">
        <f t="shared" si="60"/>
        <v>-144240.68000000005</v>
      </c>
      <c r="AA165" s="21">
        <f t="shared" si="61"/>
        <v>-0.24838166093741876</v>
      </c>
      <c r="AC165" s="9">
        <v>1039099.9600000001</v>
      </c>
      <c r="AE165" s="9">
        <v>1597783.9300000002</v>
      </c>
      <c r="AG165" s="9">
        <f t="shared" si="62"/>
        <v>-558683.9700000001</v>
      </c>
      <c r="AI165" s="21">
        <f t="shared" si="63"/>
        <v>-0.3496617781103857</v>
      </c>
    </row>
    <row r="166" spans="1:35" ht="12.75" outlineLevel="1">
      <c r="A166" s="1" t="s">
        <v>492</v>
      </c>
      <c r="B166" s="16" t="s">
        <v>493</v>
      </c>
      <c r="C166" s="1" t="s">
        <v>1126</v>
      </c>
      <c r="E166" s="5">
        <v>78551.85</v>
      </c>
      <c r="G166" s="5">
        <v>69987.96</v>
      </c>
      <c r="I166" s="9">
        <f t="shared" si="56"/>
        <v>8563.89</v>
      </c>
      <c r="K166" s="21">
        <f t="shared" si="57"/>
        <v>0.12236233203539579</v>
      </c>
      <c r="M166" s="9">
        <v>300292.32</v>
      </c>
      <c r="O166" s="9">
        <v>252772.74000000002</v>
      </c>
      <c r="Q166" s="9">
        <f t="shared" si="58"/>
        <v>47519.57999999999</v>
      </c>
      <c r="S166" s="21">
        <f t="shared" si="59"/>
        <v>0.18799329389711875</v>
      </c>
      <c r="U166" s="9">
        <v>519510.05</v>
      </c>
      <c r="W166" s="9">
        <v>483391.68</v>
      </c>
      <c r="Y166" s="9">
        <f t="shared" si="60"/>
        <v>36118.369999999995</v>
      </c>
      <c r="AA166" s="21">
        <f t="shared" si="61"/>
        <v>0.07471864224059462</v>
      </c>
      <c r="AC166" s="9">
        <v>1178248.07</v>
      </c>
      <c r="AE166" s="9">
        <v>1256116.54</v>
      </c>
      <c r="AG166" s="9">
        <f t="shared" si="62"/>
        <v>-77868.46999999997</v>
      </c>
      <c r="AI166" s="21">
        <f t="shared" si="63"/>
        <v>-0.06199143751422935</v>
      </c>
    </row>
    <row r="167" spans="1:35" ht="12.75" outlineLevel="1">
      <c r="A167" s="1" t="s">
        <v>494</v>
      </c>
      <c r="B167" s="16" t="s">
        <v>495</v>
      </c>
      <c r="C167" s="1" t="s">
        <v>1127</v>
      </c>
      <c r="E167" s="5">
        <v>424800.10000000003</v>
      </c>
      <c r="G167" s="5">
        <v>354163.82</v>
      </c>
      <c r="I167" s="9">
        <f t="shared" si="56"/>
        <v>70636.28000000003</v>
      </c>
      <c r="K167" s="21">
        <f t="shared" si="57"/>
        <v>0.19944521718791047</v>
      </c>
      <c r="M167" s="9">
        <v>1181699.34</v>
      </c>
      <c r="O167" s="9">
        <v>1084296.15</v>
      </c>
      <c r="Q167" s="9">
        <f t="shared" si="58"/>
        <v>97403.19000000018</v>
      </c>
      <c r="S167" s="21">
        <f t="shared" si="59"/>
        <v>0.08983079945455878</v>
      </c>
      <c r="U167" s="9">
        <v>1880015.6600000001</v>
      </c>
      <c r="W167" s="9">
        <v>2185707.01</v>
      </c>
      <c r="Y167" s="9">
        <f t="shared" si="60"/>
        <v>-305691.3499999996</v>
      </c>
      <c r="AA167" s="21">
        <f t="shared" si="61"/>
        <v>-0.13985925313933073</v>
      </c>
      <c r="AC167" s="9">
        <v>4620942.17</v>
      </c>
      <c r="AE167" s="9">
        <v>5573452.641</v>
      </c>
      <c r="AG167" s="9">
        <f t="shared" si="62"/>
        <v>-952510.4709999999</v>
      </c>
      <c r="AI167" s="21">
        <f t="shared" si="63"/>
        <v>-0.17090133035186222</v>
      </c>
    </row>
    <row r="168" spans="1:35" ht="12.75" outlineLevel="1">
      <c r="A168" s="1" t="s">
        <v>496</v>
      </c>
      <c r="B168" s="16" t="s">
        <v>497</v>
      </c>
      <c r="C168" s="1" t="s">
        <v>1128</v>
      </c>
      <c r="E168" s="5">
        <v>0</v>
      </c>
      <c r="G168" s="5">
        <v>0</v>
      </c>
      <c r="I168" s="9">
        <f t="shared" si="56"/>
        <v>0</v>
      </c>
      <c r="K168" s="21">
        <f t="shared" si="57"/>
        <v>0</v>
      </c>
      <c r="M168" s="9">
        <v>51934.36</v>
      </c>
      <c r="O168" s="9">
        <v>-239.29</v>
      </c>
      <c r="Q168" s="9">
        <f t="shared" si="58"/>
        <v>52173.65</v>
      </c>
      <c r="S168" s="21" t="str">
        <f t="shared" si="59"/>
        <v>N.M.</v>
      </c>
      <c r="U168" s="9">
        <v>51934.36</v>
      </c>
      <c r="W168" s="9">
        <v>20220.7</v>
      </c>
      <c r="Y168" s="9">
        <f t="shared" si="60"/>
        <v>31713.66</v>
      </c>
      <c r="AA168" s="21">
        <f t="shared" si="61"/>
        <v>1.5683759711582685</v>
      </c>
      <c r="AC168" s="9">
        <v>51934.36</v>
      </c>
      <c r="AE168" s="9">
        <v>20220.7</v>
      </c>
      <c r="AG168" s="9">
        <f t="shared" si="62"/>
        <v>31713.66</v>
      </c>
      <c r="AI168" s="21">
        <f t="shared" si="63"/>
        <v>1.5683759711582685</v>
      </c>
    </row>
    <row r="169" spans="1:35" ht="12.75" outlineLevel="1">
      <c r="A169" s="1" t="s">
        <v>498</v>
      </c>
      <c r="B169" s="16" t="s">
        <v>499</v>
      </c>
      <c r="C169" s="1" t="s">
        <v>1129</v>
      </c>
      <c r="E169" s="5">
        <v>21202.39</v>
      </c>
      <c r="G169" s="5">
        <v>132613.22</v>
      </c>
      <c r="I169" s="9">
        <f t="shared" si="56"/>
        <v>-111410.83</v>
      </c>
      <c r="K169" s="21">
        <f t="shared" si="57"/>
        <v>-0.840118579429713</v>
      </c>
      <c r="M169" s="9">
        <v>152478.43</v>
      </c>
      <c r="O169" s="9">
        <v>404000.67</v>
      </c>
      <c r="Q169" s="9">
        <f t="shared" si="58"/>
        <v>-251522.24</v>
      </c>
      <c r="S169" s="21">
        <f t="shared" si="59"/>
        <v>-0.6225787694857041</v>
      </c>
      <c r="U169" s="9">
        <v>305625.32</v>
      </c>
      <c r="W169" s="9">
        <v>716504.42</v>
      </c>
      <c r="Y169" s="9">
        <f t="shared" si="60"/>
        <v>-410879.10000000003</v>
      </c>
      <c r="AA169" s="21">
        <f t="shared" si="61"/>
        <v>-0.5734494980505493</v>
      </c>
      <c r="AC169" s="9">
        <v>969361.48</v>
      </c>
      <c r="AE169" s="9">
        <v>1877350.9330000002</v>
      </c>
      <c r="AG169" s="9">
        <f t="shared" si="62"/>
        <v>-907989.4530000002</v>
      </c>
      <c r="AI169" s="21">
        <f t="shared" si="63"/>
        <v>-0.48365462047579794</v>
      </c>
    </row>
    <row r="170" spans="1:35" ht="12.75" outlineLevel="1">
      <c r="A170" s="1" t="s">
        <v>500</v>
      </c>
      <c r="B170" s="16" t="s">
        <v>501</v>
      </c>
      <c r="C170" s="1" t="s">
        <v>1130</v>
      </c>
      <c r="E170" s="5">
        <v>0</v>
      </c>
      <c r="G170" s="5">
        <v>5.07</v>
      </c>
      <c r="I170" s="9">
        <f t="shared" si="56"/>
        <v>-5.07</v>
      </c>
      <c r="K170" s="21" t="str">
        <f t="shared" si="57"/>
        <v>N.M.</v>
      </c>
      <c r="M170" s="9">
        <v>0</v>
      </c>
      <c r="O170" s="9">
        <v>6.75</v>
      </c>
      <c r="Q170" s="9">
        <f t="shared" si="58"/>
        <v>-6.75</v>
      </c>
      <c r="S170" s="21" t="str">
        <f t="shared" si="59"/>
        <v>N.M.</v>
      </c>
      <c r="U170" s="9">
        <v>0</v>
      </c>
      <c r="W170" s="9">
        <v>8.58</v>
      </c>
      <c r="Y170" s="9">
        <f t="shared" si="60"/>
        <v>-8.58</v>
      </c>
      <c r="AA170" s="21" t="str">
        <f t="shared" si="61"/>
        <v>N.M.</v>
      </c>
      <c r="AC170" s="9">
        <v>-8.58</v>
      </c>
      <c r="AE170" s="9">
        <v>8.58</v>
      </c>
      <c r="AG170" s="9">
        <f t="shared" si="62"/>
        <v>-17.16</v>
      </c>
      <c r="AI170" s="21">
        <f t="shared" si="63"/>
        <v>-2</v>
      </c>
    </row>
    <row r="171" spans="1:35" ht="12.75" outlineLevel="1">
      <c r="A171" s="1" t="s">
        <v>502</v>
      </c>
      <c r="B171" s="16" t="s">
        <v>503</v>
      </c>
      <c r="C171" s="1" t="s">
        <v>1131</v>
      </c>
      <c r="E171" s="5">
        <v>153066.01</v>
      </c>
      <c r="G171" s="5">
        <v>197898.48</v>
      </c>
      <c r="I171" s="9">
        <f t="shared" si="56"/>
        <v>-44832.47</v>
      </c>
      <c r="K171" s="21">
        <f t="shared" si="57"/>
        <v>-0.2265427708186541</v>
      </c>
      <c r="M171" s="9">
        <v>862488.38</v>
      </c>
      <c r="O171" s="9">
        <v>830440.54</v>
      </c>
      <c r="Q171" s="9">
        <f t="shared" si="58"/>
        <v>32047.839999999967</v>
      </c>
      <c r="S171" s="21">
        <f t="shared" si="59"/>
        <v>0.0385913722371983</v>
      </c>
      <c r="U171" s="9">
        <v>1610988.21</v>
      </c>
      <c r="W171" s="9">
        <v>1559905.87</v>
      </c>
      <c r="Y171" s="9">
        <f t="shared" si="60"/>
        <v>51082.33999999985</v>
      </c>
      <c r="AA171" s="21">
        <f t="shared" si="61"/>
        <v>0.03274706569313689</v>
      </c>
      <c r="AC171" s="9">
        <v>3415808.63</v>
      </c>
      <c r="AE171" s="9">
        <v>4023020.2800000003</v>
      </c>
      <c r="AG171" s="9">
        <f t="shared" si="62"/>
        <v>-607211.6500000004</v>
      </c>
      <c r="AI171" s="21">
        <f t="shared" si="63"/>
        <v>-0.15093427518093455</v>
      </c>
    </row>
    <row r="172" spans="1:35" ht="12.75" outlineLevel="1">
      <c r="A172" s="1" t="s">
        <v>504</v>
      </c>
      <c r="B172" s="16" t="s">
        <v>505</v>
      </c>
      <c r="C172" s="1" t="s">
        <v>1132</v>
      </c>
      <c r="E172" s="5">
        <v>0</v>
      </c>
      <c r="G172" s="5">
        <v>4.55</v>
      </c>
      <c r="I172" s="9">
        <f t="shared" si="56"/>
        <v>-4.55</v>
      </c>
      <c r="K172" s="21" t="str">
        <f t="shared" si="57"/>
        <v>N.M.</v>
      </c>
      <c r="M172" s="9">
        <v>0</v>
      </c>
      <c r="O172" s="9">
        <v>-5.62</v>
      </c>
      <c r="Q172" s="9">
        <f t="shared" si="58"/>
        <v>5.62</v>
      </c>
      <c r="S172" s="21" t="str">
        <f t="shared" si="59"/>
        <v>N.M.</v>
      </c>
      <c r="U172" s="9">
        <v>0</v>
      </c>
      <c r="W172" s="9">
        <v>-14.21</v>
      </c>
      <c r="Y172" s="9">
        <f t="shared" si="60"/>
        <v>14.21</v>
      </c>
      <c r="AA172" s="21" t="str">
        <f t="shared" si="61"/>
        <v>N.M.</v>
      </c>
      <c r="AC172" s="9">
        <v>14.21</v>
      </c>
      <c r="AE172" s="9">
        <v>6.09</v>
      </c>
      <c r="AG172" s="9">
        <f t="shared" si="62"/>
        <v>8.120000000000001</v>
      </c>
      <c r="AI172" s="21">
        <f t="shared" si="63"/>
        <v>1.3333333333333335</v>
      </c>
    </row>
    <row r="173" spans="1:35" ht="12.75" outlineLevel="1">
      <c r="A173" s="1" t="s">
        <v>506</v>
      </c>
      <c r="B173" s="16" t="s">
        <v>507</v>
      </c>
      <c r="C173" s="1" t="s">
        <v>1133</v>
      </c>
      <c r="E173" s="5">
        <v>0.43</v>
      </c>
      <c r="G173" s="5">
        <v>0</v>
      </c>
      <c r="I173" s="9">
        <f t="shared" si="56"/>
        <v>0.43</v>
      </c>
      <c r="K173" s="21" t="str">
        <f t="shared" si="57"/>
        <v>N.M.</v>
      </c>
      <c r="M173" s="9">
        <v>-0.11</v>
      </c>
      <c r="O173" s="9">
        <v>0</v>
      </c>
      <c r="Q173" s="9">
        <f t="shared" si="58"/>
        <v>-0.11</v>
      </c>
      <c r="S173" s="21" t="str">
        <f t="shared" si="59"/>
        <v>N.M.</v>
      </c>
      <c r="U173" s="9">
        <v>1.35</v>
      </c>
      <c r="W173" s="9">
        <v>0</v>
      </c>
      <c r="Y173" s="9">
        <f t="shared" si="60"/>
        <v>1.35</v>
      </c>
      <c r="AA173" s="21" t="str">
        <f t="shared" si="61"/>
        <v>N.M.</v>
      </c>
      <c r="AC173" s="9">
        <v>1.35</v>
      </c>
      <c r="AE173" s="9">
        <v>0</v>
      </c>
      <c r="AG173" s="9">
        <f t="shared" si="62"/>
        <v>1.35</v>
      </c>
      <c r="AI173" s="21" t="str">
        <f t="shared" si="63"/>
        <v>N.M.</v>
      </c>
    </row>
    <row r="174" spans="1:35" ht="12.75" outlineLevel="1">
      <c r="A174" s="1" t="s">
        <v>508</v>
      </c>
      <c r="B174" s="16" t="s">
        <v>509</v>
      </c>
      <c r="C174" s="1" t="s">
        <v>1134</v>
      </c>
      <c r="E174" s="5">
        <v>-9.8</v>
      </c>
      <c r="G174" s="5">
        <v>0</v>
      </c>
      <c r="I174" s="9">
        <f t="shared" si="56"/>
        <v>-9.8</v>
      </c>
      <c r="K174" s="21" t="str">
        <f t="shared" si="57"/>
        <v>N.M.</v>
      </c>
      <c r="M174" s="9">
        <v>58.52</v>
      </c>
      <c r="O174" s="9">
        <v>0</v>
      </c>
      <c r="Q174" s="9">
        <f t="shared" si="58"/>
        <v>58.52</v>
      </c>
      <c r="S174" s="21" t="str">
        <f t="shared" si="59"/>
        <v>N.M.</v>
      </c>
      <c r="U174" s="9">
        <v>169.82</v>
      </c>
      <c r="W174" s="9">
        <v>0</v>
      </c>
      <c r="Y174" s="9">
        <f t="shared" si="60"/>
        <v>169.82</v>
      </c>
      <c r="AA174" s="21" t="str">
        <f t="shared" si="61"/>
        <v>N.M.</v>
      </c>
      <c r="AC174" s="9">
        <v>193.09</v>
      </c>
      <c r="AE174" s="9">
        <v>0</v>
      </c>
      <c r="AG174" s="9">
        <f t="shared" si="62"/>
        <v>193.09</v>
      </c>
      <c r="AI174" s="21" t="str">
        <f t="shared" si="63"/>
        <v>N.M.</v>
      </c>
    </row>
    <row r="175" spans="1:35" ht="12.75" outlineLevel="1">
      <c r="A175" s="1" t="s">
        <v>510</v>
      </c>
      <c r="B175" s="16" t="s">
        <v>511</v>
      </c>
      <c r="C175" s="1" t="s">
        <v>1135</v>
      </c>
      <c r="E175" s="5">
        <v>1880.16</v>
      </c>
      <c r="G175" s="5">
        <v>8227.380000000001</v>
      </c>
      <c r="I175" s="9">
        <f t="shared" si="56"/>
        <v>-6347.220000000001</v>
      </c>
      <c r="K175" s="21">
        <f t="shared" si="57"/>
        <v>-0.7714752448531611</v>
      </c>
      <c r="M175" s="9">
        <v>7204.7300000000005</v>
      </c>
      <c r="O175" s="9">
        <v>25060.420000000002</v>
      </c>
      <c r="Q175" s="9">
        <f t="shared" si="58"/>
        <v>-17855.690000000002</v>
      </c>
      <c r="S175" s="21">
        <f t="shared" si="59"/>
        <v>-0.7125056164262211</v>
      </c>
      <c r="U175" s="9">
        <v>14289.37</v>
      </c>
      <c r="W175" s="9">
        <v>41020.04</v>
      </c>
      <c r="Y175" s="9">
        <f t="shared" si="60"/>
        <v>-26730.67</v>
      </c>
      <c r="AA175" s="21">
        <f t="shared" si="61"/>
        <v>-0.6516490476362284</v>
      </c>
      <c r="AC175" s="9">
        <v>70250.75</v>
      </c>
      <c r="AE175" s="9">
        <v>87623.207</v>
      </c>
      <c r="AG175" s="9">
        <f t="shared" si="62"/>
        <v>-17372.456999999995</v>
      </c>
      <c r="AI175" s="21">
        <f t="shared" si="63"/>
        <v>-0.19826319527428385</v>
      </c>
    </row>
    <row r="176" spans="1:35" ht="12.75" outlineLevel="1">
      <c r="A176" s="1" t="s">
        <v>512</v>
      </c>
      <c r="B176" s="16" t="s">
        <v>513</v>
      </c>
      <c r="C176" s="1" t="s">
        <v>1136</v>
      </c>
      <c r="E176" s="5">
        <v>258737.32</v>
      </c>
      <c r="G176" s="5">
        <v>189952.43</v>
      </c>
      <c r="I176" s="9">
        <f t="shared" si="56"/>
        <v>68784.89000000001</v>
      </c>
      <c r="K176" s="21">
        <f t="shared" si="57"/>
        <v>0.3621163993532487</v>
      </c>
      <c r="M176" s="9">
        <v>912666.4</v>
      </c>
      <c r="O176" s="9">
        <v>728980.122</v>
      </c>
      <c r="Q176" s="9">
        <f t="shared" si="58"/>
        <v>183686.27800000005</v>
      </c>
      <c r="S176" s="21">
        <f t="shared" si="59"/>
        <v>0.2519770738001002</v>
      </c>
      <c r="U176" s="9">
        <v>1747778.82</v>
      </c>
      <c r="W176" s="9">
        <v>587047.952</v>
      </c>
      <c r="Y176" s="9">
        <f t="shared" si="60"/>
        <v>1160730.868</v>
      </c>
      <c r="AA176" s="21">
        <f t="shared" si="61"/>
        <v>1.9772334850083932</v>
      </c>
      <c r="AC176" s="9">
        <v>4395575.009</v>
      </c>
      <c r="AE176" s="9">
        <v>5094880.711999999</v>
      </c>
      <c r="AG176" s="9">
        <f t="shared" si="62"/>
        <v>-699305.7029999997</v>
      </c>
      <c r="AI176" s="21">
        <f t="shared" si="63"/>
        <v>-0.1372565409339067</v>
      </c>
    </row>
    <row r="177" spans="1:35" ht="12.75" outlineLevel="1">
      <c r="A177" s="1" t="s">
        <v>514</v>
      </c>
      <c r="B177" s="16" t="s">
        <v>515</v>
      </c>
      <c r="C177" s="1" t="s">
        <v>1137</v>
      </c>
      <c r="E177" s="5">
        <v>372</v>
      </c>
      <c r="G177" s="5">
        <v>373</v>
      </c>
      <c r="I177" s="9">
        <f t="shared" si="56"/>
        <v>-1</v>
      </c>
      <c r="K177" s="21">
        <f t="shared" si="57"/>
        <v>-0.002680965147453083</v>
      </c>
      <c r="M177" s="9">
        <v>1728</v>
      </c>
      <c r="O177" s="9">
        <v>2098</v>
      </c>
      <c r="Q177" s="9">
        <f t="shared" si="58"/>
        <v>-370</v>
      </c>
      <c r="S177" s="21">
        <f t="shared" si="59"/>
        <v>-0.17635843660629172</v>
      </c>
      <c r="U177" s="9">
        <v>4080</v>
      </c>
      <c r="W177" s="9">
        <v>3697</v>
      </c>
      <c r="Y177" s="9">
        <f t="shared" si="60"/>
        <v>383</v>
      </c>
      <c r="AA177" s="21">
        <f t="shared" si="61"/>
        <v>0.10359751149580741</v>
      </c>
      <c r="AC177" s="9">
        <v>7835</v>
      </c>
      <c r="AE177" s="9">
        <v>6309</v>
      </c>
      <c r="AG177" s="9">
        <f t="shared" si="62"/>
        <v>1526</v>
      </c>
      <c r="AI177" s="21">
        <f t="shared" si="63"/>
        <v>0.2418766841020764</v>
      </c>
    </row>
    <row r="178" spans="1:35" ht="12.75" outlineLevel="1">
      <c r="A178" s="1" t="s">
        <v>516</v>
      </c>
      <c r="B178" s="16" t="s">
        <v>517</v>
      </c>
      <c r="C178" s="1" t="s">
        <v>1138</v>
      </c>
      <c r="E178" s="5">
        <v>-9700.210000000001</v>
      </c>
      <c r="G178" s="5">
        <v>0</v>
      </c>
      <c r="I178" s="9">
        <f t="shared" si="56"/>
        <v>-9700.210000000001</v>
      </c>
      <c r="K178" s="21" t="str">
        <f t="shared" si="57"/>
        <v>N.M.</v>
      </c>
      <c r="M178" s="9">
        <v>-14364.16</v>
      </c>
      <c r="O178" s="9">
        <v>-27058.11</v>
      </c>
      <c r="Q178" s="9">
        <f t="shared" si="58"/>
        <v>12693.95</v>
      </c>
      <c r="S178" s="21">
        <f t="shared" si="59"/>
        <v>0.4691366100588696</v>
      </c>
      <c r="U178" s="9">
        <v>-14364.16</v>
      </c>
      <c r="W178" s="9">
        <v>-27058.11</v>
      </c>
      <c r="Y178" s="9">
        <f t="shared" si="60"/>
        <v>12693.95</v>
      </c>
      <c r="AA178" s="21">
        <f t="shared" si="61"/>
        <v>0.4691366100588696</v>
      </c>
      <c r="AC178" s="9">
        <v>-27762.25</v>
      </c>
      <c r="AE178" s="9">
        <v>-104701.85</v>
      </c>
      <c r="AG178" s="9">
        <f t="shared" si="62"/>
        <v>76939.6</v>
      </c>
      <c r="AI178" s="21">
        <f t="shared" si="63"/>
        <v>0.7348447042721786</v>
      </c>
    </row>
    <row r="179" spans="1:35" ht="12.75" outlineLevel="1">
      <c r="A179" s="1" t="s">
        <v>518</v>
      </c>
      <c r="B179" s="16" t="s">
        <v>519</v>
      </c>
      <c r="C179" s="1" t="s">
        <v>1139</v>
      </c>
      <c r="E179" s="5">
        <v>0</v>
      </c>
      <c r="G179" s="5">
        <v>0</v>
      </c>
      <c r="I179" s="9">
        <f t="shared" si="56"/>
        <v>0</v>
      </c>
      <c r="K179" s="21">
        <f t="shared" si="57"/>
        <v>0</v>
      </c>
      <c r="M179" s="9">
        <v>0</v>
      </c>
      <c r="O179" s="9">
        <v>0</v>
      </c>
      <c r="Q179" s="9">
        <f t="shared" si="58"/>
        <v>0</v>
      </c>
      <c r="S179" s="21">
        <f t="shared" si="59"/>
        <v>0</v>
      </c>
      <c r="U179" s="9">
        <v>0</v>
      </c>
      <c r="W179" s="9">
        <v>26.650000000000002</v>
      </c>
      <c r="Y179" s="9">
        <f t="shared" si="60"/>
        <v>-26.650000000000002</v>
      </c>
      <c r="AA179" s="21" t="str">
        <f t="shared" si="61"/>
        <v>N.M.</v>
      </c>
      <c r="AC179" s="9">
        <v>2257.34</v>
      </c>
      <c r="AE179" s="9">
        <v>17214.97</v>
      </c>
      <c r="AG179" s="9">
        <f t="shared" si="62"/>
        <v>-14957.630000000001</v>
      </c>
      <c r="AI179" s="21">
        <f t="shared" si="63"/>
        <v>-0.8688734281848879</v>
      </c>
    </row>
    <row r="180" spans="1:35" ht="12.75" outlineLevel="1">
      <c r="A180" s="1" t="s">
        <v>520</v>
      </c>
      <c r="B180" s="16" t="s">
        <v>521</v>
      </c>
      <c r="C180" s="1" t="s">
        <v>1140</v>
      </c>
      <c r="E180" s="5">
        <v>0</v>
      </c>
      <c r="G180" s="5">
        <v>18.330000000000002</v>
      </c>
      <c r="I180" s="9">
        <f t="shared" si="56"/>
        <v>-18.330000000000002</v>
      </c>
      <c r="K180" s="21" t="str">
        <f t="shared" si="57"/>
        <v>N.M.</v>
      </c>
      <c r="M180" s="9">
        <v>0</v>
      </c>
      <c r="O180" s="9">
        <v>29.34</v>
      </c>
      <c r="Q180" s="9">
        <f t="shared" si="58"/>
        <v>-29.34</v>
      </c>
      <c r="S180" s="21" t="str">
        <f t="shared" si="59"/>
        <v>N.M.</v>
      </c>
      <c r="U180" s="9">
        <v>-4.5200000000000005</v>
      </c>
      <c r="W180" s="9">
        <v>48.44</v>
      </c>
      <c r="Y180" s="9">
        <f t="shared" si="60"/>
        <v>-52.96</v>
      </c>
      <c r="AA180" s="21">
        <f t="shared" si="61"/>
        <v>-1.0933113129644922</v>
      </c>
      <c r="AC180" s="9">
        <v>-48.440000000000005</v>
      </c>
      <c r="AE180" s="9">
        <v>48.44</v>
      </c>
      <c r="AG180" s="9">
        <f t="shared" si="62"/>
        <v>-96.88</v>
      </c>
      <c r="AI180" s="21">
        <f t="shared" si="63"/>
        <v>-2</v>
      </c>
    </row>
    <row r="181" spans="1:35" ht="12.75" outlineLevel="1">
      <c r="A181" s="1" t="s">
        <v>522</v>
      </c>
      <c r="B181" s="16" t="s">
        <v>523</v>
      </c>
      <c r="C181" s="1" t="s">
        <v>1141</v>
      </c>
      <c r="E181" s="5">
        <v>65592.04000000001</v>
      </c>
      <c r="G181" s="5">
        <v>89220.22</v>
      </c>
      <c r="I181" s="9">
        <f t="shared" si="56"/>
        <v>-23628.179999999993</v>
      </c>
      <c r="K181" s="21">
        <f t="shared" si="57"/>
        <v>-0.2648298782495716</v>
      </c>
      <c r="M181" s="9">
        <v>336860.25</v>
      </c>
      <c r="O181" s="9">
        <v>327885.64</v>
      </c>
      <c r="Q181" s="9">
        <f t="shared" si="58"/>
        <v>8974.609999999986</v>
      </c>
      <c r="S181" s="21">
        <f t="shared" si="59"/>
        <v>0.027371159041914693</v>
      </c>
      <c r="U181" s="9">
        <v>1024730.29</v>
      </c>
      <c r="W181" s="9">
        <v>562903.9500000001</v>
      </c>
      <c r="Y181" s="9">
        <f t="shared" si="60"/>
        <v>461826.33999999997</v>
      </c>
      <c r="AA181" s="21">
        <f t="shared" si="61"/>
        <v>0.8204354224197572</v>
      </c>
      <c r="AC181" s="9">
        <v>2269513.29</v>
      </c>
      <c r="AE181" s="9">
        <v>1562888</v>
      </c>
      <c r="AG181" s="9">
        <f t="shared" si="62"/>
        <v>706625.29</v>
      </c>
      <c r="AI181" s="21">
        <f t="shared" si="63"/>
        <v>0.45212791319659507</v>
      </c>
    </row>
    <row r="182" spans="1:35" ht="12.75" outlineLevel="1">
      <c r="A182" s="1" t="s">
        <v>524</v>
      </c>
      <c r="B182" s="16" t="s">
        <v>525</v>
      </c>
      <c r="C182" s="1" t="s">
        <v>1142</v>
      </c>
      <c r="E182" s="5">
        <v>0</v>
      </c>
      <c r="G182" s="5">
        <v>0</v>
      </c>
      <c r="I182" s="9">
        <f t="shared" si="56"/>
        <v>0</v>
      </c>
      <c r="K182" s="21">
        <f t="shared" si="57"/>
        <v>0</v>
      </c>
      <c r="M182" s="9">
        <v>0.16</v>
      </c>
      <c r="O182" s="9">
        <v>0</v>
      </c>
      <c r="Q182" s="9">
        <f t="shared" si="58"/>
        <v>0.16</v>
      </c>
      <c r="S182" s="21" t="str">
        <f t="shared" si="59"/>
        <v>N.M.</v>
      </c>
      <c r="U182" s="9">
        <v>0.16</v>
      </c>
      <c r="W182" s="9">
        <v>0</v>
      </c>
      <c r="Y182" s="9">
        <f t="shared" si="60"/>
        <v>0.16</v>
      </c>
      <c r="AA182" s="21" t="str">
        <f t="shared" si="61"/>
        <v>N.M.</v>
      </c>
      <c r="AC182" s="9">
        <v>0.16</v>
      </c>
      <c r="AE182" s="9">
        <v>0</v>
      </c>
      <c r="AG182" s="9">
        <f t="shared" si="62"/>
        <v>0.16</v>
      </c>
      <c r="AI182" s="21" t="str">
        <f t="shared" si="63"/>
        <v>N.M.</v>
      </c>
    </row>
    <row r="183" spans="1:35" ht="12.75" outlineLevel="1">
      <c r="A183" s="1" t="s">
        <v>526</v>
      </c>
      <c r="B183" s="16" t="s">
        <v>527</v>
      </c>
      <c r="C183" s="1" t="s">
        <v>1143</v>
      </c>
      <c r="E183" s="5">
        <v>0</v>
      </c>
      <c r="G183" s="5">
        <v>0</v>
      </c>
      <c r="I183" s="9">
        <f t="shared" si="56"/>
        <v>0</v>
      </c>
      <c r="K183" s="21">
        <f t="shared" si="57"/>
        <v>0</v>
      </c>
      <c r="M183" s="9">
        <v>0</v>
      </c>
      <c r="O183" s="9">
        <v>0</v>
      </c>
      <c r="Q183" s="9">
        <f t="shared" si="58"/>
        <v>0</v>
      </c>
      <c r="S183" s="21">
        <f t="shared" si="59"/>
        <v>0</v>
      </c>
      <c r="U183" s="9">
        <v>0</v>
      </c>
      <c r="W183" s="9">
        <v>0</v>
      </c>
      <c r="Y183" s="9">
        <f t="shared" si="60"/>
        <v>0</v>
      </c>
      <c r="AA183" s="21">
        <f t="shared" si="61"/>
        <v>0</v>
      </c>
      <c r="AC183" s="9">
        <v>0</v>
      </c>
      <c r="AE183" s="9">
        <v>-2186.29</v>
      </c>
      <c r="AG183" s="9">
        <f t="shared" si="62"/>
        <v>2186.29</v>
      </c>
      <c r="AI183" s="21" t="str">
        <f t="shared" si="63"/>
        <v>N.M.</v>
      </c>
    </row>
    <row r="184" spans="1:35" ht="12.75" outlineLevel="1">
      <c r="A184" s="1" t="s">
        <v>528</v>
      </c>
      <c r="B184" s="16" t="s">
        <v>529</v>
      </c>
      <c r="C184" s="1" t="s">
        <v>1144</v>
      </c>
      <c r="E184" s="5">
        <v>869.7</v>
      </c>
      <c r="G184" s="5">
        <v>0</v>
      </c>
      <c r="I184" s="9">
        <f t="shared" si="56"/>
        <v>869.7</v>
      </c>
      <c r="K184" s="21" t="str">
        <f t="shared" si="57"/>
        <v>N.M.</v>
      </c>
      <c r="M184" s="9">
        <v>-18012.11</v>
      </c>
      <c r="O184" s="9">
        <v>0</v>
      </c>
      <c r="Q184" s="9">
        <f t="shared" si="58"/>
        <v>-18012.11</v>
      </c>
      <c r="S184" s="21" t="str">
        <f t="shared" si="59"/>
        <v>N.M.</v>
      </c>
      <c r="U184" s="9">
        <v>-5764.42</v>
      </c>
      <c r="W184" s="9">
        <v>0</v>
      </c>
      <c r="Y184" s="9">
        <f t="shared" si="60"/>
        <v>-5764.42</v>
      </c>
      <c r="AA184" s="21" t="str">
        <f t="shared" si="61"/>
        <v>N.M.</v>
      </c>
      <c r="AC184" s="9">
        <v>513130.88</v>
      </c>
      <c r="AE184" s="9">
        <v>0</v>
      </c>
      <c r="AG184" s="9">
        <f t="shared" si="62"/>
        <v>513130.88</v>
      </c>
      <c r="AI184" s="21" t="str">
        <f t="shared" si="63"/>
        <v>N.M.</v>
      </c>
    </row>
    <row r="185" spans="1:35" ht="12.75" outlineLevel="1">
      <c r="A185" s="1" t="s">
        <v>530</v>
      </c>
      <c r="B185" s="16" t="s">
        <v>531</v>
      </c>
      <c r="C185" s="1" t="s">
        <v>1145</v>
      </c>
      <c r="E185" s="5">
        <v>29182.65</v>
      </c>
      <c r="G185" s="5">
        <v>27303.02</v>
      </c>
      <c r="I185" s="9">
        <f t="shared" si="56"/>
        <v>1879.630000000001</v>
      </c>
      <c r="K185" s="21">
        <f t="shared" si="57"/>
        <v>0.06884330011844847</v>
      </c>
      <c r="M185" s="9">
        <v>93238.33</v>
      </c>
      <c r="O185" s="9">
        <v>80709.64</v>
      </c>
      <c r="Q185" s="9">
        <f t="shared" si="58"/>
        <v>12528.690000000002</v>
      </c>
      <c r="S185" s="21">
        <f t="shared" si="59"/>
        <v>0.1552316427133116</v>
      </c>
      <c r="U185" s="9">
        <v>165020.09</v>
      </c>
      <c r="W185" s="9">
        <v>150137.93</v>
      </c>
      <c r="Y185" s="9">
        <f t="shared" si="60"/>
        <v>14882.160000000003</v>
      </c>
      <c r="AA185" s="21">
        <f t="shared" si="61"/>
        <v>0.09912325286488234</v>
      </c>
      <c r="AC185" s="9">
        <v>435510.1</v>
      </c>
      <c r="AE185" s="9">
        <v>363129.6</v>
      </c>
      <c r="AG185" s="9">
        <f t="shared" si="62"/>
        <v>72380.5</v>
      </c>
      <c r="AI185" s="21">
        <f t="shared" si="63"/>
        <v>0.19932415313981566</v>
      </c>
    </row>
    <row r="186" spans="1:35" ht="12.75" outlineLevel="1">
      <c r="A186" s="1" t="s">
        <v>532</v>
      </c>
      <c r="B186" s="16" t="s">
        <v>533</v>
      </c>
      <c r="C186" s="1" t="s">
        <v>1146</v>
      </c>
      <c r="E186" s="5">
        <v>194626.06</v>
      </c>
      <c r="G186" s="5">
        <v>221417.54</v>
      </c>
      <c r="I186" s="9">
        <f t="shared" si="56"/>
        <v>-26791.48000000001</v>
      </c>
      <c r="K186" s="21">
        <f t="shared" si="57"/>
        <v>-0.12099980877757024</v>
      </c>
      <c r="M186" s="9">
        <v>569925.56</v>
      </c>
      <c r="O186" s="9">
        <v>582404.42</v>
      </c>
      <c r="Q186" s="9">
        <f t="shared" si="58"/>
        <v>-12478.859999999986</v>
      </c>
      <c r="S186" s="21">
        <f t="shared" si="59"/>
        <v>-0.021426451399527473</v>
      </c>
      <c r="U186" s="9">
        <v>1004805.17</v>
      </c>
      <c r="W186" s="9">
        <v>1089798.45</v>
      </c>
      <c r="Y186" s="9">
        <f t="shared" si="60"/>
        <v>-84993.27999999991</v>
      </c>
      <c r="AA186" s="21">
        <f t="shared" si="61"/>
        <v>-0.07798990721632969</v>
      </c>
      <c r="AC186" s="9">
        <v>2629761.467</v>
      </c>
      <c r="AE186" s="9">
        <v>2484804.67</v>
      </c>
      <c r="AG186" s="9">
        <f t="shared" si="62"/>
        <v>144956.79700000025</v>
      </c>
      <c r="AI186" s="21">
        <f t="shared" si="63"/>
        <v>0.05833730061365357</v>
      </c>
    </row>
    <row r="187" spans="1:35" ht="12.75" outlineLevel="1">
      <c r="A187" s="1" t="s">
        <v>534</v>
      </c>
      <c r="B187" s="16" t="s">
        <v>535</v>
      </c>
      <c r="C187" s="1" t="s">
        <v>1147</v>
      </c>
      <c r="E187" s="5">
        <v>23.37</v>
      </c>
      <c r="G187" s="5">
        <v>0</v>
      </c>
      <c r="I187" s="9">
        <f t="shared" si="56"/>
        <v>23.37</v>
      </c>
      <c r="K187" s="21" t="str">
        <f t="shared" si="57"/>
        <v>N.M.</v>
      </c>
      <c r="M187" s="9">
        <v>4920.89</v>
      </c>
      <c r="O187" s="9">
        <v>3280.57</v>
      </c>
      <c r="Q187" s="9">
        <f t="shared" si="58"/>
        <v>1640.3200000000002</v>
      </c>
      <c r="S187" s="21">
        <f t="shared" si="59"/>
        <v>0.5000106688776645</v>
      </c>
      <c r="U187" s="9">
        <v>6399.29</v>
      </c>
      <c r="W187" s="9">
        <v>3297.9500000000003</v>
      </c>
      <c r="Y187" s="9">
        <f t="shared" si="60"/>
        <v>3101.3399999999997</v>
      </c>
      <c r="AA187" s="21">
        <f t="shared" si="61"/>
        <v>0.9403841780500006</v>
      </c>
      <c r="AC187" s="9">
        <v>11437.91</v>
      </c>
      <c r="AE187" s="9">
        <v>4728.51</v>
      </c>
      <c r="AG187" s="9">
        <f t="shared" si="62"/>
        <v>6709.4</v>
      </c>
      <c r="AI187" s="21">
        <f t="shared" si="63"/>
        <v>1.418924777572639</v>
      </c>
    </row>
    <row r="188" spans="1:35" ht="12.75" outlineLevel="1">
      <c r="A188" s="1" t="s">
        <v>536</v>
      </c>
      <c r="B188" s="16" t="s">
        <v>537</v>
      </c>
      <c r="C188" s="1" t="s">
        <v>1148</v>
      </c>
      <c r="E188" s="5">
        <v>4</v>
      </c>
      <c r="G188" s="5">
        <v>38</v>
      </c>
      <c r="I188" s="9">
        <f t="shared" si="56"/>
        <v>-34</v>
      </c>
      <c r="K188" s="21">
        <f t="shared" si="57"/>
        <v>-0.8947368421052632</v>
      </c>
      <c r="M188" s="9">
        <v>12</v>
      </c>
      <c r="O188" s="9">
        <v>110</v>
      </c>
      <c r="Q188" s="9">
        <f t="shared" si="58"/>
        <v>-98</v>
      </c>
      <c r="S188" s="21">
        <f t="shared" si="59"/>
        <v>-0.8909090909090909</v>
      </c>
      <c r="U188" s="9">
        <v>24</v>
      </c>
      <c r="W188" s="9">
        <v>202.68</v>
      </c>
      <c r="Y188" s="9">
        <f t="shared" si="60"/>
        <v>-178.68</v>
      </c>
      <c r="AA188" s="21">
        <f t="shared" si="61"/>
        <v>-0.881586737714624</v>
      </c>
      <c r="AC188" s="9">
        <v>282</v>
      </c>
      <c r="AE188" s="9">
        <v>262.18</v>
      </c>
      <c r="AG188" s="9">
        <f t="shared" si="62"/>
        <v>19.819999999999993</v>
      </c>
      <c r="AI188" s="21">
        <f t="shared" si="63"/>
        <v>0.07559691814783734</v>
      </c>
    </row>
    <row r="189" spans="1:35" ht="12.75" outlineLevel="1">
      <c r="A189" s="1" t="s">
        <v>538</v>
      </c>
      <c r="B189" s="16" t="s">
        <v>539</v>
      </c>
      <c r="C189" s="1" t="s">
        <v>1127</v>
      </c>
      <c r="E189" s="5">
        <v>40534.42</v>
      </c>
      <c r="G189" s="5">
        <v>42165.92</v>
      </c>
      <c r="I189" s="9">
        <f t="shared" si="56"/>
        <v>-1631.5</v>
      </c>
      <c r="K189" s="21">
        <f t="shared" si="57"/>
        <v>-0.03869238475052839</v>
      </c>
      <c r="M189" s="9">
        <v>150570.14</v>
      </c>
      <c r="O189" s="9">
        <v>121815.97</v>
      </c>
      <c r="Q189" s="9">
        <f t="shared" si="58"/>
        <v>28754.170000000013</v>
      </c>
      <c r="S189" s="21">
        <f t="shared" si="59"/>
        <v>0.23604597984976858</v>
      </c>
      <c r="U189" s="9">
        <v>250420.57</v>
      </c>
      <c r="W189" s="9">
        <v>221472.12</v>
      </c>
      <c r="Y189" s="9">
        <f t="shared" si="60"/>
        <v>28948.45000000001</v>
      </c>
      <c r="AA189" s="21">
        <f t="shared" si="61"/>
        <v>0.13070922877335536</v>
      </c>
      <c r="AC189" s="9">
        <v>578775.44</v>
      </c>
      <c r="AE189" s="9">
        <v>538383.877</v>
      </c>
      <c r="AG189" s="9">
        <f t="shared" si="62"/>
        <v>40391.562999999966</v>
      </c>
      <c r="AI189" s="21">
        <f t="shared" si="63"/>
        <v>0.07502372326799818</v>
      </c>
    </row>
    <row r="190" spans="1:35" ht="12.75" outlineLevel="1">
      <c r="A190" s="1" t="s">
        <v>540</v>
      </c>
      <c r="B190" s="16" t="s">
        <v>541</v>
      </c>
      <c r="C190" s="1" t="s">
        <v>1149</v>
      </c>
      <c r="E190" s="5">
        <v>500.67</v>
      </c>
      <c r="G190" s="5">
        <v>723.5500000000001</v>
      </c>
      <c r="I190" s="9">
        <f t="shared" si="56"/>
        <v>-222.88000000000005</v>
      </c>
      <c r="K190" s="21">
        <f t="shared" si="57"/>
        <v>-0.30803676318153556</v>
      </c>
      <c r="M190" s="9">
        <v>1220.25</v>
      </c>
      <c r="O190" s="9">
        <v>866.41</v>
      </c>
      <c r="Q190" s="9">
        <f t="shared" si="58"/>
        <v>353.84000000000003</v>
      </c>
      <c r="S190" s="21">
        <f t="shared" si="59"/>
        <v>0.40839787167738145</v>
      </c>
      <c r="U190" s="9">
        <v>270.63</v>
      </c>
      <c r="W190" s="9">
        <v>964.8100000000001</v>
      </c>
      <c r="Y190" s="9">
        <f t="shared" si="60"/>
        <v>-694.1800000000001</v>
      </c>
      <c r="AA190" s="21">
        <f t="shared" si="61"/>
        <v>-0.7194991760035655</v>
      </c>
      <c r="AC190" s="9">
        <v>1326.3400000000001</v>
      </c>
      <c r="AE190" s="9">
        <v>1883.22</v>
      </c>
      <c r="AG190" s="9">
        <f t="shared" si="62"/>
        <v>-556.8799999999999</v>
      </c>
      <c r="AI190" s="21">
        <f t="shared" si="63"/>
        <v>-0.2957062902900351</v>
      </c>
    </row>
    <row r="191" spans="1:35" ht="12.75" outlineLevel="1">
      <c r="A191" s="1" t="s">
        <v>542</v>
      </c>
      <c r="B191" s="16" t="s">
        <v>543</v>
      </c>
      <c r="C191" s="1" t="s">
        <v>1150</v>
      </c>
      <c r="E191" s="5">
        <v>239.66</v>
      </c>
      <c r="G191" s="5">
        <v>445.47</v>
      </c>
      <c r="I191" s="9">
        <f t="shared" si="56"/>
        <v>-205.81000000000003</v>
      </c>
      <c r="K191" s="21">
        <f t="shared" si="57"/>
        <v>-0.4620064201854222</v>
      </c>
      <c r="M191" s="9">
        <v>2776.02</v>
      </c>
      <c r="O191" s="9">
        <v>1921.45</v>
      </c>
      <c r="Q191" s="9">
        <f t="shared" si="58"/>
        <v>854.5699999999999</v>
      </c>
      <c r="S191" s="21">
        <f t="shared" si="59"/>
        <v>0.4447526607509953</v>
      </c>
      <c r="U191" s="9">
        <v>4875.17</v>
      </c>
      <c r="W191" s="9">
        <v>4389.85</v>
      </c>
      <c r="Y191" s="9">
        <f t="shared" si="60"/>
        <v>485.3199999999997</v>
      </c>
      <c r="AA191" s="21">
        <f t="shared" si="61"/>
        <v>0.11055503035411225</v>
      </c>
      <c r="AC191" s="9">
        <v>10549.35</v>
      </c>
      <c r="AE191" s="9">
        <v>9838.990000000002</v>
      </c>
      <c r="AG191" s="9">
        <f t="shared" si="62"/>
        <v>710.3599999999988</v>
      </c>
      <c r="AI191" s="21">
        <f t="shared" si="63"/>
        <v>0.07219846752563003</v>
      </c>
    </row>
    <row r="192" spans="1:35" ht="12.75" outlineLevel="1">
      <c r="A192" s="1" t="s">
        <v>544</v>
      </c>
      <c r="B192" s="16" t="s">
        <v>545</v>
      </c>
      <c r="C192" s="1" t="s">
        <v>1151</v>
      </c>
      <c r="E192" s="5">
        <v>67439.01</v>
      </c>
      <c r="G192" s="5">
        <v>62614.76</v>
      </c>
      <c r="I192" s="9">
        <f t="shared" si="56"/>
        <v>4824.249999999993</v>
      </c>
      <c r="K192" s="21">
        <f t="shared" si="57"/>
        <v>0.07704653024302884</v>
      </c>
      <c r="M192" s="9">
        <v>198923.9</v>
      </c>
      <c r="O192" s="9">
        <v>171819.34</v>
      </c>
      <c r="Q192" s="9">
        <f t="shared" si="58"/>
        <v>27104.559999999998</v>
      </c>
      <c r="S192" s="21">
        <f t="shared" si="59"/>
        <v>0.15775034405323637</v>
      </c>
      <c r="U192" s="9">
        <v>329555.08</v>
      </c>
      <c r="W192" s="9">
        <v>325531.02</v>
      </c>
      <c r="Y192" s="9">
        <f t="shared" si="60"/>
        <v>4024.0599999999977</v>
      </c>
      <c r="AA192" s="21">
        <f t="shared" si="61"/>
        <v>0.012361525485343907</v>
      </c>
      <c r="AC192" s="9">
        <v>754597.66</v>
      </c>
      <c r="AE192" s="9">
        <v>764457.362</v>
      </c>
      <c r="AG192" s="9">
        <f t="shared" si="62"/>
        <v>-9859.701999999932</v>
      </c>
      <c r="AI192" s="21">
        <f t="shared" si="63"/>
        <v>-0.01289764804436527</v>
      </c>
    </row>
    <row r="193" spans="1:35" ht="12.75" outlineLevel="1">
      <c r="A193" s="1" t="s">
        <v>546</v>
      </c>
      <c r="B193" s="16" t="s">
        <v>547</v>
      </c>
      <c r="C193" s="1" t="s">
        <v>1152</v>
      </c>
      <c r="E193" s="5">
        <v>-26.73</v>
      </c>
      <c r="G193" s="5">
        <v>150.70000000000002</v>
      </c>
      <c r="I193" s="9">
        <f t="shared" si="56"/>
        <v>-177.43</v>
      </c>
      <c r="K193" s="21">
        <f t="shared" si="57"/>
        <v>-1.1773722627737226</v>
      </c>
      <c r="M193" s="9">
        <v>70.89</v>
      </c>
      <c r="O193" s="9">
        <v>785.1700000000001</v>
      </c>
      <c r="Q193" s="9">
        <f t="shared" si="58"/>
        <v>-714.2800000000001</v>
      </c>
      <c r="S193" s="21">
        <f t="shared" si="59"/>
        <v>-0.9097138199370837</v>
      </c>
      <c r="U193" s="9">
        <v>105.11</v>
      </c>
      <c r="W193" s="9">
        <v>1446.52</v>
      </c>
      <c r="Y193" s="9">
        <f t="shared" si="60"/>
        <v>-1341.41</v>
      </c>
      <c r="AA193" s="21">
        <f t="shared" si="61"/>
        <v>-0.9273359511102509</v>
      </c>
      <c r="AC193" s="9">
        <v>325.01</v>
      </c>
      <c r="AE193" s="9">
        <v>1648.13</v>
      </c>
      <c r="AG193" s="9">
        <f t="shared" si="62"/>
        <v>-1323.1200000000001</v>
      </c>
      <c r="AI193" s="21">
        <f t="shared" si="63"/>
        <v>-0.802800749940842</v>
      </c>
    </row>
    <row r="194" spans="1:35" ht="12.75" outlineLevel="1">
      <c r="A194" s="1" t="s">
        <v>548</v>
      </c>
      <c r="B194" s="16" t="s">
        <v>549</v>
      </c>
      <c r="C194" s="1" t="s">
        <v>1153</v>
      </c>
      <c r="E194" s="5">
        <v>6907.24</v>
      </c>
      <c r="G194" s="5">
        <v>5457.24</v>
      </c>
      <c r="I194" s="9">
        <f t="shared" si="56"/>
        <v>1450</v>
      </c>
      <c r="K194" s="21">
        <f t="shared" si="57"/>
        <v>0.26570207650753863</v>
      </c>
      <c r="M194" s="9">
        <v>21926.84</v>
      </c>
      <c r="O194" s="9">
        <v>21435.74</v>
      </c>
      <c r="Q194" s="9">
        <f t="shared" si="58"/>
        <v>491.09999999999854</v>
      </c>
      <c r="S194" s="21">
        <f t="shared" si="59"/>
        <v>0.022910335729020716</v>
      </c>
      <c r="U194" s="9">
        <v>38871.42</v>
      </c>
      <c r="W194" s="9">
        <v>37055.16</v>
      </c>
      <c r="Y194" s="9">
        <f t="shared" si="60"/>
        <v>1816.2599999999948</v>
      </c>
      <c r="AA194" s="21">
        <f t="shared" si="61"/>
        <v>0.049015035962602635</v>
      </c>
      <c r="AC194" s="9">
        <v>84118.12</v>
      </c>
      <c r="AE194" s="9">
        <v>83266</v>
      </c>
      <c r="AG194" s="9">
        <f t="shared" si="62"/>
        <v>852.1199999999953</v>
      </c>
      <c r="AI194" s="21">
        <f t="shared" si="63"/>
        <v>0.01023370883674003</v>
      </c>
    </row>
    <row r="195" spans="1:35" ht="12.75" outlineLevel="1">
      <c r="A195" s="1" t="s">
        <v>550</v>
      </c>
      <c r="B195" s="16" t="s">
        <v>551</v>
      </c>
      <c r="C195" s="1" t="s">
        <v>1154</v>
      </c>
      <c r="E195" s="5">
        <v>93687.17</v>
      </c>
      <c r="G195" s="5">
        <v>72789.59</v>
      </c>
      <c r="I195" s="9">
        <f aca="true" t="shared" si="64" ref="I195:I226">+E195-G195</f>
        <v>20897.58</v>
      </c>
      <c r="K195" s="21">
        <f aca="true" t="shared" si="65" ref="K195:K226">IF(G195&lt;0,IF(I195=0,0,IF(OR(G195=0,E195=0),"N.M.",IF(ABS(I195/G195)&gt;=10,"N.M.",I195/(-G195)))),IF(I195=0,0,IF(OR(G195=0,E195=0),"N.M.",IF(ABS(I195/G195)&gt;=10,"N.M.",I195/G195))))</f>
        <v>0.28709572344067336</v>
      </c>
      <c r="M195" s="9">
        <v>272672.26</v>
      </c>
      <c r="O195" s="9">
        <v>247183.67</v>
      </c>
      <c r="Q195" s="9">
        <f aca="true" t="shared" si="66" ref="Q195:Q226">(+M195-O195)</f>
        <v>25488.589999999997</v>
      </c>
      <c r="S195" s="21">
        <f aca="true" t="shared" si="67" ref="S195:S226">IF(O195&lt;0,IF(Q195=0,0,IF(OR(O195=0,M195=0),"N.M.",IF(ABS(Q195/O195)&gt;=10,"N.M.",Q195/(-O195)))),IF(Q195=0,0,IF(OR(O195=0,M195=0),"N.M.",IF(ABS(Q195/O195)&gt;=10,"N.M.",Q195/O195))))</f>
        <v>0.10311599467715644</v>
      </c>
      <c r="U195" s="9">
        <v>518307.45</v>
      </c>
      <c r="W195" s="9">
        <v>482951.43</v>
      </c>
      <c r="Y195" s="9">
        <f aca="true" t="shared" si="68" ref="Y195:Y226">(+U195-W195)</f>
        <v>35356.02000000002</v>
      </c>
      <c r="AA195" s="21">
        <f aca="true" t="shared" si="69" ref="AA195:AA226">IF(W195&lt;0,IF(Y195=0,0,IF(OR(W195=0,U195=0),"N.M.",IF(ABS(Y195/W195)&gt;=10,"N.M.",Y195/(-W195)))),IF(Y195=0,0,IF(OR(W195=0,U195=0),"N.M.",IF(ABS(Y195/W195)&gt;=10,"N.M.",Y195/W195))))</f>
        <v>0.07320823131220466</v>
      </c>
      <c r="AC195" s="9">
        <v>1021078.6799999999</v>
      </c>
      <c r="AE195" s="9">
        <v>890590.03</v>
      </c>
      <c r="AG195" s="9">
        <f aca="true" t="shared" si="70" ref="AG195:AG226">(+AC195-AE195)</f>
        <v>130488.6499999999</v>
      </c>
      <c r="AI195" s="21">
        <f aca="true" t="shared" si="71" ref="AI195:AI226">IF(AE195&lt;0,IF(AG195=0,0,IF(OR(AE195=0,AC195=0),"N.M.",IF(ABS(AG195/AE195)&gt;=10,"N.M.",AG195/(-AE195)))),IF(AG195=0,0,IF(OR(AE195=0,AC195=0),"N.M.",IF(ABS(AG195/AE195)&gt;=10,"N.M.",AG195/AE195))))</f>
        <v>0.14651932494685563</v>
      </c>
    </row>
    <row r="196" spans="1:35" ht="12.75" outlineLevel="1">
      <c r="A196" s="1" t="s">
        <v>552</v>
      </c>
      <c r="B196" s="16" t="s">
        <v>553</v>
      </c>
      <c r="C196" s="1" t="s">
        <v>1155</v>
      </c>
      <c r="E196" s="5">
        <v>0</v>
      </c>
      <c r="G196" s="5">
        <v>0</v>
      </c>
      <c r="I196" s="9">
        <f t="shared" si="64"/>
        <v>0</v>
      </c>
      <c r="K196" s="21">
        <f t="shared" si="65"/>
        <v>0</v>
      </c>
      <c r="M196" s="9">
        <v>0</v>
      </c>
      <c r="O196" s="9">
        <v>422.94</v>
      </c>
      <c r="Q196" s="9">
        <f t="shared" si="66"/>
        <v>-422.94</v>
      </c>
      <c r="S196" s="21" t="str">
        <f t="shared" si="67"/>
        <v>N.M.</v>
      </c>
      <c r="U196" s="9">
        <v>0</v>
      </c>
      <c r="W196" s="9">
        <v>422.94</v>
      </c>
      <c r="Y196" s="9">
        <f t="shared" si="68"/>
        <v>-422.94</v>
      </c>
      <c r="AA196" s="21" t="str">
        <f t="shared" si="69"/>
        <v>N.M.</v>
      </c>
      <c r="AC196" s="9">
        <v>18109.82</v>
      </c>
      <c r="AE196" s="9">
        <v>66320.89</v>
      </c>
      <c r="AG196" s="9">
        <f t="shared" si="70"/>
        <v>-48211.07</v>
      </c>
      <c r="AI196" s="21">
        <f t="shared" si="71"/>
        <v>-0.7269364147555921</v>
      </c>
    </row>
    <row r="197" spans="1:35" ht="12.75" outlineLevel="1">
      <c r="A197" s="1" t="s">
        <v>554</v>
      </c>
      <c r="B197" s="16" t="s">
        <v>555</v>
      </c>
      <c r="C197" s="1" t="s">
        <v>1156</v>
      </c>
      <c r="E197" s="5">
        <v>0</v>
      </c>
      <c r="G197" s="5">
        <v>0</v>
      </c>
      <c r="I197" s="9">
        <f t="shared" si="64"/>
        <v>0</v>
      </c>
      <c r="K197" s="21">
        <f t="shared" si="65"/>
        <v>0</v>
      </c>
      <c r="M197" s="9">
        <v>0</v>
      </c>
      <c r="O197" s="9">
        <v>36.69</v>
      </c>
      <c r="Q197" s="9">
        <f t="shared" si="66"/>
        <v>-36.69</v>
      </c>
      <c r="S197" s="21" t="str">
        <f t="shared" si="67"/>
        <v>N.M.</v>
      </c>
      <c r="U197" s="9">
        <v>0</v>
      </c>
      <c r="W197" s="9">
        <v>36.69</v>
      </c>
      <c r="Y197" s="9">
        <f t="shared" si="68"/>
        <v>-36.69</v>
      </c>
      <c r="AA197" s="21" t="str">
        <f t="shared" si="69"/>
        <v>N.M.</v>
      </c>
      <c r="AC197" s="9">
        <v>2891.34</v>
      </c>
      <c r="AE197" s="9">
        <v>9412.980000000001</v>
      </c>
      <c r="AG197" s="9">
        <f t="shared" si="70"/>
        <v>-6521.640000000001</v>
      </c>
      <c r="AI197" s="21">
        <f t="shared" si="71"/>
        <v>-0.6928347877080372</v>
      </c>
    </row>
    <row r="198" spans="1:35" ht="12.75" outlineLevel="1">
      <c r="A198" s="1" t="s">
        <v>556</v>
      </c>
      <c r="B198" s="16" t="s">
        <v>557</v>
      </c>
      <c r="C198" s="1" t="s">
        <v>1157</v>
      </c>
      <c r="E198" s="5">
        <v>5377.27</v>
      </c>
      <c r="G198" s="5">
        <v>3492.14</v>
      </c>
      <c r="I198" s="9">
        <f t="shared" si="64"/>
        <v>1885.1300000000006</v>
      </c>
      <c r="K198" s="21">
        <f t="shared" si="65"/>
        <v>0.5398208548339988</v>
      </c>
      <c r="M198" s="9">
        <v>16388.39</v>
      </c>
      <c r="O198" s="9">
        <v>8366.97</v>
      </c>
      <c r="Q198" s="9">
        <f t="shared" si="66"/>
        <v>8021.42</v>
      </c>
      <c r="S198" s="21">
        <f t="shared" si="67"/>
        <v>0.958700700492532</v>
      </c>
      <c r="U198" s="9">
        <v>27286.170000000002</v>
      </c>
      <c r="W198" s="9">
        <v>12868.73</v>
      </c>
      <c r="Y198" s="9">
        <f t="shared" si="68"/>
        <v>14417.440000000002</v>
      </c>
      <c r="AA198" s="21">
        <f t="shared" si="69"/>
        <v>1.1203467630449937</v>
      </c>
      <c r="AC198" s="9">
        <v>57322.03</v>
      </c>
      <c r="AE198" s="9">
        <v>23936.1</v>
      </c>
      <c r="AG198" s="9">
        <f t="shared" si="70"/>
        <v>33385.93</v>
      </c>
      <c r="AI198" s="21">
        <f t="shared" si="71"/>
        <v>1.3947940558403418</v>
      </c>
    </row>
    <row r="199" spans="1:35" ht="12.75" outlineLevel="1">
      <c r="A199" s="1" t="s">
        <v>558</v>
      </c>
      <c r="B199" s="16" t="s">
        <v>559</v>
      </c>
      <c r="C199" s="1" t="s">
        <v>1158</v>
      </c>
      <c r="E199" s="5">
        <v>1456.33</v>
      </c>
      <c r="G199" s="5">
        <v>974.38</v>
      </c>
      <c r="I199" s="9">
        <f t="shared" si="64"/>
        <v>481.94999999999993</v>
      </c>
      <c r="K199" s="21">
        <f t="shared" si="65"/>
        <v>0.49462222130996114</v>
      </c>
      <c r="M199" s="9">
        <v>5038.900000000001</v>
      </c>
      <c r="O199" s="9">
        <v>3793.4700000000003</v>
      </c>
      <c r="Q199" s="9">
        <f t="shared" si="66"/>
        <v>1245.4300000000003</v>
      </c>
      <c r="S199" s="21">
        <f t="shared" si="67"/>
        <v>0.32830890978444544</v>
      </c>
      <c r="U199" s="9">
        <v>9987.460000000001</v>
      </c>
      <c r="W199" s="9">
        <v>6956.2300000000005</v>
      </c>
      <c r="Y199" s="9">
        <f t="shared" si="68"/>
        <v>3031.2300000000005</v>
      </c>
      <c r="AA199" s="21">
        <f t="shared" si="69"/>
        <v>0.43575758708380835</v>
      </c>
      <c r="AC199" s="9">
        <v>19155.07</v>
      </c>
      <c r="AE199" s="9">
        <v>17789.08</v>
      </c>
      <c r="AG199" s="9">
        <f t="shared" si="70"/>
        <v>1365.989999999998</v>
      </c>
      <c r="AI199" s="21">
        <f t="shared" si="71"/>
        <v>0.0767881194530576</v>
      </c>
    </row>
    <row r="200" spans="1:35" ht="12.75" outlineLevel="1">
      <c r="A200" s="1" t="s">
        <v>560</v>
      </c>
      <c r="B200" s="16" t="s">
        <v>561</v>
      </c>
      <c r="C200" s="1" t="s">
        <v>1159</v>
      </c>
      <c r="E200" s="5">
        <v>19000.420000000002</v>
      </c>
      <c r="G200" s="5">
        <v>13479.98</v>
      </c>
      <c r="I200" s="9">
        <f t="shared" si="64"/>
        <v>5520.440000000002</v>
      </c>
      <c r="K200" s="21">
        <f t="shared" si="65"/>
        <v>0.4095287975204713</v>
      </c>
      <c r="M200" s="9">
        <v>61558.96</v>
      </c>
      <c r="O200" s="9">
        <v>43688.58</v>
      </c>
      <c r="Q200" s="9">
        <f t="shared" si="66"/>
        <v>17870.379999999997</v>
      </c>
      <c r="S200" s="21">
        <f t="shared" si="67"/>
        <v>0.409040074088011</v>
      </c>
      <c r="U200" s="9">
        <v>130172.93000000001</v>
      </c>
      <c r="W200" s="9">
        <v>86332.93000000001</v>
      </c>
      <c r="Y200" s="9">
        <f t="shared" si="68"/>
        <v>43840</v>
      </c>
      <c r="AA200" s="21">
        <f t="shared" si="69"/>
        <v>0.5078016001541937</v>
      </c>
      <c r="AC200" s="9">
        <v>233152.48</v>
      </c>
      <c r="AE200" s="9">
        <v>182232.13</v>
      </c>
      <c r="AG200" s="9">
        <f t="shared" si="70"/>
        <v>50920.350000000006</v>
      </c>
      <c r="AI200" s="21">
        <f t="shared" si="71"/>
        <v>0.27942575219858323</v>
      </c>
    </row>
    <row r="201" spans="1:35" ht="12.75" outlineLevel="1">
      <c r="A201" s="1" t="s">
        <v>562</v>
      </c>
      <c r="B201" s="16" t="s">
        <v>563</v>
      </c>
      <c r="C201" s="1" t="s">
        <v>1160</v>
      </c>
      <c r="E201" s="5">
        <v>13637.18</v>
      </c>
      <c r="G201" s="5">
        <v>13388.880000000001</v>
      </c>
      <c r="I201" s="9">
        <f t="shared" si="64"/>
        <v>248.29999999999927</v>
      </c>
      <c r="K201" s="21">
        <f t="shared" si="65"/>
        <v>0.01854524052796046</v>
      </c>
      <c r="M201" s="9">
        <v>33808.47</v>
      </c>
      <c r="O201" s="9">
        <v>33189.37</v>
      </c>
      <c r="Q201" s="9">
        <f t="shared" si="66"/>
        <v>619.0999999999985</v>
      </c>
      <c r="S201" s="21">
        <f t="shared" si="67"/>
        <v>0.01865356287269082</v>
      </c>
      <c r="U201" s="9">
        <v>56722.82</v>
      </c>
      <c r="W201" s="9">
        <v>57681.42</v>
      </c>
      <c r="Y201" s="9">
        <f t="shared" si="68"/>
        <v>-958.5999999999985</v>
      </c>
      <c r="AA201" s="21">
        <f t="shared" si="69"/>
        <v>-0.01661886964641298</v>
      </c>
      <c r="AC201" s="9">
        <v>208594.218</v>
      </c>
      <c r="AE201" s="9">
        <v>196298.84399999998</v>
      </c>
      <c r="AG201" s="9">
        <f t="shared" si="70"/>
        <v>12295.37400000001</v>
      </c>
      <c r="AI201" s="21">
        <f t="shared" si="71"/>
        <v>0.06263599799905094</v>
      </c>
    </row>
    <row r="202" spans="1:35" ht="12.75" outlineLevel="1">
      <c r="A202" s="1" t="s">
        <v>564</v>
      </c>
      <c r="B202" s="16" t="s">
        <v>565</v>
      </c>
      <c r="C202" s="1" t="s">
        <v>1161</v>
      </c>
      <c r="E202" s="5">
        <v>69365.12</v>
      </c>
      <c r="G202" s="5">
        <v>32407.27</v>
      </c>
      <c r="I202" s="9">
        <f t="shared" si="64"/>
        <v>36957.84999999999</v>
      </c>
      <c r="K202" s="21">
        <f t="shared" si="65"/>
        <v>1.1404184925172651</v>
      </c>
      <c r="M202" s="9">
        <v>94418.48</v>
      </c>
      <c r="O202" s="9">
        <v>56650.020000000004</v>
      </c>
      <c r="Q202" s="9">
        <f t="shared" si="66"/>
        <v>37768.45999999999</v>
      </c>
      <c r="S202" s="21">
        <f t="shared" si="67"/>
        <v>0.6666980876617518</v>
      </c>
      <c r="U202" s="9">
        <v>39768.91</v>
      </c>
      <c r="W202" s="9">
        <v>134866.38</v>
      </c>
      <c r="Y202" s="9">
        <f t="shared" si="68"/>
        <v>-95097.47</v>
      </c>
      <c r="AA202" s="21">
        <f t="shared" si="69"/>
        <v>-0.7051236193927649</v>
      </c>
      <c r="AC202" s="9">
        <v>226399.92</v>
      </c>
      <c r="AE202" s="9">
        <v>302062.93700000003</v>
      </c>
      <c r="AG202" s="9">
        <f t="shared" si="70"/>
        <v>-75663.01700000002</v>
      </c>
      <c r="AI202" s="21">
        <f t="shared" si="71"/>
        <v>-0.25048758961116774</v>
      </c>
    </row>
    <row r="203" spans="1:35" ht="12.75" outlineLevel="1">
      <c r="A203" s="1" t="s">
        <v>566</v>
      </c>
      <c r="B203" s="16" t="s">
        <v>567</v>
      </c>
      <c r="C203" s="1" t="s">
        <v>1162</v>
      </c>
      <c r="E203" s="5">
        <v>7734</v>
      </c>
      <c r="G203" s="5">
        <v>7434</v>
      </c>
      <c r="I203" s="9">
        <f t="shared" si="64"/>
        <v>300</v>
      </c>
      <c r="K203" s="21">
        <f t="shared" si="65"/>
        <v>0.04035512510088781</v>
      </c>
      <c r="M203" s="9">
        <v>23551.5</v>
      </c>
      <c r="O203" s="9">
        <v>26827.5</v>
      </c>
      <c r="Q203" s="9">
        <f t="shared" si="66"/>
        <v>-3276</v>
      </c>
      <c r="S203" s="21">
        <f t="shared" si="67"/>
        <v>-0.12211350293542074</v>
      </c>
      <c r="U203" s="9">
        <v>47491.5</v>
      </c>
      <c r="W203" s="9">
        <v>51853.5</v>
      </c>
      <c r="Y203" s="9">
        <f t="shared" si="68"/>
        <v>-4362</v>
      </c>
      <c r="AA203" s="21">
        <f t="shared" si="69"/>
        <v>-0.08412161184876624</v>
      </c>
      <c r="AC203" s="9">
        <v>108684</v>
      </c>
      <c r="AE203" s="9">
        <v>119112</v>
      </c>
      <c r="AG203" s="9">
        <f t="shared" si="70"/>
        <v>-10428</v>
      </c>
      <c r="AI203" s="21">
        <f t="shared" si="71"/>
        <v>-0.08754785412049164</v>
      </c>
    </row>
    <row r="204" spans="1:35" ht="12.75" outlineLevel="1">
      <c r="A204" s="1" t="s">
        <v>568</v>
      </c>
      <c r="B204" s="16" t="s">
        <v>569</v>
      </c>
      <c r="C204" s="1" t="s">
        <v>1163</v>
      </c>
      <c r="E204" s="5">
        <v>-788666</v>
      </c>
      <c r="G204" s="5">
        <v>-799954</v>
      </c>
      <c r="I204" s="9">
        <f t="shared" si="64"/>
        <v>11288</v>
      </c>
      <c r="K204" s="21">
        <f t="shared" si="65"/>
        <v>0.01411081137165387</v>
      </c>
      <c r="M204" s="9">
        <v>-2337740</v>
      </c>
      <c r="O204" s="9">
        <v>-2399862</v>
      </c>
      <c r="Q204" s="9">
        <f t="shared" si="66"/>
        <v>62122</v>
      </c>
      <c r="S204" s="21">
        <f t="shared" si="67"/>
        <v>0.025885655091834447</v>
      </c>
      <c r="U204" s="9">
        <v>-3775352</v>
      </c>
      <c r="W204" s="9">
        <v>-3922218</v>
      </c>
      <c r="Y204" s="9">
        <f t="shared" si="68"/>
        <v>146866</v>
      </c>
      <c r="AA204" s="21">
        <f t="shared" si="69"/>
        <v>0.03744462954379384</v>
      </c>
      <c r="AC204" s="9">
        <v>-8688431</v>
      </c>
      <c r="AE204" s="9">
        <v>-5117333</v>
      </c>
      <c r="AG204" s="9">
        <f t="shared" si="70"/>
        <v>-3571098</v>
      </c>
      <c r="AI204" s="21">
        <f t="shared" si="71"/>
        <v>-0.6978435837573986</v>
      </c>
    </row>
    <row r="205" spans="1:35" ht="12.75" outlineLevel="1">
      <c r="A205" s="1" t="s">
        <v>570</v>
      </c>
      <c r="B205" s="16" t="s">
        <v>571</v>
      </c>
      <c r="C205" s="1" t="s">
        <v>1164</v>
      </c>
      <c r="E205" s="5">
        <v>133306.01</v>
      </c>
      <c r="G205" s="5">
        <v>55902.450000000004</v>
      </c>
      <c r="I205" s="9">
        <f t="shared" si="64"/>
        <v>77403.56</v>
      </c>
      <c r="K205" s="21">
        <f t="shared" si="65"/>
        <v>1.3846183843463031</v>
      </c>
      <c r="M205" s="9">
        <v>389857.61</v>
      </c>
      <c r="O205" s="9">
        <v>167707.58000000002</v>
      </c>
      <c r="Q205" s="9">
        <f t="shared" si="66"/>
        <v>222150.02999999997</v>
      </c>
      <c r="S205" s="21">
        <f t="shared" si="67"/>
        <v>1.3246272470212732</v>
      </c>
      <c r="U205" s="9">
        <v>651285.0700000001</v>
      </c>
      <c r="W205" s="9">
        <v>281155.61</v>
      </c>
      <c r="Y205" s="9">
        <f t="shared" si="68"/>
        <v>370129.4600000001</v>
      </c>
      <c r="AA205" s="21">
        <f t="shared" si="69"/>
        <v>1.3164576726745736</v>
      </c>
      <c r="AC205" s="9">
        <v>1363553.71</v>
      </c>
      <c r="AE205" s="9">
        <v>566803.46</v>
      </c>
      <c r="AG205" s="9">
        <f t="shared" si="70"/>
        <v>796750.25</v>
      </c>
      <c r="AI205" s="21">
        <f t="shared" si="71"/>
        <v>1.4056905192498297</v>
      </c>
    </row>
    <row r="206" spans="1:35" ht="12.75" outlineLevel="1">
      <c r="A206" s="1" t="s">
        <v>572</v>
      </c>
      <c r="B206" s="16" t="s">
        <v>573</v>
      </c>
      <c r="C206" s="1" t="s">
        <v>1165</v>
      </c>
      <c r="E206" s="5">
        <v>-18159.16</v>
      </c>
      <c r="G206" s="5">
        <v>-5180.959</v>
      </c>
      <c r="I206" s="9">
        <f t="shared" si="64"/>
        <v>-12978.201000000001</v>
      </c>
      <c r="K206" s="21">
        <f t="shared" si="65"/>
        <v>-2.5049804486003464</v>
      </c>
      <c r="M206" s="9">
        <v>-54619.08</v>
      </c>
      <c r="O206" s="9">
        <v>-15542.879</v>
      </c>
      <c r="Q206" s="9">
        <f t="shared" si="66"/>
        <v>-39076.201</v>
      </c>
      <c r="S206" s="21">
        <f t="shared" si="67"/>
        <v>-2.5140902788987805</v>
      </c>
      <c r="U206" s="9">
        <v>-91637.55</v>
      </c>
      <c r="W206" s="9">
        <v>-15542.879</v>
      </c>
      <c r="Y206" s="9">
        <f t="shared" si="68"/>
        <v>-76094.671</v>
      </c>
      <c r="AA206" s="21">
        <f t="shared" si="69"/>
        <v>-4.895789962721835</v>
      </c>
      <c r="AC206" s="9">
        <v>-208835.38</v>
      </c>
      <c r="AE206" s="9">
        <v>-15542.879</v>
      </c>
      <c r="AG206" s="9">
        <f t="shared" si="70"/>
        <v>-193292.501</v>
      </c>
      <c r="AI206" s="21" t="str">
        <f t="shared" si="71"/>
        <v>N.M.</v>
      </c>
    </row>
    <row r="207" spans="1:35" ht="12.75" outlineLevel="1">
      <c r="A207" s="1" t="s">
        <v>574</v>
      </c>
      <c r="B207" s="16" t="s">
        <v>575</v>
      </c>
      <c r="C207" s="1" t="s">
        <v>1166</v>
      </c>
      <c r="E207" s="5">
        <v>73850.28</v>
      </c>
      <c r="G207" s="5">
        <v>37936.58</v>
      </c>
      <c r="I207" s="9">
        <f t="shared" si="64"/>
        <v>35913.7</v>
      </c>
      <c r="K207" s="21">
        <f t="shared" si="65"/>
        <v>0.9466773230480975</v>
      </c>
      <c r="M207" s="9">
        <v>242330.28</v>
      </c>
      <c r="O207" s="9">
        <v>160838.414</v>
      </c>
      <c r="Q207" s="9">
        <f t="shared" si="66"/>
        <v>81491.86600000001</v>
      </c>
      <c r="S207" s="21">
        <f t="shared" si="67"/>
        <v>0.5066691717067044</v>
      </c>
      <c r="U207" s="9">
        <v>393082.23</v>
      </c>
      <c r="W207" s="9">
        <v>30293.394</v>
      </c>
      <c r="Y207" s="9">
        <f t="shared" si="68"/>
        <v>362788.836</v>
      </c>
      <c r="AA207" s="21" t="str">
        <f t="shared" si="69"/>
        <v>N.M.</v>
      </c>
      <c r="AC207" s="9">
        <v>908793.9199999999</v>
      </c>
      <c r="AE207" s="9">
        <v>852747.344</v>
      </c>
      <c r="AG207" s="9">
        <f t="shared" si="70"/>
        <v>56046.575999999885</v>
      </c>
      <c r="AI207" s="21">
        <f t="shared" si="71"/>
        <v>0.0657247148224479</v>
      </c>
    </row>
    <row r="208" spans="1:35" ht="12.75" outlineLevel="1">
      <c r="A208" s="1" t="s">
        <v>576</v>
      </c>
      <c r="B208" s="16" t="s">
        <v>577</v>
      </c>
      <c r="C208" s="1" t="s">
        <v>1167</v>
      </c>
      <c r="E208" s="5">
        <v>0</v>
      </c>
      <c r="G208" s="5">
        <v>493.84000000000003</v>
      </c>
      <c r="I208" s="9">
        <f t="shared" si="64"/>
        <v>-493.84000000000003</v>
      </c>
      <c r="K208" s="21" t="str">
        <f t="shared" si="65"/>
        <v>N.M.</v>
      </c>
      <c r="M208" s="9">
        <v>401</v>
      </c>
      <c r="O208" s="9">
        <v>5647.3</v>
      </c>
      <c r="Q208" s="9">
        <f t="shared" si="66"/>
        <v>-5246.3</v>
      </c>
      <c r="S208" s="21">
        <f t="shared" si="67"/>
        <v>-0.9289926159403609</v>
      </c>
      <c r="U208" s="9">
        <v>401</v>
      </c>
      <c r="W208" s="9">
        <v>8765.08</v>
      </c>
      <c r="Y208" s="9">
        <f t="shared" si="68"/>
        <v>-8364.08</v>
      </c>
      <c r="AA208" s="21">
        <f t="shared" si="69"/>
        <v>-0.9542502749547066</v>
      </c>
      <c r="AC208" s="9">
        <v>499.35</v>
      </c>
      <c r="AE208" s="9">
        <v>8865.08</v>
      </c>
      <c r="AG208" s="9">
        <f t="shared" si="70"/>
        <v>-8365.73</v>
      </c>
      <c r="AI208" s="21">
        <f t="shared" si="71"/>
        <v>-0.9436722511246373</v>
      </c>
    </row>
    <row r="209" spans="1:35" ht="12.75" outlineLevel="1">
      <c r="A209" s="1" t="s">
        <v>578</v>
      </c>
      <c r="B209" s="16" t="s">
        <v>579</v>
      </c>
      <c r="C209" s="1" t="s">
        <v>1168</v>
      </c>
      <c r="E209" s="5">
        <v>6801.150000000001</v>
      </c>
      <c r="G209" s="5">
        <v>6074.93</v>
      </c>
      <c r="I209" s="9">
        <f t="shared" si="64"/>
        <v>726.2200000000003</v>
      </c>
      <c r="K209" s="21">
        <f t="shared" si="65"/>
        <v>0.11954376429028815</v>
      </c>
      <c r="M209" s="9">
        <v>24380.66</v>
      </c>
      <c r="O209" s="9">
        <v>21908.3</v>
      </c>
      <c r="Q209" s="9">
        <f t="shared" si="66"/>
        <v>2472.3600000000006</v>
      </c>
      <c r="S209" s="21">
        <f t="shared" si="67"/>
        <v>0.11285038090586676</v>
      </c>
      <c r="U209" s="9">
        <v>41910.19</v>
      </c>
      <c r="W209" s="9">
        <v>37010.11</v>
      </c>
      <c r="Y209" s="9">
        <f t="shared" si="68"/>
        <v>4900.080000000002</v>
      </c>
      <c r="AA209" s="21">
        <f t="shared" si="69"/>
        <v>0.13239841762156346</v>
      </c>
      <c r="AC209" s="9">
        <v>94134.49</v>
      </c>
      <c r="AE209" s="9">
        <v>91879.78</v>
      </c>
      <c r="AG209" s="9">
        <f t="shared" si="70"/>
        <v>2254.7100000000064</v>
      </c>
      <c r="AI209" s="21">
        <f t="shared" si="71"/>
        <v>0.024539784487947254</v>
      </c>
    </row>
    <row r="210" spans="1:35" ht="12.75" outlineLevel="1">
      <c r="A210" s="1" t="s">
        <v>580</v>
      </c>
      <c r="B210" s="16" t="s">
        <v>581</v>
      </c>
      <c r="C210" s="1" t="s">
        <v>1169</v>
      </c>
      <c r="E210" s="5">
        <v>94681.88</v>
      </c>
      <c r="G210" s="5">
        <v>79131.27</v>
      </c>
      <c r="I210" s="9">
        <f t="shared" si="64"/>
        <v>15550.61</v>
      </c>
      <c r="K210" s="21">
        <f t="shared" si="65"/>
        <v>0.19651662358003352</v>
      </c>
      <c r="M210" s="9">
        <v>304281.5</v>
      </c>
      <c r="O210" s="9">
        <v>260287.48</v>
      </c>
      <c r="Q210" s="9">
        <f t="shared" si="66"/>
        <v>43994.01999999999</v>
      </c>
      <c r="S210" s="21">
        <f t="shared" si="67"/>
        <v>0.16902088413933697</v>
      </c>
      <c r="U210" s="9">
        <v>554128.2</v>
      </c>
      <c r="W210" s="9">
        <v>487906.88</v>
      </c>
      <c r="Y210" s="9">
        <f t="shared" si="68"/>
        <v>66221.31999999995</v>
      </c>
      <c r="AA210" s="21">
        <f t="shared" si="69"/>
        <v>0.13572532529158013</v>
      </c>
      <c r="AC210" s="9">
        <v>1145297.5299999998</v>
      </c>
      <c r="AE210" s="9">
        <v>973610.55</v>
      </c>
      <c r="AG210" s="9">
        <f t="shared" si="70"/>
        <v>171686.97999999975</v>
      </c>
      <c r="AI210" s="21">
        <f t="shared" si="71"/>
        <v>0.17634050904645573</v>
      </c>
    </row>
    <row r="211" spans="1:35" ht="12.75" outlineLevel="1">
      <c r="A211" s="1" t="s">
        <v>582</v>
      </c>
      <c r="B211" s="16" t="s">
        <v>583</v>
      </c>
      <c r="C211" s="1" t="s">
        <v>1127</v>
      </c>
      <c r="E211" s="5">
        <v>35147.36</v>
      </c>
      <c r="G211" s="5">
        <v>84986.43000000001</v>
      </c>
      <c r="I211" s="9">
        <f t="shared" si="64"/>
        <v>-49839.07000000001</v>
      </c>
      <c r="K211" s="21">
        <f t="shared" si="65"/>
        <v>-0.586435622722357</v>
      </c>
      <c r="M211" s="9">
        <v>187630.9</v>
      </c>
      <c r="O211" s="9">
        <v>-56782.99</v>
      </c>
      <c r="Q211" s="9">
        <f t="shared" si="66"/>
        <v>244413.88999999998</v>
      </c>
      <c r="S211" s="21">
        <f t="shared" si="67"/>
        <v>4.304350475380039</v>
      </c>
      <c r="U211" s="9">
        <v>366944.52</v>
      </c>
      <c r="W211" s="9">
        <v>338758.44</v>
      </c>
      <c r="Y211" s="9">
        <f t="shared" si="68"/>
        <v>28186.080000000016</v>
      </c>
      <c r="AA211" s="21">
        <f t="shared" si="69"/>
        <v>0.08320406718132253</v>
      </c>
      <c r="AC211" s="9">
        <v>849643.65</v>
      </c>
      <c r="AE211" s="9">
        <v>1027360.19</v>
      </c>
      <c r="AG211" s="9">
        <f t="shared" si="70"/>
        <v>-177716.53999999992</v>
      </c>
      <c r="AI211" s="21">
        <f t="shared" si="71"/>
        <v>-0.1729836738174563</v>
      </c>
    </row>
    <row r="212" spans="1:35" ht="12.75" outlineLevel="1">
      <c r="A212" s="1" t="s">
        <v>584</v>
      </c>
      <c r="B212" s="16" t="s">
        <v>585</v>
      </c>
      <c r="C212" s="1" t="s">
        <v>1149</v>
      </c>
      <c r="E212" s="5">
        <v>1021.2</v>
      </c>
      <c r="G212" s="5">
        <v>-328.04</v>
      </c>
      <c r="I212" s="9">
        <f t="shared" si="64"/>
        <v>1349.24</v>
      </c>
      <c r="K212" s="21">
        <f t="shared" si="65"/>
        <v>4.113034995732227</v>
      </c>
      <c r="M212" s="9">
        <v>2362.39</v>
      </c>
      <c r="O212" s="9">
        <v>281.84000000000003</v>
      </c>
      <c r="Q212" s="9">
        <f t="shared" si="66"/>
        <v>2080.5499999999997</v>
      </c>
      <c r="S212" s="21">
        <f t="shared" si="67"/>
        <v>7.382025262560316</v>
      </c>
      <c r="U212" s="9">
        <v>2136.83</v>
      </c>
      <c r="W212" s="9">
        <v>1371.44</v>
      </c>
      <c r="Y212" s="9">
        <f t="shared" si="68"/>
        <v>765.3899999999999</v>
      </c>
      <c r="AA212" s="21">
        <f t="shared" si="69"/>
        <v>0.5580922242314647</v>
      </c>
      <c r="AC212" s="9">
        <v>4509.05</v>
      </c>
      <c r="AE212" s="9">
        <v>4149.33</v>
      </c>
      <c r="AG212" s="9">
        <f t="shared" si="70"/>
        <v>359.72000000000025</v>
      </c>
      <c r="AI212" s="21">
        <f t="shared" si="71"/>
        <v>0.08669351437460994</v>
      </c>
    </row>
    <row r="213" spans="1:35" ht="12.75" outlineLevel="1">
      <c r="A213" s="1" t="s">
        <v>586</v>
      </c>
      <c r="B213" s="16" t="s">
        <v>587</v>
      </c>
      <c r="C213" s="1" t="s">
        <v>1170</v>
      </c>
      <c r="E213" s="5">
        <v>13258.04</v>
      </c>
      <c r="G213" s="5">
        <v>20094.14</v>
      </c>
      <c r="I213" s="9">
        <f t="shared" si="64"/>
        <v>-6836.0999999999985</v>
      </c>
      <c r="K213" s="21">
        <f t="shared" si="65"/>
        <v>-0.3402036613659504</v>
      </c>
      <c r="M213" s="9">
        <v>43854.18</v>
      </c>
      <c r="O213" s="9">
        <v>55085.98</v>
      </c>
      <c r="Q213" s="9">
        <f t="shared" si="66"/>
        <v>-11231.800000000003</v>
      </c>
      <c r="S213" s="21">
        <f t="shared" si="67"/>
        <v>-0.20389580071008997</v>
      </c>
      <c r="U213" s="9">
        <v>82994.8</v>
      </c>
      <c r="W213" s="9">
        <v>93005.06</v>
      </c>
      <c r="Y213" s="9">
        <f t="shared" si="68"/>
        <v>-10010.259999999995</v>
      </c>
      <c r="AA213" s="21">
        <f t="shared" si="69"/>
        <v>-0.10763134822987044</v>
      </c>
      <c r="AC213" s="9">
        <v>231502.96000000002</v>
      </c>
      <c r="AE213" s="9">
        <v>243694.018</v>
      </c>
      <c r="AG213" s="9">
        <f t="shared" si="70"/>
        <v>-12191.05799999999</v>
      </c>
      <c r="AI213" s="21">
        <f t="shared" si="71"/>
        <v>-0.050026086401513514</v>
      </c>
    </row>
    <row r="214" spans="1:35" ht="12.75" outlineLevel="1">
      <c r="A214" s="1" t="s">
        <v>588</v>
      </c>
      <c r="B214" s="16" t="s">
        <v>589</v>
      </c>
      <c r="C214" s="1" t="s">
        <v>1161</v>
      </c>
      <c r="E214" s="5">
        <v>101444.44</v>
      </c>
      <c r="G214" s="5">
        <v>59042.75</v>
      </c>
      <c r="I214" s="9">
        <f t="shared" si="64"/>
        <v>42401.69</v>
      </c>
      <c r="K214" s="21">
        <f t="shared" si="65"/>
        <v>0.7181523557083639</v>
      </c>
      <c r="M214" s="9">
        <v>228932.74</v>
      </c>
      <c r="O214" s="9">
        <v>574700.43</v>
      </c>
      <c r="Q214" s="9">
        <f t="shared" si="66"/>
        <v>-345767.69000000006</v>
      </c>
      <c r="S214" s="21">
        <f t="shared" si="67"/>
        <v>-0.6016485667150102</v>
      </c>
      <c r="U214" s="9">
        <v>648936.9500000001</v>
      </c>
      <c r="W214" s="9">
        <v>692200.16</v>
      </c>
      <c r="Y214" s="9">
        <f t="shared" si="68"/>
        <v>-43263.20999999996</v>
      </c>
      <c r="AA214" s="21">
        <f t="shared" si="69"/>
        <v>-0.06250101126818572</v>
      </c>
      <c r="AC214" s="9">
        <v>1153364.75</v>
      </c>
      <c r="AE214" s="9">
        <v>1145452.352</v>
      </c>
      <c r="AG214" s="9">
        <f t="shared" si="70"/>
        <v>7912.398000000045</v>
      </c>
      <c r="AI214" s="21">
        <f t="shared" si="71"/>
        <v>0.006907662275244117</v>
      </c>
    </row>
    <row r="215" spans="1:35" ht="12.75" outlineLevel="1">
      <c r="A215" s="1" t="s">
        <v>590</v>
      </c>
      <c r="B215" s="16" t="s">
        <v>591</v>
      </c>
      <c r="C215" s="1" t="s">
        <v>1171</v>
      </c>
      <c r="E215" s="5">
        <v>11258.41</v>
      </c>
      <c r="G215" s="5">
        <v>5962.3</v>
      </c>
      <c r="I215" s="9">
        <f t="shared" si="64"/>
        <v>5296.11</v>
      </c>
      <c r="K215" s="21">
        <f t="shared" si="65"/>
        <v>0.8882662730825351</v>
      </c>
      <c r="M215" s="9">
        <v>33657.83</v>
      </c>
      <c r="O215" s="9">
        <v>17014.760000000002</v>
      </c>
      <c r="Q215" s="9">
        <f t="shared" si="66"/>
        <v>16643.07</v>
      </c>
      <c r="S215" s="21">
        <f t="shared" si="67"/>
        <v>0.9781548490839717</v>
      </c>
      <c r="U215" s="9">
        <v>49217.92</v>
      </c>
      <c r="W215" s="9">
        <v>33000.01</v>
      </c>
      <c r="Y215" s="9">
        <f t="shared" si="68"/>
        <v>16217.909999999996</v>
      </c>
      <c r="AA215" s="21">
        <f t="shared" si="69"/>
        <v>0.4914516692570698</v>
      </c>
      <c r="AC215" s="9">
        <v>107836.06</v>
      </c>
      <c r="AE215" s="9">
        <v>77787.775</v>
      </c>
      <c r="AG215" s="9">
        <f t="shared" si="70"/>
        <v>30048.285000000003</v>
      </c>
      <c r="AI215" s="21">
        <f t="shared" si="71"/>
        <v>0.3862854413820167</v>
      </c>
    </row>
    <row r="216" spans="1:35" ht="12.75" outlineLevel="1">
      <c r="A216" s="1" t="s">
        <v>592</v>
      </c>
      <c r="B216" s="16" t="s">
        <v>593</v>
      </c>
      <c r="C216" s="1" t="s">
        <v>1172</v>
      </c>
      <c r="E216" s="5">
        <v>2352.84</v>
      </c>
      <c r="G216" s="5">
        <v>4015.34</v>
      </c>
      <c r="I216" s="9">
        <f t="shared" si="64"/>
        <v>-1662.5</v>
      </c>
      <c r="K216" s="21">
        <f t="shared" si="65"/>
        <v>-0.41403716746278024</v>
      </c>
      <c r="M216" s="9">
        <v>15775.19</v>
      </c>
      <c r="O216" s="9">
        <v>11699.7</v>
      </c>
      <c r="Q216" s="9">
        <f t="shared" si="66"/>
        <v>4075.49</v>
      </c>
      <c r="S216" s="21">
        <f t="shared" si="67"/>
        <v>0.34834141046351613</v>
      </c>
      <c r="U216" s="9">
        <v>27670.62</v>
      </c>
      <c r="W216" s="9">
        <v>17581.61</v>
      </c>
      <c r="Y216" s="9">
        <f t="shared" si="68"/>
        <v>10089.009999999998</v>
      </c>
      <c r="AA216" s="21">
        <f t="shared" si="69"/>
        <v>0.573838800883423</v>
      </c>
      <c r="AC216" s="9">
        <v>67822.73</v>
      </c>
      <c r="AE216" s="9">
        <v>56049.465</v>
      </c>
      <c r="AG216" s="9">
        <f t="shared" si="70"/>
        <v>11773.265</v>
      </c>
      <c r="AI216" s="21">
        <f t="shared" si="71"/>
        <v>0.21005133590481195</v>
      </c>
    </row>
    <row r="217" spans="1:35" ht="12.75" outlineLevel="1">
      <c r="A217" s="1" t="s">
        <v>594</v>
      </c>
      <c r="B217" s="16" t="s">
        <v>595</v>
      </c>
      <c r="C217" s="1" t="s">
        <v>1173</v>
      </c>
      <c r="E217" s="5">
        <v>52204.46</v>
      </c>
      <c r="G217" s="5">
        <v>46519.57</v>
      </c>
      <c r="I217" s="9">
        <f t="shared" si="64"/>
        <v>5684.889999999999</v>
      </c>
      <c r="K217" s="21">
        <f t="shared" si="65"/>
        <v>0.1222042680102159</v>
      </c>
      <c r="M217" s="9">
        <v>240250.06</v>
      </c>
      <c r="O217" s="9">
        <v>121491.78</v>
      </c>
      <c r="Q217" s="9">
        <f t="shared" si="66"/>
        <v>118758.28</v>
      </c>
      <c r="S217" s="21">
        <f t="shared" si="67"/>
        <v>0.9775005354271704</v>
      </c>
      <c r="U217" s="9">
        <v>408657.91000000003</v>
      </c>
      <c r="W217" s="9">
        <v>253432.14</v>
      </c>
      <c r="Y217" s="9">
        <f t="shared" si="68"/>
        <v>155225.77000000002</v>
      </c>
      <c r="AA217" s="21">
        <f t="shared" si="69"/>
        <v>0.6124944136919651</v>
      </c>
      <c r="AC217" s="9">
        <v>915796.18</v>
      </c>
      <c r="AE217" s="9">
        <v>662392.8740000001</v>
      </c>
      <c r="AG217" s="9">
        <f t="shared" si="70"/>
        <v>253403.30599999998</v>
      </c>
      <c r="AI217" s="21">
        <f t="shared" si="71"/>
        <v>0.38255741561615886</v>
      </c>
    </row>
    <row r="218" spans="1:35" ht="12.75" outlineLevel="1">
      <c r="A218" s="1" t="s">
        <v>596</v>
      </c>
      <c r="B218" s="16" t="s">
        <v>597</v>
      </c>
      <c r="C218" s="1" t="s">
        <v>1174</v>
      </c>
      <c r="E218" s="5">
        <v>11353.960000000001</v>
      </c>
      <c r="G218" s="5">
        <v>8267.03</v>
      </c>
      <c r="I218" s="9">
        <f t="shared" si="64"/>
        <v>3086.9300000000003</v>
      </c>
      <c r="K218" s="21">
        <f t="shared" si="65"/>
        <v>0.3734025399690094</v>
      </c>
      <c r="M218" s="9">
        <v>39166.44</v>
      </c>
      <c r="O218" s="9">
        <v>22964.5</v>
      </c>
      <c r="Q218" s="9">
        <f t="shared" si="66"/>
        <v>16201.940000000002</v>
      </c>
      <c r="S218" s="21">
        <f t="shared" si="67"/>
        <v>0.7055211304404626</v>
      </c>
      <c r="U218" s="9">
        <v>62492.54</v>
      </c>
      <c r="W218" s="9">
        <v>44177.700000000004</v>
      </c>
      <c r="Y218" s="9">
        <f t="shared" si="68"/>
        <v>18314.839999999997</v>
      </c>
      <c r="AA218" s="21">
        <f t="shared" si="69"/>
        <v>0.41457205784819023</v>
      </c>
      <c r="AC218" s="9">
        <v>145385.52</v>
      </c>
      <c r="AE218" s="9">
        <v>163833.864</v>
      </c>
      <c r="AG218" s="9">
        <f t="shared" si="70"/>
        <v>-18448.344000000012</v>
      </c>
      <c r="AI218" s="21">
        <f t="shared" si="71"/>
        <v>-0.11260397301012208</v>
      </c>
    </row>
    <row r="219" spans="1:35" ht="12.75" outlineLevel="1">
      <c r="A219" s="1" t="s">
        <v>598</v>
      </c>
      <c r="B219" s="16" t="s">
        <v>599</v>
      </c>
      <c r="C219" s="1" t="s">
        <v>1175</v>
      </c>
      <c r="E219" s="5">
        <v>307819.28</v>
      </c>
      <c r="G219" s="5">
        <v>261429.544</v>
      </c>
      <c r="I219" s="9">
        <f t="shared" si="64"/>
        <v>46389.73600000003</v>
      </c>
      <c r="K219" s="21">
        <f t="shared" si="65"/>
        <v>0.17744641745616951</v>
      </c>
      <c r="M219" s="9">
        <v>841336.954</v>
      </c>
      <c r="O219" s="9">
        <v>736721.332</v>
      </c>
      <c r="Q219" s="9">
        <f t="shared" si="66"/>
        <v>104615.62199999997</v>
      </c>
      <c r="S219" s="21">
        <f t="shared" si="67"/>
        <v>0.14200161914138787</v>
      </c>
      <c r="U219" s="9">
        <v>1859853.384</v>
      </c>
      <c r="W219" s="9">
        <v>407023.943</v>
      </c>
      <c r="Y219" s="9">
        <f t="shared" si="68"/>
        <v>1452829.441</v>
      </c>
      <c r="AA219" s="21">
        <f t="shared" si="69"/>
        <v>3.56939552570744</v>
      </c>
      <c r="AC219" s="9">
        <v>4158863.1240000003</v>
      </c>
      <c r="AE219" s="9">
        <v>3050171.417</v>
      </c>
      <c r="AG219" s="9">
        <f t="shared" si="70"/>
        <v>1108691.7070000004</v>
      </c>
      <c r="AI219" s="21">
        <f t="shared" si="71"/>
        <v>0.36348504901093576</v>
      </c>
    </row>
    <row r="220" spans="1:35" ht="12.75" outlineLevel="1">
      <c r="A220" s="1" t="s">
        <v>600</v>
      </c>
      <c r="B220" s="16" t="s">
        <v>601</v>
      </c>
      <c r="C220" s="1" t="s">
        <v>1167</v>
      </c>
      <c r="E220" s="5">
        <v>121421.32</v>
      </c>
      <c r="G220" s="5">
        <v>152709.07</v>
      </c>
      <c r="I220" s="9">
        <f t="shared" si="64"/>
        <v>-31287.75</v>
      </c>
      <c r="K220" s="21">
        <f t="shared" si="65"/>
        <v>-0.20488468694099177</v>
      </c>
      <c r="M220" s="9">
        <v>362573.09</v>
      </c>
      <c r="O220" s="9">
        <v>457314.73</v>
      </c>
      <c r="Q220" s="9">
        <f t="shared" si="66"/>
        <v>-94741.63999999996</v>
      </c>
      <c r="S220" s="21">
        <f t="shared" si="67"/>
        <v>-0.20716944761433764</v>
      </c>
      <c r="U220" s="9">
        <v>718989.06</v>
      </c>
      <c r="W220" s="9">
        <v>693806.65</v>
      </c>
      <c r="Y220" s="9">
        <f t="shared" si="68"/>
        <v>25182.410000000033</v>
      </c>
      <c r="AA220" s="21">
        <f t="shared" si="69"/>
        <v>0.036296005522576114</v>
      </c>
      <c r="AC220" s="9">
        <v>1540066.87</v>
      </c>
      <c r="AE220" s="9">
        <v>1460063.79</v>
      </c>
      <c r="AG220" s="9">
        <f t="shared" si="70"/>
        <v>80003.08000000007</v>
      </c>
      <c r="AI220" s="21">
        <f t="shared" si="71"/>
        <v>0.054794236079233276</v>
      </c>
    </row>
    <row r="221" spans="1:35" ht="12.75" outlineLevel="1">
      <c r="A221" s="1" t="s">
        <v>602</v>
      </c>
      <c r="B221" s="16" t="s">
        <v>603</v>
      </c>
      <c r="C221" s="1" t="s">
        <v>1176</v>
      </c>
      <c r="E221" s="5">
        <v>5390.735000000001</v>
      </c>
      <c r="G221" s="5">
        <v>5393.59</v>
      </c>
      <c r="I221" s="9">
        <f t="shared" si="64"/>
        <v>-2.8549999999995634</v>
      </c>
      <c r="K221" s="21">
        <f t="shared" si="65"/>
        <v>-0.0005293320404405161</v>
      </c>
      <c r="M221" s="9">
        <v>16172.205</v>
      </c>
      <c r="O221" s="9">
        <v>16180.77</v>
      </c>
      <c r="Q221" s="9">
        <f t="shared" si="66"/>
        <v>-8.56500000000051</v>
      </c>
      <c r="S221" s="21">
        <f t="shared" si="67"/>
        <v>-0.0005293320404406286</v>
      </c>
      <c r="U221" s="9">
        <v>26953.675</v>
      </c>
      <c r="W221" s="9">
        <v>26967.95</v>
      </c>
      <c r="Y221" s="9">
        <f t="shared" si="68"/>
        <v>-14.275000000001455</v>
      </c>
      <c r="AA221" s="21">
        <f t="shared" si="69"/>
        <v>-0.000529332040440651</v>
      </c>
      <c r="AC221" s="9">
        <v>64708.80499999999</v>
      </c>
      <c r="AE221" s="9">
        <v>67864.68000000001</v>
      </c>
      <c r="AG221" s="9">
        <f t="shared" si="70"/>
        <v>-3155.8750000000146</v>
      </c>
      <c r="AI221" s="21">
        <f t="shared" si="71"/>
        <v>-0.04650246637868202</v>
      </c>
    </row>
    <row r="222" spans="1:35" ht="12.75" outlineLevel="1">
      <c r="A222" s="1" t="s">
        <v>604</v>
      </c>
      <c r="B222" s="16" t="s">
        <v>605</v>
      </c>
      <c r="C222" s="1" t="s">
        <v>1177</v>
      </c>
      <c r="E222" s="5">
        <v>25869.08</v>
      </c>
      <c r="G222" s="5">
        <v>29092.006</v>
      </c>
      <c r="I222" s="9">
        <f t="shared" si="64"/>
        <v>-3222.9259999999995</v>
      </c>
      <c r="K222" s="21">
        <f t="shared" si="65"/>
        <v>-0.1107839040044196</v>
      </c>
      <c r="M222" s="9">
        <v>85928.61</v>
      </c>
      <c r="O222" s="9">
        <v>94894.356</v>
      </c>
      <c r="Q222" s="9">
        <f t="shared" si="66"/>
        <v>-8965.746</v>
      </c>
      <c r="S222" s="21">
        <f t="shared" si="67"/>
        <v>-0.09448134091346802</v>
      </c>
      <c r="U222" s="9">
        <v>150398.75</v>
      </c>
      <c r="W222" s="9">
        <v>164754.666</v>
      </c>
      <c r="Y222" s="9">
        <f t="shared" si="68"/>
        <v>-14355.915999999997</v>
      </c>
      <c r="AA222" s="21">
        <f t="shared" si="69"/>
        <v>-0.08713511033429547</v>
      </c>
      <c r="AC222" s="9">
        <v>373900.02</v>
      </c>
      <c r="AE222" s="9">
        <v>398986.686</v>
      </c>
      <c r="AG222" s="9">
        <f t="shared" si="70"/>
        <v>-25086.66599999997</v>
      </c>
      <c r="AI222" s="21">
        <f t="shared" si="71"/>
        <v>-0.06287594769515685</v>
      </c>
    </row>
    <row r="223" spans="1:35" ht="12.75" outlineLevel="1">
      <c r="A223" s="1" t="s">
        <v>606</v>
      </c>
      <c r="B223" s="16" t="s">
        <v>607</v>
      </c>
      <c r="C223" s="1" t="s">
        <v>1178</v>
      </c>
      <c r="E223" s="5">
        <v>119.14</v>
      </c>
      <c r="G223" s="5">
        <v>9763.130000000001</v>
      </c>
      <c r="I223" s="9">
        <f t="shared" si="64"/>
        <v>-9643.990000000002</v>
      </c>
      <c r="K223" s="21">
        <f t="shared" si="65"/>
        <v>-0.9877969462662077</v>
      </c>
      <c r="M223" s="9">
        <v>3204.81</v>
      </c>
      <c r="O223" s="9">
        <v>11979.6</v>
      </c>
      <c r="Q223" s="9">
        <f t="shared" si="66"/>
        <v>-8774.79</v>
      </c>
      <c r="S223" s="21">
        <f t="shared" si="67"/>
        <v>-0.7324777121105881</v>
      </c>
      <c r="U223" s="9">
        <v>13561.09</v>
      </c>
      <c r="W223" s="9">
        <v>16868.81</v>
      </c>
      <c r="Y223" s="9">
        <f t="shared" si="68"/>
        <v>-3307.720000000001</v>
      </c>
      <c r="AA223" s="21">
        <f t="shared" si="69"/>
        <v>-0.19608496390676053</v>
      </c>
      <c r="AC223" s="9">
        <v>12511.92</v>
      </c>
      <c r="AE223" s="9">
        <v>32743.903000000002</v>
      </c>
      <c r="AG223" s="9">
        <f t="shared" si="70"/>
        <v>-20231.983</v>
      </c>
      <c r="AI223" s="21">
        <f t="shared" si="71"/>
        <v>-0.617885503753172</v>
      </c>
    </row>
    <row r="224" spans="1:35" ht="12.75" outlineLevel="1">
      <c r="A224" s="1" t="s">
        <v>608</v>
      </c>
      <c r="B224" s="16" t="s">
        <v>609</v>
      </c>
      <c r="C224" s="1" t="s">
        <v>1179</v>
      </c>
      <c r="E224" s="5">
        <v>0</v>
      </c>
      <c r="G224" s="5">
        <v>-1.52</v>
      </c>
      <c r="I224" s="9">
        <f t="shared" si="64"/>
        <v>1.52</v>
      </c>
      <c r="K224" s="21" t="str">
        <f t="shared" si="65"/>
        <v>N.M.</v>
      </c>
      <c r="M224" s="9">
        <v>0</v>
      </c>
      <c r="O224" s="9">
        <v>-0.4</v>
      </c>
      <c r="Q224" s="9">
        <f t="shared" si="66"/>
        <v>0.4</v>
      </c>
      <c r="S224" s="21" t="str">
        <f t="shared" si="67"/>
        <v>N.M.</v>
      </c>
      <c r="U224" s="9">
        <v>0</v>
      </c>
      <c r="W224" s="9">
        <v>-6.55</v>
      </c>
      <c r="Y224" s="9">
        <f t="shared" si="68"/>
        <v>6.55</v>
      </c>
      <c r="AA224" s="21" t="str">
        <f t="shared" si="69"/>
        <v>N.M.</v>
      </c>
      <c r="AC224" s="9">
        <v>-5.95</v>
      </c>
      <c r="AE224" s="9">
        <v>6.010000000000001</v>
      </c>
      <c r="AG224" s="9">
        <f t="shared" si="70"/>
        <v>-11.96</v>
      </c>
      <c r="AI224" s="21">
        <f t="shared" si="71"/>
        <v>-1.9900166389351082</v>
      </c>
    </row>
    <row r="225" spans="1:35" ht="12.75" outlineLevel="1">
      <c r="A225" s="1" t="s">
        <v>610</v>
      </c>
      <c r="B225" s="16" t="s">
        <v>611</v>
      </c>
      <c r="C225" s="1" t="s">
        <v>1180</v>
      </c>
      <c r="E225" s="5">
        <v>52255.33</v>
      </c>
      <c r="G225" s="5">
        <v>34499.94</v>
      </c>
      <c r="I225" s="9">
        <f t="shared" si="64"/>
        <v>17755.39</v>
      </c>
      <c r="K225" s="21">
        <f t="shared" si="65"/>
        <v>0.5146498805505169</v>
      </c>
      <c r="M225" s="9">
        <v>156242.59</v>
      </c>
      <c r="O225" s="9">
        <v>130806.86</v>
      </c>
      <c r="Q225" s="9">
        <f t="shared" si="66"/>
        <v>25435.729999999996</v>
      </c>
      <c r="S225" s="21">
        <f t="shared" si="67"/>
        <v>0.1944525692306963</v>
      </c>
      <c r="U225" s="9">
        <v>255779.6</v>
      </c>
      <c r="W225" s="9">
        <v>251498.69</v>
      </c>
      <c r="Y225" s="9">
        <f t="shared" si="68"/>
        <v>4280.9100000000035</v>
      </c>
      <c r="AA225" s="21">
        <f t="shared" si="69"/>
        <v>0.017021599595608245</v>
      </c>
      <c r="AC225" s="9">
        <v>607399.65</v>
      </c>
      <c r="AE225" s="9">
        <v>710978.826</v>
      </c>
      <c r="AG225" s="9">
        <f t="shared" si="70"/>
        <v>-103579.17599999998</v>
      </c>
      <c r="AI225" s="21">
        <f t="shared" si="71"/>
        <v>-0.14568531749776747</v>
      </c>
    </row>
    <row r="226" spans="1:35" ht="12.75" outlineLevel="1">
      <c r="A226" s="1" t="s">
        <v>612</v>
      </c>
      <c r="B226" s="16" t="s">
        <v>613</v>
      </c>
      <c r="C226" s="1" t="s">
        <v>1181</v>
      </c>
      <c r="E226" s="5">
        <v>3382.96</v>
      </c>
      <c r="G226" s="5">
        <v>3392.63</v>
      </c>
      <c r="I226" s="9">
        <f t="shared" si="64"/>
        <v>-9.670000000000073</v>
      </c>
      <c r="K226" s="21">
        <f t="shared" si="65"/>
        <v>-0.0028502960829798925</v>
      </c>
      <c r="M226" s="9">
        <v>10627.28</v>
      </c>
      <c r="O226" s="9">
        <v>8794.69</v>
      </c>
      <c r="Q226" s="9">
        <f t="shared" si="66"/>
        <v>1832.5900000000001</v>
      </c>
      <c r="S226" s="21">
        <f t="shared" si="67"/>
        <v>0.20837459876357212</v>
      </c>
      <c r="U226" s="9">
        <v>17817.99</v>
      </c>
      <c r="W226" s="9">
        <v>17458</v>
      </c>
      <c r="Y226" s="9">
        <f t="shared" si="68"/>
        <v>359.9900000000016</v>
      </c>
      <c r="AA226" s="21">
        <f t="shared" si="69"/>
        <v>0.020620345973192896</v>
      </c>
      <c r="AC226" s="9">
        <v>41479.82000000001</v>
      </c>
      <c r="AE226" s="9">
        <v>43859.204</v>
      </c>
      <c r="AG226" s="9">
        <f t="shared" si="70"/>
        <v>-2379.383999999991</v>
      </c>
      <c r="AI226" s="21">
        <f t="shared" si="71"/>
        <v>-0.05425050577753283</v>
      </c>
    </row>
    <row r="227" spans="1:35" ht="12.75" outlineLevel="1">
      <c r="A227" s="1" t="s">
        <v>614</v>
      </c>
      <c r="B227" s="16" t="s">
        <v>615</v>
      </c>
      <c r="C227" s="1" t="s">
        <v>1182</v>
      </c>
      <c r="E227" s="5">
        <v>6540.8</v>
      </c>
      <c r="G227" s="5">
        <v>3982.64</v>
      </c>
      <c r="I227" s="9">
        <f aca="true" t="shared" si="72" ref="I227:I258">+E227-G227</f>
        <v>2558.1600000000003</v>
      </c>
      <c r="K227" s="21">
        <f aca="true" t="shared" si="73" ref="K227:K258">IF(G227&lt;0,IF(I227=0,0,IF(OR(G227=0,E227=0),"N.M.",IF(ABS(I227/G227)&gt;=10,"N.M.",I227/(-G227)))),IF(I227=0,0,IF(OR(G227=0,E227=0),"N.M.",IF(ABS(I227/G227)&gt;=10,"N.M.",I227/G227))))</f>
        <v>0.6423277022276682</v>
      </c>
      <c r="M227" s="9">
        <v>14746.04</v>
      </c>
      <c r="O227" s="9">
        <v>7259.2</v>
      </c>
      <c r="Q227" s="9">
        <f aca="true" t="shared" si="74" ref="Q227:Q258">(+M227-O227)</f>
        <v>7486.840000000001</v>
      </c>
      <c r="S227" s="21">
        <f aca="true" t="shared" si="75" ref="S227:S258">IF(O227&lt;0,IF(Q227=0,0,IF(OR(O227=0,M227=0),"N.M.",IF(ABS(Q227/O227)&gt;=10,"N.M.",Q227/(-O227)))),IF(Q227=0,0,IF(OR(O227=0,M227=0),"N.M.",IF(ABS(Q227/O227)&gt;=10,"N.M.",Q227/O227))))</f>
        <v>1.0313588274189995</v>
      </c>
      <c r="U227" s="9">
        <v>26121.25</v>
      </c>
      <c r="W227" s="9">
        <v>11188.01</v>
      </c>
      <c r="Y227" s="9">
        <f aca="true" t="shared" si="76" ref="Y227:Y258">(+U227-W227)</f>
        <v>14933.24</v>
      </c>
      <c r="AA227" s="21">
        <f aca="true" t="shared" si="77" ref="AA227:AA258">IF(W227&lt;0,IF(Y227=0,0,IF(OR(W227=0,U227=0),"N.M.",IF(ABS(Y227/W227)&gt;=10,"N.M.",Y227/(-W227)))),IF(Y227=0,0,IF(OR(W227=0,U227=0),"N.M.",IF(ABS(Y227/W227)&gt;=10,"N.M.",Y227/W227))))</f>
        <v>1.334753901721575</v>
      </c>
      <c r="AC227" s="9">
        <v>68649.98999999999</v>
      </c>
      <c r="AE227" s="9">
        <v>43485.168</v>
      </c>
      <c r="AG227" s="9">
        <f aca="true" t="shared" si="78" ref="AG227:AG258">(+AC227-AE227)</f>
        <v>25164.821999999993</v>
      </c>
      <c r="AI227" s="21">
        <f aca="true" t="shared" si="79" ref="AI227:AI258">IF(AE227&lt;0,IF(AG227=0,0,IF(OR(AE227=0,AC227=0),"N.M.",IF(ABS(AG227/AE227)&gt;=10,"N.M.",AG227/(-AE227)))),IF(AG227=0,0,IF(OR(AE227=0,AC227=0),"N.M.",IF(ABS(AG227/AE227)&gt;=10,"N.M.",AG227/AE227))))</f>
        <v>0.5786989715665809</v>
      </c>
    </row>
    <row r="228" spans="1:35" ht="12.75" outlineLevel="1">
      <c r="A228" s="1" t="s">
        <v>616</v>
      </c>
      <c r="B228" s="16" t="s">
        <v>617</v>
      </c>
      <c r="C228" s="1" t="s">
        <v>1183</v>
      </c>
      <c r="E228" s="5">
        <v>31977.600000000002</v>
      </c>
      <c r="G228" s="5">
        <v>38613.82</v>
      </c>
      <c r="I228" s="9">
        <f t="shared" si="72"/>
        <v>-6636.2199999999975</v>
      </c>
      <c r="K228" s="21">
        <f t="shared" si="73"/>
        <v>-0.17186126625130582</v>
      </c>
      <c r="M228" s="9">
        <v>121103.23</v>
      </c>
      <c r="O228" s="9">
        <v>122417.04000000001</v>
      </c>
      <c r="Q228" s="9">
        <f t="shared" si="74"/>
        <v>-1313.8100000000122</v>
      </c>
      <c r="S228" s="21">
        <f t="shared" si="75"/>
        <v>-0.010732247732832064</v>
      </c>
      <c r="U228" s="9">
        <v>247894.53</v>
      </c>
      <c r="W228" s="9">
        <v>213125.29</v>
      </c>
      <c r="Y228" s="9">
        <f t="shared" si="76"/>
        <v>34769.23999999999</v>
      </c>
      <c r="AA228" s="21">
        <f t="shared" si="77"/>
        <v>0.16313990704716455</v>
      </c>
      <c r="AC228" s="9">
        <v>555996.72</v>
      </c>
      <c r="AE228" s="9">
        <v>494400.037</v>
      </c>
      <c r="AG228" s="9">
        <f t="shared" si="78"/>
        <v>61596.68299999996</v>
      </c>
      <c r="AI228" s="21">
        <f t="shared" si="79"/>
        <v>0.12458875078927222</v>
      </c>
    </row>
    <row r="229" spans="1:35" ht="12.75" outlineLevel="1">
      <c r="A229" s="1" t="s">
        <v>618</v>
      </c>
      <c r="B229" s="16" t="s">
        <v>619</v>
      </c>
      <c r="C229" s="1" t="s">
        <v>1184</v>
      </c>
      <c r="E229" s="5">
        <v>167407.18</v>
      </c>
      <c r="G229" s="5">
        <v>240527.24</v>
      </c>
      <c r="I229" s="9">
        <f t="shared" si="72"/>
        <v>-73120.06</v>
      </c>
      <c r="K229" s="21">
        <f t="shared" si="73"/>
        <v>-0.3039990813514511</v>
      </c>
      <c r="M229" s="9">
        <v>541872.3</v>
      </c>
      <c r="O229" s="9">
        <v>664611.8200000001</v>
      </c>
      <c r="Q229" s="9">
        <f t="shared" si="74"/>
        <v>-122739.52000000002</v>
      </c>
      <c r="S229" s="21">
        <f t="shared" si="75"/>
        <v>-0.1846785090280218</v>
      </c>
      <c r="U229" s="9">
        <v>943034.23</v>
      </c>
      <c r="W229" s="9">
        <v>1240584.56</v>
      </c>
      <c r="Y229" s="9">
        <f t="shared" si="76"/>
        <v>-297550.3300000001</v>
      </c>
      <c r="AA229" s="21">
        <f t="shared" si="77"/>
        <v>-0.2398468750892725</v>
      </c>
      <c r="AC229" s="9">
        <v>2356176.19</v>
      </c>
      <c r="AE229" s="9">
        <v>2841223.124</v>
      </c>
      <c r="AG229" s="9">
        <f t="shared" si="78"/>
        <v>-485046.9339999999</v>
      </c>
      <c r="AI229" s="21">
        <f t="shared" si="79"/>
        <v>-0.17071764969909484</v>
      </c>
    </row>
    <row r="230" spans="1:35" ht="12.75" outlineLevel="1">
      <c r="A230" s="1" t="s">
        <v>620</v>
      </c>
      <c r="B230" s="16" t="s">
        <v>621</v>
      </c>
      <c r="C230" s="1" t="s">
        <v>1185</v>
      </c>
      <c r="E230" s="5">
        <v>2494.25</v>
      </c>
      <c r="G230" s="5">
        <v>3439.83</v>
      </c>
      <c r="I230" s="9">
        <f t="shared" si="72"/>
        <v>-945.5799999999999</v>
      </c>
      <c r="K230" s="21">
        <f t="shared" si="73"/>
        <v>-0.274891491730696</v>
      </c>
      <c r="M230" s="9">
        <v>7505.03</v>
      </c>
      <c r="O230" s="9">
        <v>10862.34</v>
      </c>
      <c r="Q230" s="9">
        <f t="shared" si="74"/>
        <v>-3357.3100000000004</v>
      </c>
      <c r="S230" s="21">
        <f t="shared" si="75"/>
        <v>-0.30907797030842343</v>
      </c>
      <c r="U230" s="9">
        <v>13112.11</v>
      </c>
      <c r="W230" s="9">
        <v>18977.91</v>
      </c>
      <c r="Y230" s="9">
        <f t="shared" si="76"/>
        <v>-5865.799999999999</v>
      </c>
      <c r="AA230" s="21">
        <f t="shared" si="77"/>
        <v>-0.309085668548328</v>
      </c>
      <c r="AC230" s="9">
        <v>35449.770000000004</v>
      </c>
      <c r="AE230" s="9">
        <v>42837.990000000005</v>
      </c>
      <c r="AG230" s="9">
        <f t="shared" si="78"/>
        <v>-7388.220000000001</v>
      </c>
      <c r="AI230" s="21">
        <f t="shared" si="79"/>
        <v>-0.1724688763408367</v>
      </c>
    </row>
    <row r="231" spans="1:35" ht="12.75" outlineLevel="1">
      <c r="A231" s="1" t="s">
        <v>622</v>
      </c>
      <c r="B231" s="16" t="s">
        <v>623</v>
      </c>
      <c r="C231" s="1" t="s">
        <v>1186</v>
      </c>
      <c r="E231" s="5">
        <v>62579.85</v>
      </c>
      <c r="G231" s="5">
        <v>66793.26</v>
      </c>
      <c r="I231" s="9">
        <f t="shared" si="72"/>
        <v>-4213.409999999996</v>
      </c>
      <c r="K231" s="21">
        <f t="shared" si="73"/>
        <v>-0.06308136479638808</v>
      </c>
      <c r="M231" s="9">
        <v>158327.87</v>
      </c>
      <c r="O231" s="9">
        <v>175943.18</v>
      </c>
      <c r="Q231" s="9">
        <f t="shared" si="74"/>
        <v>-17615.309999999998</v>
      </c>
      <c r="S231" s="21">
        <f t="shared" si="75"/>
        <v>-0.10011931124582378</v>
      </c>
      <c r="U231" s="9">
        <v>208521.24</v>
      </c>
      <c r="W231" s="9">
        <v>277377.85</v>
      </c>
      <c r="Y231" s="9">
        <f t="shared" si="76"/>
        <v>-68856.60999999999</v>
      </c>
      <c r="AA231" s="21">
        <f t="shared" si="77"/>
        <v>-0.2482411987835366</v>
      </c>
      <c r="AC231" s="9">
        <v>694820.6599999999</v>
      </c>
      <c r="AE231" s="9">
        <v>789894.85</v>
      </c>
      <c r="AG231" s="9">
        <f t="shared" si="78"/>
        <v>-95074.19000000006</v>
      </c>
      <c r="AI231" s="21">
        <f t="shared" si="79"/>
        <v>-0.12036309642986033</v>
      </c>
    </row>
    <row r="232" spans="1:35" ht="12.75" outlineLevel="1">
      <c r="A232" s="1" t="s">
        <v>624</v>
      </c>
      <c r="B232" s="16" t="s">
        <v>625</v>
      </c>
      <c r="C232" s="1" t="s">
        <v>1187</v>
      </c>
      <c r="E232" s="5">
        <v>7399.4800000000005</v>
      </c>
      <c r="G232" s="5">
        <v>7635.46</v>
      </c>
      <c r="I232" s="9">
        <f t="shared" si="72"/>
        <v>-235.97999999999956</v>
      </c>
      <c r="K232" s="21">
        <f t="shared" si="73"/>
        <v>-0.030905800043481278</v>
      </c>
      <c r="M232" s="9">
        <v>23666.920000000002</v>
      </c>
      <c r="O232" s="9">
        <v>20292.2</v>
      </c>
      <c r="Q232" s="9">
        <f t="shared" si="74"/>
        <v>3374.720000000001</v>
      </c>
      <c r="S232" s="21">
        <f t="shared" si="75"/>
        <v>0.16630626546160598</v>
      </c>
      <c r="U232" s="9">
        <v>40175.22</v>
      </c>
      <c r="W232" s="9">
        <v>42032.03</v>
      </c>
      <c r="Y232" s="9">
        <f t="shared" si="76"/>
        <v>-1856.8099999999977</v>
      </c>
      <c r="AA232" s="21">
        <f t="shared" si="77"/>
        <v>-0.04417607239050785</v>
      </c>
      <c r="AC232" s="9">
        <v>120099.36</v>
      </c>
      <c r="AE232" s="9">
        <v>119263.65</v>
      </c>
      <c r="AG232" s="9">
        <f t="shared" si="78"/>
        <v>835.7100000000064</v>
      </c>
      <c r="AI232" s="21">
        <f t="shared" si="79"/>
        <v>0.007007248226932569</v>
      </c>
    </row>
    <row r="233" spans="1:35" ht="12.75" outlineLevel="1">
      <c r="A233" s="1" t="s">
        <v>626</v>
      </c>
      <c r="B233" s="16" t="s">
        <v>627</v>
      </c>
      <c r="C233" s="1" t="s">
        <v>1188</v>
      </c>
      <c r="E233" s="5">
        <v>7981.01</v>
      </c>
      <c r="G233" s="5">
        <v>8417.84</v>
      </c>
      <c r="I233" s="9">
        <f t="shared" si="72"/>
        <v>-436.8299999999999</v>
      </c>
      <c r="K233" s="21">
        <f t="shared" si="73"/>
        <v>-0.05189335981677009</v>
      </c>
      <c r="M233" s="9">
        <v>24069.65</v>
      </c>
      <c r="O233" s="9">
        <v>25050.260000000002</v>
      </c>
      <c r="Q233" s="9">
        <f t="shared" si="74"/>
        <v>-980.6100000000006</v>
      </c>
      <c r="S233" s="21">
        <f t="shared" si="75"/>
        <v>-0.03914570148174113</v>
      </c>
      <c r="U233" s="9">
        <v>38575.83</v>
      </c>
      <c r="W233" s="9">
        <v>43364.24</v>
      </c>
      <c r="Y233" s="9">
        <f t="shared" si="76"/>
        <v>-4788.409999999996</v>
      </c>
      <c r="AA233" s="21">
        <f t="shared" si="77"/>
        <v>-0.11042301214087913</v>
      </c>
      <c r="AC233" s="9">
        <v>98838.12</v>
      </c>
      <c r="AE233" s="9">
        <v>119008.44</v>
      </c>
      <c r="AG233" s="9">
        <f t="shared" si="78"/>
        <v>-20170.320000000007</v>
      </c>
      <c r="AI233" s="21">
        <f t="shared" si="79"/>
        <v>-0.16948646667412837</v>
      </c>
    </row>
    <row r="234" spans="1:35" ht="12.75" outlineLevel="1">
      <c r="A234" s="1" t="s">
        <v>628</v>
      </c>
      <c r="B234" s="16" t="s">
        <v>629</v>
      </c>
      <c r="C234" s="1" t="s">
        <v>1189</v>
      </c>
      <c r="E234" s="5">
        <v>78731.07</v>
      </c>
      <c r="G234" s="5">
        <v>91026.05</v>
      </c>
      <c r="I234" s="9">
        <f t="shared" si="72"/>
        <v>-12294.979999999996</v>
      </c>
      <c r="K234" s="21">
        <f t="shared" si="73"/>
        <v>-0.13507100439929004</v>
      </c>
      <c r="M234" s="9">
        <v>266446.4</v>
      </c>
      <c r="O234" s="9">
        <v>243179.15</v>
      </c>
      <c r="Q234" s="9">
        <f t="shared" si="74"/>
        <v>23267.25000000003</v>
      </c>
      <c r="S234" s="21">
        <f t="shared" si="75"/>
        <v>0.09567946100642276</v>
      </c>
      <c r="U234" s="9">
        <v>407603.06</v>
      </c>
      <c r="W234" s="9">
        <v>407126.53</v>
      </c>
      <c r="Y234" s="9">
        <f t="shared" si="76"/>
        <v>476.52999999996973</v>
      </c>
      <c r="AA234" s="21">
        <f t="shared" si="77"/>
        <v>0.0011704714993640176</v>
      </c>
      <c r="AC234" s="9">
        <v>970809.44</v>
      </c>
      <c r="AE234" s="9">
        <v>936812.2880000001</v>
      </c>
      <c r="AG234" s="9">
        <f t="shared" si="78"/>
        <v>33997.151999999885</v>
      </c>
      <c r="AI234" s="21">
        <f t="shared" si="79"/>
        <v>0.036290249856329684</v>
      </c>
    </row>
    <row r="235" spans="1:35" ht="12.75" outlineLevel="1">
      <c r="A235" s="1" t="s">
        <v>630</v>
      </c>
      <c r="B235" s="16" t="s">
        <v>631</v>
      </c>
      <c r="C235" s="1" t="s">
        <v>1190</v>
      </c>
      <c r="E235" s="5">
        <v>32300.99</v>
      </c>
      <c r="G235" s="5">
        <v>32575.670000000002</v>
      </c>
      <c r="I235" s="9">
        <f t="shared" si="72"/>
        <v>-274.6800000000003</v>
      </c>
      <c r="K235" s="21">
        <f t="shared" si="73"/>
        <v>-0.008432059877816797</v>
      </c>
      <c r="M235" s="9">
        <v>112435.1</v>
      </c>
      <c r="O235" s="9">
        <v>100977.69</v>
      </c>
      <c r="Q235" s="9">
        <f t="shared" si="74"/>
        <v>11457.410000000003</v>
      </c>
      <c r="S235" s="21">
        <f t="shared" si="75"/>
        <v>0.11346476632610632</v>
      </c>
      <c r="U235" s="9">
        <v>186627.36000000002</v>
      </c>
      <c r="W235" s="9">
        <v>176181.57</v>
      </c>
      <c r="Y235" s="9">
        <f t="shared" si="76"/>
        <v>10445.790000000008</v>
      </c>
      <c r="AA235" s="21">
        <f t="shared" si="77"/>
        <v>0.0592899132412091</v>
      </c>
      <c r="AC235" s="9">
        <v>417443.55000000005</v>
      </c>
      <c r="AE235" s="9">
        <v>478280.999</v>
      </c>
      <c r="AG235" s="9">
        <f t="shared" si="78"/>
        <v>-60837.448999999964</v>
      </c>
      <c r="AI235" s="21">
        <f t="shared" si="79"/>
        <v>-0.12720022147482377</v>
      </c>
    </row>
    <row r="236" spans="1:35" ht="12.75" outlineLevel="1">
      <c r="A236" s="1" t="s">
        <v>632</v>
      </c>
      <c r="B236" s="16" t="s">
        <v>633</v>
      </c>
      <c r="C236" s="1" t="s">
        <v>1191</v>
      </c>
      <c r="E236" s="5">
        <v>10150.68</v>
      </c>
      <c r="G236" s="5">
        <v>10399.74</v>
      </c>
      <c r="I236" s="9">
        <f t="shared" si="72"/>
        <v>-249.0599999999995</v>
      </c>
      <c r="K236" s="21">
        <f t="shared" si="73"/>
        <v>-0.023948675639967873</v>
      </c>
      <c r="M236" s="9">
        <v>33448.53</v>
      </c>
      <c r="O236" s="9">
        <v>34777.840000000004</v>
      </c>
      <c r="Q236" s="9">
        <f t="shared" si="74"/>
        <v>-1329.310000000005</v>
      </c>
      <c r="S236" s="21">
        <f t="shared" si="75"/>
        <v>-0.03822290285998224</v>
      </c>
      <c r="U236" s="9">
        <v>59046.86</v>
      </c>
      <c r="W236" s="9">
        <v>64672.33</v>
      </c>
      <c r="Y236" s="9">
        <f t="shared" si="76"/>
        <v>-5625.470000000001</v>
      </c>
      <c r="AA236" s="21">
        <f t="shared" si="77"/>
        <v>-0.08698418628183029</v>
      </c>
      <c r="AC236" s="9">
        <v>181452.8</v>
      </c>
      <c r="AE236" s="9">
        <v>177609.37300000002</v>
      </c>
      <c r="AG236" s="9">
        <f t="shared" si="78"/>
        <v>3843.426999999967</v>
      </c>
      <c r="AI236" s="21">
        <f t="shared" si="79"/>
        <v>0.021639775734132942</v>
      </c>
    </row>
    <row r="237" spans="1:35" ht="12.75" outlineLevel="1">
      <c r="A237" s="1" t="s">
        <v>634</v>
      </c>
      <c r="B237" s="16" t="s">
        <v>635</v>
      </c>
      <c r="C237" s="1" t="s">
        <v>1192</v>
      </c>
      <c r="E237" s="5">
        <v>-638.61</v>
      </c>
      <c r="G237" s="5">
        <v>659.4300000000001</v>
      </c>
      <c r="I237" s="9">
        <f t="shared" si="72"/>
        <v>-1298.04</v>
      </c>
      <c r="K237" s="21">
        <f t="shared" si="73"/>
        <v>-1.9684272781038168</v>
      </c>
      <c r="M237" s="9">
        <v>11404.36</v>
      </c>
      <c r="O237" s="9">
        <v>-4669.07</v>
      </c>
      <c r="Q237" s="9">
        <f t="shared" si="74"/>
        <v>16073.43</v>
      </c>
      <c r="S237" s="21">
        <f t="shared" si="75"/>
        <v>3.4425335238066683</v>
      </c>
      <c r="U237" s="9">
        <v>3050.9700000000003</v>
      </c>
      <c r="W237" s="9">
        <v>5077.99</v>
      </c>
      <c r="Y237" s="9">
        <f t="shared" si="76"/>
        <v>-2027.0199999999995</v>
      </c>
      <c r="AA237" s="21">
        <f t="shared" si="77"/>
        <v>-0.39917762736830903</v>
      </c>
      <c r="AC237" s="9">
        <v>7368.14</v>
      </c>
      <c r="AE237" s="9">
        <v>42136.19</v>
      </c>
      <c r="AG237" s="9">
        <f t="shared" si="78"/>
        <v>-34768.05</v>
      </c>
      <c r="AI237" s="21">
        <f t="shared" si="79"/>
        <v>-0.8251351154435178</v>
      </c>
    </row>
    <row r="238" spans="1:35" ht="12.75" outlineLevel="1">
      <c r="A238" s="1" t="s">
        <v>636</v>
      </c>
      <c r="B238" s="16" t="s">
        <v>637</v>
      </c>
      <c r="C238" s="1" t="s">
        <v>1193</v>
      </c>
      <c r="E238" s="5">
        <v>848.65</v>
      </c>
      <c r="G238" s="5">
        <v>1009.38</v>
      </c>
      <c r="I238" s="9">
        <f t="shared" si="72"/>
        <v>-160.73000000000002</v>
      </c>
      <c r="K238" s="21">
        <f t="shared" si="73"/>
        <v>-0.15923636291584936</v>
      </c>
      <c r="M238" s="9">
        <v>5400.63</v>
      </c>
      <c r="O238" s="9">
        <v>1920.3400000000001</v>
      </c>
      <c r="Q238" s="9">
        <f t="shared" si="74"/>
        <v>3480.29</v>
      </c>
      <c r="S238" s="21">
        <f t="shared" si="75"/>
        <v>1.8123301082100043</v>
      </c>
      <c r="U238" s="9">
        <v>6989.82</v>
      </c>
      <c r="W238" s="9">
        <v>3623.05</v>
      </c>
      <c r="Y238" s="9">
        <f t="shared" si="76"/>
        <v>3366.7699999999995</v>
      </c>
      <c r="AA238" s="21">
        <f t="shared" si="77"/>
        <v>0.9292640178854831</v>
      </c>
      <c r="AC238" s="9">
        <v>14419.61</v>
      </c>
      <c r="AE238" s="9">
        <v>6921.39</v>
      </c>
      <c r="AG238" s="9">
        <f t="shared" si="78"/>
        <v>7498.22</v>
      </c>
      <c r="AI238" s="21">
        <f t="shared" si="79"/>
        <v>1.083340196116676</v>
      </c>
    </row>
    <row r="239" spans="1:35" ht="12.75" outlineLevel="1">
      <c r="A239" s="1" t="s">
        <v>638</v>
      </c>
      <c r="B239" s="16" t="s">
        <v>639</v>
      </c>
      <c r="C239" s="1" t="s">
        <v>1194</v>
      </c>
      <c r="E239" s="5">
        <v>17931.920000000002</v>
      </c>
      <c r="G239" s="5">
        <v>17269.98</v>
      </c>
      <c r="I239" s="9">
        <f t="shared" si="72"/>
        <v>661.9400000000023</v>
      </c>
      <c r="K239" s="21">
        <f t="shared" si="73"/>
        <v>0.03832893842378522</v>
      </c>
      <c r="M239" s="9">
        <v>73635.2</v>
      </c>
      <c r="O239" s="9">
        <v>59699.58</v>
      </c>
      <c r="Q239" s="9">
        <f t="shared" si="74"/>
        <v>13935.619999999995</v>
      </c>
      <c r="S239" s="21">
        <f t="shared" si="75"/>
        <v>0.2334291129016317</v>
      </c>
      <c r="U239" s="9">
        <v>110001.56</v>
      </c>
      <c r="W239" s="9">
        <v>91207.33</v>
      </c>
      <c r="Y239" s="9">
        <f t="shared" si="76"/>
        <v>18794.229999999996</v>
      </c>
      <c r="AA239" s="21">
        <f t="shared" si="77"/>
        <v>0.2060605216707911</v>
      </c>
      <c r="AC239" s="9">
        <v>223058.75</v>
      </c>
      <c r="AE239" s="9">
        <v>210084.412</v>
      </c>
      <c r="AG239" s="9">
        <f t="shared" si="78"/>
        <v>12974.337999999989</v>
      </c>
      <c r="AI239" s="21">
        <f t="shared" si="79"/>
        <v>0.06175773764690351</v>
      </c>
    </row>
    <row r="240" spans="1:35" ht="12.75" outlineLevel="1">
      <c r="A240" s="1" t="s">
        <v>640</v>
      </c>
      <c r="B240" s="16" t="s">
        <v>641</v>
      </c>
      <c r="C240" s="1" t="s">
        <v>1195</v>
      </c>
      <c r="E240" s="5">
        <v>94.99</v>
      </c>
      <c r="G240" s="5">
        <v>322.28000000000003</v>
      </c>
      <c r="I240" s="9">
        <f t="shared" si="72"/>
        <v>-227.29000000000002</v>
      </c>
      <c r="K240" s="21">
        <f t="shared" si="73"/>
        <v>-0.7052562988705473</v>
      </c>
      <c r="M240" s="9">
        <v>765.99</v>
      </c>
      <c r="O240" s="9">
        <v>870.63</v>
      </c>
      <c r="Q240" s="9">
        <f t="shared" si="74"/>
        <v>-104.63999999999999</v>
      </c>
      <c r="S240" s="21">
        <f t="shared" si="75"/>
        <v>-0.1201888287791599</v>
      </c>
      <c r="U240" s="9">
        <v>1365.47</v>
      </c>
      <c r="W240" s="9">
        <v>1152.26</v>
      </c>
      <c r="Y240" s="9">
        <f t="shared" si="76"/>
        <v>213.21000000000004</v>
      </c>
      <c r="AA240" s="21">
        <f t="shared" si="77"/>
        <v>0.18503636332077833</v>
      </c>
      <c r="AC240" s="9">
        <v>4657.72</v>
      </c>
      <c r="AE240" s="9">
        <v>2889.3199999999997</v>
      </c>
      <c r="AG240" s="9">
        <f t="shared" si="78"/>
        <v>1768.4000000000005</v>
      </c>
      <c r="AI240" s="21">
        <f t="shared" si="79"/>
        <v>0.6120471252751515</v>
      </c>
    </row>
    <row r="241" spans="1:35" ht="12.75" outlineLevel="1">
      <c r="A241" s="1" t="s">
        <v>642</v>
      </c>
      <c r="B241" s="16" t="s">
        <v>643</v>
      </c>
      <c r="C241" s="1" t="s">
        <v>1196</v>
      </c>
      <c r="E241" s="5">
        <v>35766.13</v>
      </c>
      <c r="G241" s="5">
        <v>33897.46</v>
      </c>
      <c r="I241" s="9">
        <f t="shared" si="72"/>
        <v>1868.6699999999983</v>
      </c>
      <c r="K241" s="21">
        <f t="shared" si="73"/>
        <v>0.055127139319583185</v>
      </c>
      <c r="M241" s="9">
        <v>111012.42</v>
      </c>
      <c r="O241" s="9">
        <v>108302.56</v>
      </c>
      <c r="Q241" s="9">
        <f t="shared" si="74"/>
        <v>2709.8600000000006</v>
      </c>
      <c r="S241" s="21">
        <f t="shared" si="75"/>
        <v>0.025021199868221034</v>
      </c>
      <c r="U241" s="9">
        <v>183456.63</v>
      </c>
      <c r="W241" s="9">
        <v>184921.53</v>
      </c>
      <c r="Y241" s="9">
        <f t="shared" si="76"/>
        <v>-1464.8999999999942</v>
      </c>
      <c r="AA241" s="21">
        <f t="shared" si="77"/>
        <v>-0.00792173848010015</v>
      </c>
      <c r="AC241" s="9">
        <v>446632.78</v>
      </c>
      <c r="AE241" s="9">
        <v>439421.762</v>
      </c>
      <c r="AG241" s="9">
        <f t="shared" si="78"/>
        <v>7211.01800000004</v>
      </c>
      <c r="AI241" s="21">
        <f t="shared" si="79"/>
        <v>0.016410243241435186</v>
      </c>
    </row>
    <row r="242" spans="1:35" ht="12.75" outlineLevel="1">
      <c r="A242" s="1" t="s">
        <v>644</v>
      </c>
      <c r="B242" s="16" t="s">
        <v>645</v>
      </c>
      <c r="C242" s="1" t="s">
        <v>1197</v>
      </c>
      <c r="E242" s="5">
        <v>0.55</v>
      </c>
      <c r="G242" s="5">
        <v>0</v>
      </c>
      <c r="I242" s="9">
        <f t="shared" si="72"/>
        <v>0.55</v>
      </c>
      <c r="K242" s="21" t="str">
        <f t="shared" si="73"/>
        <v>N.M.</v>
      </c>
      <c r="M242" s="9">
        <v>1.17</v>
      </c>
      <c r="O242" s="9">
        <v>0</v>
      </c>
      <c r="Q242" s="9">
        <f t="shared" si="74"/>
        <v>1.17</v>
      </c>
      <c r="S242" s="21" t="str">
        <f t="shared" si="75"/>
        <v>N.M.</v>
      </c>
      <c r="U242" s="9">
        <v>1.17</v>
      </c>
      <c r="W242" s="9">
        <v>0</v>
      </c>
      <c r="Y242" s="9">
        <f t="shared" si="76"/>
        <v>1.17</v>
      </c>
      <c r="AA242" s="21" t="str">
        <f t="shared" si="77"/>
        <v>N.M.</v>
      </c>
      <c r="AC242" s="9">
        <v>1.17</v>
      </c>
      <c r="AE242" s="9">
        <v>0</v>
      </c>
      <c r="AG242" s="9">
        <f t="shared" si="78"/>
        <v>1.17</v>
      </c>
      <c r="AI242" s="21" t="str">
        <f t="shared" si="79"/>
        <v>N.M.</v>
      </c>
    </row>
    <row r="243" spans="1:35" ht="12.75" outlineLevel="1">
      <c r="A243" s="1" t="s">
        <v>646</v>
      </c>
      <c r="B243" s="16" t="s">
        <v>647</v>
      </c>
      <c r="C243" s="1" t="s">
        <v>1198</v>
      </c>
      <c r="E243" s="5">
        <v>91118.42</v>
      </c>
      <c r="G243" s="5">
        <v>70283.91</v>
      </c>
      <c r="I243" s="9">
        <f t="shared" si="72"/>
        <v>20834.509999999995</v>
      </c>
      <c r="K243" s="21">
        <f t="shared" si="73"/>
        <v>0.29643356495106765</v>
      </c>
      <c r="M243" s="9">
        <v>338815.79</v>
      </c>
      <c r="O243" s="9">
        <v>265777.26</v>
      </c>
      <c r="Q243" s="9">
        <f t="shared" si="74"/>
        <v>73038.52999999997</v>
      </c>
      <c r="S243" s="21">
        <f t="shared" si="75"/>
        <v>0.27481105795130845</v>
      </c>
      <c r="U243" s="9">
        <v>644785.05</v>
      </c>
      <c r="W243" s="9">
        <v>555003.47</v>
      </c>
      <c r="Y243" s="9">
        <f t="shared" si="76"/>
        <v>89781.58000000007</v>
      </c>
      <c r="AA243" s="21">
        <f t="shared" si="77"/>
        <v>0.1617676012007638</v>
      </c>
      <c r="AC243" s="9">
        <v>1033697.31</v>
      </c>
      <c r="AE243" s="9">
        <v>844795.1869999999</v>
      </c>
      <c r="AG243" s="9">
        <f t="shared" si="78"/>
        <v>188902.12300000014</v>
      </c>
      <c r="AI243" s="21">
        <f t="shared" si="79"/>
        <v>0.22360700665308142</v>
      </c>
    </row>
    <row r="244" spans="1:35" ht="12.75" outlineLevel="1">
      <c r="A244" s="1" t="s">
        <v>648</v>
      </c>
      <c r="B244" s="16" t="s">
        <v>649</v>
      </c>
      <c r="C244" s="1" t="s">
        <v>1199</v>
      </c>
      <c r="E244" s="5">
        <v>26102.850000000002</v>
      </c>
      <c r="G244" s="5">
        <v>19959.4</v>
      </c>
      <c r="I244" s="9">
        <f t="shared" si="72"/>
        <v>6143.450000000001</v>
      </c>
      <c r="K244" s="21">
        <f t="shared" si="73"/>
        <v>0.30779732857701136</v>
      </c>
      <c r="M244" s="9">
        <v>110295.77</v>
      </c>
      <c r="O244" s="9">
        <v>66434.76</v>
      </c>
      <c r="Q244" s="9">
        <f t="shared" si="74"/>
        <v>43861.01000000001</v>
      </c>
      <c r="S244" s="21">
        <f t="shared" si="75"/>
        <v>0.660211762637511</v>
      </c>
      <c r="U244" s="9">
        <v>109224.22</v>
      </c>
      <c r="W244" s="9">
        <v>124767.48</v>
      </c>
      <c r="Y244" s="9">
        <f t="shared" si="76"/>
        <v>-15543.259999999995</v>
      </c>
      <c r="AA244" s="21">
        <f t="shared" si="77"/>
        <v>-0.1245778146677323</v>
      </c>
      <c r="AC244" s="9">
        <v>194710.95</v>
      </c>
      <c r="AE244" s="9">
        <v>203201.39</v>
      </c>
      <c r="AG244" s="9">
        <f t="shared" si="78"/>
        <v>-8490.440000000002</v>
      </c>
      <c r="AI244" s="21">
        <f t="shared" si="79"/>
        <v>-0.04178337559600356</v>
      </c>
    </row>
    <row r="245" spans="1:35" ht="12.75" outlineLevel="1">
      <c r="A245" s="1" t="s">
        <v>650</v>
      </c>
      <c r="B245" s="16" t="s">
        <v>651</v>
      </c>
      <c r="C245" s="1" t="s">
        <v>1200</v>
      </c>
      <c r="E245" s="5">
        <v>4152.89</v>
      </c>
      <c r="G245" s="5">
        <v>1549.6000000000001</v>
      </c>
      <c r="I245" s="9">
        <f t="shared" si="72"/>
        <v>2603.29</v>
      </c>
      <c r="K245" s="21">
        <f t="shared" si="73"/>
        <v>1.6799754775425915</v>
      </c>
      <c r="M245" s="9">
        <v>6043.92</v>
      </c>
      <c r="O245" s="9">
        <v>5978.52</v>
      </c>
      <c r="Q245" s="9">
        <f t="shared" si="74"/>
        <v>65.39999999999964</v>
      </c>
      <c r="S245" s="21">
        <f t="shared" si="75"/>
        <v>0.010939162200678367</v>
      </c>
      <c r="U245" s="9">
        <v>7941.97</v>
      </c>
      <c r="W245" s="9">
        <v>10008.09</v>
      </c>
      <c r="Y245" s="9">
        <f t="shared" si="76"/>
        <v>-2066.12</v>
      </c>
      <c r="AA245" s="21">
        <f t="shared" si="77"/>
        <v>-0.20644498600632089</v>
      </c>
      <c r="AC245" s="9">
        <v>34831.47</v>
      </c>
      <c r="AE245" s="9">
        <v>45804.568</v>
      </c>
      <c r="AG245" s="9">
        <f t="shared" si="78"/>
        <v>-10973.097999999998</v>
      </c>
      <c r="AI245" s="21">
        <f t="shared" si="79"/>
        <v>-0.23956339900422155</v>
      </c>
    </row>
    <row r="246" spans="1:35" ht="12.75" outlineLevel="1">
      <c r="A246" s="1" t="s">
        <v>652</v>
      </c>
      <c r="B246" s="16" t="s">
        <v>653</v>
      </c>
      <c r="C246" s="1" t="s">
        <v>1201</v>
      </c>
      <c r="E246" s="5">
        <v>2.91</v>
      </c>
      <c r="G246" s="5">
        <v>0</v>
      </c>
      <c r="I246" s="9">
        <f t="shared" si="72"/>
        <v>2.91</v>
      </c>
      <c r="K246" s="21" t="str">
        <f t="shared" si="73"/>
        <v>N.M.</v>
      </c>
      <c r="M246" s="9">
        <v>2.91</v>
      </c>
      <c r="O246" s="9">
        <v>0</v>
      </c>
      <c r="Q246" s="9">
        <f t="shared" si="74"/>
        <v>2.91</v>
      </c>
      <c r="S246" s="21" t="str">
        <f t="shared" si="75"/>
        <v>N.M.</v>
      </c>
      <c r="U246" s="9">
        <v>2.91</v>
      </c>
      <c r="W246" s="9">
        <v>0</v>
      </c>
      <c r="Y246" s="9">
        <f t="shared" si="76"/>
        <v>2.91</v>
      </c>
      <c r="AA246" s="21" t="str">
        <f t="shared" si="77"/>
        <v>N.M.</v>
      </c>
      <c r="AC246" s="9">
        <v>2.91</v>
      </c>
      <c r="AE246" s="9">
        <v>0</v>
      </c>
      <c r="AG246" s="9">
        <f t="shared" si="78"/>
        <v>2.91</v>
      </c>
      <c r="AI246" s="21" t="str">
        <f t="shared" si="79"/>
        <v>N.M.</v>
      </c>
    </row>
    <row r="247" spans="1:35" ht="12.75" outlineLevel="1">
      <c r="A247" s="1" t="s">
        <v>654</v>
      </c>
      <c r="B247" s="16" t="s">
        <v>655</v>
      </c>
      <c r="C247" s="1" t="s">
        <v>1202</v>
      </c>
      <c r="E247" s="5">
        <v>0</v>
      </c>
      <c r="G247" s="5">
        <v>0</v>
      </c>
      <c r="I247" s="9">
        <f t="shared" si="72"/>
        <v>0</v>
      </c>
      <c r="K247" s="21">
        <f t="shared" si="73"/>
        <v>0</v>
      </c>
      <c r="M247" s="9">
        <v>0</v>
      </c>
      <c r="O247" s="9">
        <v>0</v>
      </c>
      <c r="Q247" s="9">
        <f t="shared" si="74"/>
        <v>0</v>
      </c>
      <c r="S247" s="21">
        <f t="shared" si="75"/>
        <v>0</v>
      </c>
      <c r="U247" s="9">
        <v>0</v>
      </c>
      <c r="W247" s="9">
        <v>76.8</v>
      </c>
      <c r="Y247" s="9">
        <f t="shared" si="76"/>
        <v>-76.8</v>
      </c>
      <c r="AA247" s="21" t="str">
        <f t="shared" si="77"/>
        <v>N.M.</v>
      </c>
      <c r="AC247" s="9">
        <v>0</v>
      </c>
      <c r="AE247" s="9">
        <v>76.8</v>
      </c>
      <c r="AG247" s="9">
        <f t="shared" si="78"/>
        <v>-76.8</v>
      </c>
      <c r="AI247" s="21" t="str">
        <f t="shared" si="79"/>
        <v>N.M.</v>
      </c>
    </row>
    <row r="248" spans="1:35" ht="12.75" outlineLevel="1">
      <c r="A248" s="1" t="s">
        <v>656</v>
      </c>
      <c r="B248" s="16" t="s">
        <v>657</v>
      </c>
      <c r="C248" s="1" t="s">
        <v>1203</v>
      </c>
      <c r="E248" s="5">
        <v>562864.13</v>
      </c>
      <c r="G248" s="5">
        <v>482993.89</v>
      </c>
      <c r="I248" s="9">
        <f t="shared" si="72"/>
        <v>79870.23999999999</v>
      </c>
      <c r="K248" s="21">
        <f t="shared" si="73"/>
        <v>0.1653649076181895</v>
      </c>
      <c r="M248" s="9">
        <v>1666462.905</v>
      </c>
      <c r="O248" s="9">
        <v>1253636.55</v>
      </c>
      <c r="Q248" s="9">
        <f t="shared" si="74"/>
        <v>412826.355</v>
      </c>
      <c r="S248" s="21">
        <f t="shared" si="75"/>
        <v>0.3293030623588631</v>
      </c>
      <c r="U248" s="9">
        <v>2798053.815</v>
      </c>
      <c r="W248" s="9">
        <v>2690220.259</v>
      </c>
      <c r="Y248" s="9">
        <f t="shared" si="76"/>
        <v>107833.55599999987</v>
      </c>
      <c r="AA248" s="21">
        <f t="shared" si="77"/>
        <v>0.0400835417246034</v>
      </c>
      <c r="AC248" s="9">
        <v>6840094.635</v>
      </c>
      <c r="AE248" s="9">
        <v>5463917.199</v>
      </c>
      <c r="AG248" s="9">
        <f t="shared" si="78"/>
        <v>1376177.4359999998</v>
      </c>
      <c r="AI248" s="21">
        <f t="shared" si="79"/>
        <v>0.25186645146303943</v>
      </c>
    </row>
    <row r="249" spans="1:35" ht="12.75" outlineLevel="1">
      <c r="A249" s="1" t="s">
        <v>658</v>
      </c>
      <c r="B249" s="16" t="s">
        <v>659</v>
      </c>
      <c r="C249" s="1" t="s">
        <v>1204</v>
      </c>
      <c r="E249" s="5">
        <v>-3.79</v>
      </c>
      <c r="G249" s="5">
        <v>0</v>
      </c>
      <c r="I249" s="9">
        <f t="shared" si="72"/>
        <v>-3.79</v>
      </c>
      <c r="K249" s="21" t="str">
        <f t="shared" si="73"/>
        <v>N.M.</v>
      </c>
      <c r="M249" s="9">
        <v>59.72</v>
      </c>
      <c r="O249" s="9">
        <v>0</v>
      </c>
      <c r="Q249" s="9">
        <f t="shared" si="74"/>
        <v>59.72</v>
      </c>
      <c r="S249" s="21" t="str">
        <f t="shared" si="75"/>
        <v>N.M.</v>
      </c>
      <c r="U249" s="9">
        <v>138.55</v>
      </c>
      <c r="W249" s="9">
        <v>0</v>
      </c>
      <c r="Y249" s="9">
        <f t="shared" si="76"/>
        <v>138.55</v>
      </c>
      <c r="AA249" s="21" t="str">
        <f t="shared" si="77"/>
        <v>N.M.</v>
      </c>
      <c r="AC249" s="9">
        <v>138.55</v>
      </c>
      <c r="AE249" s="9">
        <v>0</v>
      </c>
      <c r="AG249" s="9">
        <f t="shared" si="78"/>
        <v>138.55</v>
      </c>
      <c r="AI249" s="21" t="str">
        <f t="shared" si="79"/>
        <v>N.M.</v>
      </c>
    </row>
    <row r="250" spans="1:35" ht="12.75" outlineLevel="1">
      <c r="A250" s="1" t="s">
        <v>660</v>
      </c>
      <c r="B250" s="16" t="s">
        <v>661</v>
      </c>
      <c r="C250" s="1" t="s">
        <v>1205</v>
      </c>
      <c r="E250" s="5">
        <v>61777.94</v>
      </c>
      <c r="G250" s="5">
        <v>62517.18</v>
      </c>
      <c r="I250" s="9">
        <f t="shared" si="72"/>
        <v>-739.239999999998</v>
      </c>
      <c r="K250" s="21">
        <f t="shared" si="73"/>
        <v>-0.011824589656795108</v>
      </c>
      <c r="M250" s="9">
        <v>162266.435</v>
      </c>
      <c r="O250" s="9">
        <v>65667.23</v>
      </c>
      <c r="Q250" s="9">
        <f t="shared" si="74"/>
        <v>96599.205</v>
      </c>
      <c r="S250" s="21">
        <f t="shared" si="75"/>
        <v>1.4710412636561647</v>
      </c>
      <c r="U250" s="9">
        <v>552070.345</v>
      </c>
      <c r="W250" s="9">
        <v>396391.7</v>
      </c>
      <c r="Y250" s="9">
        <f t="shared" si="76"/>
        <v>155678.64499999996</v>
      </c>
      <c r="AA250" s="21">
        <f t="shared" si="77"/>
        <v>0.3927394165922242</v>
      </c>
      <c r="AC250" s="9">
        <v>734745.215</v>
      </c>
      <c r="AE250" s="9">
        <v>692912.16</v>
      </c>
      <c r="AG250" s="9">
        <f t="shared" si="78"/>
        <v>41833.054999999935</v>
      </c>
      <c r="AI250" s="21">
        <f t="shared" si="79"/>
        <v>0.06037281117999132</v>
      </c>
    </row>
    <row r="251" spans="1:35" ht="12.75" outlineLevel="1">
      <c r="A251" s="1" t="s">
        <v>662</v>
      </c>
      <c r="B251" s="16" t="s">
        <v>663</v>
      </c>
      <c r="C251" s="1" t="s">
        <v>1206</v>
      </c>
      <c r="E251" s="5">
        <v>0</v>
      </c>
      <c r="G251" s="5">
        <v>0</v>
      </c>
      <c r="I251" s="9">
        <f t="shared" si="72"/>
        <v>0</v>
      </c>
      <c r="K251" s="21">
        <f t="shared" si="73"/>
        <v>0</v>
      </c>
      <c r="M251" s="9">
        <v>0</v>
      </c>
      <c r="O251" s="9">
        <v>0</v>
      </c>
      <c r="Q251" s="9">
        <f t="shared" si="74"/>
        <v>0</v>
      </c>
      <c r="S251" s="21">
        <f t="shared" si="75"/>
        <v>0</v>
      </c>
      <c r="U251" s="9">
        <v>34.39</v>
      </c>
      <c r="W251" s="9">
        <v>0</v>
      </c>
      <c r="Y251" s="9">
        <f t="shared" si="76"/>
        <v>34.39</v>
      </c>
      <c r="AA251" s="21" t="str">
        <f t="shared" si="77"/>
        <v>N.M.</v>
      </c>
      <c r="AC251" s="9">
        <v>34.39</v>
      </c>
      <c r="AE251" s="9">
        <v>8.72</v>
      </c>
      <c r="AG251" s="9">
        <f t="shared" si="78"/>
        <v>25.67</v>
      </c>
      <c r="AI251" s="21">
        <f t="shared" si="79"/>
        <v>2.9438073394495414</v>
      </c>
    </row>
    <row r="252" spans="1:35" ht="12.75" outlineLevel="1">
      <c r="A252" s="1" t="s">
        <v>664</v>
      </c>
      <c r="B252" s="16" t="s">
        <v>665</v>
      </c>
      <c r="C252" s="1" t="s">
        <v>1207</v>
      </c>
      <c r="E252" s="5">
        <v>0</v>
      </c>
      <c r="G252" s="5">
        <v>0</v>
      </c>
      <c r="I252" s="9">
        <f t="shared" si="72"/>
        <v>0</v>
      </c>
      <c r="K252" s="21">
        <f t="shared" si="73"/>
        <v>0</v>
      </c>
      <c r="M252" s="9">
        <v>1.56</v>
      </c>
      <c r="O252" s="9">
        <v>0</v>
      </c>
      <c r="Q252" s="9">
        <f t="shared" si="74"/>
        <v>1.56</v>
      </c>
      <c r="S252" s="21" t="str">
        <f t="shared" si="75"/>
        <v>N.M.</v>
      </c>
      <c r="U252" s="9">
        <v>6.890000000000001</v>
      </c>
      <c r="W252" s="9">
        <v>0</v>
      </c>
      <c r="Y252" s="9">
        <f t="shared" si="76"/>
        <v>6.890000000000001</v>
      </c>
      <c r="AA252" s="21" t="str">
        <f t="shared" si="77"/>
        <v>N.M.</v>
      </c>
      <c r="AC252" s="9">
        <v>27.470000000000002</v>
      </c>
      <c r="AE252" s="9">
        <v>2.43</v>
      </c>
      <c r="AG252" s="9">
        <f t="shared" si="78"/>
        <v>25.040000000000003</v>
      </c>
      <c r="AI252" s="21" t="str">
        <f t="shared" si="79"/>
        <v>N.M.</v>
      </c>
    </row>
    <row r="253" spans="1:35" ht="12.75" outlineLevel="1">
      <c r="A253" s="1" t="s">
        <v>666</v>
      </c>
      <c r="B253" s="16" t="s">
        <v>667</v>
      </c>
      <c r="C253" s="1" t="s">
        <v>1208</v>
      </c>
      <c r="E253" s="5">
        <v>0</v>
      </c>
      <c r="G253" s="5">
        <v>-47.95</v>
      </c>
      <c r="I253" s="9">
        <f t="shared" si="72"/>
        <v>47.95</v>
      </c>
      <c r="K253" s="21" t="str">
        <f t="shared" si="73"/>
        <v>N.M.</v>
      </c>
      <c r="M253" s="9">
        <v>0</v>
      </c>
      <c r="O253" s="9">
        <v>-61.68</v>
      </c>
      <c r="Q253" s="9">
        <f t="shared" si="74"/>
        <v>61.68</v>
      </c>
      <c r="S253" s="21" t="str">
        <f t="shared" si="75"/>
        <v>N.M.</v>
      </c>
      <c r="U253" s="9">
        <v>0</v>
      </c>
      <c r="W253" s="9">
        <v>-61.19</v>
      </c>
      <c r="Y253" s="9">
        <f t="shared" si="76"/>
        <v>61.19</v>
      </c>
      <c r="AA253" s="21" t="str">
        <f t="shared" si="77"/>
        <v>N.M.</v>
      </c>
      <c r="AC253" s="9">
        <v>-6209.54</v>
      </c>
      <c r="AE253" s="9">
        <v>-83739.39</v>
      </c>
      <c r="AG253" s="9">
        <f t="shared" si="78"/>
        <v>77529.85</v>
      </c>
      <c r="AI253" s="21">
        <f t="shared" si="79"/>
        <v>0.9258468445972678</v>
      </c>
    </row>
    <row r="254" spans="1:35" ht="12.75" outlineLevel="1">
      <c r="A254" s="1" t="s">
        <v>668</v>
      </c>
      <c r="B254" s="16" t="s">
        <v>669</v>
      </c>
      <c r="C254" s="1" t="s">
        <v>1209</v>
      </c>
      <c r="E254" s="5">
        <v>-32255.52</v>
      </c>
      <c r="G254" s="5">
        <v>-39317</v>
      </c>
      <c r="I254" s="9">
        <f t="shared" si="72"/>
        <v>7061.48</v>
      </c>
      <c r="K254" s="21">
        <f t="shared" si="73"/>
        <v>0.17960373375384692</v>
      </c>
      <c r="M254" s="9">
        <v>-81871.74</v>
      </c>
      <c r="O254" s="9">
        <v>-134445</v>
      </c>
      <c r="Q254" s="9">
        <f t="shared" si="74"/>
        <v>52573.259999999995</v>
      </c>
      <c r="S254" s="21">
        <f t="shared" si="75"/>
        <v>0.3910391609952025</v>
      </c>
      <c r="U254" s="9">
        <v>-139490.74</v>
      </c>
      <c r="W254" s="9">
        <v>-204485.17</v>
      </c>
      <c r="Y254" s="9">
        <f t="shared" si="76"/>
        <v>64994.43000000002</v>
      </c>
      <c r="AA254" s="21">
        <f t="shared" si="77"/>
        <v>0.31784422312874827</v>
      </c>
      <c r="AC254" s="9">
        <v>-346905.5</v>
      </c>
      <c r="AE254" s="9">
        <v>-403014.13</v>
      </c>
      <c r="AG254" s="9">
        <f t="shared" si="78"/>
        <v>56108.630000000005</v>
      </c>
      <c r="AI254" s="21">
        <f t="shared" si="79"/>
        <v>0.13922248830332576</v>
      </c>
    </row>
    <row r="255" spans="1:35" ht="12.75" outlineLevel="1">
      <c r="A255" s="1" t="s">
        <v>670</v>
      </c>
      <c r="B255" s="16" t="s">
        <v>671</v>
      </c>
      <c r="C255" s="1" t="s">
        <v>1210</v>
      </c>
      <c r="E255" s="5">
        <v>-1773.46</v>
      </c>
      <c r="G255" s="5">
        <v>-226.32</v>
      </c>
      <c r="I255" s="9">
        <f t="shared" si="72"/>
        <v>-1547.14</v>
      </c>
      <c r="K255" s="21">
        <f t="shared" si="73"/>
        <v>-6.836072817249912</v>
      </c>
      <c r="M255" s="9">
        <v>-2567.93</v>
      </c>
      <c r="O255" s="9">
        <v>-4024.84</v>
      </c>
      <c r="Q255" s="9">
        <f t="shared" si="74"/>
        <v>1456.9100000000003</v>
      </c>
      <c r="S255" s="21">
        <f t="shared" si="75"/>
        <v>0.3619796066427486</v>
      </c>
      <c r="U255" s="9">
        <v>-2912.91</v>
      </c>
      <c r="W255" s="9">
        <v>-4971.42</v>
      </c>
      <c r="Y255" s="9">
        <f t="shared" si="76"/>
        <v>2058.51</v>
      </c>
      <c r="AA255" s="21">
        <f t="shared" si="77"/>
        <v>0.41406881736003</v>
      </c>
      <c r="AC255" s="9">
        <v>-7807.26</v>
      </c>
      <c r="AE255" s="9">
        <v>-17942.059999999998</v>
      </c>
      <c r="AG255" s="9">
        <f t="shared" si="78"/>
        <v>10134.799999999997</v>
      </c>
      <c r="AI255" s="21">
        <f t="shared" si="79"/>
        <v>0.564862674631564</v>
      </c>
    </row>
    <row r="256" spans="1:35" ht="12.75" outlineLevel="1">
      <c r="A256" s="1" t="s">
        <v>672</v>
      </c>
      <c r="B256" s="16" t="s">
        <v>673</v>
      </c>
      <c r="C256" s="1" t="s">
        <v>1211</v>
      </c>
      <c r="E256" s="5">
        <v>-36663.55</v>
      </c>
      <c r="G256" s="5">
        <v>-38930.99</v>
      </c>
      <c r="I256" s="9">
        <f t="shared" si="72"/>
        <v>2267.439999999995</v>
      </c>
      <c r="K256" s="21">
        <f t="shared" si="73"/>
        <v>0.05824254661903011</v>
      </c>
      <c r="M256" s="9">
        <v>-135582.07</v>
      </c>
      <c r="O256" s="9">
        <v>-118420.7</v>
      </c>
      <c r="Q256" s="9">
        <f t="shared" si="74"/>
        <v>-17161.37000000001</v>
      </c>
      <c r="S256" s="21">
        <f t="shared" si="75"/>
        <v>-0.1449186670911421</v>
      </c>
      <c r="U256" s="9">
        <v>-225153.04</v>
      </c>
      <c r="W256" s="9">
        <v>-206164.52000000002</v>
      </c>
      <c r="Y256" s="9">
        <f t="shared" si="76"/>
        <v>-18988.51999999999</v>
      </c>
      <c r="AA256" s="21">
        <f t="shared" si="77"/>
        <v>-0.09210372376391432</v>
      </c>
      <c r="AC256" s="9">
        <v>-518504.93000000005</v>
      </c>
      <c r="AE256" s="9">
        <v>-559266.78</v>
      </c>
      <c r="AG256" s="9">
        <f t="shared" si="78"/>
        <v>40761.84999999998</v>
      </c>
      <c r="AI256" s="21">
        <f t="shared" si="79"/>
        <v>0.0728844470254428</v>
      </c>
    </row>
    <row r="257" spans="1:35" ht="12.75" outlineLevel="1">
      <c r="A257" s="1" t="s">
        <v>674</v>
      </c>
      <c r="B257" s="16" t="s">
        <v>675</v>
      </c>
      <c r="C257" s="1" t="s">
        <v>1212</v>
      </c>
      <c r="E257" s="5">
        <v>0</v>
      </c>
      <c r="G257" s="5">
        <v>0</v>
      </c>
      <c r="I257" s="9">
        <f t="shared" si="72"/>
        <v>0</v>
      </c>
      <c r="K257" s="21">
        <f t="shared" si="73"/>
        <v>0</v>
      </c>
      <c r="M257" s="9">
        <v>0</v>
      </c>
      <c r="O257" s="9">
        <v>0</v>
      </c>
      <c r="Q257" s="9">
        <f t="shared" si="74"/>
        <v>0</v>
      </c>
      <c r="S257" s="21">
        <f t="shared" si="75"/>
        <v>0</v>
      </c>
      <c r="U257" s="9">
        <v>0</v>
      </c>
      <c r="W257" s="9">
        <v>-53</v>
      </c>
      <c r="Y257" s="9">
        <f t="shared" si="76"/>
        <v>53</v>
      </c>
      <c r="AA257" s="21" t="str">
        <f t="shared" si="77"/>
        <v>N.M.</v>
      </c>
      <c r="AC257" s="9">
        <v>0</v>
      </c>
      <c r="AE257" s="9">
        <v>-53</v>
      </c>
      <c r="AG257" s="9">
        <f t="shared" si="78"/>
        <v>53</v>
      </c>
      <c r="AI257" s="21" t="str">
        <f t="shared" si="79"/>
        <v>N.M.</v>
      </c>
    </row>
    <row r="258" spans="1:35" ht="12.75" outlineLevel="1">
      <c r="A258" s="1" t="s">
        <v>676</v>
      </c>
      <c r="B258" s="16" t="s">
        <v>677</v>
      </c>
      <c r="C258" s="1" t="s">
        <v>1213</v>
      </c>
      <c r="E258" s="5">
        <v>66398.89</v>
      </c>
      <c r="G258" s="5">
        <v>31836.11</v>
      </c>
      <c r="I258" s="9">
        <f t="shared" si="72"/>
        <v>34562.78</v>
      </c>
      <c r="K258" s="21">
        <f t="shared" si="73"/>
        <v>1.0856470843956751</v>
      </c>
      <c r="M258" s="9">
        <v>215585.69</v>
      </c>
      <c r="O258" s="9">
        <v>139489.07</v>
      </c>
      <c r="Q258" s="9">
        <f t="shared" si="74"/>
        <v>76096.62</v>
      </c>
      <c r="S258" s="21">
        <f t="shared" si="75"/>
        <v>0.5455382274754573</v>
      </c>
      <c r="U258" s="9">
        <v>363167.14</v>
      </c>
      <c r="W258" s="9">
        <v>268287.56</v>
      </c>
      <c r="Y258" s="9">
        <f t="shared" si="76"/>
        <v>94879.58000000002</v>
      </c>
      <c r="AA258" s="21">
        <f t="shared" si="77"/>
        <v>0.35364882367262956</v>
      </c>
      <c r="AC258" s="9">
        <v>787989.28</v>
      </c>
      <c r="AE258" s="9">
        <v>611659.967</v>
      </c>
      <c r="AG258" s="9">
        <f t="shared" si="78"/>
        <v>176329.31300000008</v>
      </c>
      <c r="AI258" s="21">
        <f t="shared" si="79"/>
        <v>0.2882799635634812</v>
      </c>
    </row>
    <row r="259" spans="1:35" ht="12.75" outlineLevel="1">
      <c r="A259" s="1" t="s">
        <v>678</v>
      </c>
      <c r="B259" s="16" t="s">
        <v>679</v>
      </c>
      <c r="C259" s="1" t="s">
        <v>1214</v>
      </c>
      <c r="E259" s="5">
        <v>388780.07</v>
      </c>
      <c r="G259" s="5">
        <v>97656.64</v>
      </c>
      <c r="I259" s="9">
        <f aca="true" t="shared" si="80" ref="I259:I290">+E259-G259</f>
        <v>291123.43</v>
      </c>
      <c r="K259" s="21">
        <f aca="true" t="shared" si="81" ref="K259:K290">IF(G259&lt;0,IF(I259=0,0,IF(OR(G259=0,E259=0),"N.M.",IF(ABS(I259/G259)&gt;=10,"N.M.",I259/(-G259)))),IF(I259=0,0,IF(OR(G259=0,E259=0),"N.M.",IF(ABS(I259/G259)&gt;=10,"N.M.",I259/G259))))</f>
        <v>2.981092017910917</v>
      </c>
      <c r="M259" s="9">
        <v>1573609.62</v>
      </c>
      <c r="O259" s="9">
        <v>571667.49</v>
      </c>
      <c r="Q259" s="9">
        <f aca="true" t="shared" si="82" ref="Q259:Q290">(+M259-O259)</f>
        <v>1001942.1300000001</v>
      </c>
      <c r="S259" s="21">
        <f aca="true" t="shared" si="83" ref="S259:S290">IF(O259&lt;0,IF(Q259=0,0,IF(OR(O259=0,M259=0),"N.M.",IF(ABS(Q259/O259)&gt;=10,"N.M.",Q259/(-O259)))),IF(Q259=0,0,IF(OR(O259=0,M259=0),"N.M.",IF(ABS(Q259/O259)&gt;=10,"N.M.",Q259/O259))))</f>
        <v>1.7526659247318754</v>
      </c>
      <c r="U259" s="9">
        <v>2351148.848</v>
      </c>
      <c r="W259" s="9">
        <v>1645904.8</v>
      </c>
      <c r="Y259" s="9">
        <f aca="true" t="shared" si="84" ref="Y259:Y290">(+U259-W259)</f>
        <v>705244.0480000002</v>
      </c>
      <c r="AA259" s="21">
        <f aca="true" t="shared" si="85" ref="AA259:AA290">IF(W259&lt;0,IF(Y259=0,0,IF(OR(W259=0,U259=0),"N.M.",IF(ABS(Y259/W259)&gt;=10,"N.M.",Y259/(-W259)))),IF(Y259=0,0,IF(OR(W259=0,U259=0),"N.M.",IF(ABS(Y259/W259)&gt;=10,"N.M.",Y259/W259))))</f>
        <v>0.42848410673569953</v>
      </c>
      <c r="AC259" s="9">
        <v>4495949.684</v>
      </c>
      <c r="AE259" s="9">
        <v>4558110.356</v>
      </c>
      <c r="AG259" s="9">
        <f aca="true" t="shared" si="86" ref="AG259:AG290">(+AC259-AE259)</f>
        <v>-62160.67199999932</v>
      </c>
      <c r="AI259" s="21">
        <f aca="true" t="shared" si="87" ref="AI259:AI290">IF(AE259&lt;0,IF(AG259=0,0,IF(OR(AE259=0,AC259=0),"N.M.",IF(ABS(AG259/AE259)&gt;=10,"N.M.",AG259/(-AE259)))),IF(AG259=0,0,IF(OR(AE259=0,AC259=0),"N.M.",IF(ABS(AG259/AE259)&gt;=10,"N.M.",AG259/AE259))))</f>
        <v>-0.013637377585247593</v>
      </c>
    </row>
    <row r="260" spans="1:35" ht="12.75" outlineLevel="1">
      <c r="A260" s="1" t="s">
        <v>680</v>
      </c>
      <c r="B260" s="16" t="s">
        <v>681</v>
      </c>
      <c r="C260" s="1" t="s">
        <v>1215</v>
      </c>
      <c r="E260" s="5">
        <v>35393.69</v>
      </c>
      <c r="G260" s="5">
        <v>31449.61</v>
      </c>
      <c r="I260" s="9">
        <f t="shared" si="80"/>
        <v>3944.0800000000017</v>
      </c>
      <c r="K260" s="21">
        <f t="shared" si="81"/>
        <v>0.12540950428320102</v>
      </c>
      <c r="M260" s="9">
        <v>106424.67</v>
      </c>
      <c r="O260" s="9">
        <v>93207.61</v>
      </c>
      <c r="Q260" s="9">
        <f t="shared" si="82"/>
        <v>13217.059999999998</v>
      </c>
      <c r="S260" s="21">
        <f t="shared" si="83"/>
        <v>0.14180236999961696</v>
      </c>
      <c r="U260" s="9">
        <v>177336.38</v>
      </c>
      <c r="W260" s="9">
        <v>156138.88</v>
      </c>
      <c r="Y260" s="9">
        <f t="shared" si="84"/>
        <v>21197.5</v>
      </c>
      <c r="AA260" s="21">
        <f t="shared" si="85"/>
        <v>0.13576054855779673</v>
      </c>
      <c r="AC260" s="9">
        <v>427596.21</v>
      </c>
      <c r="AE260" s="9">
        <v>374653.61</v>
      </c>
      <c r="AG260" s="9">
        <f t="shared" si="86"/>
        <v>52942.600000000035</v>
      </c>
      <c r="AI260" s="21">
        <f t="shared" si="87"/>
        <v>0.14131079639136546</v>
      </c>
    </row>
    <row r="261" spans="1:35" ht="12.75" outlineLevel="1">
      <c r="A261" s="1" t="s">
        <v>682</v>
      </c>
      <c r="B261" s="16" t="s">
        <v>683</v>
      </c>
      <c r="C261" s="1" t="s">
        <v>1216</v>
      </c>
      <c r="E261" s="5">
        <v>94253.38</v>
      </c>
      <c r="G261" s="5">
        <v>81697.89</v>
      </c>
      <c r="I261" s="9">
        <f t="shared" si="80"/>
        <v>12555.490000000005</v>
      </c>
      <c r="K261" s="21">
        <f t="shared" si="81"/>
        <v>0.1536819371956853</v>
      </c>
      <c r="M261" s="9">
        <v>280161.17</v>
      </c>
      <c r="O261" s="9">
        <v>248406.23</v>
      </c>
      <c r="Q261" s="9">
        <f t="shared" si="82"/>
        <v>31754.939999999973</v>
      </c>
      <c r="S261" s="21">
        <f t="shared" si="83"/>
        <v>0.12783471654474998</v>
      </c>
      <c r="U261" s="9">
        <v>466445.97000000003</v>
      </c>
      <c r="W261" s="9">
        <v>406605.59</v>
      </c>
      <c r="Y261" s="9">
        <f t="shared" si="84"/>
        <v>59840.380000000005</v>
      </c>
      <c r="AA261" s="21">
        <f t="shared" si="85"/>
        <v>0.1471705787419204</v>
      </c>
      <c r="AC261" s="9">
        <v>1116775.273</v>
      </c>
      <c r="AE261" s="9">
        <v>988890.6980000001</v>
      </c>
      <c r="AG261" s="9">
        <f t="shared" si="86"/>
        <v>127884.57499999995</v>
      </c>
      <c r="AI261" s="21">
        <f t="shared" si="87"/>
        <v>0.12932124375185491</v>
      </c>
    </row>
    <row r="262" spans="1:35" ht="12.75" outlineLevel="1">
      <c r="A262" s="1" t="s">
        <v>684</v>
      </c>
      <c r="B262" s="16" t="s">
        <v>685</v>
      </c>
      <c r="C262" s="1" t="s">
        <v>1217</v>
      </c>
      <c r="E262" s="5">
        <v>0</v>
      </c>
      <c r="G262" s="5">
        <v>0</v>
      </c>
      <c r="I262" s="9">
        <f t="shared" si="80"/>
        <v>0</v>
      </c>
      <c r="K262" s="21">
        <f t="shared" si="81"/>
        <v>0</v>
      </c>
      <c r="M262" s="9">
        <v>0</v>
      </c>
      <c r="O262" s="9">
        <v>0</v>
      </c>
      <c r="Q262" s="9">
        <f t="shared" si="82"/>
        <v>0</v>
      </c>
      <c r="S262" s="21">
        <f t="shared" si="83"/>
        <v>0</v>
      </c>
      <c r="U262" s="9">
        <v>0</v>
      </c>
      <c r="W262" s="9">
        <v>-11.88</v>
      </c>
      <c r="Y262" s="9">
        <f t="shared" si="84"/>
        <v>11.88</v>
      </c>
      <c r="AA262" s="21" t="str">
        <f t="shared" si="85"/>
        <v>N.M.</v>
      </c>
      <c r="AC262" s="9">
        <v>185.68</v>
      </c>
      <c r="AE262" s="9">
        <v>2097.63</v>
      </c>
      <c r="AG262" s="9">
        <f t="shared" si="86"/>
        <v>-1911.95</v>
      </c>
      <c r="AI262" s="21">
        <f t="shared" si="87"/>
        <v>-0.9114810524258329</v>
      </c>
    </row>
    <row r="263" spans="1:35" ht="12.75" outlineLevel="1">
      <c r="A263" s="1" t="s">
        <v>686</v>
      </c>
      <c r="B263" s="16" t="s">
        <v>687</v>
      </c>
      <c r="C263" s="1" t="s">
        <v>1218</v>
      </c>
      <c r="E263" s="5">
        <v>10042.380000000001</v>
      </c>
      <c r="G263" s="5">
        <v>7855.89</v>
      </c>
      <c r="I263" s="9">
        <f t="shared" si="80"/>
        <v>2186.4900000000007</v>
      </c>
      <c r="K263" s="21">
        <f t="shared" si="81"/>
        <v>0.27832492562905037</v>
      </c>
      <c r="M263" s="9">
        <v>30874.3</v>
      </c>
      <c r="O263" s="9">
        <v>30366.75</v>
      </c>
      <c r="Q263" s="9">
        <f t="shared" si="82"/>
        <v>507.5499999999993</v>
      </c>
      <c r="S263" s="21">
        <f t="shared" si="83"/>
        <v>0.016714004626771032</v>
      </c>
      <c r="U263" s="9">
        <v>49385.65</v>
      </c>
      <c r="W263" s="9">
        <v>52165.840000000004</v>
      </c>
      <c r="Y263" s="9">
        <f t="shared" si="84"/>
        <v>-2780.1900000000023</v>
      </c>
      <c r="AA263" s="21">
        <f t="shared" si="85"/>
        <v>-0.05329522154728079</v>
      </c>
      <c r="AC263" s="9">
        <v>113727.06</v>
      </c>
      <c r="AE263" s="9">
        <v>105277.304</v>
      </c>
      <c r="AG263" s="9">
        <f t="shared" si="86"/>
        <v>8449.755999999994</v>
      </c>
      <c r="AI263" s="21">
        <f t="shared" si="87"/>
        <v>0.08026189576435196</v>
      </c>
    </row>
    <row r="264" spans="1:35" ht="12.75" outlineLevel="1">
      <c r="A264" s="1" t="s">
        <v>688</v>
      </c>
      <c r="B264" s="16" t="s">
        <v>689</v>
      </c>
      <c r="C264" s="1" t="s">
        <v>1219</v>
      </c>
      <c r="E264" s="5">
        <v>95.95</v>
      </c>
      <c r="G264" s="5">
        <v>0</v>
      </c>
      <c r="I264" s="9">
        <f t="shared" si="80"/>
        <v>95.95</v>
      </c>
      <c r="K264" s="21" t="str">
        <f t="shared" si="81"/>
        <v>N.M.</v>
      </c>
      <c r="M264" s="9">
        <v>103.36</v>
      </c>
      <c r="O264" s="9">
        <v>0</v>
      </c>
      <c r="Q264" s="9">
        <f t="shared" si="82"/>
        <v>103.36</v>
      </c>
      <c r="S264" s="21" t="str">
        <f t="shared" si="83"/>
        <v>N.M.</v>
      </c>
      <c r="U264" s="9">
        <v>103.36</v>
      </c>
      <c r="W264" s="9">
        <v>0</v>
      </c>
      <c r="Y264" s="9">
        <f t="shared" si="84"/>
        <v>103.36</v>
      </c>
      <c r="AA264" s="21" t="str">
        <f t="shared" si="85"/>
        <v>N.M.</v>
      </c>
      <c r="AC264" s="9">
        <v>399.12</v>
      </c>
      <c r="AE264" s="9">
        <v>0</v>
      </c>
      <c r="AG264" s="9">
        <f t="shared" si="86"/>
        <v>399.12</v>
      </c>
      <c r="AI264" s="21" t="str">
        <f t="shared" si="87"/>
        <v>N.M.</v>
      </c>
    </row>
    <row r="265" spans="1:35" ht="12.75" outlineLevel="1">
      <c r="A265" s="1" t="s">
        <v>690</v>
      </c>
      <c r="B265" s="16" t="s">
        <v>691</v>
      </c>
      <c r="C265" s="1" t="s">
        <v>1220</v>
      </c>
      <c r="E265" s="5">
        <v>-11317.130000000001</v>
      </c>
      <c r="G265" s="5">
        <v>12903.710000000001</v>
      </c>
      <c r="I265" s="9">
        <f t="shared" si="80"/>
        <v>-24220.840000000004</v>
      </c>
      <c r="K265" s="21">
        <f t="shared" si="81"/>
        <v>-1.8770446638989873</v>
      </c>
      <c r="M265" s="9">
        <v>-90592.91</v>
      </c>
      <c r="O265" s="9">
        <v>55257.92</v>
      </c>
      <c r="Q265" s="9">
        <f t="shared" si="82"/>
        <v>-145850.83000000002</v>
      </c>
      <c r="S265" s="21">
        <f t="shared" si="83"/>
        <v>-2.639455665359826</v>
      </c>
      <c r="U265" s="9">
        <v>16118.79</v>
      </c>
      <c r="W265" s="9">
        <v>54850.020000000004</v>
      </c>
      <c r="Y265" s="9">
        <f t="shared" si="84"/>
        <v>-38731.23</v>
      </c>
      <c r="AA265" s="21">
        <f t="shared" si="85"/>
        <v>-0.7061297334075721</v>
      </c>
      <c r="AC265" s="9">
        <v>539378.037</v>
      </c>
      <c r="AE265" s="9">
        <v>243485.07</v>
      </c>
      <c r="AG265" s="9">
        <f t="shared" si="86"/>
        <v>295892.967</v>
      </c>
      <c r="AI265" s="21">
        <f t="shared" si="87"/>
        <v>1.2152407003846273</v>
      </c>
    </row>
    <row r="266" spans="1:35" ht="12.75" outlineLevel="1">
      <c r="A266" s="1" t="s">
        <v>692</v>
      </c>
      <c r="B266" s="16" t="s">
        <v>693</v>
      </c>
      <c r="C266" s="1" t="s">
        <v>1221</v>
      </c>
      <c r="E266" s="5">
        <v>115.78</v>
      </c>
      <c r="G266" s="5">
        <v>22093.87</v>
      </c>
      <c r="I266" s="9">
        <f t="shared" si="80"/>
        <v>-21978.09</v>
      </c>
      <c r="K266" s="21">
        <f t="shared" si="81"/>
        <v>-0.9947596324229301</v>
      </c>
      <c r="M266" s="9">
        <v>34926.06</v>
      </c>
      <c r="O266" s="9">
        <v>190500.74</v>
      </c>
      <c r="Q266" s="9">
        <f t="shared" si="82"/>
        <v>-155574.68</v>
      </c>
      <c r="S266" s="21">
        <f t="shared" si="83"/>
        <v>-0.8166618145420328</v>
      </c>
      <c r="U266" s="9">
        <v>66204.05</v>
      </c>
      <c r="W266" s="9">
        <v>267693.59</v>
      </c>
      <c r="Y266" s="9">
        <f t="shared" si="84"/>
        <v>-201489.54000000004</v>
      </c>
      <c r="AA266" s="21">
        <f t="shared" si="85"/>
        <v>-0.7526872048000851</v>
      </c>
      <c r="AC266" s="9">
        <v>84412.52</v>
      </c>
      <c r="AE266" s="9">
        <v>356661.494</v>
      </c>
      <c r="AG266" s="9">
        <f t="shared" si="86"/>
        <v>-272248.974</v>
      </c>
      <c r="AI266" s="21">
        <f t="shared" si="87"/>
        <v>-0.7633259507402836</v>
      </c>
    </row>
    <row r="267" spans="1:35" ht="12.75" outlineLevel="1">
      <c r="A267" s="1" t="s">
        <v>694</v>
      </c>
      <c r="B267" s="16" t="s">
        <v>695</v>
      </c>
      <c r="C267" s="1" t="s">
        <v>1222</v>
      </c>
      <c r="E267" s="5">
        <v>-9352.51</v>
      </c>
      <c r="G267" s="5">
        <v>-9117.367</v>
      </c>
      <c r="I267" s="9">
        <f t="shared" si="80"/>
        <v>-235.14300000000003</v>
      </c>
      <c r="K267" s="21">
        <f t="shared" si="81"/>
        <v>-0.025790669608890378</v>
      </c>
      <c r="M267" s="9">
        <v>-27333.7</v>
      </c>
      <c r="O267" s="9">
        <v>-27964.897</v>
      </c>
      <c r="Q267" s="9">
        <f t="shared" si="82"/>
        <v>631.1970000000001</v>
      </c>
      <c r="S267" s="21">
        <f t="shared" si="83"/>
        <v>0.022571046837755206</v>
      </c>
      <c r="U267" s="9">
        <v>-43601.48</v>
      </c>
      <c r="W267" s="9">
        <v>-48701.727</v>
      </c>
      <c r="Y267" s="9">
        <f t="shared" si="84"/>
        <v>5100.246999999996</v>
      </c>
      <c r="AA267" s="21">
        <f t="shared" si="85"/>
        <v>0.10472415074726192</v>
      </c>
      <c r="AC267" s="9">
        <v>-110627.22</v>
      </c>
      <c r="AE267" s="9">
        <v>-146870.07</v>
      </c>
      <c r="AG267" s="9">
        <f t="shared" si="86"/>
        <v>36242.850000000006</v>
      </c>
      <c r="AI267" s="21">
        <f t="shared" si="87"/>
        <v>0.24676811279520738</v>
      </c>
    </row>
    <row r="268" spans="1:35" ht="12.75" outlineLevel="1">
      <c r="A268" s="1" t="s">
        <v>696</v>
      </c>
      <c r="B268" s="16" t="s">
        <v>697</v>
      </c>
      <c r="C268" s="1" t="s">
        <v>1223</v>
      </c>
      <c r="E268" s="5">
        <v>796.54</v>
      </c>
      <c r="G268" s="5">
        <v>715.62</v>
      </c>
      <c r="I268" s="9">
        <f t="shared" si="80"/>
        <v>80.91999999999996</v>
      </c>
      <c r="K268" s="21">
        <f t="shared" si="81"/>
        <v>0.11307677258880405</v>
      </c>
      <c r="M268" s="9">
        <v>2322.27</v>
      </c>
      <c r="O268" s="9">
        <v>2616.65</v>
      </c>
      <c r="Q268" s="9">
        <f t="shared" si="82"/>
        <v>-294.3800000000001</v>
      </c>
      <c r="S268" s="21">
        <f t="shared" si="83"/>
        <v>-0.11250262740527013</v>
      </c>
      <c r="U268" s="9">
        <v>3870.56</v>
      </c>
      <c r="W268" s="9">
        <v>4169.78</v>
      </c>
      <c r="Y268" s="9">
        <f t="shared" si="84"/>
        <v>-299.2199999999998</v>
      </c>
      <c r="AA268" s="21">
        <f t="shared" si="85"/>
        <v>-0.0717591815395536</v>
      </c>
      <c r="AC268" s="9">
        <v>9373.53</v>
      </c>
      <c r="AE268" s="9">
        <v>10033.14</v>
      </c>
      <c r="AG268" s="9">
        <f t="shared" si="86"/>
        <v>-659.6099999999988</v>
      </c>
      <c r="AI268" s="21">
        <f t="shared" si="87"/>
        <v>-0.06574312727620653</v>
      </c>
    </row>
    <row r="269" spans="1:35" ht="12.75" outlineLevel="1">
      <c r="A269" s="1" t="s">
        <v>698</v>
      </c>
      <c r="B269" s="16" t="s">
        <v>699</v>
      </c>
      <c r="C269" s="1" t="s">
        <v>1224</v>
      </c>
      <c r="E269" s="5">
        <v>1231.18</v>
      </c>
      <c r="G269" s="5">
        <v>1059.1200000000001</v>
      </c>
      <c r="I269" s="9">
        <f t="shared" si="80"/>
        <v>172.05999999999995</v>
      </c>
      <c r="K269" s="21">
        <f t="shared" si="81"/>
        <v>0.16245562353652082</v>
      </c>
      <c r="M269" s="9">
        <v>4188.29</v>
      </c>
      <c r="O269" s="9">
        <v>1534.21</v>
      </c>
      <c r="Q269" s="9">
        <f t="shared" si="82"/>
        <v>2654.08</v>
      </c>
      <c r="S269" s="21">
        <f t="shared" si="83"/>
        <v>1.7299326689305896</v>
      </c>
      <c r="U269" s="9">
        <v>7788.17</v>
      </c>
      <c r="W269" s="9">
        <v>5080.4800000000005</v>
      </c>
      <c r="Y269" s="9">
        <f t="shared" si="84"/>
        <v>2707.6899999999996</v>
      </c>
      <c r="AA269" s="21">
        <f t="shared" si="85"/>
        <v>0.5329594841432305</v>
      </c>
      <c r="AC269" s="9">
        <v>20449.64</v>
      </c>
      <c r="AE269" s="9">
        <v>9627.710000000001</v>
      </c>
      <c r="AG269" s="9">
        <f t="shared" si="86"/>
        <v>10821.929999999998</v>
      </c>
      <c r="AI269" s="21">
        <f t="shared" si="87"/>
        <v>1.1240398807192986</v>
      </c>
    </row>
    <row r="270" spans="1:35" ht="12.75" outlineLevel="1">
      <c r="A270" s="1" t="s">
        <v>700</v>
      </c>
      <c r="B270" s="16" t="s">
        <v>701</v>
      </c>
      <c r="C270" s="1" t="s">
        <v>1225</v>
      </c>
      <c r="E270" s="5">
        <v>2719</v>
      </c>
      <c r="G270" s="5">
        <v>1996</v>
      </c>
      <c r="I270" s="9">
        <f t="shared" si="80"/>
        <v>723</v>
      </c>
      <c r="K270" s="21">
        <f t="shared" si="81"/>
        <v>0.3622244488977956</v>
      </c>
      <c r="M270" s="9">
        <v>4793</v>
      </c>
      <c r="O270" s="9">
        <v>3447</v>
      </c>
      <c r="Q270" s="9">
        <f t="shared" si="82"/>
        <v>1346</v>
      </c>
      <c r="S270" s="21">
        <f t="shared" si="83"/>
        <v>0.3904844792573252</v>
      </c>
      <c r="U270" s="9">
        <v>6614</v>
      </c>
      <c r="W270" s="9">
        <v>5255</v>
      </c>
      <c r="Y270" s="9">
        <f t="shared" si="84"/>
        <v>1359</v>
      </c>
      <c r="AA270" s="21">
        <f t="shared" si="85"/>
        <v>0.25861084681255947</v>
      </c>
      <c r="AC270" s="9">
        <v>13413</v>
      </c>
      <c r="AE270" s="9">
        <v>12287</v>
      </c>
      <c r="AG270" s="9">
        <f t="shared" si="86"/>
        <v>1126</v>
      </c>
      <c r="AI270" s="21">
        <f t="shared" si="87"/>
        <v>0.09164157239358672</v>
      </c>
    </row>
    <row r="271" spans="1:35" ht="12.75" outlineLevel="1">
      <c r="A271" s="1" t="s">
        <v>702</v>
      </c>
      <c r="B271" s="16" t="s">
        <v>703</v>
      </c>
      <c r="C271" s="1" t="s">
        <v>1226</v>
      </c>
      <c r="E271" s="5">
        <v>249633.6</v>
      </c>
      <c r="G271" s="5">
        <v>184618.02</v>
      </c>
      <c r="I271" s="9">
        <f t="shared" si="80"/>
        <v>65015.580000000016</v>
      </c>
      <c r="K271" s="21">
        <f t="shared" si="81"/>
        <v>0.3521626978774879</v>
      </c>
      <c r="M271" s="9">
        <v>616168</v>
      </c>
      <c r="O271" s="9">
        <v>551590.1</v>
      </c>
      <c r="Q271" s="9">
        <f t="shared" si="82"/>
        <v>64577.90000000002</v>
      </c>
      <c r="S271" s="21">
        <f t="shared" si="83"/>
        <v>0.11707588660492642</v>
      </c>
      <c r="U271" s="9">
        <v>1248168</v>
      </c>
      <c r="W271" s="9">
        <v>923090.1</v>
      </c>
      <c r="Y271" s="9">
        <f t="shared" si="84"/>
        <v>325077.9</v>
      </c>
      <c r="AA271" s="21">
        <f t="shared" si="85"/>
        <v>0.35216269787748783</v>
      </c>
      <c r="AC271" s="9">
        <v>2540494.14</v>
      </c>
      <c r="AE271" s="9">
        <v>1500772.4100000001</v>
      </c>
      <c r="AG271" s="9">
        <f t="shared" si="86"/>
        <v>1039721.73</v>
      </c>
      <c r="AI271" s="21">
        <f t="shared" si="87"/>
        <v>0.6927910741642698</v>
      </c>
    </row>
    <row r="272" spans="1:35" ht="12.75" outlineLevel="1">
      <c r="A272" s="1" t="s">
        <v>704</v>
      </c>
      <c r="B272" s="16" t="s">
        <v>705</v>
      </c>
      <c r="C272" s="1" t="s">
        <v>1227</v>
      </c>
      <c r="E272" s="5">
        <v>13186.630000000001</v>
      </c>
      <c r="G272" s="5">
        <v>12949.03</v>
      </c>
      <c r="I272" s="9">
        <f t="shared" si="80"/>
        <v>237.60000000000036</v>
      </c>
      <c r="K272" s="21">
        <f t="shared" si="81"/>
        <v>0.018348864741220026</v>
      </c>
      <c r="M272" s="9">
        <v>39475.54</v>
      </c>
      <c r="O272" s="9">
        <v>38778.49</v>
      </c>
      <c r="Q272" s="9">
        <f t="shared" si="82"/>
        <v>697.0500000000029</v>
      </c>
      <c r="S272" s="21">
        <f t="shared" si="83"/>
        <v>0.017975171286968704</v>
      </c>
      <c r="U272" s="9">
        <v>65598.83</v>
      </c>
      <c r="W272" s="9">
        <v>64577.23</v>
      </c>
      <c r="Y272" s="9">
        <f t="shared" si="84"/>
        <v>1021.5999999999985</v>
      </c>
      <c r="AA272" s="21">
        <f t="shared" si="85"/>
        <v>0.015819817604440428</v>
      </c>
      <c r="AC272" s="9">
        <v>155329.98</v>
      </c>
      <c r="AE272" s="9">
        <v>151670.57</v>
      </c>
      <c r="AG272" s="9">
        <f t="shared" si="86"/>
        <v>3659.4100000000035</v>
      </c>
      <c r="AI272" s="21">
        <f t="shared" si="87"/>
        <v>0.02412735707395313</v>
      </c>
    </row>
    <row r="273" spans="1:35" ht="12.75" outlineLevel="1">
      <c r="A273" s="1" t="s">
        <v>706</v>
      </c>
      <c r="B273" s="16" t="s">
        <v>707</v>
      </c>
      <c r="C273" s="1" t="s">
        <v>1228</v>
      </c>
      <c r="E273" s="5">
        <v>425247.67</v>
      </c>
      <c r="G273" s="5">
        <v>380064.98</v>
      </c>
      <c r="I273" s="9">
        <f t="shared" si="80"/>
        <v>45182.69</v>
      </c>
      <c r="K273" s="21">
        <f t="shared" si="81"/>
        <v>0.11888148705518727</v>
      </c>
      <c r="M273" s="9">
        <v>1185403.72</v>
      </c>
      <c r="O273" s="9">
        <v>1067931.9</v>
      </c>
      <c r="Q273" s="9">
        <f t="shared" si="82"/>
        <v>117471.82000000007</v>
      </c>
      <c r="S273" s="21">
        <f t="shared" si="83"/>
        <v>0.10999935482777513</v>
      </c>
      <c r="U273" s="9">
        <v>2057573.54</v>
      </c>
      <c r="W273" s="9">
        <v>1838932.55</v>
      </c>
      <c r="Y273" s="9">
        <f t="shared" si="84"/>
        <v>218640.99</v>
      </c>
      <c r="AA273" s="21">
        <f t="shared" si="85"/>
        <v>0.11889560060264308</v>
      </c>
      <c r="AC273" s="9">
        <v>5335469.92</v>
      </c>
      <c r="AE273" s="9">
        <v>4308568.49</v>
      </c>
      <c r="AG273" s="9">
        <f t="shared" si="86"/>
        <v>1026901.4299999997</v>
      </c>
      <c r="AI273" s="21">
        <f t="shared" si="87"/>
        <v>0.2383393538673908</v>
      </c>
    </row>
    <row r="274" spans="1:35" ht="12.75" outlineLevel="1">
      <c r="A274" s="1" t="s">
        <v>708</v>
      </c>
      <c r="B274" s="16" t="s">
        <v>709</v>
      </c>
      <c r="C274" s="1" t="s">
        <v>1229</v>
      </c>
      <c r="E274" s="5">
        <v>0</v>
      </c>
      <c r="G274" s="5">
        <v>0</v>
      </c>
      <c r="I274" s="9">
        <f t="shared" si="80"/>
        <v>0</v>
      </c>
      <c r="K274" s="21">
        <f t="shared" si="81"/>
        <v>0</v>
      </c>
      <c r="M274" s="9">
        <v>0</v>
      </c>
      <c r="O274" s="9">
        <v>0</v>
      </c>
      <c r="Q274" s="9">
        <f t="shared" si="82"/>
        <v>0</v>
      </c>
      <c r="S274" s="21">
        <f t="shared" si="83"/>
        <v>0</v>
      </c>
      <c r="U274" s="9">
        <v>0</v>
      </c>
      <c r="W274" s="9">
        <v>125</v>
      </c>
      <c r="Y274" s="9">
        <f t="shared" si="84"/>
        <v>-125</v>
      </c>
      <c r="AA274" s="21" t="str">
        <f t="shared" si="85"/>
        <v>N.M.</v>
      </c>
      <c r="AC274" s="9">
        <v>0</v>
      </c>
      <c r="AE274" s="9">
        <v>208.2</v>
      </c>
      <c r="AG274" s="9">
        <f t="shared" si="86"/>
        <v>-208.2</v>
      </c>
      <c r="AI274" s="21" t="str">
        <f t="shared" si="87"/>
        <v>N.M.</v>
      </c>
    </row>
    <row r="275" spans="1:35" ht="12.75" outlineLevel="1">
      <c r="A275" s="1" t="s">
        <v>710</v>
      </c>
      <c r="B275" s="16" t="s">
        <v>711</v>
      </c>
      <c r="C275" s="1" t="s">
        <v>1230</v>
      </c>
      <c r="E275" s="5">
        <v>16798.5</v>
      </c>
      <c r="G275" s="5">
        <v>0</v>
      </c>
      <c r="I275" s="9">
        <f t="shared" si="80"/>
        <v>16798.5</v>
      </c>
      <c r="K275" s="21" t="str">
        <f t="shared" si="81"/>
        <v>N.M.</v>
      </c>
      <c r="M275" s="9">
        <v>50054.42</v>
      </c>
      <c r="O275" s="9">
        <v>0</v>
      </c>
      <c r="Q275" s="9">
        <f t="shared" si="82"/>
        <v>50054.42</v>
      </c>
      <c r="S275" s="21" t="str">
        <f t="shared" si="83"/>
        <v>N.M.</v>
      </c>
      <c r="U275" s="9">
        <v>83552.91</v>
      </c>
      <c r="W275" s="9">
        <v>-15.610000000000001</v>
      </c>
      <c r="Y275" s="9">
        <f t="shared" si="84"/>
        <v>83568.52</v>
      </c>
      <c r="AA275" s="21" t="str">
        <f t="shared" si="85"/>
        <v>N.M.</v>
      </c>
      <c r="AC275" s="9">
        <v>80546.54000000001</v>
      </c>
      <c r="AE275" s="9">
        <v>43027.42</v>
      </c>
      <c r="AG275" s="9">
        <f t="shared" si="86"/>
        <v>37519.12000000001</v>
      </c>
      <c r="AI275" s="21">
        <f t="shared" si="87"/>
        <v>0.8719816340370864</v>
      </c>
    </row>
    <row r="276" spans="1:35" ht="12.75" outlineLevel="1">
      <c r="A276" s="1" t="s">
        <v>712</v>
      </c>
      <c r="B276" s="16" t="s">
        <v>713</v>
      </c>
      <c r="C276" s="1" t="s">
        <v>1231</v>
      </c>
      <c r="E276" s="5">
        <v>21195.78</v>
      </c>
      <c r="G276" s="5">
        <v>0</v>
      </c>
      <c r="I276" s="9">
        <f t="shared" si="80"/>
        <v>21195.78</v>
      </c>
      <c r="K276" s="21" t="str">
        <f t="shared" si="81"/>
        <v>N.M.</v>
      </c>
      <c r="M276" s="9">
        <v>63854.64</v>
      </c>
      <c r="O276" s="9">
        <v>19567.48</v>
      </c>
      <c r="Q276" s="9">
        <f t="shared" si="82"/>
        <v>44287.16</v>
      </c>
      <c r="S276" s="21">
        <f t="shared" si="83"/>
        <v>2.2633042169967723</v>
      </c>
      <c r="U276" s="9">
        <v>108202.90000000001</v>
      </c>
      <c r="W276" s="9">
        <v>57432.450000000004</v>
      </c>
      <c r="Y276" s="9">
        <f t="shared" si="84"/>
        <v>50770.450000000004</v>
      </c>
      <c r="AA276" s="21">
        <f t="shared" si="85"/>
        <v>0.8840028590108902</v>
      </c>
      <c r="AC276" s="9">
        <v>223669.95</v>
      </c>
      <c r="AE276" s="9">
        <v>215894.48</v>
      </c>
      <c r="AG276" s="9">
        <f t="shared" si="86"/>
        <v>7775.470000000001</v>
      </c>
      <c r="AI276" s="21">
        <f t="shared" si="87"/>
        <v>0.03601514035930887</v>
      </c>
    </row>
    <row r="277" spans="1:35" ht="12.75" outlineLevel="1">
      <c r="A277" s="1" t="s">
        <v>714</v>
      </c>
      <c r="B277" s="16" t="s">
        <v>715</v>
      </c>
      <c r="C277" s="1" t="s">
        <v>1232</v>
      </c>
      <c r="E277" s="5">
        <v>280</v>
      </c>
      <c r="G277" s="5">
        <v>1148.8</v>
      </c>
      <c r="I277" s="9">
        <f t="shared" si="80"/>
        <v>-868.8</v>
      </c>
      <c r="K277" s="21">
        <f t="shared" si="81"/>
        <v>-0.7562674094707521</v>
      </c>
      <c r="M277" s="9">
        <v>3797.32</v>
      </c>
      <c r="O277" s="9">
        <v>8995.4</v>
      </c>
      <c r="Q277" s="9">
        <f t="shared" si="82"/>
        <v>-5198.08</v>
      </c>
      <c r="S277" s="21">
        <f t="shared" si="83"/>
        <v>-0.5778597950063366</v>
      </c>
      <c r="U277" s="9">
        <v>3797.32</v>
      </c>
      <c r="W277" s="9">
        <v>9004.2</v>
      </c>
      <c r="Y277" s="9">
        <f t="shared" si="84"/>
        <v>-5206.880000000001</v>
      </c>
      <c r="AA277" s="21">
        <f t="shared" si="85"/>
        <v>-0.5782723617867218</v>
      </c>
      <c r="AC277" s="9">
        <v>4714.24</v>
      </c>
      <c r="AE277" s="9">
        <v>9220.215</v>
      </c>
      <c r="AG277" s="9">
        <f t="shared" si="86"/>
        <v>-4505.975</v>
      </c>
      <c r="AI277" s="21">
        <f t="shared" si="87"/>
        <v>-0.48870606596483923</v>
      </c>
    </row>
    <row r="278" spans="1:35" ht="12.75" outlineLevel="1">
      <c r="A278" s="1" t="s">
        <v>716</v>
      </c>
      <c r="B278" s="16" t="s">
        <v>717</v>
      </c>
      <c r="C278" s="1" t="s">
        <v>1233</v>
      </c>
      <c r="E278" s="5">
        <v>27.35</v>
      </c>
      <c r="G278" s="5">
        <v>67.86</v>
      </c>
      <c r="I278" s="9">
        <f t="shared" si="80"/>
        <v>-40.51</v>
      </c>
      <c r="K278" s="21">
        <f t="shared" si="81"/>
        <v>-0.5969643383436487</v>
      </c>
      <c r="M278" s="9">
        <v>349.38</v>
      </c>
      <c r="O278" s="9">
        <v>278.6</v>
      </c>
      <c r="Q278" s="9">
        <f t="shared" si="82"/>
        <v>70.77999999999997</v>
      </c>
      <c r="S278" s="21">
        <f t="shared" si="83"/>
        <v>0.25405599425699915</v>
      </c>
      <c r="U278" s="9">
        <v>497.61</v>
      </c>
      <c r="W278" s="9">
        <v>232.07</v>
      </c>
      <c r="Y278" s="9">
        <f t="shared" si="84"/>
        <v>265.54</v>
      </c>
      <c r="AA278" s="21">
        <f t="shared" si="85"/>
        <v>1.1442237256000345</v>
      </c>
      <c r="AC278" s="9">
        <v>1160.96</v>
      </c>
      <c r="AE278" s="9">
        <v>2939.463</v>
      </c>
      <c r="AG278" s="9">
        <f t="shared" si="86"/>
        <v>-1778.5030000000002</v>
      </c>
      <c r="AI278" s="21">
        <f t="shared" si="87"/>
        <v>-0.6050435062458688</v>
      </c>
    </row>
    <row r="279" spans="1:35" ht="12.75" outlineLevel="1">
      <c r="A279" s="1" t="s">
        <v>718</v>
      </c>
      <c r="B279" s="16" t="s">
        <v>719</v>
      </c>
      <c r="C279" s="1" t="s">
        <v>1234</v>
      </c>
      <c r="E279" s="5">
        <v>6000.25</v>
      </c>
      <c r="G279" s="5">
        <v>0</v>
      </c>
      <c r="I279" s="9">
        <f t="shared" si="80"/>
        <v>6000.25</v>
      </c>
      <c r="K279" s="21" t="str">
        <f t="shared" si="81"/>
        <v>N.M.</v>
      </c>
      <c r="M279" s="9">
        <v>9561.67</v>
      </c>
      <c r="O279" s="9">
        <v>4244.5</v>
      </c>
      <c r="Q279" s="9">
        <f t="shared" si="82"/>
        <v>5317.17</v>
      </c>
      <c r="S279" s="21">
        <f t="shared" si="83"/>
        <v>1.2527199905760396</v>
      </c>
      <c r="U279" s="9">
        <v>11694.550000000001</v>
      </c>
      <c r="W279" s="9">
        <v>9595.84</v>
      </c>
      <c r="Y279" s="9">
        <f t="shared" si="84"/>
        <v>2098.710000000001</v>
      </c>
      <c r="AA279" s="21">
        <f t="shared" si="85"/>
        <v>0.21871039950645288</v>
      </c>
      <c r="AC279" s="9">
        <v>25278.090000000004</v>
      </c>
      <c r="AE279" s="9">
        <v>14075.036</v>
      </c>
      <c r="AG279" s="9">
        <f t="shared" si="86"/>
        <v>11203.054000000004</v>
      </c>
      <c r="AI279" s="21">
        <f t="shared" si="87"/>
        <v>0.7959520671918711</v>
      </c>
    </row>
    <row r="280" spans="1:35" ht="12.75" outlineLevel="1">
      <c r="A280" s="1" t="s">
        <v>720</v>
      </c>
      <c r="B280" s="16" t="s">
        <v>721</v>
      </c>
      <c r="C280" s="1" t="s">
        <v>1235</v>
      </c>
      <c r="E280" s="5">
        <v>278903.17</v>
      </c>
      <c r="G280" s="5">
        <v>341630.5</v>
      </c>
      <c r="I280" s="9">
        <f t="shared" si="80"/>
        <v>-62727.330000000016</v>
      </c>
      <c r="K280" s="21">
        <f t="shared" si="81"/>
        <v>-0.18361162132772108</v>
      </c>
      <c r="M280" s="9">
        <v>831793.02</v>
      </c>
      <c r="O280" s="9">
        <v>976983.34</v>
      </c>
      <c r="Q280" s="9">
        <f t="shared" si="82"/>
        <v>-145190.31999999995</v>
      </c>
      <c r="S280" s="21">
        <f t="shared" si="83"/>
        <v>-0.14861084529854926</v>
      </c>
      <c r="U280" s="9">
        <v>1394515.84</v>
      </c>
      <c r="W280" s="9">
        <v>1708152.5</v>
      </c>
      <c r="Y280" s="9">
        <f t="shared" si="84"/>
        <v>-313636.6599999999</v>
      </c>
      <c r="AA280" s="21">
        <f t="shared" si="85"/>
        <v>-0.18361162718199922</v>
      </c>
      <c r="AC280" s="9">
        <v>3785929.34</v>
      </c>
      <c r="AE280" s="9">
        <v>3219847.382</v>
      </c>
      <c r="AG280" s="9">
        <f t="shared" si="86"/>
        <v>566081.9579999996</v>
      </c>
      <c r="AI280" s="21">
        <f t="shared" si="87"/>
        <v>0.17581018316724664</v>
      </c>
    </row>
    <row r="281" spans="1:35" ht="12.75" outlineLevel="1">
      <c r="A281" s="1" t="s">
        <v>722</v>
      </c>
      <c r="B281" s="16" t="s">
        <v>723</v>
      </c>
      <c r="C281" s="1" t="s">
        <v>1236</v>
      </c>
      <c r="E281" s="5">
        <v>112731.31</v>
      </c>
      <c r="G281" s="5">
        <v>112871.45</v>
      </c>
      <c r="I281" s="9">
        <f t="shared" si="80"/>
        <v>-140.13999999999942</v>
      </c>
      <c r="K281" s="21">
        <f t="shared" si="81"/>
        <v>-0.0012415894364783957</v>
      </c>
      <c r="M281" s="9">
        <v>333027.09</v>
      </c>
      <c r="O281" s="9">
        <v>278229.33</v>
      </c>
      <c r="Q281" s="9">
        <f t="shared" si="82"/>
        <v>54797.76000000001</v>
      </c>
      <c r="S281" s="21">
        <f t="shared" si="83"/>
        <v>0.19695177356032165</v>
      </c>
      <c r="U281" s="9">
        <v>557372.1900000001</v>
      </c>
      <c r="W281" s="9">
        <v>605039.92</v>
      </c>
      <c r="Y281" s="9">
        <f t="shared" si="84"/>
        <v>-47667.72999999998</v>
      </c>
      <c r="AA281" s="21">
        <f t="shared" si="85"/>
        <v>-0.07878443789295751</v>
      </c>
      <c r="AC281" s="9">
        <v>1566088.73</v>
      </c>
      <c r="AE281" s="9">
        <v>1505152.76</v>
      </c>
      <c r="AG281" s="9">
        <f t="shared" si="86"/>
        <v>60935.96999999997</v>
      </c>
      <c r="AI281" s="21">
        <f t="shared" si="87"/>
        <v>0.0404849073259514</v>
      </c>
    </row>
    <row r="282" spans="1:35" ht="12.75" outlineLevel="1">
      <c r="A282" s="1" t="s">
        <v>724</v>
      </c>
      <c r="B282" s="16" t="s">
        <v>725</v>
      </c>
      <c r="C282" s="1" t="s">
        <v>1237</v>
      </c>
      <c r="E282" s="5">
        <v>0</v>
      </c>
      <c r="G282" s="5">
        <v>0</v>
      </c>
      <c r="I282" s="9">
        <f t="shared" si="80"/>
        <v>0</v>
      </c>
      <c r="K282" s="21">
        <f t="shared" si="81"/>
        <v>0</v>
      </c>
      <c r="M282" s="9">
        <v>4012.08</v>
      </c>
      <c r="O282" s="9">
        <v>-547.28</v>
      </c>
      <c r="Q282" s="9">
        <f t="shared" si="82"/>
        <v>4559.36</v>
      </c>
      <c r="S282" s="21">
        <f t="shared" si="83"/>
        <v>8.330945768162549</v>
      </c>
      <c r="U282" s="9">
        <v>4012.08</v>
      </c>
      <c r="W282" s="9">
        <v>-547.28</v>
      </c>
      <c r="Y282" s="9">
        <f t="shared" si="84"/>
        <v>4559.36</v>
      </c>
      <c r="AA282" s="21">
        <f t="shared" si="85"/>
        <v>8.330945768162549</v>
      </c>
      <c r="AC282" s="9">
        <v>25157.699999999997</v>
      </c>
      <c r="AE282" s="9">
        <v>30715.620000000003</v>
      </c>
      <c r="AG282" s="9">
        <f t="shared" si="86"/>
        <v>-5557.9200000000055</v>
      </c>
      <c r="AI282" s="21">
        <f t="shared" si="87"/>
        <v>-0.18094767418010788</v>
      </c>
    </row>
    <row r="283" spans="1:35" ht="12.75" outlineLevel="1">
      <c r="A283" s="1" t="s">
        <v>726</v>
      </c>
      <c r="B283" s="16" t="s">
        <v>727</v>
      </c>
      <c r="C283" s="1" t="s">
        <v>1238</v>
      </c>
      <c r="E283" s="5">
        <v>86.13</v>
      </c>
      <c r="G283" s="5">
        <v>233.32</v>
      </c>
      <c r="I283" s="9">
        <f t="shared" si="80"/>
        <v>-147.19</v>
      </c>
      <c r="K283" s="21">
        <f t="shared" si="81"/>
        <v>-0.6308503343048174</v>
      </c>
      <c r="M283" s="9">
        <v>97.31</v>
      </c>
      <c r="O283" s="9">
        <v>666.61</v>
      </c>
      <c r="Q283" s="9">
        <f t="shared" si="82"/>
        <v>-569.3</v>
      </c>
      <c r="S283" s="21">
        <f t="shared" si="83"/>
        <v>-0.8540225919203132</v>
      </c>
      <c r="U283" s="9">
        <v>430.65000000000003</v>
      </c>
      <c r="W283" s="9">
        <v>1166.6100000000001</v>
      </c>
      <c r="Y283" s="9">
        <f t="shared" si="84"/>
        <v>-735.96</v>
      </c>
      <c r="AA283" s="21">
        <f t="shared" si="85"/>
        <v>-0.6308534985985034</v>
      </c>
      <c r="AC283" s="9">
        <v>2063.89</v>
      </c>
      <c r="AE283" s="9">
        <v>4225.05</v>
      </c>
      <c r="AG283" s="9">
        <f t="shared" si="86"/>
        <v>-2161.1600000000003</v>
      </c>
      <c r="AI283" s="21">
        <f t="shared" si="87"/>
        <v>-0.5115111063774394</v>
      </c>
    </row>
    <row r="284" spans="1:35" ht="12.75" outlineLevel="1">
      <c r="A284" s="1" t="s">
        <v>728</v>
      </c>
      <c r="B284" s="16" t="s">
        <v>729</v>
      </c>
      <c r="C284" s="1" t="s">
        <v>1239</v>
      </c>
      <c r="E284" s="5">
        <v>-92118.89</v>
      </c>
      <c r="G284" s="5">
        <v>-41340.770000000004</v>
      </c>
      <c r="I284" s="9">
        <f t="shared" si="80"/>
        <v>-50778.119999999995</v>
      </c>
      <c r="K284" s="21">
        <f t="shared" si="81"/>
        <v>-1.2282819115367225</v>
      </c>
      <c r="M284" s="9">
        <v>-290707.16000000003</v>
      </c>
      <c r="O284" s="9">
        <v>-114611.12</v>
      </c>
      <c r="Q284" s="9">
        <f t="shared" si="82"/>
        <v>-176096.04000000004</v>
      </c>
      <c r="S284" s="21">
        <f t="shared" si="83"/>
        <v>-1.5364655715780462</v>
      </c>
      <c r="U284" s="9">
        <v>-482207.43</v>
      </c>
      <c r="W284" s="9">
        <v>-185767.56</v>
      </c>
      <c r="Y284" s="9">
        <f t="shared" si="84"/>
        <v>-296439.87</v>
      </c>
      <c r="AA284" s="21">
        <f t="shared" si="85"/>
        <v>-1.5957569233293476</v>
      </c>
      <c r="AC284" s="9">
        <v>-863469.69</v>
      </c>
      <c r="AE284" s="9">
        <v>-436066.579</v>
      </c>
      <c r="AG284" s="9">
        <f t="shared" si="86"/>
        <v>-427403.1109999999</v>
      </c>
      <c r="AI284" s="21">
        <f t="shared" si="87"/>
        <v>-0.9801326943700491</v>
      </c>
    </row>
    <row r="285" spans="1:35" ht="12.75" outlineLevel="1">
      <c r="A285" s="1" t="s">
        <v>730</v>
      </c>
      <c r="B285" s="16" t="s">
        <v>731</v>
      </c>
      <c r="C285" s="1" t="s">
        <v>1240</v>
      </c>
      <c r="E285" s="5">
        <v>-156553.65</v>
      </c>
      <c r="G285" s="5">
        <v>-146624.475</v>
      </c>
      <c r="I285" s="9">
        <f t="shared" si="80"/>
        <v>-9929.174999999988</v>
      </c>
      <c r="K285" s="21">
        <f t="shared" si="81"/>
        <v>-0.06771840103775299</v>
      </c>
      <c r="M285" s="9">
        <v>-453582.93</v>
      </c>
      <c r="O285" s="9">
        <v>-438026.005</v>
      </c>
      <c r="Q285" s="9">
        <f t="shared" si="82"/>
        <v>-15556.924999999988</v>
      </c>
      <c r="S285" s="21">
        <f t="shared" si="83"/>
        <v>-0.035515984947058085</v>
      </c>
      <c r="U285" s="9">
        <v>-711440.46</v>
      </c>
      <c r="W285" s="9">
        <v>-748143.035</v>
      </c>
      <c r="Y285" s="9">
        <f t="shared" si="84"/>
        <v>36702.57500000007</v>
      </c>
      <c r="AA285" s="21">
        <f t="shared" si="85"/>
        <v>0.049058232561103865</v>
      </c>
      <c r="AC285" s="9">
        <v>-1770286.42</v>
      </c>
      <c r="AE285" s="9">
        <v>-1818353.2740000002</v>
      </c>
      <c r="AG285" s="9">
        <f t="shared" si="86"/>
        <v>48066.85400000028</v>
      </c>
      <c r="AI285" s="21">
        <f t="shared" si="87"/>
        <v>0.026434276929181738</v>
      </c>
    </row>
    <row r="286" spans="1:35" ht="12.75" outlineLevel="1">
      <c r="A286" s="1" t="s">
        <v>732</v>
      </c>
      <c r="B286" s="16" t="s">
        <v>733</v>
      </c>
      <c r="C286" s="1" t="s">
        <v>1241</v>
      </c>
      <c r="E286" s="5">
        <v>-44489.91</v>
      </c>
      <c r="G286" s="5">
        <v>-40883.229</v>
      </c>
      <c r="I286" s="9">
        <f t="shared" si="80"/>
        <v>-3606.681000000004</v>
      </c>
      <c r="K286" s="21">
        <f t="shared" si="81"/>
        <v>-0.08821908367365025</v>
      </c>
      <c r="M286" s="9">
        <v>-128342.69</v>
      </c>
      <c r="O286" s="9">
        <v>-113493.156</v>
      </c>
      <c r="Q286" s="9">
        <f t="shared" si="82"/>
        <v>-14849.534</v>
      </c>
      <c r="S286" s="21">
        <f t="shared" si="83"/>
        <v>-0.13084078832031068</v>
      </c>
      <c r="U286" s="9">
        <v>-207987.56</v>
      </c>
      <c r="W286" s="9">
        <v>-240380.356</v>
      </c>
      <c r="Y286" s="9">
        <f t="shared" si="84"/>
        <v>32392.796000000002</v>
      </c>
      <c r="AA286" s="21">
        <f t="shared" si="85"/>
        <v>0.13475641911438055</v>
      </c>
      <c r="AC286" s="9">
        <v>-521005.09</v>
      </c>
      <c r="AE286" s="9">
        <v>-623395.354</v>
      </c>
      <c r="AG286" s="9">
        <f t="shared" si="86"/>
        <v>102390.26400000002</v>
      </c>
      <c r="AI286" s="21">
        <f t="shared" si="87"/>
        <v>0.1642461133901874</v>
      </c>
    </row>
    <row r="287" spans="1:35" ht="12.75" outlineLevel="1">
      <c r="A287" s="1" t="s">
        <v>734</v>
      </c>
      <c r="B287" s="16" t="s">
        <v>735</v>
      </c>
      <c r="C287" s="1" t="s">
        <v>1242</v>
      </c>
      <c r="E287" s="5">
        <v>-73663.23</v>
      </c>
      <c r="G287" s="5">
        <v>-63406.122</v>
      </c>
      <c r="I287" s="9">
        <f t="shared" si="80"/>
        <v>-10257.107999999993</v>
      </c>
      <c r="K287" s="21">
        <f t="shared" si="81"/>
        <v>-0.16176841725157062</v>
      </c>
      <c r="M287" s="9">
        <v>-214685.47</v>
      </c>
      <c r="O287" s="9">
        <v>-205937.182</v>
      </c>
      <c r="Q287" s="9">
        <f t="shared" si="82"/>
        <v>-8748.288</v>
      </c>
      <c r="S287" s="21">
        <f t="shared" si="83"/>
        <v>-0.042480371514455315</v>
      </c>
      <c r="U287" s="9">
        <v>-339510.81</v>
      </c>
      <c r="W287" s="9">
        <v>-374726.112</v>
      </c>
      <c r="Y287" s="9">
        <f t="shared" si="84"/>
        <v>35215.302000000025</v>
      </c>
      <c r="AA287" s="21">
        <f t="shared" si="85"/>
        <v>0.09397610914288253</v>
      </c>
      <c r="AC287" s="9">
        <v>-902528.73</v>
      </c>
      <c r="AE287" s="9">
        <v>-789287.217</v>
      </c>
      <c r="AG287" s="9">
        <f t="shared" si="86"/>
        <v>-113241.51300000004</v>
      </c>
      <c r="AI287" s="21">
        <f t="shared" si="87"/>
        <v>-0.14347313697847464</v>
      </c>
    </row>
    <row r="288" spans="1:35" ht="12.75" outlineLevel="1">
      <c r="A288" s="1" t="s">
        <v>736</v>
      </c>
      <c r="B288" s="16" t="s">
        <v>737</v>
      </c>
      <c r="C288" s="1" t="s">
        <v>1243</v>
      </c>
      <c r="E288" s="5">
        <v>-89021.18000000001</v>
      </c>
      <c r="G288" s="5">
        <v>-72809.86</v>
      </c>
      <c r="I288" s="9">
        <f t="shared" si="80"/>
        <v>-16211.320000000007</v>
      </c>
      <c r="K288" s="21">
        <f t="shared" si="81"/>
        <v>-0.22265281103411003</v>
      </c>
      <c r="M288" s="9">
        <v>-287845.19</v>
      </c>
      <c r="O288" s="9">
        <v>-226406.64</v>
      </c>
      <c r="Q288" s="9">
        <f t="shared" si="82"/>
        <v>-61438.54999999999</v>
      </c>
      <c r="S288" s="21">
        <f t="shared" si="83"/>
        <v>-0.2713637285549575</v>
      </c>
      <c r="U288" s="9">
        <v>-489972.57</v>
      </c>
      <c r="W288" s="9">
        <v>-412789.07</v>
      </c>
      <c r="Y288" s="9">
        <f t="shared" si="84"/>
        <v>-77183.5</v>
      </c>
      <c r="AA288" s="21">
        <f t="shared" si="85"/>
        <v>-0.1869804837613554</v>
      </c>
      <c r="AC288" s="9">
        <v>-1066463.45</v>
      </c>
      <c r="AE288" s="9">
        <v>-939135.29</v>
      </c>
      <c r="AG288" s="9">
        <f t="shared" si="86"/>
        <v>-127328.15999999992</v>
      </c>
      <c r="AI288" s="21">
        <f t="shared" si="87"/>
        <v>-0.13558021017397814</v>
      </c>
    </row>
    <row r="289" spans="1:35" ht="12.75" outlineLevel="1">
      <c r="A289" s="1" t="s">
        <v>738</v>
      </c>
      <c r="B289" s="16" t="s">
        <v>739</v>
      </c>
      <c r="C289" s="1" t="s">
        <v>1244</v>
      </c>
      <c r="E289" s="5">
        <v>-79576.56</v>
      </c>
      <c r="G289" s="5">
        <v>-72281.72</v>
      </c>
      <c r="I289" s="9">
        <f t="shared" si="80"/>
        <v>-7294.8399999999965</v>
      </c>
      <c r="K289" s="21">
        <f t="shared" si="81"/>
        <v>-0.10092233555039914</v>
      </c>
      <c r="M289" s="9">
        <v>-235173.61000000002</v>
      </c>
      <c r="O289" s="9">
        <v>-214570.51</v>
      </c>
      <c r="Q289" s="9">
        <f t="shared" si="82"/>
        <v>-20603.100000000006</v>
      </c>
      <c r="S289" s="21">
        <f t="shared" si="83"/>
        <v>-0.09602018469360027</v>
      </c>
      <c r="U289" s="9">
        <v>-397882.81</v>
      </c>
      <c r="W289" s="9">
        <v>-369855.51</v>
      </c>
      <c r="Y289" s="9">
        <f t="shared" si="84"/>
        <v>-28027.29999999999</v>
      </c>
      <c r="AA289" s="21">
        <f t="shared" si="85"/>
        <v>-0.0757790522033861</v>
      </c>
      <c r="AC289" s="9">
        <v>-895407.94</v>
      </c>
      <c r="AE289" s="9">
        <v>-930861.88</v>
      </c>
      <c r="AG289" s="9">
        <f t="shared" si="86"/>
        <v>35453.94000000006</v>
      </c>
      <c r="AI289" s="21">
        <f t="shared" si="87"/>
        <v>0.03808721869672014</v>
      </c>
    </row>
    <row r="290" spans="1:35" ht="12.75" outlineLevel="1">
      <c r="A290" s="1" t="s">
        <v>740</v>
      </c>
      <c r="B290" s="16" t="s">
        <v>741</v>
      </c>
      <c r="C290" s="1" t="s">
        <v>1245</v>
      </c>
      <c r="E290" s="5">
        <v>315.24</v>
      </c>
      <c r="G290" s="5">
        <v>7045.84</v>
      </c>
      <c r="I290" s="9">
        <f t="shared" si="80"/>
        <v>-6730.6</v>
      </c>
      <c r="K290" s="21">
        <f t="shared" si="81"/>
        <v>-0.9552587058462866</v>
      </c>
      <c r="M290" s="9">
        <v>-110366.69</v>
      </c>
      <c r="O290" s="9">
        <v>-77268.65000000001</v>
      </c>
      <c r="Q290" s="9">
        <f t="shared" si="82"/>
        <v>-33098.03999999999</v>
      </c>
      <c r="S290" s="21">
        <f t="shared" si="83"/>
        <v>-0.4283501782417577</v>
      </c>
      <c r="U290" s="9">
        <v>-151107.16</v>
      </c>
      <c r="W290" s="9">
        <v>26976.38</v>
      </c>
      <c r="Y290" s="9">
        <f t="shared" si="84"/>
        <v>-178083.54</v>
      </c>
      <c r="AA290" s="21">
        <f t="shared" si="85"/>
        <v>-6.601461723181539</v>
      </c>
      <c r="AC290" s="9">
        <v>-53958.520000000004</v>
      </c>
      <c r="AE290" s="9">
        <v>58703.185</v>
      </c>
      <c r="AG290" s="9">
        <f t="shared" si="86"/>
        <v>-112661.705</v>
      </c>
      <c r="AI290" s="21">
        <f t="shared" si="87"/>
        <v>-1.9191753394641196</v>
      </c>
    </row>
    <row r="291" spans="1:35" ht="12.75" outlineLevel="1">
      <c r="A291" s="1" t="s">
        <v>742</v>
      </c>
      <c r="B291" s="16" t="s">
        <v>743</v>
      </c>
      <c r="C291" s="1" t="s">
        <v>1246</v>
      </c>
      <c r="E291" s="5">
        <v>13946</v>
      </c>
      <c r="G291" s="5">
        <v>13324.39</v>
      </c>
      <c r="I291" s="9">
        <f aca="true" t="shared" si="88" ref="I291:I314">+E291-G291</f>
        <v>621.6100000000006</v>
      </c>
      <c r="K291" s="21">
        <f aca="true" t="shared" si="89" ref="K291:K314">IF(G291&lt;0,IF(I291=0,0,IF(OR(G291=0,E291=0),"N.M.",IF(ABS(I291/G291)&gt;=10,"N.M.",I291/(-G291)))),IF(I291=0,0,IF(OR(G291=0,E291=0),"N.M.",IF(ABS(I291/G291)&gt;=10,"N.M.",I291/G291))))</f>
        <v>0.04665204185707568</v>
      </c>
      <c r="M291" s="9">
        <v>44685.67</v>
      </c>
      <c r="O291" s="9">
        <v>45811.26</v>
      </c>
      <c r="Q291" s="9">
        <f aca="true" t="shared" si="90" ref="Q291:Q314">(+M291-O291)</f>
        <v>-1125.5900000000038</v>
      </c>
      <c r="S291" s="21">
        <f aca="true" t="shared" si="91" ref="S291:S314">IF(O291&lt;0,IF(Q291=0,0,IF(OR(O291=0,M291=0),"N.M.",IF(ABS(Q291/O291)&gt;=10,"N.M.",Q291/(-O291)))),IF(Q291=0,0,IF(OR(O291=0,M291=0),"N.M.",IF(ABS(Q291/O291)&gt;=10,"N.M.",Q291/O291))))</f>
        <v>-0.02457016026190949</v>
      </c>
      <c r="U291" s="9">
        <v>74026.76</v>
      </c>
      <c r="W291" s="9">
        <v>73160.64</v>
      </c>
      <c r="Y291" s="9">
        <f aca="true" t="shared" si="92" ref="Y291:Y314">(+U291-W291)</f>
        <v>866.1199999999953</v>
      </c>
      <c r="AA291" s="21">
        <f aca="true" t="shared" si="93" ref="AA291:AA314">IF(W291&lt;0,IF(Y291=0,0,IF(OR(W291=0,U291=0),"N.M.",IF(ABS(Y291/W291)&gt;=10,"N.M.",Y291/(-W291)))),IF(Y291=0,0,IF(OR(W291=0,U291=0),"N.M.",IF(ABS(Y291/W291)&gt;=10,"N.M.",Y291/W291))))</f>
        <v>0.011838606113888497</v>
      </c>
      <c r="AC291" s="9">
        <v>185410.97</v>
      </c>
      <c r="AE291" s="9">
        <v>185504.56</v>
      </c>
      <c r="AG291" s="9">
        <f aca="true" t="shared" si="94" ref="AG291:AG314">(+AC291-AE291)</f>
        <v>-93.58999999999651</v>
      </c>
      <c r="AI291" s="21">
        <f aca="true" t="shared" si="95" ref="AI291:AI314">IF(AE291&lt;0,IF(AG291=0,0,IF(OR(AE291=0,AC291=0),"N.M.",IF(ABS(AG291/AE291)&gt;=10,"N.M.",AG291/(-AE291)))),IF(AG291=0,0,IF(OR(AE291=0,AC291=0),"N.M.",IF(ABS(AG291/AE291)&gt;=10,"N.M.",AG291/AE291))))</f>
        <v>-0.0005045158997708547</v>
      </c>
    </row>
    <row r="292" spans="1:35" ht="12.75" outlineLevel="1">
      <c r="A292" s="1" t="s">
        <v>744</v>
      </c>
      <c r="B292" s="16" t="s">
        <v>745</v>
      </c>
      <c r="C292" s="1" t="s">
        <v>1247</v>
      </c>
      <c r="E292" s="5">
        <v>-6.890000000000001</v>
      </c>
      <c r="G292" s="5">
        <v>-14.75</v>
      </c>
      <c r="I292" s="9">
        <f t="shared" si="88"/>
        <v>7.859999999999999</v>
      </c>
      <c r="K292" s="21">
        <f t="shared" si="89"/>
        <v>0.5328813559322033</v>
      </c>
      <c r="M292" s="9">
        <v>42.84</v>
      </c>
      <c r="O292" s="9">
        <v>108.02</v>
      </c>
      <c r="Q292" s="9">
        <f t="shared" si="90"/>
        <v>-65.17999999999999</v>
      </c>
      <c r="S292" s="21">
        <f t="shared" si="91"/>
        <v>-0.6034067765228661</v>
      </c>
      <c r="U292" s="9">
        <v>50.27</v>
      </c>
      <c r="W292" s="9">
        <v>142.3</v>
      </c>
      <c r="Y292" s="9">
        <f t="shared" si="92"/>
        <v>-92.03</v>
      </c>
      <c r="AA292" s="21">
        <f t="shared" si="93"/>
        <v>-0.6467322557976106</v>
      </c>
      <c r="AC292" s="9">
        <v>-87.66999999999999</v>
      </c>
      <c r="AE292" s="9">
        <v>145.41000000000003</v>
      </c>
      <c r="AG292" s="9">
        <f t="shared" si="94"/>
        <v>-233.08</v>
      </c>
      <c r="AI292" s="21">
        <f t="shared" si="95"/>
        <v>-1.6029158929922287</v>
      </c>
    </row>
    <row r="293" spans="1:35" ht="12.75" outlineLevel="1">
      <c r="A293" s="1" t="s">
        <v>746</v>
      </c>
      <c r="B293" s="16" t="s">
        <v>747</v>
      </c>
      <c r="C293" s="1" t="s">
        <v>1248</v>
      </c>
      <c r="E293" s="5">
        <v>-9.16</v>
      </c>
      <c r="G293" s="5">
        <v>-80.43</v>
      </c>
      <c r="I293" s="9">
        <f t="shared" si="88"/>
        <v>71.27000000000001</v>
      </c>
      <c r="K293" s="21">
        <f t="shared" si="89"/>
        <v>0.886112147208753</v>
      </c>
      <c r="M293" s="9">
        <v>1.95</v>
      </c>
      <c r="O293" s="9">
        <v>32.65</v>
      </c>
      <c r="Q293" s="9">
        <f t="shared" si="90"/>
        <v>-30.7</v>
      </c>
      <c r="S293" s="21">
        <f t="shared" si="91"/>
        <v>-0.9402756508422665</v>
      </c>
      <c r="U293" s="9">
        <v>-22.59</v>
      </c>
      <c r="W293" s="9">
        <v>67.45</v>
      </c>
      <c r="Y293" s="9">
        <f t="shared" si="92"/>
        <v>-90.04</v>
      </c>
      <c r="AA293" s="21">
        <f t="shared" si="93"/>
        <v>-1.334914751667902</v>
      </c>
      <c r="AC293" s="9">
        <v>-32.99</v>
      </c>
      <c r="AE293" s="9">
        <v>80.44</v>
      </c>
      <c r="AG293" s="9">
        <f t="shared" si="94"/>
        <v>-113.43</v>
      </c>
      <c r="AI293" s="21">
        <f t="shared" si="95"/>
        <v>-1.4101193436101442</v>
      </c>
    </row>
    <row r="294" spans="1:35" ht="12.75" outlineLevel="1">
      <c r="A294" s="1" t="s">
        <v>748</v>
      </c>
      <c r="B294" s="16" t="s">
        <v>749</v>
      </c>
      <c r="C294" s="1" t="s">
        <v>1249</v>
      </c>
      <c r="E294" s="5">
        <v>1297.7</v>
      </c>
      <c r="G294" s="5">
        <v>46.47</v>
      </c>
      <c r="I294" s="9">
        <f t="shared" si="88"/>
        <v>1251.23</v>
      </c>
      <c r="K294" s="21" t="str">
        <f t="shared" si="89"/>
        <v>N.M.</v>
      </c>
      <c r="M294" s="9">
        <v>5284.31</v>
      </c>
      <c r="O294" s="9">
        <v>204.93</v>
      </c>
      <c r="Q294" s="9">
        <f t="shared" si="90"/>
        <v>5079.38</v>
      </c>
      <c r="S294" s="21" t="str">
        <f t="shared" si="91"/>
        <v>N.M.</v>
      </c>
      <c r="U294" s="9">
        <v>6826.57</v>
      </c>
      <c r="W294" s="9">
        <v>-1067.29</v>
      </c>
      <c r="Y294" s="9">
        <f t="shared" si="92"/>
        <v>7893.86</v>
      </c>
      <c r="AA294" s="21">
        <f t="shared" si="93"/>
        <v>7.396171612214112</v>
      </c>
      <c r="AC294" s="9">
        <v>7336.07</v>
      </c>
      <c r="AE294" s="9">
        <v>913.94</v>
      </c>
      <c r="AG294" s="9">
        <f t="shared" si="94"/>
        <v>6422.129999999999</v>
      </c>
      <c r="AI294" s="21">
        <f t="shared" si="95"/>
        <v>7.026861719587718</v>
      </c>
    </row>
    <row r="295" spans="1:35" ht="12.75" outlineLevel="1">
      <c r="A295" s="1" t="s">
        <v>750</v>
      </c>
      <c r="B295" s="16" t="s">
        <v>751</v>
      </c>
      <c r="C295" s="1" t="s">
        <v>1250</v>
      </c>
      <c r="E295" s="5">
        <v>0</v>
      </c>
      <c r="G295" s="5">
        <v>0</v>
      </c>
      <c r="I295" s="9">
        <f t="shared" si="88"/>
        <v>0</v>
      </c>
      <c r="K295" s="21">
        <f t="shared" si="89"/>
        <v>0</v>
      </c>
      <c r="M295" s="9">
        <v>0</v>
      </c>
      <c r="O295" s="9">
        <v>0</v>
      </c>
      <c r="Q295" s="9">
        <f t="shared" si="90"/>
        <v>0</v>
      </c>
      <c r="S295" s="21">
        <f t="shared" si="91"/>
        <v>0</v>
      </c>
      <c r="U295" s="9">
        <v>0</v>
      </c>
      <c r="W295" s="9">
        <v>0</v>
      </c>
      <c r="Y295" s="9">
        <f t="shared" si="92"/>
        <v>0</v>
      </c>
      <c r="AA295" s="21">
        <f t="shared" si="93"/>
        <v>0</v>
      </c>
      <c r="AC295" s="9">
        <v>0</v>
      </c>
      <c r="AE295" s="9">
        <v>25.54</v>
      </c>
      <c r="AG295" s="9">
        <f t="shared" si="94"/>
        <v>-25.54</v>
      </c>
      <c r="AI295" s="21" t="str">
        <f t="shared" si="95"/>
        <v>N.M.</v>
      </c>
    </row>
    <row r="296" spans="1:35" ht="12.75" outlineLevel="1">
      <c r="A296" s="1" t="s">
        <v>752</v>
      </c>
      <c r="B296" s="16" t="s">
        <v>753</v>
      </c>
      <c r="C296" s="1" t="s">
        <v>1251</v>
      </c>
      <c r="E296" s="5">
        <v>6962.150000000001</v>
      </c>
      <c r="G296" s="5">
        <v>3090.44</v>
      </c>
      <c r="I296" s="9">
        <f t="shared" si="88"/>
        <v>3871.7100000000005</v>
      </c>
      <c r="K296" s="21">
        <f t="shared" si="89"/>
        <v>1.2528021899794206</v>
      </c>
      <c r="M296" s="9">
        <v>8575.35</v>
      </c>
      <c r="O296" s="9">
        <v>12453.64</v>
      </c>
      <c r="Q296" s="9">
        <f t="shared" si="90"/>
        <v>-3878.289999999999</v>
      </c>
      <c r="S296" s="21">
        <f t="shared" si="91"/>
        <v>-0.31141818777481917</v>
      </c>
      <c r="U296" s="9">
        <v>-234253.75</v>
      </c>
      <c r="W296" s="9">
        <v>15767.62</v>
      </c>
      <c r="Y296" s="9">
        <f t="shared" si="92"/>
        <v>-250021.37</v>
      </c>
      <c r="AA296" s="21" t="str">
        <f t="shared" si="93"/>
        <v>N.M.</v>
      </c>
      <c r="AC296" s="9">
        <v>22525.660000000003</v>
      </c>
      <c r="AE296" s="9">
        <v>21585.47</v>
      </c>
      <c r="AG296" s="9">
        <f t="shared" si="94"/>
        <v>940.1900000000023</v>
      </c>
      <c r="AI296" s="21">
        <f t="shared" si="95"/>
        <v>0.04355661470424328</v>
      </c>
    </row>
    <row r="297" spans="1:35" ht="12.75" outlineLevel="1">
      <c r="A297" s="1" t="s">
        <v>754</v>
      </c>
      <c r="B297" s="16" t="s">
        <v>755</v>
      </c>
      <c r="C297" s="1" t="s">
        <v>1252</v>
      </c>
      <c r="E297" s="5">
        <v>0</v>
      </c>
      <c r="G297" s="5">
        <v>1500</v>
      </c>
      <c r="I297" s="9">
        <f t="shared" si="88"/>
        <v>-1500</v>
      </c>
      <c r="K297" s="21" t="str">
        <f t="shared" si="89"/>
        <v>N.M.</v>
      </c>
      <c r="M297" s="9">
        <v>0</v>
      </c>
      <c r="O297" s="9">
        <v>1500</v>
      </c>
      <c r="Q297" s="9">
        <f t="shared" si="90"/>
        <v>-1500</v>
      </c>
      <c r="S297" s="21" t="str">
        <f t="shared" si="91"/>
        <v>N.M.</v>
      </c>
      <c r="U297" s="9">
        <v>0</v>
      </c>
      <c r="W297" s="9">
        <v>1500</v>
      </c>
      <c r="Y297" s="9">
        <f t="shared" si="92"/>
        <v>-1500</v>
      </c>
      <c r="AA297" s="21" t="str">
        <f t="shared" si="93"/>
        <v>N.M.</v>
      </c>
      <c r="AC297" s="9">
        <v>0</v>
      </c>
      <c r="AE297" s="9">
        <v>1500</v>
      </c>
      <c r="AG297" s="9">
        <f t="shared" si="94"/>
        <v>-1500</v>
      </c>
      <c r="AI297" s="21" t="str">
        <f t="shared" si="95"/>
        <v>N.M.</v>
      </c>
    </row>
    <row r="298" spans="1:35" ht="12.75" outlineLevel="1">
      <c r="A298" s="1" t="s">
        <v>756</v>
      </c>
      <c r="B298" s="16" t="s">
        <v>757</v>
      </c>
      <c r="C298" s="1" t="s">
        <v>1253</v>
      </c>
      <c r="E298" s="5">
        <v>0</v>
      </c>
      <c r="G298" s="5">
        <v>0</v>
      </c>
      <c r="I298" s="9">
        <f t="shared" si="88"/>
        <v>0</v>
      </c>
      <c r="K298" s="21">
        <f t="shared" si="89"/>
        <v>0</v>
      </c>
      <c r="M298" s="9">
        <v>0</v>
      </c>
      <c r="O298" s="9">
        <v>0</v>
      </c>
      <c r="Q298" s="9">
        <f t="shared" si="90"/>
        <v>0</v>
      </c>
      <c r="S298" s="21">
        <f t="shared" si="91"/>
        <v>0</v>
      </c>
      <c r="U298" s="9">
        <v>0</v>
      </c>
      <c r="W298" s="9">
        <v>0</v>
      </c>
      <c r="Y298" s="9">
        <f t="shared" si="92"/>
        <v>0</v>
      </c>
      <c r="AA298" s="21">
        <f t="shared" si="93"/>
        <v>0</v>
      </c>
      <c r="AC298" s="9">
        <v>0</v>
      </c>
      <c r="AE298" s="9">
        <v>2.36</v>
      </c>
      <c r="AG298" s="9">
        <f t="shared" si="94"/>
        <v>-2.36</v>
      </c>
      <c r="AI298" s="21" t="str">
        <f t="shared" si="95"/>
        <v>N.M.</v>
      </c>
    </row>
    <row r="299" spans="1:35" ht="12.75" outlineLevel="1">
      <c r="A299" s="1" t="s">
        <v>758</v>
      </c>
      <c r="B299" s="16" t="s">
        <v>759</v>
      </c>
      <c r="C299" s="1" t="s">
        <v>1254</v>
      </c>
      <c r="E299" s="5">
        <v>0</v>
      </c>
      <c r="G299" s="5">
        <v>0</v>
      </c>
      <c r="I299" s="9">
        <f t="shared" si="88"/>
        <v>0</v>
      </c>
      <c r="K299" s="21">
        <f t="shared" si="89"/>
        <v>0</v>
      </c>
      <c r="M299" s="9">
        <v>0</v>
      </c>
      <c r="O299" s="9">
        <v>0</v>
      </c>
      <c r="Q299" s="9">
        <f t="shared" si="90"/>
        <v>0</v>
      </c>
      <c r="S299" s="21">
        <f t="shared" si="91"/>
        <v>0</v>
      </c>
      <c r="U299" s="9">
        <v>0</v>
      </c>
      <c r="W299" s="9">
        <v>0</v>
      </c>
      <c r="Y299" s="9">
        <f t="shared" si="92"/>
        <v>0</v>
      </c>
      <c r="AA299" s="21">
        <f t="shared" si="93"/>
        <v>0</v>
      </c>
      <c r="AC299" s="9">
        <v>561.79</v>
      </c>
      <c r="AE299" s="9">
        <v>554.47</v>
      </c>
      <c r="AG299" s="9">
        <f t="shared" si="94"/>
        <v>7.319999999999936</v>
      </c>
      <c r="AI299" s="21">
        <f t="shared" si="95"/>
        <v>0.013201796309989605</v>
      </c>
    </row>
    <row r="300" spans="1:35" ht="12.75" outlineLevel="1">
      <c r="A300" s="1" t="s">
        <v>760</v>
      </c>
      <c r="B300" s="16" t="s">
        <v>761</v>
      </c>
      <c r="C300" s="1" t="s">
        <v>1255</v>
      </c>
      <c r="E300" s="5">
        <v>270.52</v>
      </c>
      <c r="G300" s="5">
        <v>0</v>
      </c>
      <c r="I300" s="9">
        <f t="shared" si="88"/>
        <v>270.52</v>
      </c>
      <c r="K300" s="21" t="str">
        <f t="shared" si="89"/>
        <v>N.M.</v>
      </c>
      <c r="M300" s="9">
        <v>270.52</v>
      </c>
      <c r="O300" s="9">
        <v>65.65</v>
      </c>
      <c r="Q300" s="9">
        <f t="shared" si="90"/>
        <v>204.86999999999998</v>
      </c>
      <c r="S300" s="21">
        <f t="shared" si="91"/>
        <v>3.12063975628332</v>
      </c>
      <c r="U300" s="9">
        <v>327.01</v>
      </c>
      <c r="W300" s="9">
        <v>517.46</v>
      </c>
      <c r="Y300" s="9">
        <f t="shared" si="92"/>
        <v>-190.45000000000005</v>
      </c>
      <c r="AA300" s="21">
        <f t="shared" si="93"/>
        <v>-0.368047771808449</v>
      </c>
      <c r="AC300" s="9">
        <v>332</v>
      </c>
      <c r="AE300" s="9">
        <v>1154.6100000000001</v>
      </c>
      <c r="AG300" s="9">
        <f t="shared" si="94"/>
        <v>-822.6100000000001</v>
      </c>
      <c r="AI300" s="21">
        <f t="shared" si="95"/>
        <v>-0.7124570201193476</v>
      </c>
    </row>
    <row r="301" spans="1:35" ht="12.75" outlineLevel="1">
      <c r="A301" s="1" t="s">
        <v>762</v>
      </c>
      <c r="B301" s="16" t="s">
        <v>763</v>
      </c>
      <c r="C301" s="1" t="s">
        <v>1256</v>
      </c>
      <c r="E301" s="5">
        <v>121.99000000000001</v>
      </c>
      <c r="G301" s="5">
        <v>152.5</v>
      </c>
      <c r="I301" s="9">
        <f t="shared" si="88"/>
        <v>-30.50999999999999</v>
      </c>
      <c r="K301" s="21">
        <f t="shared" si="89"/>
        <v>-0.20006557377049175</v>
      </c>
      <c r="M301" s="9">
        <v>156.28</v>
      </c>
      <c r="O301" s="9">
        <v>644.16</v>
      </c>
      <c r="Q301" s="9">
        <f t="shared" si="90"/>
        <v>-487.88</v>
      </c>
      <c r="S301" s="21">
        <f t="shared" si="91"/>
        <v>-0.7573894684550423</v>
      </c>
      <c r="U301" s="9">
        <v>375.45</v>
      </c>
      <c r="W301" s="9">
        <v>668.28</v>
      </c>
      <c r="Y301" s="9">
        <f t="shared" si="92"/>
        <v>-292.83</v>
      </c>
      <c r="AA301" s="21">
        <f t="shared" si="93"/>
        <v>-0.4381845932842521</v>
      </c>
      <c r="AC301" s="9">
        <v>832.76</v>
      </c>
      <c r="AE301" s="9">
        <v>1322.38</v>
      </c>
      <c r="AG301" s="9">
        <f t="shared" si="94"/>
        <v>-489.6200000000001</v>
      </c>
      <c r="AI301" s="21">
        <f t="shared" si="95"/>
        <v>-0.3702566584491599</v>
      </c>
    </row>
    <row r="302" spans="1:35" ht="12.75" outlineLevel="1">
      <c r="A302" s="1" t="s">
        <v>764</v>
      </c>
      <c r="B302" s="16" t="s">
        <v>765</v>
      </c>
      <c r="C302" s="1" t="s">
        <v>1257</v>
      </c>
      <c r="E302" s="5">
        <v>0.07</v>
      </c>
      <c r="G302" s="5">
        <v>0</v>
      </c>
      <c r="I302" s="9">
        <f t="shared" si="88"/>
        <v>0.07</v>
      </c>
      <c r="K302" s="21" t="str">
        <f t="shared" si="89"/>
        <v>N.M.</v>
      </c>
      <c r="M302" s="9">
        <v>5.21</v>
      </c>
      <c r="O302" s="9">
        <v>0</v>
      </c>
      <c r="Q302" s="9">
        <f t="shared" si="90"/>
        <v>5.21</v>
      </c>
      <c r="S302" s="21" t="str">
        <f t="shared" si="91"/>
        <v>N.M.</v>
      </c>
      <c r="U302" s="9">
        <v>5.21</v>
      </c>
      <c r="W302" s="9">
        <v>0</v>
      </c>
      <c r="Y302" s="9">
        <f t="shared" si="92"/>
        <v>5.21</v>
      </c>
      <c r="AA302" s="21" t="str">
        <f t="shared" si="93"/>
        <v>N.M.</v>
      </c>
      <c r="AC302" s="9">
        <v>16.09</v>
      </c>
      <c r="AE302" s="9">
        <v>5.64</v>
      </c>
      <c r="AG302" s="9">
        <f t="shared" si="94"/>
        <v>10.45</v>
      </c>
      <c r="AI302" s="21">
        <f t="shared" si="95"/>
        <v>1.852836879432624</v>
      </c>
    </row>
    <row r="303" spans="1:35" ht="12.75" outlineLevel="1">
      <c r="A303" s="1" t="s">
        <v>766</v>
      </c>
      <c r="B303" s="16" t="s">
        <v>767</v>
      </c>
      <c r="C303" s="1" t="s">
        <v>1258</v>
      </c>
      <c r="E303" s="5">
        <v>564.75</v>
      </c>
      <c r="G303" s="5">
        <v>311.25</v>
      </c>
      <c r="I303" s="9">
        <f t="shared" si="88"/>
        <v>253.5</v>
      </c>
      <c r="K303" s="21">
        <f t="shared" si="89"/>
        <v>0.8144578313253013</v>
      </c>
      <c r="M303" s="9">
        <v>6450.59</v>
      </c>
      <c r="O303" s="9">
        <v>6662.68</v>
      </c>
      <c r="Q303" s="9">
        <f t="shared" si="90"/>
        <v>-212.09000000000015</v>
      </c>
      <c r="S303" s="21">
        <f t="shared" si="91"/>
        <v>-0.031832535856442176</v>
      </c>
      <c r="U303" s="9">
        <v>7220.88</v>
      </c>
      <c r="W303" s="9">
        <v>7574.03</v>
      </c>
      <c r="Y303" s="9">
        <f t="shared" si="92"/>
        <v>-353.14999999999964</v>
      </c>
      <c r="AA303" s="21">
        <f t="shared" si="93"/>
        <v>-0.04662643269171097</v>
      </c>
      <c r="AC303" s="9">
        <v>32452.16</v>
      </c>
      <c r="AE303" s="9">
        <v>30455.82</v>
      </c>
      <c r="AG303" s="9">
        <f t="shared" si="94"/>
        <v>1996.3400000000001</v>
      </c>
      <c r="AI303" s="21">
        <f t="shared" si="95"/>
        <v>0.06554871942374232</v>
      </c>
    </row>
    <row r="304" spans="1:35" ht="12.75" outlineLevel="1">
      <c r="A304" s="1" t="s">
        <v>768</v>
      </c>
      <c r="B304" s="16" t="s">
        <v>769</v>
      </c>
      <c r="C304" s="1" t="s">
        <v>1259</v>
      </c>
      <c r="E304" s="5">
        <v>0</v>
      </c>
      <c r="G304" s="5">
        <v>3083.9700000000003</v>
      </c>
      <c r="I304" s="9">
        <f t="shared" si="88"/>
        <v>-3083.9700000000003</v>
      </c>
      <c r="K304" s="21" t="str">
        <f t="shared" si="89"/>
        <v>N.M.</v>
      </c>
      <c r="M304" s="9">
        <v>0</v>
      </c>
      <c r="O304" s="9">
        <v>6172.2300000000005</v>
      </c>
      <c r="Q304" s="9">
        <f t="shared" si="90"/>
        <v>-6172.2300000000005</v>
      </c>
      <c r="S304" s="21" t="str">
        <f t="shared" si="91"/>
        <v>N.M.</v>
      </c>
      <c r="U304" s="9">
        <v>0</v>
      </c>
      <c r="W304" s="9">
        <v>23151.09</v>
      </c>
      <c r="Y304" s="9">
        <f t="shared" si="92"/>
        <v>-23151.09</v>
      </c>
      <c r="AA304" s="21" t="str">
        <f t="shared" si="93"/>
        <v>N.M.</v>
      </c>
      <c r="AC304" s="9">
        <v>0</v>
      </c>
      <c r="AE304" s="9">
        <v>30280.11</v>
      </c>
      <c r="AG304" s="9">
        <f t="shared" si="94"/>
        <v>-30280.11</v>
      </c>
      <c r="AI304" s="21" t="str">
        <f t="shared" si="95"/>
        <v>N.M.</v>
      </c>
    </row>
    <row r="305" spans="1:35" ht="12.75" outlineLevel="1">
      <c r="A305" s="1" t="s">
        <v>770</v>
      </c>
      <c r="B305" s="16" t="s">
        <v>771</v>
      </c>
      <c r="C305" s="1" t="s">
        <v>1260</v>
      </c>
      <c r="E305" s="5">
        <v>8.950000000000001</v>
      </c>
      <c r="G305" s="5">
        <v>3.66</v>
      </c>
      <c r="I305" s="9">
        <f t="shared" si="88"/>
        <v>5.290000000000001</v>
      </c>
      <c r="K305" s="21">
        <f t="shared" si="89"/>
        <v>1.4453551912568308</v>
      </c>
      <c r="M305" s="9">
        <v>18.51</v>
      </c>
      <c r="O305" s="9">
        <v>40.79</v>
      </c>
      <c r="Q305" s="9">
        <f t="shared" si="90"/>
        <v>-22.279999999999998</v>
      </c>
      <c r="S305" s="21">
        <f t="shared" si="91"/>
        <v>-0.546212306937975</v>
      </c>
      <c r="U305" s="9">
        <v>24.45</v>
      </c>
      <c r="W305" s="9">
        <v>40.79</v>
      </c>
      <c r="Y305" s="9">
        <f t="shared" si="92"/>
        <v>-16.34</v>
      </c>
      <c r="AA305" s="21">
        <f t="shared" si="93"/>
        <v>-0.4005883795047806</v>
      </c>
      <c r="AC305" s="9">
        <v>33.95</v>
      </c>
      <c r="AE305" s="9">
        <v>109.64000000000001</v>
      </c>
      <c r="AG305" s="9">
        <f t="shared" si="94"/>
        <v>-75.69000000000001</v>
      </c>
      <c r="AI305" s="21">
        <f t="shared" si="95"/>
        <v>-0.6903502371397301</v>
      </c>
    </row>
    <row r="306" spans="1:35" ht="12.75" outlineLevel="1">
      <c r="A306" s="1" t="s">
        <v>772</v>
      </c>
      <c r="B306" s="16" t="s">
        <v>773</v>
      </c>
      <c r="C306" s="1" t="s">
        <v>1261</v>
      </c>
      <c r="E306" s="5">
        <v>16.8</v>
      </c>
      <c r="G306" s="5">
        <v>9108.64</v>
      </c>
      <c r="I306" s="9">
        <f t="shared" si="88"/>
        <v>-9091.84</v>
      </c>
      <c r="K306" s="21">
        <f t="shared" si="89"/>
        <v>-0.9981555973229813</v>
      </c>
      <c r="M306" s="9">
        <v>26922.71</v>
      </c>
      <c r="O306" s="9">
        <v>16195.050000000001</v>
      </c>
      <c r="Q306" s="9">
        <f t="shared" si="90"/>
        <v>10727.659999999998</v>
      </c>
      <c r="S306" s="21">
        <f t="shared" si="91"/>
        <v>0.6624036356788029</v>
      </c>
      <c r="U306" s="9">
        <v>32171.62</v>
      </c>
      <c r="W306" s="9">
        <v>31449.68</v>
      </c>
      <c r="Y306" s="9">
        <f t="shared" si="92"/>
        <v>721.9399999999987</v>
      </c>
      <c r="AA306" s="21">
        <f t="shared" si="93"/>
        <v>0.022955400500100438</v>
      </c>
      <c r="AC306" s="9">
        <v>67352.34</v>
      </c>
      <c r="AE306" s="9">
        <v>83661.64199999999</v>
      </c>
      <c r="AG306" s="9">
        <f t="shared" si="94"/>
        <v>-16309.301999999996</v>
      </c>
      <c r="AI306" s="21">
        <f t="shared" si="95"/>
        <v>-0.19494360390392526</v>
      </c>
    </row>
    <row r="307" spans="1:35" ht="12.75" outlineLevel="1">
      <c r="A307" s="1" t="s">
        <v>774</v>
      </c>
      <c r="B307" s="16" t="s">
        <v>775</v>
      </c>
      <c r="C307" s="1" t="s">
        <v>1262</v>
      </c>
      <c r="E307" s="5">
        <v>6394.38</v>
      </c>
      <c r="G307" s="5">
        <v>10035.85</v>
      </c>
      <c r="I307" s="9">
        <f t="shared" si="88"/>
        <v>-3641.4700000000003</v>
      </c>
      <c r="K307" s="21">
        <f t="shared" si="89"/>
        <v>-0.36284619638595633</v>
      </c>
      <c r="M307" s="9">
        <v>12106.36</v>
      </c>
      <c r="O307" s="9">
        <v>16763.53</v>
      </c>
      <c r="Q307" s="9">
        <f t="shared" si="90"/>
        <v>-4657.169999999998</v>
      </c>
      <c r="S307" s="21">
        <f t="shared" si="91"/>
        <v>-0.277815591346214</v>
      </c>
      <c r="U307" s="9">
        <v>98041.46</v>
      </c>
      <c r="W307" s="9">
        <v>100522.2</v>
      </c>
      <c r="Y307" s="9">
        <f t="shared" si="92"/>
        <v>-2480.7399999999907</v>
      </c>
      <c r="AA307" s="21">
        <f t="shared" si="93"/>
        <v>-0.024678528723008356</v>
      </c>
      <c r="AC307" s="9">
        <v>158998.05000000002</v>
      </c>
      <c r="AE307" s="9">
        <v>213594.72</v>
      </c>
      <c r="AG307" s="9">
        <f t="shared" si="94"/>
        <v>-54596.669999999984</v>
      </c>
      <c r="AI307" s="21">
        <f t="shared" si="95"/>
        <v>-0.2556087060579025</v>
      </c>
    </row>
    <row r="308" spans="1:35" ht="12.75" outlineLevel="1">
      <c r="A308" s="1" t="s">
        <v>776</v>
      </c>
      <c r="B308" s="16" t="s">
        <v>777</v>
      </c>
      <c r="C308" s="1" t="s">
        <v>1263</v>
      </c>
      <c r="E308" s="5">
        <v>2381.828</v>
      </c>
      <c r="G308" s="5">
        <v>4157.25</v>
      </c>
      <c r="I308" s="9">
        <f t="shared" si="88"/>
        <v>-1775.422</v>
      </c>
      <c r="K308" s="21">
        <f t="shared" si="89"/>
        <v>-0.4270664501774009</v>
      </c>
      <c r="M308" s="9">
        <v>3860.2490000000003</v>
      </c>
      <c r="O308" s="9">
        <v>4754.476000000001</v>
      </c>
      <c r="Q308" s="9">
        <f t="shared" si="90"/>
        <v>-894.2270000000003</v>
      </c>
      <c r="S308" s="21">
        <f t="shared" si="91"/>
        <v>-0.18808108401430573</v>
      </c>
      <c r="U308" s="9">
        <v>5300.727</v>
      </c>
      <c r="W308" s="9">
        <v>7093.825000000001</v>
      </c>
      <c r="Y308" s="9">
        <f t="shared" si="92"/>
        <v>-1793.0980000000009</v>
      </c>
      <c r="AA308" s="21">
        <f t="shared" si="93"/>
        <v>-0.25276885178306496</v>
      </c>
      <c r="AC308" s="9">
        <v>26298.085</v>
      </c>
      <c r="AE308" s="9">
        <v>23469.21</v>
      </c>
      <c r="AG308" s="9">
        <f t="shared" si="94"/>
        <v>2828.875</v>
      </c>
      <c r="AI308" s="21">
        <f t="shared" si="95"/>
        <v>0.12053558683909685</v>
      </c>
    </row>
    <row r="309" spans="1:35" ht="12.75" outlineLevel="1">
      <c r="A309" s="1" t="s">
        <v>778</v>
      </c>
      <c r="B309" s="16" t="s">
        <v>779</v>
      </c>
      <c r="C309" s="1" t="s">
        <v>1264</v>
      </c>
      <c r="E309" s="5">
        <v>553.54</v>
      </c>
      <c r="G309" s="5">
        <v>373.63</v>
      </c>
      <c r="I309" s="9">
        <f t="shared" si="88"/>
        <v>179.90999999999997</v>
      </c>
      <c r="K309" s="21">
        <f t="shared" si="89"/>
        <v>0.4815191499611915</v>
      </c>
      <c r="M309" s="9">
        <v>3822.2400000000002</v>
      </c>
      <c r="O309" s="9">
        <v>985.39</v>
      </c>
      <c r="Q309" s="9">
        <f t="shared" si="90"/>
        <v>2836.8500000000004</v>
      </c>
      <c r="S309" s="21">
        <f t="shared" si="91"/>
        <v>2.8789108880747727</v>
      </c>
      <c r="U309" s="9">
        <v>4956.95</v>
      </c>
      <c r="W309" s="9">
        <v>1030.95</v>
      </c>
      <c r="Y309" s="9">
        <f t="shared" si="92"/>
        <v>3926</v>
      </c>
      <c r="AA309" s="21">
        <f t="shared" si="93"/>
        <v>3.8081381250303115</v>
      </c>
      <c r="AC309" s="9">
        <v>8871.82</v>
      </c>
      <c r="AE309" s="9">
        <v>6313.72</v>
      </c>
      <c r="AG309" s="9">
        <f t="shared" si="94"/>
        <v>2558.0999999999995</v>
      </c>
      <c r="AI309" s="21">
        <f t="shared" si="95"/>
        <v>0.4051652591499147</v>
      </c>
    </row>
    <row r="310" spans="1:35" ht="12.75" outlineLevel="1">
      <c r="A310" s="1" t="s">
        <v>780</v>
      </c>
      <c r="B310" s="16" t="s">
        <v>781</v>
      </c>
      <c r="C310" s="1" t="s">
        <v>1265</v>
      </c>
      <c r="E310" s="5">
        <v>13860.2</v>
      </c>
      <c r="G310" s="5">
        <v>53605.130000000005</v>
      </c>
      <c r="I310" s="9">
        <f t="shared" si="88"/>
        <v>-39744.93000000001</v>
      </c>
      <c r="K310" s="21">
        <f t="shared" si="89"/>
        <v>-0.7414389257147591</v>
      </c>
      <c r="M310" s="9">
        <v>35721.590000000004</v>
      </c>
      <c r="O310" s="9">
        <v>226973.76</v>
      </c>
      <c r="Q310" s="9">
        <f t="shared" si="90"/>
        <v>-191252.17</v>
      </c>
      <c r="S310" s="21">
        <f t="shared" si="91"/>
        <v>-0.8426179748707516</v>
      </c>
      <c r="U310" s="9">
        <v>43653.270000000004</v>
      </c>
      <c r="W310" s="9">
        <v>275223.104</v>
      </c>
      <c r="Y310" s="9">
        <f t="shared" si="92"/>
        <v>-231569.83399999997</v>
      </c>
      <c r="AA310" s="21">
        <f t="shared" si="93"/>
        <v>-0.8413895150314125</v>
      </c>
      <c r="AC310" s="9">
        <v>81532</v>
      </c>
      <c r="AE310" s="9">
        <v>2043518.8530000001</v>
      </c>
      <c r="AG310" s="9">
        <f t="shared" si="94"/>
        <v>-1961986.8530000001</v>
      </c>
      <c r="AI310" s="21">
        <f t="shared" si="95"/>
        <v>-0.9601021542422736</v>
      </c>
    </row>
    <row r="311" spans="1:35" ht="12.75" outlineLevel="1">
      <c r="A311" s="1" t="s">
        <v>782</v>
      </c>
      <c r="B311" s="16" t="s">
        <v>783</v>
      </c>
      <c r="C311" s="1" t="s">
        <v>1266</v>
      </c>
      <c r="E311" s="5">
        <v>0</v>
      </c>
      <c r="G311" s="5">
        <v>0</v>
      </c>
      <c r="I311" s="9">
        <f t="shared" si="88"/>
        <v>0</v>
      </c>
      <c r="K311" s="21">
        <f t="shared" si="89"/>
        <v>0</v>
      </c>
      <c r="M311" s="9">
        <v>0</v>
      </c>
      <c r="O311" s="9">
        <v>550</v>
      </c>
      <c r="Q311" s="9">
        <f t="shared" si="90"/>
        <v>-550</v>
      </c>
      <c r="S311" s="21" t="str">
        <f t="shared" si="91"/>
        <v>N.M.</v>
      </c>
      <c r="U311" s="9">
        <v>0</v>
      </c>
      <c r="W311" s="9">
        <v>1379.25</v>
      </c>
      <c r="Y311" s="9">
        <f t="shared" si="92"/>
        <v>-1379.25</v>
      </c>
      <c r="AA311" s="21" t="str">
        <f t="shared" si="93"/>
        <v>N.M.</v>
      </c>
      <c r="AC311" s="9">
        <v>300</v>
      </c>
      <c r="AE311" s="9">
        <v>2279.25</v>
      </c>
      <c r="AG311" s="9">
        <f t="shared" si="94"/>
        <v>-1979.25</v>
      </c>
      <c r="AI311" s="21">
        <f t="shared" si="95"/>
        <v>-0.8683777558407371</v>
      </c>
    </row>
    <row r="312" spans="1:35" ht="12.75" outlineLevel="1">
      <c r="A312" s="1" t="s">
        <v>784</v>
      </c>
      <c r="B312" s="16" t="s">
        <v>785</v>
      </c>
      <c r="C312" s="1" t="s">
        <v>1267</v>
      </c>
      <c r="E312" s="5">
        <v>5108.99</v>
      </c>
      <c r="G312" s="5">
        <v>7748.12</v>
      </c>
      <c r="I312" s="9">
        <f t="shared" si="88"/>
        <v>-2639.13</v>
      </c>
      <c r="K312" s="21">
        <f t="shared" si="89"/>
        <v>-0.34061552996081634</v>
      </c>
      <c r="M312" s="9">
        <v>20605.22</v>
      </c>
      <c r="O312" s="9">
        <v>23244.350000000002</v>
      </c>
      <c r="Q312" s="9">
        <f t="shared" si="90"/>
        <v>-2639.130000000001</v>
      </c>
      <c r="S312" s="21">
        <f t="shared" si="91"/>
        <v>-0.11353855883257655</v>
      </c>
      <c r="U312" s="9">
        <v>36101.46</v>
      </c>
      <c r="W312" s="9">
        <v>38740.590000000004</v>
      </c>
      <c r="Y312" s="9">
        <f t="shared" si="92"/>
        <v>-2639.1300000000047</v>
      </c>
      <c r="AA312" s="21">
        <f t="shared" si="93"/>
        <v>-0.06812312357658994</v>
      </c>
      <c r="AC312" s="9">
        <v>90338.26999999999</v>
      </c>
      <c r="AE312" s="9">
        <v>92977.4</v>
      </c>
      <c r="AG312" s="9">
        <f t="shared" si="94"/>
        <v>-2639.1300000000047</v>
      </c>
      <c r="AI312" s="21">
        <f t="shared" si="95"/>
        <v>-0.028384639708144182</v>
      </c>
    </row>
    <row r="313" spans="1:35" ht="12.75" outlineLevel="1">
      <c r="A313" s="1" t="s">
        <v>786</v>
      </c>
      <c r="B313" s="16" t="s">
        <v>787</v>
      </c>
      <c r="C313" s="1" t="s">
        <v>1268</v>
      </c>
      <c r="E313" s="5">
        <v>18634.5</v>
      </c>
      <c r="G313" s="5">
        <v>21140.75</v>
      </c>
      <c r="I313" s="9">
        <f t="shared" si="88"/>
        <v>-2506.25</v>
      </c>
      <c r="K313" s="21">
        <f t="shared" si="89"/>
        <v>-0.11855066636708726</v>
      </c>
      <c r="M313" s="9">
        <v>53504.96</v>
      </c>
      <c r="O313" s="9">
        <v>64539.49</v>
      </c>
      <c r="Q313" s="9">
        <f t="shared" si="90"/>
        <v>-11034.529999999999</v>
      </c>
      <c r="S313" s="21">
        <f t="shared" si="91"/>
        <v>-0.17097330642061162</v>
      </c>
      <c r="U313" s="9">
        <v>89539.71</v>
      </c>
      <c r="W313" s="9">
        <v>109524.33</v>
      </c>
      <c r="Y313" s="9">
        <f t="shared" si="92"/>
        <v>-19984.619999999995</v>
      </c>
      <c r="AA313" s="21">
        <f t="shared" si="93"/>
        <v>-0.18246740244838744</v>
      </c>
      <c r="AC313" s="9">
        <v>230473.66999999998</v>
      </c>
      <c r="AE313" s="9">
        <v>272458.23</v>
      </c>
      <c r="AG313" s="9">
        <f t="shared" si="94"/>
        <v>-41984.56</v>
      </c>
      <c r="AI313" s="21">
        <f t="shared" si="95"/>
        <v>-0.1540954002380475</v>
      </c>
    </row>
    <row r="314" spans="1:35" ht="12.75" outlineLevel="1">
      <c r="A314" s="1" t="s">
        <v>788</v>
      </c>
      <c r="B314" s="16" t="s">
        <v>789</v>
      </c>
      <c r="C314" s="1" t="s">
        <v>1269</v>
      </c>
      <c r="E314" s="5">
        <v>0</v>
      </c>
      <c r="G314" s="5">
        <v>0</v>
      </c>
      <c r="I314" s="9">
        <f t="shared" si="88"/>
        <v>0</v>
      </c>
      <c r="K314" s="21">
        <f t="shared" si="89"/>
        <v>0</v>
      </c>
      <c r="M314" s="9">
        <v>0</v>
      </c>
      <c r="O314" s="9">
        <v>0</v>
      </c>
      <c r="Q314" s="9">
        <f t="shared" si="90"/>
        <v>0</v>
      </c>
      <c r="S314" s="21">
        <f t="shared" si="91"/>
        <v>0</v>
      </c>
      <c r="U314" s="9">
        <v>0</v>
      </c>
      <c r="W314" s="9">
        <v>0</v>
      </c>
      <c r="Y314" s="9">
        <f t="shared" si="92"/>
        <v>0</v>
      </c>
      <c r="AA314" s="21">
        <f t="shared" si="93"/>
        <v>0</v>
      </c>
      <c r="AC314" s="9">
        <v>0</v>
      </c>
      <c r="AE314" s="9">
        <v>161323.26</v>
      </c>
      <c r="AG314" s="9">
        <f t="shared" si="94"/>
        <v>-161323.26</v>
      </c>
      <c r="AI314" s="21" t="str">
        <f t="shared" si="95"/>
        <v>N.M.</v>
      </c>
    </row>
    <row r="315" spans="1:68" s="90" customFormat="1" ht="12.75">
      <c r="A315" s="90" t="s">
        <v>33</v>
      </c>
      <c r="B315" s="91"/>
      <c r="C315" s="77" t="s">
        <v>1270</v>
      </c>
      <c r="D315" s="105"/>
      <c r="E315" s="105">
        <v>4243663.383</v>
      </c>
      <c r="F315" s="105"/>
      <c r="G315" s="105">
        <v>3863078.048</v>
      </c>
      <c r="H315" s="105"/>
      <c r="I315" s="9">
        <f>+E315-G315</f>
        <v>380585.3350000004</v>
      </c>
      <c r="J315" s="37" t="str">
        <f>IF((+E315-G315)=(I315),"  ",$AO$510)</f>
        <v>  </v>
      </c>
      <c r="K315" s="38">
        <f>IF(G315&lt;0,IF(I315=0,0,IF(OR(G315=0,E315=0),"N.M.",IF(ABS(I315/G315)&gt;=10,"N.M.",I315/(-G315)))),IF(I315=0,0,IF(OR(G315=0,E315=0),"N.M.",IF(ABS(I315/G315)&gt;=10,"N.M.",I315/G315))))</f>
        <v>0.09851867611037209</v>
      </c>
      <c r="L315" s="39"/>
      <c r="M315" s="5">
        <v>13754530.838000005</v>
      </c>
      <c r="N315" s="9"/>
      <c r="O315" s="5">
        <v>11994144.901000002</v>
      </c>
      <c r="P315" s="9"/>
      <c r="Q315" s="9">
        <f>(+M315-O315)</f>
        <v>1760385.9370000027</v>
      </c>
      <c r="R315" s="37" t="str">
        <f>IF((+M315-O315)=(Q315),"  ",$AO$510)</f>
        <v>  </v>
      </c>
      <c r="S315" s="38">
        <f>IF(O315&lt;0,IF(Q315=0,0,IF(OR(O315=0,M315=0),"N.M.",IF(ABS(Q315/O315)&gt;=10,"N.M.",Q315/(-O315)))),IF(Q315=0,0,IF(OR(O315=0,M315=0),"N.M.",IF(ABS(Q315/O315)&gt;=10,"N.M.",Q315/O315))))</f>
        <v>0.1467704410385464</v>
      </c>
      <c r="T315" s="39"/>
      <c r="U315" s="9">
        <v>25275515.39400001</v>
      </c>
      <c r="V315" s="9"/>
      <c r="W315" s="9">
        <v>21899535.913999997</v>
      </c>
      <c r="X315" s="9"/>
      <c r="Y315" s="9">
        <f>(+U315-W315)</f>
        <v>3375979.4800000116</v>
      </c>
      <c r="Z315" s="37" t="str">
        <f>IF((+U315-W315)=(Y315),"  ",$AO$510)</f>
        <v>  </v>
      </c>
      <c r="AA315" s="38">
        <f>IF(W315&lt;0,IF(Y315=0,0,IF(OR(W315=0,U315=0),"N.M.",IF(ABS(Y315/W315)&gt;=10,"N.M.",Y315/(-W315)))),IF(Y315=0,0,IF(OR(W315=0,U315=0),"N.M.",IF(ABS(Y315/W315)&gt;=10,"N.M.",Y315/W315))))</f>
        <v>0.15415758093037057</v>
      </c>
      <c r="AB315" s="39"/>
      <c r="AC315" s="9">
        <v>60036435.132</v>
      </c>
      <c r="AD315" s="9"/>
      <c r="AE315" s="9">
        <v>62332800.49000005</v>
      </c>
      <c r="AF315" s="9"/>
      <c r="AG315" s="9">
        <f>(+AC315-AE315)</f>
        <v>-2296365.3580000475</v>
      </c>
      <c r="AH315" s="37" t="str">
        <f>IF((+AC315-AE315)=(AG315),"  ",$AO$510)</f>
        <v>  </v>
      </c>
      <c r="AI315" s="38">
        <f>IF(AE315&lt;0,IF(AG315=0,0,IF(OR(AE315=0,AC315=0),"N.M.",IF(ABS(AG315/AE315)&gt;=10,"N.M.",AG315/(-AE315)))),IF(AG315=0,0,IF(OR(AE315=0,AC315=0),"N.M.",IF(ABS(AG315/AE315)&gt;=10,"N.M.",AG315/AE315))))</f>
        <v>-0.036840400879605106</v>
      </c>
      <c r="AJ315" s="105"/>
      <c r="AK315" s="105"/>
      <c r="AL315" s="105"/>
      <c r="AM315" s="105"/>
      <c r="AN315" s="105"/>
      <c r="AO315" s="105"/>
      <c r="AP315" s="106"/>
      <c r="AQ315" s="107"/>
      <c r="AR315" s="108"/>
      <c r="AS315" s="105"/>
      <c r="AT315" s="105"/>
      <c r="AU315" s="105"/>
      <c r="AV315" s="105"/>
      <c r="AW315" s="105"/>
      <c r="AX315" s="106"/>
      <c r="AY315" s="107"/>
      <c r="AZ315" s="108"/>
      <c r="BA315" s="105"/>
      <c r="BB315" s="105"/>
      <c r="BC315" s="105"/>
      <c r="BD315" s="106"/>
      <c r="BE315" s="107"/>
      <c r="BF315" s="108"/>
      <c r="BG315" s="105"/>
      <c r="BH315" s="109"/>
      <c r="BI315" s="105"/>
      <c r="BJ315" s="109"/>
      <c r="BK315" s="105"/>
      <c r="BL315" s="109"/>
      <c r="BM315" s="105"/>
      <c r="BN315" s="97"/>
      <c r="BO315" s="97"/>
      <c r="BP315" s="97"/>
    </row>
    <row r="316" spans="1:35" ht="12.75" outlineLevel="1">
      <c r="A316" s="1" t="s">
        <v>790</v>
      </c>
      <c r="B316" s="16" t="s">
        <v>791</v>
      </c>
      <c r="C316" s="1" t="s">
        <v>1271</v>
      </c>
      <c r="E316" s="5">
        <v>47818.99</v>
      </c>
      <c r="G316" s="5">
        <v>30816.27</v>
      </c>
      <c r="I316" s="9">
        <f aca="true" t="shared" si="96" ref="I316:I348">+E316-G316</f>
        <v>17002.719999999998</v>
      </c>
      <c r="K316" s="21">
        <f aca="true" t="shared" si="97" ref="K316:K348">IF(G316&lt;0,IF(I316=0,0,IF(OR(G316=0,E316=0),"N.M.",IF(ABS(I316/G316)&gt;=10,"N.M.",I316/(-G316)))),IF(I316=0,0,IF(OR(G316=0,E316=0),"N.M.",IF(ABS(I316/G316)&gt;=10,"N.M.",I316/G316))))</f>
        <v>0.551744906181053</v>
      </c>
      <c r="M316" s="9">
        <v>118702.15000000001</v>
      </c>
      <c r="O316" s="9">
        <v>90783.74</v>
      </c>
      <c r="Q316" s="9">
        <f aca="true" t="shared" si="98" ref="Q316:Q348">(+M316-O316)</f>
        <v>27918.410000000003</v>
      </c>
      <c r="S316" s="21">
        <f aca="true" t="shared" si="99" ref="S316:S348">IF(O316&lt;0,IF(Q316=0,0,IF(OR(O316=0,M316=0),"N.M.",IF(ABS(Q316/O316)&gt;=10,"N.M.",Q316/(-O316)))),IF(Q316=0,0,IF(OR(O316=0,M316=0),"N.M.",IF(ABS(Q316/O316)&gt;=10,"N.M.",Q316/O316))))</f>
        <v>0.30752654605329105</v>
      </c>
      <c r="U316" s="9">
        <v>193652.32</v>
      </c>
      <c r="W316" s="9">
        <v>167583.64</v>
      </c>
      <c r="Y316" s="9">
        <f aca="true" t="shared" si="100" ref="Y316:Y348">(+U316-W316)</f>
        <v>26068.679999999993</v>
      </c>
      <c r="AA316" s="21">
        <f aca="true" t="shared" si="101" ref="AA316:AA348">IF(W316&lt;0,IF(Y316=0,0,IF(OR(W316=0,U316=0),"N.M.",IF(ABS(Y316/W316)&gt;=10,"N.M.",Y316/(-W316)))),IF(Y316=0,0,IF(OR(W316=0,U316=0),"N.M.",IF(ABS(Y316/W316)&gt;=10,"N.M.",Y316/W316))))</f>
        <v>0.1555562344868508</v>
      </c>
      <c r="AC316" s="9">
        <v>481820.11</v>
      </c>
      <c r="AE316" s="9">
        <v>505868.582</v>
      </c>
      <c r="AG316" s="9">
        <f aca="true" t="shared" si="102" ref="AG316:AG348">(+AC316-AE316)</f>
        <v>-24048.47200000001</v>
      </c>
      <c r="AI316" s="21">
        <f aca="true" t="shared" si="103" ref="AI316:AI348">IF(AE316&lt;0,IF(AG316=0,0,IF(OR(AE316=0,AC316=0),"N.M.",IF(ABS(AG316/AE316)&gt;=10,"N.M.",AG316/(-AE316)))),IF(AG316=0,0,IF(OR(AE316=0,AC316=0),"N.M.",IF(ABS(AG316/AE316)&gt;=10,"N.M.",AG316/AE316))))</f>
        <v>-0.04753897129749009</v>
      </c>
    </row>
    <row r="317" spans="1:35" ht="12.75" outlineLevel="1">
      <c r="A317" s="1" t="s">
        <v>792</v>
      </c>
      <c r="B317" s="16" t="s">
        <v>793</v>
      </c>
      <c r="C317" s="1" t="s">
        <v>1272</v>
      </c>
      <c r="E317" s="5">
        <v>69836.47</v>
      </c>
      <c r="G317" s="5">
        <v>74635.24</v>
      </c>
      <c r="I317" s="9">
        <f t="shared" si="96"/>
        <v>-4798.770000000004</v>
      </c>
      <c r="K317" s="21">
        <f t="shared" si="97"/>
        <v>-0.0642963029260709</v>
      </c>
      <c r="M317" s="9">
        <v>126700.35</v>
      </c>
      <c r="O317" s="9">
        <v>138209.86000000002</v>
      </c>
      <c r="Q317" s="9">
        <f t="shared" si="98"/>
        <v>-11509.51000000001</v>
      </c>
      <c r="S317" s="21">
        <f t="shared" si="99"/>
        <v>-0.08327560710936259</v>
      </c>
      <c r="U317" s="9">
        <v>254733.46</v>
      </c>
      <c r="W317" s="9">
        <v>239803.80000000002</v>
      </c>
      <c r="Y317" s="9">
        <f t="shared" si="100"/>
        <v>14929.659999999974</v>
      </c>
      <c r="AA317" s="21">
        <f t="shared" si="101"/>
        <v>0.06225781242832671</v>
      </c>
      <c r="AC317" s="9">
        <v>926860.12</v>
      </c>
      <c r="AE317" s="9">
        <v>526639.912</v>
      </c>
      <c r="AG317" s="9">
        <f t="shared" si="102"/>
        <v>400220.208</v>
      </c>
      <c r="AI317" s="21">
        <f t="shared" si="103"/>
        <v>0.7599503928217275</v>
      </c>
    </row>
    <row r="318" spans="1:35" ht="12.75" outlineLevel="1">
      <c r="A318" s="1" t="s">
        <v>794</v>
      </c>
      <c r="B318" s="16" t="s">
        <v>795</v>
      </c>
      <c r="C318" s="1" t="s">
        <v>1273</v>
      </c>
      <c r="E318" s="5">
        <v>2681851.94</v>
      </c>
      <c r="G318" s="5">
        <v>771029.67</v>
      </c>
      <c r="I318" s="9">
        <f t="shared" si="96"/>
        <v>1910822.27</v>
      </c>
      <c r="K318" s="21">
        <f t="shared" si="97"/>
        <v>2.478273332853715</v>
      </c>
      <c r="M318" s="9">
        <v>4881438.45</v>
      </c>
      <c r="O318" s="9">
        <v>1491230.6600000001</v>
      </c>
      <c r="Q318" s="9">
        <f t="shared" si="98"/>
        <v>3390207.79</v>
      </c>
      <c r="S318" s="21">
        <f t="shared" si="99"/>
        <v>2.2734295108980658</v>
      </c>
      <c r="U318" s="9">
        <v>5803436.96</v>
      </c>
      <c r="W318" s="9">
        <v>2945027.45</v>
      </c>
      <c r="Y318" s="9">
        <f t="shared" si="100"/>
        <v>2858409.51</v>
      </c>
      <c r="AA318" s="21">
        <f t="shared" si="101"/>
        <v>0.9705884099654146</v>
      </c>
      <c r="AC318" s="9">
        <v>10915968.29</v>
      </c>
      <c r="AE318" s="9">
        <v>10420075.414</v>
      </c>
      <c r="AG318" s="9">
        <f t="shared" si="102"/>
        <v>495892.8759999983</v>
      </c>
      <c r="AI318" s="21">
        <f t="shared" si="103"/>
        <v>0.04759014270988253</v>
      </c>
    </row>
    <row r="319" spans="1:35" ht="12.75" outlineLevel="1">
      <c r="A319" s="1" t="s">
        <v>796</v>
      </c>
      <c r="B319" s="16" t="s">
        <v>797</v>
      </c>
      <c r="C319" s="1" t="s">
        <v>1274</v>
      </c>
      <c r="E319" s="5">
        <v>523498.65</v>
      </c>
      <c r="G319" s="5">
        <v>29671.08</v>
      </c>
      <c r="I319" s="9">
        <f t="shared" si="96"/>
        <v>493827.57</v>
      </c>
      <c r="K319" s="21" t="str">
        <f t="shared" si="97"/>
        <v>N.M.</v>
      </c>
      <c r="M319" s="9">
        <v>2251690.38</v>
      </c>
      <c r="O319" s="9">
        <v>521177.28</v>
      </c>
      <c r="Q319" s="9">
        <f t="shared" si="98"/>
        <v>1730513.0999999999</v>
      </c>
      <c r="S319" s="21">
        <f t="shared" si="99"/>
        <v>3.320392439209936</v>
      </c>
      <c r="U319" s="9">
        <v>2390060.85</v>
      </c>
      <c r="W319" s="9">
        <v>988394.3</v>
      </c>
      <c r="Y319" s="9">
        <f t="shared" si="100"/>
        <v>1401666.55</v>
      </c>
      <c r="AA319" s="21">
        <f t="shared" si="101"/>
        <v>1.4181248819423584</v>
      </c>
      <c r="AC319" s="9">
        <v>3292480.75</v>
      </c>
      <c r="AE319" s="9">
        <v>6088811.564</v>
      </c>
      <c r="AG319" s="9">
        <f t="shared" si="102"/>
        <v>-2796330.8140000002</v>
      </c>
      <c r="AI319" s="21">
        <f t="shared" si="103"/>
        <v>-0.45925724332368256</v>
      </c>
    </row>
    <row r="320" spans="1:35" ht="12.75" outlineLevel="1">
      <c r="A320" s="1" t="s">
        <v>798</v>
      </c>
      <c r="B320" s="16" t="s">
        <v>799</v>
      </c>
      <c r="C320" s="1" t="s">
        <v>1275</v>
      </c>
      <c r="E320" s="5">
        <v>51095.33</v>
      </c>
      <c r="G320" s="5">
        <v>74187.29000000001</v>
      </c>
      <c r="I320" s="9">
        <f t="shared" si="96"/>
        <v>-23091.960000000006</v>
      </c>
      <c r="K320" s="21">
        <f t="shared" si="97"/>
        <v>-0.31126571680944276</v>
      </c>
      <c r="M320" s="9">
        <v>134450.92</v>
      </c>
      <c r="O320" s="9">
        <v>186701.31</v>
      </c>
      <c r="Q320" s="9">
        <f t="shared" si="98"/>
        <v>-52250.389999999985</v>
      </c>
      <c r="S320" s="21">
        <f t="shared" si="99"/>
        <v>-0.2798608643935063</v>
      </c>
      <c r="U320" s="9">
        <v>227134.18</v>
      </c>
      <c r="W320" s="9">
        <v>335445.39</v>
      </c>
      <c r="Y320" s="9">
        <f t="shared" si="100"/>
        <v>-108311.21000000002</v>
      </c>
      <c r="AA320" s="21">
        <f t="shared" si="101"/>
        <v>-0.3228877582726655</v>
      </c>
      <c r="AC320" s="9">
        <v>508953.38</v>
      </c>
      <c r="AE320" s="9">
        <v>753658.801</v>
      </c>
      <c r="AG320" s="9">
        <f t="shared" si="102"/>
        <v>-244705.42099999997</v>
      </c>
      <c r="AI320" s="21">
        <f t="shared" si="103"/>
        <v>-0.3246899268943852</v>
      </c>
    </row>
    <row r="321" spans="1:35" ht="12.75" outlineLevel="1">
      <c r="A321" s="1" t="s">
        <v>800</v>
      </c>
      <c r="B321" s="16" t="s">
        <v>801</v>
      </c>
      <c r="C321" s="1" t="s">
        <v>1271</v>
      </c>
      <c r="E321" s="5">
        <v>9152.51</v>
      </c>
      <c r="G321" s="5">
        <v>7927.820000000001</v>
      </c>
      <c r="I321" s="9">
        <f t="shared" si="96"/>
        <v>1224.6899999999996</v>
      </c>
      <c r="K321" s="21">
        <f t="shared" si="97"/>
        <v>0.15448004621699277</v>
      </c>
      <c r="M321" s="9">
        <v>29764.850000000002</v>
      </c>
      <c r="O321" s="9">
        <v>24905.82</v>
      </c>
      <c r="Q321" s="9">
        <f t="shared" si="98"/>
        <v>4859.0300000000025</v>
      </c>
      <c r="S321" s="21">
        <f t="shared" si="99"/>
        <v>0.19509616627760107</v>
      </c>
      <c r="U321" s="9">
        <v>50634.53</v>
      </c>
      <c r="W321" s="9">
        <v>50266.950000000004</v>
      </c>
      <c r="Y321" s="9">
        <f t="shared" si="100"/>
        <v>367.57999999999447</v>
      </c>
      <c r="AA321" s="21">
        <f t="shared" si="101"/>
        <v>0.0073125582514951565</v>
      </c>
      <c r="AC321" s="9">
        <v>111885.31</v>
      </c>
      <c r="AE321" s="9">
        <v>138956.65</v>
      </c>
      <c r="AG321" s="9">
        <f t="shared" si="102"/>
        <v>-27071.339999999997</v>
      </c>
      <c r="AI321" s="21">
        <f t="shared" si="103"/>
        <v>-0.19481859990148004</v>
      </c>
    </row>
    <row r="322" spans="1:35" ht="12.75" outlineLevel="1">
      <c r="A322" s="1" t="s">
        <v>802</v>
      </c>
      <c r="B322" s="16" t="s">
        <v>803</v>
      </c>
      <c r="C322" s="1" t="s">
        <v>1272</v>
      </c>
      <c r="E322" s="5">
        <v>-906.1</v>
      </c>
      <c r="G322" s="5">
        <v>428.09000000000003</v>
      </c>
      <c r="I322" s="9">
        <f t="shared" si="96"/>
        <v>-1334.19</v>
      </c>
      <c r="K322" s="21">
        <f t="shared" si="97"/>
        <v>-3.1166109930154873</v>
      </c>
      <c r="M322" s="9">
        <v>8810.98</v>
      </c>
      <c r="O322" s="9">
        <v>1822.43</v>
      </c>
      <c r="Q322" s="9">
        <f t="shared" si="98"/>
        <v>6988.549999999999</v>
      </c>
      <c r="S322" s="21">
        <f t="shared" si="99"/>
        <v>3.834742623859352</v>
      </c>
      <c r="U322" s="9">
        <v>14705.79</v>
      </c>
      <c r="W322" s="9">
        <v>4102.05</v>
      </c>
      <c r="Y322" s="9">
        <f t="shared" si="100"/>
        <v>10603.740000000002</v>
      </c>
      <c r="AA322" s="21">
        <f t="shared" si="101"/>
        <v>2.584985556002487</v>
      </c>
      <c r="AC322" s="9">
        <v>24159.78</v>
      </c>
      <c r="AE322" s="9">
        <v>9231.361</v>
      </c>
      <c r="AG322" s="9">
        <f t="shared" si="102"/>
        <v>14928.418999999998</v>
      </c>
      <c r="AI322" s="21">
        <f t="shared" si="103"/>
        <v>1.6171417194062714</v>
      </c>
    </row>
    <row r="323" spans="1:35" ht="12.75" outlineLevel="1">
      <c r="A323" s="1" t="s">
        <v>804</v>
      </c>
      <c r="B323" s="16" t="s">
        <v>805</v>
      </c>
      <c r="C323" s="1" t="s">
        <v>1276</v>
      </c>
      <c r="E323" s="5">
        <v>3247.7400000000002</v>
      </c>
      <c r="G323" s="5">
        <v>4276.93</v>
      </c>
      <c r="I323" s="9">
        <f t="shared" si="96"/>
        <v>-1029.19</v>
      </c>
      <c r="K323" s="21">
        <f t="shared" si="97"/>
        <v>-0.24063756011905735</v>
      </c>
      <c r="M323" s="9">
        <v>11106.31</v>
      </c>
      <c r="O323" s="9">
        <v>12519.02</v>
      </c>
      <c r="Q323" s="9">
        <f t="shared" si="98"/>
        <v>-1412.710000000001</v>
      </c>
      <c r="S323" s="21">
        <f t="shared" si="99"/>
        <v>-0.11284509490359476</v>
      </c>
      <c r="U323" s="9">
        <v>19483.91</v>
      </c>
      <c r="W323" s="9">
        <v>20723.06</v>
      </c>
      <c r="Y323" s="9">
        <f t="shared" si="100"/>
        <v>-1239.1500000000015</v>
      </c>
      <c r="AA323" s="21">
        <f t="shared" si="101"/>
        <v>-0.059795705846530454</v>
      </c>
      <c r="AC323" s="9">
        <v>44889.05</v>
      </c>
      <c r="AE323" s="9">
        <v>43045.55</v>
      </c>
      <c r="AG323" s="9">
        <f t="shared" si="102"/>
        <v>1843.5</v>
      </c>
      <c r="AI323" s="21">
        <f t="shared" si="103"/>
        <v>0.04282672657220084</v>
      </c>
    </row>
    <row r="324" spans="1:35" ht="12.75" outlineLevel="1">
      <c r="A324" s="1" t="s">
        <v>806</v>
      </c>
      <c r="B324" s="16" t="s">
        <v>807</v>
      </c>
      <c r="C324" s="1" t="s">
        <v>1277</v>
      </c>
      <c r="E324" s="5">
        <v>19529.43</v>
      </c>
      <c r="G324" s="5">
        <v>23374.06</v>
      </c>
      <c r="I324" s="9">
        <f t="shared" si="96"/>
        <v>-3844.630000000001</v>
      </c>
      <c r="K324" s="21">
        <f t="shared" si="97"/>
        <v>-0.1644827642266684</v>
      </c>
      <c r="M324" s="9">
        <v>52968.450000000004</v>
      </c>
      <c r="O324" s="9">
        <v>68147.34</v>
      </c>
      <c r="Q324" s="9">
        <f t="shared" si="98"/>
        <v>-15178.889999999992</v>
      </c>
      <c r="S324" s="21">
        <f t="shared" si="99"/>
        <v>-0.22273635331914632</v>
      </c>
      <c r="U324" s="9">
        <v>90372.07</v>
      </c>
      <c r="W324" s="9">
        <v>118447.59</v>
      </c>
      <c r="Y324" s="9">
        <f t="shared" si="100"/>
        <v>-28075.51999999999</v>
      </c>
      <c r="AA324" s="21">
        <f t="shared" si="101"/>
        <v>-0.23702905225847137</v>
      </c>
      <c r="AC324" s="9">
        <v>232031.2</v>
      </c>
      <c r="AE324" s="9">
        <v>258599.83</v>
      </c>
      <c r="AG324" s="9">
        <f t="shared" si="102"/>
        <v>-26568.629999999976</v>
      </c>
      <c r="AI324" s="21">
        <f t="shared" si="103"/>
        <v>-0.10274032276045958</v>
      </c>
    </row>
    <row r="325" spans="1:35" ht="12.75" outlineLevel="1">
      <c r="A325" s="1" t="s">
        <v>808</v>
      </c>
      <c r="B325" s="16" t="s">
        <v>809</v>
      </c>
      <c r="C325" s="1" t="s">
        <v>1278</v>
      </c>
      <c r="E325" s="5">
        <v>16215.74</v>
      </c>
      <c r="G325" s="5">
        <v>16366.51</v>
      </c>
      <c r="I325" s="9">
        <f t="shared" si="96"/>
        <v>-150.77000000000044</v>
      </c>
      <c r="K325" s="21">
        <f t="shared" si="97"/>
        <v>-0.009212104474319843</v>
      </c>
      <c r="M325" s="9">
        <v>50705.14</v>
      </c>
      <c r="O325" s="9">
        <v>46373.91</v>
      </c>
      <c r="Q325" s="9">
        <f t="shared" si="98"/>
        <v>4331.229999999996</v>
      </c>
      <c r="S325" s="21">
        <f t="shared" si="99"/>
        <v>0.09339799037864169</v>
      </c>
      <c r="U325" s="9">
        <v>82492.95</v>
      </c>
      <c r="W325" s="9">
        <v>83752.90000000001</v>
      </c>
      <c r="Y325" s="9">
        <f t="shared" si="100"/>
        <v>-1259.9500000000116</v>
      </c>
      <c r="AA325" s="21">
        <f t="shared" si="101"/>
        <v>-0.015043658189746402</v>
      </c>
      <c r="AC325" s="9">
        <v>210186.76</v>
      </c>
      <c r="AE325" s="9">
        <v>197044.22000000003</v>
      </c>
      <c r="AG325" s="9">
        <f t="shared" si="102"/>
        <v>13142.539999999979</v>
      </c>
      <c r="AI325" s="21">
        <f t="shared" si="103"/>
        <v>0.06669842941853345</v>
      </c>
    </row>
    <row r="326" spans="1:35" ht="12.75" outlineLevel="1">
      <c r="A326" s="1" t="s">
        <v>810</v>
      </c>
      <c r="B326" s="16" t="s">
        <v>811</v>
      </c>
      <c r="C326" s="1" t="s">
        <v>1279</v>
      </c>
      <c r="E326" s="5">
        <v>22221.12</v>
      </c>
      <c r="G326" s="5">
        <v>53768.12</v>
      </c>
      <c r="I326" s="9">
        <f t="shared" si="96"/>
        <v>-31547.000000000004</v>
      </c>
      <c r="K326" s="21">
        <f t="shared" si="97"/>
        <v>-0.5867231363120006</v>
      </c>
      <c r="M326" s="9">
        <v>142287.23</v>
      </c>
      <c r="O326" s="9">
        <v>177705.67</v>
      </c>
      <c r="Q326" s="9">
        <f t="shared" si="98"/>
        <v>-35418.44</v>
      </c>
      <c r="S326" s="21">
        <f t="shared" si="99"/>
        <v>-0.19930956620573784</v>
      </c>
      <c r="U326" s="9">
        <v>241828.73</v>
      </c>
      <c r="W326" s="9">
        <v>325754.86</v>
      </c>
      <c r="Y326" s="9">
        <f t="shared" si="100"/>
        <v>-83926.12999999998</v>
      </c>
      <c r="AA326" s="21">
        <f t="shared" si="101"/>
        <v>-0.25763584923951705</v>
      </c>
      <c r="AC326" s="9">
        <v>705060.88</v>
      </c>
      <c r="AE326" s="9">
        <v>747987.238</v>
      </c>
      <c r="AG326" s="9">
        <f t="shared" si="102"/>
        <v>-42926.35800000001</v>
      </c>
      <c r="AI326" s="21">
        <f t="shared" si="103"/>
        <v>-0.05738915828935574</v>
      </c>
    </row>
    <row r="327" spans="1:35" ht="12.75" outlineLevel="1">
      <c r="A327" s="1" t="s">
        <v>812</v>
      </c>
      <c r="B327" s="16" t="s">
        <v>813</v>
      </c>
      <c r="C327" s="1" t="s">
        <v>1280</v>
      </c>
      <c r="E327" s="5">
        <v>89716.75</v>
      </c>
      <c r="G327" s="5">
        <v>110291.73</v>
      </c>
      <c r="I327" s="9">
        <f t="shared" si="96"/>
        <v>-20574.979999999996</v>
      </c>
      <c r="K327" s="21">
        <f t="shared" si="97"/>
        <v>-0.18655052377907208</v>
      </c>
      <c r="M327" s="9">
        <v>312536.85000000003</v>
      </c>
      <c r="O327" s="9">
        <v>336615.56</v>
      </c>
      <c r="Q327" s="9">
        <f t="shared" si="98"/>
        <v>-24078.709999999963</v>
      </c>
      <c r="S327" s="21">
        <f t="shared" si="99"/>
        <v>-0.07153177945784789</v>
      </c>
      <c r="U327" s="9">
        <v>603681.86</v>
      </c>
      <c r="W327" s="9">
        <v>608515.4400000001</v>
      </c>
      <c r="Y327" s="9">
        <f t="shared" si="100"/>
        <v>-4833.5800000000745</v>
      </c>
      <c r="AA327" s="21">
        <f t="shared" si="101"/>
        <v>-0.007943233124865449</v>
      </c>
      <c r="AC327" s="9">
        <v>1864117.38</v>
      </c>
      <c r="AE327" s="9">
        <v>2004744.505</v>
      </c>
      <c r="AG327" s="9">
        <f t="shared" si="102"/>
        <v>-140627.125</v>
      </c>
      <c r="AI327" s="21">
        <f t="shared" si="103"/>
        <v>-0.07014715573444108</v>
      </c>
    </row>
    <row r="328" spans="1:35" ht="12.75" outlineLevel="1">
      <c r="A328" s="1" t="s">
        <v>814</v>
      </c>
      <c r="B328" s="16" t="s">
        <v>815</v>
      </c>
      <c r="C328" s="1" t="s">
        <v>1281</v>
      </c>
      <c r="E328" s="5">
        <v>-84.91</v>
      </c>
      <c r="G328" s="5">
        <v>0</v>
      </c>
      <c r="I328" s="9">
        <f t="shared" si="96"/>
        <v>-84.91</v>
      </c>
      <c r="K328" s="21" t="str">
        <f t="shared" si="97"/>
        <v>N.M.</v>
      </c>
      <c r="M328" s="9">
        <v>-5.45</v>
      </c>
      <c r="O328" s="9">
        <v>0</v>
      </c>
      <c r="Q328" s="9">
        <f t="shared" si="98"/>
        <v>-5.45</v>
      </c>
      <c r="S328" s="21" t="str">
        <f t="shared" si="99"/>
        <v>N.M.</v>
      </c>
      <c r="U328" s="9">
        <v>-1.86</v>
      </c>
      <c r="W328" s="9">
        <v>-6.7700000000000005</v>
      </c>
      <c r="Y328" s="9">
        <f t="shared" si="100"/>
        <v>4.91</v>
      </c>
      <c r="AA328" s="21">
        <f t="shared" si="101"/>
        <v>0.725258493353028</v>
      </c>
      <c r="AC328" s="9">
        <v>109.85000000000001</v>
      </c>
      <c r="AE328" s="9">
        <v>0.05999999999999961</v>
      </c>
      <c r="AG328" s="9">
        <f t="shared" si="102"/>
        <v>109.79</v>
      </c>
      <c r="AI328" s="21" t="str">
        <f t="shared" si="103"/>
        <v>N.M.</v>
      </c>
    </row>
    <row r="329" spans="1:35" ht="12.75" outlineLevel="1">
      <c r="A329" s="1" t="s">
        <v>816</v>
      </c>
      <c r="B329" s="16" t="s">
        <v>817</v>
      </c>
      <c r="C329" s="1" t="s">
        <v>1282</v>
      </c>
      <c r="E329" s="5">
        <v>0</v>
      </c>
      <c r="G329" s="5">
        <v>205.75</v>
      </c>
      <c r="I329" s="9">
        <f t="shared" si="96"/>
        <v>-205.75</v>
      </c>
      <c r="K329" s="21" t="str">
        <f t="shared" si="97"/>
        <v>N.M.</v>
      </c>
      <c r="M329" s="9">
        <v>0</v>
      </c>
      <c r="O329" s="9">
        <v>448.36600000000004</v>
      </c>
      <c r="Q329" s="9">
        <f t="shared" si="98"/>
        <v>-448.36600000000004</v>
      </c>
      <c r="S329" s="21" t="str">
        <f t="shared" si="99"/>
        <v>N.M.</v>
      </c>
      <c r="U329" s="9">
        <v>0</v>
      </c>
      <c r="W329" s="9">
        <v>448.36600000000004</v>
      </c>
      <c r="Y329" s="9">
        <f t="shared" si="100"/>
        <v>-448.36600000000004</v>
      </c>
      <c r="AA329" s="21" t="str">
        <f t="shared" si="101"/>
        <v>N.M.</v>
      </c>
      <c r="AC329" s="9">
        <v>543.95</v>
      </c>
      <c r="AE329" s="9">
        <v>3437.737</v>
      </c>
      <c r="AG329" s="9">
        <f t="shared" si="102"/>
        <v>-2893.7870000000003</v>
      </c>
      <c r="AI329" s="21">
        <f t="shared" si="103"/>
        <v>-0.8417709091765891</v>
      </c>
    </row>
    <row r="330" spans="1:35" ht="12.75" outlineLevel="1">
      <c r="A330" s="1" t="s">
        <v>818</v>
      </c>
      <c r="B330" s="16" t="s">
        <v>819</v>
      </c>
      <c r="C330" s="1" t="s">
        <v>1271</v>
      </c>
      <c r="E330" s="5">
        <v>-104.38</v>
      </c>
      <c r="G330" s="5">
        <v>1101.77</v>
      </c>
      <c r="I330" s="9">
        <f t="shared" si="96"/>
        <v>-1206.15</v>
      </c>
      <c r="K330" s="21">
        <f t="shared" si="97"/>
        <v>-1.094738466286067</v>
      </c>
      <c r="M330" s="9">
        <v>1181.68</v>
      </c>
      <c r="O330" s="9">
        <v>1960.0900000000001</v>
      </c>
      <c r="Q330" s="9">
        <f t="shared" si="98"/>
        <v>-778.4100000000001</v>
      </c>
      <c r="S330" s="21">
        <f t="shared" si="99"/>
        <v>-0.3971297236351392</v>
      </c>
      <c r="U330" s="9">
        <v>1774.05</v>
      </c>
      <c r="W330" s="9">
        <v>6970.18</v>
      </c>
      <c r="Y330" s="9">
        <f t="shared" si="100"/>
        <v>-5196.13</v>
      </c>
      <c r="AA330" s="21">
        <f t="shared" si="101"/>
        <v>-0.7454800306448327</v>
      </c>
      <c r="AC330" s="9">
        <v>2300.17</v>
      </c>
      <c r="AE330" s="9">
        <v>10508.45</v>
      </c>
      <c r="AG330" s="9">
        <f t="shared" si="102"/>
        <v>-8208.28</v>
      </c>
      <c r="AI330" s="21">
        <f t="shared" si="103"/>
        <v>-0.7811123429240279</v>
      </c>
    </row>
    <row r="331" spans="1:35" ht="12.75" outlineLevel="1">
      <c r="A331" s="1" t="s">
        <v>820</v>
      </c>
      <c r="B331" s="16" t="s">
        <v>821</v>
      </c>
      <c r="C331" s="1" t="s">
        <v>1272</v>
      </c>
      <c r="E331" s="5">
        <v>24.07</v>
      </c>
      <c r="G331" s="5">
        <v>692.29</v>
      </c>
      <c r="I331" s="9">
        <f t="shared" si="96"/>
        <v>-668.2199999999999</v>
      </c>
      <c r="K331" s="21">
        <f t="shared" si="97"/>
        <v>-0.9652313336896386</v>
      </c>
      <c r="M331" s="9">
        <v>4747.900000000001</v>
      </c>
      <c r="O331" s="9">
        <v>1545.15</v>
      </c>
      <c r="Q331" s="9">
        <f t="shared" si="98"/>
        <v>3202.7500000000005</v>
      </c>
      <c r="S331" s="21">
        <f t="shared" si="99"/>
        <v>2.0727761058796883</v>
      </c>
      <c r="U331" s="9">
        <v>5072.8</v>
      </c>
      <c r="W331" s="9">
        <v>3693.67</v>
      </c>
      <c r="Y331" s="9">
        <f t="shared" si="100"/>
        <v>1379.13</v>
      </c>
      <c r="AA331" s="21">
        <f t="shared" si="101"/>
        <v>0.3733766145865765</v>
      </c>
      <c r="AC331" s="9">
        <v>15749.740000000002</v>
      </c>
      <c r="AE331" s="9">
        <v>3538.21</v>
      </c>
      <c r="AG331" s="9">
        <f t="shared" si="102"/>
        <v>12211.530000000002</v>
      </c>
      <c r="AI331" s="21">
        <f t="shared" si="103"/>
        <v>3.451329909756629</v>
      </c>
    </row>
    <row r="332" spans="1:35" ht="12.75" outlineLevel="1">
      <c r="A332" s="1" t="s">
        <v>822</v>
      </c>
      <c r="B332" s="16" t="s">
        <v>823</v>
      </c>
      <c r="C332" s="1" t="s">
        <v>1279</v>
      </c>
      <c r="E332" s="5">
        <v>30604.07</v>
      </c>
      <c r="G332" s="5">
        <v>31346.670000000002</v>
      </c>
      <c r="I332" s="9">
        <f t="shared" si="96"/>
        <v>-742.6000000000022</v>
      </c>
      <c r="K332" s="21">
        <f t="shared" si="97"/>
        <v>-0.023689916664194382</v>
      </c>
      <c r="M332" s="9">
        <v>136351.37</v>
      </c>
      <c r="O332" s="9">
        <v>142116.11000000002</v>
      </c>
      <c r="Q332" s="9">
        <f t="shared" si="98"/>
        <v>-5764.74000000002</v>
      </c>
      <c r="S332" s="21">
        <f t="shared" si="99"/>
        <v>-0.04056359268488294</v>
      </c>
      <c r="U332" s="9">
        <v>292928.24</v>
      </c>
      <c r="W332" s="9">
        <v>257834.81</v>
      </c>
      <c r="Y332" s="9">
        <f t="shared" si="100"/>
        <v>35093.42999999999</v>
      </c>
      <c r="AA332" s="21">
        <f t="shared" si="101"/>
        <v>0.13610819268352475</v>
      </c>
      <c r="AC332" s="9">
        <v>951802.43</v>
      </c>
      <c r="AE332" s="9">
        <v>683039.611</v>
      </c>
      <c r="AG332" s="9">
        <f t="shared" si="102"/>
        <v>268762.819</v>
      </c>
      <c r="AI332" s="21">
        <f t="shared" si="103"/>
        <v>0.39348057516974666</v>
      </c>
    </row>
    <row r="333" spans="1:35" ht="12.75" outlineLevel="1">
      <c r="A333" s="1" t="s">
        <v>824</v>
      </c>
      <c r="B333" s="16" t="s">
        <v>825</v>
      </c>
      <c r="C333" s="1" t="s">
        <v>1280</v>
      </c>
      <c r="E333" s="5">
        <v>959621.14</v>
      </c>
      <c r="G333" s="5">
        <v>2597321.593</v>
      </c>
      <c r="I333" s="9">
        <f t="shared" si="96"/>
        <v>-1637700.4529999997</v>
      </c>
      <c r="K333" s="21">
        <f t="shared" si="97"/>
        <v>-0.6305343386871076</v>
      </c>
      <c r="M333" s="9">
        <v>2544656.86</v>
      </c>
      <c r="O333" s="9">
        <v>1442126.151</v>
      </c>
      <c r="Q333" s="9">
        <f t="shared" si="98"/>
        <v>1102530.7089999998</v>
      </c>
      <c r="S333" s="21">
        <f t="shared" si="99"/>
        <v>0.7645175203538763</v>
      </c>
      <c r="U333" s="9">
        <v>4726322.98</v>
      </c>
      <c r="W333" s="9">
        <v>16162866.993</v>
      </c>
      <c r="Y333" s="9">
        <f t="shared" si="100"/>
        <v>-11436544.013</v>
      </c>
      <c r="AA333" s="21">
        <f t="shared" si="101"/>
        <v>-0.7075813974063555</v>
      </c>
      <c r="AC333" s="9">
        <v>8715587.296</v>
      </c>
      <c r="AE333" s="9">
        <v>25212879.162</v>
      </c>
      <c r="AG333" s="9">
        <f t="shared" si="102"/>
        <v>-16497291.866</v>
      </c>
      <c r="AI333" s="21">
        <f t="shared" si="103"/>
        <v>-0.654320030647835</v>
      </c>
    </row>
    <row r="334" spans="1:35" ht="12.75" outlineLevel="1">
      <c r="A334" s="1" t="s">
        <v>826</v>
      </c>
      <c r="B334" s="16" t="s">
        <v>827</v>
      </c>
      <c r="C334" s="1" t="s">
        <v>1283</v>
      </c>
      <c r="E334" s="5">
        <v>17474.03</v>
      </c>
      <c r="G334" s="5">
        <v>10317.02</v>
      </c>
      <c r="I334" s="9">
        <f t="shared" si="96"/>
        <v>7157.009999999998</v>
      </c>
      <c r="K334" s="21">
        <f t="shared" si="97"/>
        <v>0.6937090361364036</v>
      </c>
      <c r="M334" s="9">
        <v>57496.85</v>
      </c>
      <c r="O334" s="9">
        <v>28450.77</v>
      </c>
      <c r="Q334" s="9">
        <f t="shared" si="98"/>
        <v>29046.079999999998</v>
      </c>
      <c r="S334" s="21">
        <f t="shared" si="99"/>
        <v>1.0209242140019408</v>
      </c>
      <c r="U334" s="9">
        <v>91231.84</v>
      </c>
      <c r="W334" s="9">
        <v>70564.88</v>
      </c>
      <c r="Y334" s="9">
        <f t="shared" si="100"/>
        <v>20666.959999999992</v>
      </c>
      <c r="AA334" s="21">
        <f t="shared" si="101"/>
        <v>0.29287883717792745</v>
      </c>
      <c r="AC334" s="9">
        <v>180873.18</v>
      </c>
      <c r="AE334" s="9">
        <v>153341.908</v>
      </c>
      <c r="AG334" s="9">
        <f t="shared" si="102"/>
        <v>27531.271999999997</v>
      </c>
      <c r="AI334" s="21">
        <f t="shared" si="103"/>
        <v>0.17954173362705256</v>
      </c>
    </row>
    <row r="335" spans="1:35" ht="12.75" outlineLevel="1">
      <c r="A335" s="1" t="s">
        <v>828</v>
      </c>
      <c r="B335" s="16" t="s">
        <v>829</v>
      </c>
      <c r="C335" s="1" t="s">
        <v>1281</v>
      </c>
      <c r="E335" s="5">
        <v>11711.45</v>
      </c>
      <c r="G335" s="5">
        <v>3862.3</v>
      </c>
      <c r="I335" s="9">
        <f t="shared" si="96"/>
        <v>7849.150000000001</v>
      </c>
      <c r="K335" s="21">
        <f t="shared" si="97"/>
        <v>2.0322476244724648</v>
      </c>
      <c r="M335" s="9">
        <v>51878.65</v>
      </c>
      <c r="O335" s="9">
        <v>39590.43</v>
      </c>
      <c r="Q335" s="9">
        <f t="shared" si="98"/>
        <v>12288.220000000001</v>
      </c>
      <c r="S335" s="21">
        <f t="shared" si="99"/>
        <v>0.31038359522743253</v>
      </c>
      <c r="U335" s="9">
        <v>78643.7</v>
      </c>
      <c r="W335" s="9">
        <v>70144.08</v>
      </c>
      <c r="Y335" s="9">
        <f t="shared" si="100"/>
        <v>8499.619999999995</v>
      </c>
      <c r="AA335" s="21">
        <f t="shared" si="101"/>
        <v>0.12117373269419165</v>
      </c>
      <c r="AC335" s="9">
        <v>188412.45</v>
      </c>
      <c r="AE335" s="9">
        <v>197934.599</v>
      </c>
      <c r="AG335" s="9">
        <f t="shared" si="102"/>
        <v>-9522.148999999976</v>
      </c>
      <c r="AI335" s="21">
        <f t="shared" si="103"/>
        <v>-0.04810755192931164</v>
      </c>
    </row>
    <row r="336" spans="1:35" ht="12.75" outlineLevel="1">
      <c r="A336" s="1" t="s">
        <v>830</v>
      </c>
      <c r="B336" s="16" t="s">
        <v>831</v>
      </c>
      <c r="C336" s="1" t="s">
        <v>1284</v>
      </c>
      <c r="E336" s="5">
        <v>13283.550000000001</v>
      </c>
      <c r="G336" s="5">
        <v>-6462.52</v>
      </c>
      <c r="I336" s="9">
        <f t="shared" si="96"/>
        <v>19746.07</v>
      </c>
      <c r="K336" s="21">
        <f t="shared" si="97"/>
        <v>3.0554752635194937</v>
      </c>
      <c r="M336" s="9">
        <v>26214.71</v>
      </c>
      <c r="O336" s="9">
        <v>54726.630000000005</v>
      </c>
      <c r="Q336" s="9">
        <f t="shared" si="98"/>
        <v>-28511.920000000006</v>
      </c>
      <c r="S336" s="21">
        <f t="shared" si="99"/>
        <v>-0.5209880454908333</v>
      </c>
      <c r="U336" s="9">
        <v>36578.37</v>
      </c>
      <c r="W336" s="9">
        <v>85683.28</v>
      </c>
      <c r="Y336" s="9">
        <f t="shared" si="100"/>
        <v>-49104.909999999996</v>
      </c>
      <c r="AA336" s="21">
        <f t="shared" si="101"/>
        <v>-0.573097925289508</v>
      </c>
      <c r="AC336" s="9">
        <v>29156.960000000003</v>
      </c>
      <c r="AE336" s="9">
        <v>386530.806</v>
      </c>
      <c r="AG336" s="9">
        <f t="shared" si="102"/>
        <v>-357373.84599999996</v>
      </c>
      <c r="AI336" s="21">
        <f t="shared" si="103"/>
        <v>-0.9245675647389409</v>
      </c>
    </row>
    <row r="337" spans="1:35" ht="12.75" outlineLevel="1">
      <c r="A337" s="1" t="s">
        <v>832</v>
      </c>
      <c r="B337" s="16" t="s">
        <v>833</v>
      </c>
      <c r="C337" s="1" t="s">
        <v>1285</v>
      </c>
      <c r="E337" s="5">
        <v>2204.85</v>
      </c>
      <c r="G337" s="5">
        <v>982.54</v>
      </c>
      <c r="I337" s="9">
        <f t="shared" si="96"/>
        <v>1222.31</v>
      </c>
      <c r="K337" s="21">
        <f t="shared" si="97"/>
        <v>1.2440307773729313</v>
      </c>
      <c r="M337" s="9">
        <v>16607.05</v>
      </c>
      <c r="O337" s="9">
        <v>9208.01</v>
      </c>
      <c r="Q337" s="9">
        <f t="shared" si="98"/>
        <v>7399.039999999999</v>
      </c>
      <c r="S337" s="21">
        <f t="shared" si="99"/>
        <v>0.8035438710427116</v>
      </c>
      <c r="U337" s="9">
        <v>26184.11</v>
      </c>
      <c r="W337" s="9">
        <v>15135.03</v>
      </c>
      <c r="Y337" s="9">
        <f t="shared" si="100"/>
        <v>11049.08</v>
      </c>
      <c r="AA337" s="21">
        <f t="shared" si="101"/>
        <v>0.7300335711260565</v>
      </c>
      <c r="AC337" s="9">
        <v>56986.92</v>
      </c>
      <c r="AE337" s="9">
        <v>48420.871</v>
      </c>
      <c r="AG337" s="9">
        <f t="shared" si="102"/>
        <v>8566.048999999999</v>
      </c>
      <c r="AI337" s="21">
        <f t="shared" si="103"/>
        <v>0.17690819729368354</v>
      </c>
    </row>
    <row r="338" spans="1:35" ht="12.75" outlineLevel="1">
      <c r="A338" s="1" t="s">
        <v>834</v>
      </c>
      <c r="B338" s="16" t="s">
        <v>835</v>
      </c>
      <c r="C338" s="1" t="s">
        <v>1286</v>
      </c>
      <c r="E338" s="5">
        <v>4017.19</v>
      </c>
      <c r="G338" s="5">
        <v>3006.64</v>
      </c>
      <c r="I338" s="9">
        <f t="shared" si="96"/>
        <v>1010.5500000000002</v>
      </c>
      <c r="K338" s="21">
        <f t="shared" si="97"/>
        <v>0.336106085198095</v>
      </c>
      <c r="M338" s="9">
        <v>19665.99</v>
      </c>
      <c r="O338" s="9">
        <v>10982.67</v>
      </c>
      <c r="Q338" s="9">
        <f t="shared" si="98"/>
        <v>8683.320000000002</v>
      </c>
      <c r="S338" s="21">
        <f t="shared" si="99"/>
        <v>0.7906383420425089</v>
      </c>
      <c r="U338" s="9">
        <v>30912.260000000002</v>
      </c>
      <c r="W338" s="9">
        <v>20098.98</v>
      </c>
      <c r="Y338" s="9">
        <f t="shared" si="100"/>
        <v>10813.280000000002</v>
      </c>
      <c r="AA338" s="21">
        <f t="shared" si="101"/>
        <v>0.538001430918385</v>
      </c>
      <c r="AC338" s="9">
        <v>61319.76</v>
      </c>
      <c r="AE338" s="9">
        <v>97099.927</v>
      </c>
      <c r="AG338" s="9">
        <f t="shared" si="102"/>
        <v>-35780.166999999994</v>
      </c>
      <c r="AI338" s="21">
        <f t="shared" si="103"/>
        <v>-0.3684880937140148</v>
      </c>
    </row>
    <row r="339" spans="1:35" ht="12.75" outlineLevel="1">
      <c r="A339" s="1" t="s">
        <v>836</v>
      </c>
      <c r="B339" s="16" t="s">
        <v>837</v>
      </c>
      <c r="C339" s="1" t="s">
        <v>1287</v>
      </c>
      <c r="E339" s="5">
        <v>39993.97</v>
      </c>
      <c r="G339" s="5">
        <v>41580.72</v>
      </c>
      <c r="I339" s="9">
        <f t="shared" si="96"/>
        <v>-1586.75</v>
      </c>
      <c r="K339" s="21">
        <f t="shared" si="97"/>
        <v>-0.03816071486977619</v>
      </c>
      <c r="M339" s="9">
        <v>118066.32</v>
      </c>
      <c r="O339" s="9">
        <v>141525.02</v>
      </c>
      <c r="Q339" s="9">
        <f t="shared" si="98"/>
        <v>-23458.699999999983</v>
      </c>
      <c r="S339" s="21">
        <f t="shared" si="99"/>
        <v>-0.16575655668517117</v>
      </c>
      <c r="U339" s="9">
        <v>262295.58</v>
      </c>
      <c r="W339" s="9">
        <v>240819.32</v>
      </c>
      <c r="Y339" s="9">
        <f t="shared" si="100"/>
        <v>21476.26000000001</v>
      </c>
      <c r="AA339" s="21">
        <f t="shared" si="101"/>
        <v>0.08917997110863035</v>
      </c>
      <c r="AC339" s="9">
        <v>523579.05000000005</v>
      </c>
      <c r="AE339" s="9">
        <v>411099.47400000005</v>
      </c>
      <c r="AG339" s="9">
        <f t="shared" si="102"/>
        <v>112479.576</v>
      </c>
      <c r="AI339" s="21">
        <f t="shared" si="103"/>
        <v>0.2736067134933867</v>
      </c>
    </row>
    <row r="340" spans="1:35" ht="12.75" outlineLevel="1">
      <c r="A340" s="1" t="s">
        <v>838</v>
      </c>
      <c r="B340" s="16" t="s">
        <v>839</v>
      </c>
      <c r="C340" s="1" t="s">
        <v>1288</v>
      </c>
      <c r="E340" s="5">
        <v>16.87</v>
      </c>
      <c r="G340" s="5">
        <v>0</v>
      </c>
      <c r="I340" s="9">
        <f t="shared" si="96"/>
        <v>16.87</v>
      </c>
      <c r="K340" s="21" t="str">
        <f t="shared" si="97"/>
        <v>N.M.</v>
      </c>
      <c r="M340" s="9">
        <v>16.87</v>
      </c>
      <c r="O340" s="9">
        <v>0</v>
      </c>
      <c r="Q340" s="9">
        <f t="shared" si="98"/>
        <v>16.87</v>
      </c>
      <c r="S340" s="21" t="str">
        <f t="shared" si="99"/>
        <v>N.M.</v>
      </c>
      <c r="U340" s="9">
        <v>439.02</v>
      </c>
      <c r="W340" s="9">
        <v>0</v>
      </c>
      <c r="Y340" s="9">
        <f t="shared" si="100"/>
        <v>439.02</v>
      </c>
      <c r="AA340" s="21" t="str">
        <f t="shared" si="101"/>
        <v>N.M.</v>
      </c>
      <c r="AC340" s="9">
        <v>1206.51</v>
      </c>
      <c r="AE340" s="9">
        <v>534.33</v>
      </c>
      <c r="AG340" s="9">
        <f t="shared" si="102"/>
        <v>672.18</v>
      </c>
      <c r="AI340" s="21">
        <f t="shared" si="103"/>
        <v>1.2579866374712254</v>
      </c>
    </row>
    <row r="341" spans="1:35" ht="12.75" outlineLevel="1">
      <c r="A341" s="1" t="s">
        <v>840</v>
      </c>
      <c r="B341" s="16" t="s">
        <v>841</v>
      </c>
      <c r="C341" s="1" t="s">
        <v>1289</v>
      </c>
      <c r="E341" s="5">
        <v>31209.43</v>
      </c>
      <c r="G341" s="5">
        <v>24911.07</v>
      </c>
      <c r="I341" s="9">
        <f t="shared" si="96"/>
        <v>6298.360000000001</v>
      </c>
      <c r="K341" s="21">
        <f t="shared" si="97"/>
        <v>0.2528337803233663</v>
      </c>
      <c r="M341" s="9">
        <v>76619.04000000001</v>
      </c>
      <c r="O341" s="9">
        <v>78718.34</v>
      </c>
      <c r="Q341" s="9">
        <f t="shared" si="98"/>
        <v>-2099.2999999999884</v>
      </c>
      <c r="S341" s="21">
        <f t="shared" si="99"/>
        <v>-0.026668499361139835</v>
      </c>
      <c r="U341" s="9">
        <v>114231.06</v>
      </c>
      <c r="W341" s="9">
        <v>118008.57</v>
      </c>
      <c r="Y341" s="9">
        <f t="shared" si="100"/>
        <v>-3777.5100000000093</v>
      </c>
      <c r="AA341" s="21">
        <f t="shared" si="101"/>
        <v>-0.032010471781837614</v>
      </c>
      <c r="AC341" s="9">
        <v>387718.1</v>
      </c>
      <c r="AE341" s="9">
        <v>294598.433</v>
      </c>
      <c r="AG341" s="9">
        <f t="shared" si="102"/>
        <v>93119.66699999996</v>
      </c>
      <c r="AI341" s="21">
        <f t="shared" si="103"/>
        <v>0.31609016399622175</v>
      </c>
    </row>
    <row r="342" spans="1:35" ht="12.75" outlineLevel="1">
      <c r="A342" s="1" t="s">
        <v>842</v>
      </c>
      <c r="B342" s="16" t="s">
        <v>843</v>
      </c>
      <c r="C342" s="1" t="s">
        <v>1290</v>
      </c>
      <c r="E342" s="5">
        <v>2308.36</v>
      </c>
      <c r="G342" s="5">
        <v>7227.400000000001</v>
      </c>
      <c r="I342" s="9">
        <f t="shared" si="96"/>
        <v>-4919.040000000001</v>
      </c>
      <c r="K342" s="21">
        <f t="shared" si="97"/>
        <v>-0.680609901209287</v>
      </c>
      <c r="M342" s="9">
        <v>11943.68</v>
      </c>
      <c r="O342" s="9">
        <v>13607.51</v>
      </c>
      <c r="Q342" s="9">
        <f t="shared" si="98"/>
        <v>-1663.83</v>
      </c>
      <c r="S342" s="21">
        <f t="shared" si="99"/>
        <v>-0.12227292135004861</v>
      </c>
      <c r="U342" s="9">
        <v>20285.05</v>
      </c>
      <c r="W342" s="9">
        <v>19515.16</v>
      </c>
      <c r="Y342" s="9">
        <f t="shared" si="100"/>
        <v>769.8899999999994</v>
      </c>
      <c r="AA342" s="21">
        <f t="shared" si="101"/>
        <v>0.03945086794061639</v>
      </c>
      <c r="AC342" s="9">
        <v>70630.94</v>
      </c>
      <c r="AE342" s="9">
        <v>61421.454</v>
      </c>
      <c r="AG342" s="9">
        <f t="shared" si="102"/>
        <v>9209.486000000004</v>
      </c>
      <c r="AI342" s="21">
        <f t="shared" si="103"/>
        <v>0.14993923784350668</v>
      </c>
    </row>
    <row r="343" spans="1:35" ht="12.75" outlineLevel="1">
      <c r="A343" s="1" t="s">
        <v>844</v>
      </c>
      <c r="B343" s="16" t="s">
        <v>845</v>
      </c>
      <c r="C343" s="1" t="s">
        <v>1291</v>
      </c>
      <c r="E343" s="5">
        <v>0</v>
      </c>
      <c r="G343" s="5">
        <v>0</v>
      </c>
      <c r="I343" s="9">
        <f t="shared" si="96"/>
        <v>0</v>
      </c>
      <c r="K343" s="21">
        <f t="shared" si="97"/>
        <v>0</v>
      </c>
      <c r="M343" s="9">
        <v>0</v>
      </c>
      <c r="O343" s="9">
        <v>0</v>
      </c>
      <c r="Q343" s="9">
        <f t="shared" si="98"/>
        <v>0</v>
      </c>
      <c r="S343" s="21">
        <f t="shared" si="99"/>
        <v>0</v>
      </c>
      <c r="U343" s="9">
        <v>0</v>
      </c>
      <c r="W343" s="9">
        <v>0</v>
      </c>
      <c r="Y343" s="9">
        <f t="shared" si="100"/>
        <v>0</v>
      </c>
      <c r="AA343" s="21">
        <f t="shared" si="101"/>
        <v>0</v>
      </c>
      <c r="AC343" s="9">
        <v>867.1800000000001</v>
      </c>
      <c r="AE343" s="9">
        <v>0</v>
      </c>
      <c r="AG343" s="9">
        <f t="shared" si="102"/>
        <v>867.1800000000001</v>
      </c>
      <c r="AI343" s="21" t="str">
        <f t="shared" si="103"/>
        <v>N.M.</v>
      </c>
    </row>
    <row r="344" spans="1:35" ht="12.75" outlineLevel="1">
      <c r="A344" s="1" t="s">
        <v>846</v>
      </c>
      <c r="B344" s="16" t="s">
        <v>847</v>
      </c>
      <c r="C344" s="1" t="s">
        <v>1292</v>
      </c>
      <c r="E344" s="5">
        <v>0</v>
      </c>
      <c r="G344" s="5">
        <v>19487.4</v>
      </c>
      <c r="I344" s="9">
        <f t="shared" si="96"/>
        <v>-19487.4</v>
      </c>
      <c r="K344" s="21" t="str">
        <f t="shared" si="97"/>
        <v>N.M.</v>
      </c>
      <c r="M344" s="9">
        <v>0</v>
      </c>
      <c r="O344" s="9">
        <v>54479.97</v>
      </c>
      <c r="Q344" s="9">
        <f t="shared" si="98"/>
        <v>-54479.97</v>
      </c>
      <c r="S344" s="21" t="str">
        <f t="shared" si="99"/>
        <v>N.M.</v>
      </c>
      <c r="U344" s="9">
        <v>0</v>
      </c>
      <c r="W344" s="9">
        <v>55856.44</v>
      </c>
      <c r="Y344" s="9">
        <f t="shared" si="100"/>
        <v>-55856.44</v>
      </c>
      <c r="AA344" s="21" t="str">
        <f t="shared" si="101"/>
        <v>N.M.</v>
      </c>
      <c r="AC344" s="9">
        <v>-293.91</v>
      </c>
      <c r="AE344" s="9">
        <v>55856.44</v>
      </c>
      <c r="AG344" s="9">
        <f t="shared" si="102"/>
        <v>-56150.350000000006</v>
      </c>
      <c r="AI344" s="21">
        <f t="shared" si="103"/>
        <v>-1.0052618820676722</v>
      </c>
    </row>
    <row r="345" spans="1:35" ht="12.75" outlineLevel="1">
      <c r="A345" s="1" t="s">
        <v>848</v>
      </c>
      <c r="B345" s="16" t="s">
        <v>849</v>
      </c>
      <c r="C345" s="1" t="s">
        <v>1293</v>
      </c>
      <c r="E345" s="5">
        <v>0</v>
      </c>
      <c r="G345" s="5">
        <v>2.94</v>
      </c>
      <c r="I345" s="9">
        <f t="shared" si="96"/>
        <v>-2.94</v>
      </c>
      <c r="K345" s="21" t="str">
        <f t="shared" si="97"/>
        <v>N.M.</v>
      </c>
      <c r="M345" s="9">
        <v>0</v>
      </c>
      <c r="O345" s="9">
        <v>94.92</v>
      </c>
      <c r="Q345" s="9">
        <f t="shared" si="98"/>
        <v>-94.92</v>
      </c>
      <c r="S345" s="21" t="str">
        <f t="shared" si="99"/>
        <v>N.M.</v>
      </c>
      <c r="U345" s="9">
        <v>0</v>
      </c>
      <c r="W345" s="9">
        <v>119.29</v>
      </c>
      <c r="Y345" s="9">
        <f t="shared" si="100"/>
        <v>-119.29</v>
      </c>
      <c r="AA345" s="21" t="str">
        <f t="shared" si="101"/>
        <v>N.M.</v>
      </c>
      <c r="AC345" s="9">
        <v>120.58</v>
      </c>
      <c r="AE345" s="9">
        <v>230.62</v>
      </c>
      <c r="AG345" s="9">
        <f t="shared" si="102"/>
        <v>-110.04</v>
      </c>
      <c r="AI345" s="21">
        <f t="shared" si="103"/>
        <v>-0.4771485560662562</v>
      </c>
    </row>
    <row r="346" spans="1:35" ht="12.75" outlineLevel="1">
      <c r="A346" s="1" t="s">
        <v>850</v>
      </c>
      <c r="B346" s="16" t="s">
        <v>851</v>
      </c>
      <c r="C346" s="1" t="s">
        <v>1294</v>
      </c>
      <c r="E346" s="5">
        <v>76192.33</v>
      </c>
      <c r="G346" s="5">
        <v>79514.79000000001</v>
      </c>
      <c r="I346" s="9">
        <f t="shared" si="96"/>
        <v>-3322.4600000000064</v>
      </c>
      <c r="K346" s="21">
        <f t="shared" si="97"/>
        <v>-0.04178417625199043</v>
      </c>
      <c r="M346" s="9">
        <v>265605.85</v>
      </c>
      <c r="O346" s="9">
        <v>238106.56</v>
      </c>
      <c r="Q346" s="9">
        <f t="shared" si="98"/>
        <v>27499.28999999998</v>
      </c>
      <c r="S346" s="21">
        <f t="shared" si="99"/>
        <v>0.11549152614694858</v>
      </c>
      <c r="U346" s="9">
        <v>436020.4</v>
      </c>
      <c r="W346" s="9">
        <v>416871.96</v>
      </c>
      <c r="Y346" s="9">
        <f t="shared" si="100"/>
        <v>19148.440000000002</v>
      </c>
      <c r="AA346" s="21">
        <f t="shared" si="101"/>
        <v>0.04593362431956326</v>
      </c>
      <c r="AC346" s="9">
        <v>1045827.6900000001</v>
      </c>
      <c r="AE346" s="9">
        <v>1030991.6910000001</v>
      </c>
      <c r="AG346" s="9">
        <f t="shared" si="102"/>
        <v>14835.998999999953</v>
      </c>
      <c r="AI346" s="21">
        <f t="shared" si="103"/>
        <v>0.014390027707798424</v>
      </c>
    </row>
    <row r="347" spans="1:35" ht="12.75" outlineLevel="1">
      <c r="A347" s="1" t="s">
        <v>852</v>
      </c>
      <c r="B347" s="16" t="s">
        <v>853</v>
      </c>
      <c r="C347" s="1" t="s">
        <v>1295</v>
      </c>
      <c r="E347" s="5">
        <v>0</v>
      </c>
      <c r="G347" s="5">
        <v>4.0200000000000005</v>
      </c>
      <c r="I347" s="9">
        <f t="shared" si="96"/>
        <v>-4.0200000000000005</v>
      </c>
      <c r="K347" s="21" t="str">
        <f t="shared" si="97"/>
        <v>N.M.</v>
      </c>
      <c r="M347" s="9">
        <v>0</v>
      </c>
      <c r="O347" s="9">
        <v>-58.14</v>
      </c>
      <c r="Q347" s="9">
        <f t="shared" si="98"/>
        <v>58.14</v>
      </c>
      <c r="S347" s="21" t="str">
        <f t="shared" si="99"/>
        <v>N.M.</v>
      </c>
      <c r="U347" s="9">
        <v>0</v>
      </c>
      <c r="W347" s="9">
        <v>32.5</v>
      </c>
      <c r="Y347" s="9">
        <f t="shared" si="100"/>
        <v>-32.5</v>
      </c>
      <c r="AA347" s="21" t="str">
        <f t="shared" si="101"/>
        <v>N.M.</v>
      </c>
      <c r="AC347" s="9">
        <v>0</v>
      </c>
      <c r="AE347" s="9">
        <v>6664.58</v>
      </c>
      <c r="AG347" s="9">
        <f t="shared" si="102"/>
        <v>-6664.58</v>
      </c>
      <c r="AI347" s="21" t="str">
        <f t="shared" si="103"/>
        <v>N.M.</v>
      </c>
    </row>
    <row r="348" spans="1:35" ht="12.75" outlineLevel="1">
      <c r="A348" s="1" t="s">
        <v>854</v>
      </c>
      <c r="B348" s="16" t="s">
        <v>855</v>
      </c>
      <c r="C348" s="1" t="s">
        <v>1296</v>
      </c>
      <c r="E348" s="5">
        <v>0</v>
      </c>
      <c r="G348" s="5">
        <v>0</v>
      </c>
      <c r="I348" s="9">
        <f t="shared" si="96"/>
        <v>0</v>
      </c>
      <c r="K348" s="21">
        <f t="shared" si="97"/>
        <v>0</v>
      </c>
      <c r="M348" s="9">
        <v>0</v>
      </c>
      <c r="O348" s="9">
        <v>0</v>
      </c>
      <c r="Q348" s="9">
        <f t="shared" si="98"/>
        <v>0</v>
      </c>
      <c r="S348" s="21">
        <f t="shared" si="99"/>
        <v>0</v>
      </c>
      <c r="U348" s="9">
        <v>0</v>
      </c>
      <c r="W348" s="9">
        <v>0</v>
      </c>
      <c r="Y348" s="9">
        <f t="shared" si="100"/>
        <v>0</v>
      </c>
      <c r="AA348" s="21">
        <f t="shared" si="101"/>
        <v>0</v>
      </c>
      <c r="AC348" s="9">
        <v>62.35</v>
      </c>
      <c r="AE348" s="9">
        <v>0</v>
      </c>
      <c r="AG348" s="9">
        <f t="shared" si="102"/>
        <v>62.35</v>
      </c>
      <c r="AI348" s="21" t="str">
        <f t="shared" si="103"/>
        <v>N.M.</v>
      </c>
    </row>
    <row r="349" spans="1:68" s="90" customFormat="1" ht="12.75">
      <c r="A349" s="90" t="s">
        <v>34</v>
      </c>
      <c r="B349" s="91"/>
      <c r="C349" s="77" t="s">
        <v>1297</v>
      </c>
      <c r="D349" s="105"/>
      <c r="E349" s="105">
        <v>4721750.59</v>
      </c>
      <c r="F349" s="105"/>
      <c r="G349" s="105">
        <v>4011875.2029999997</v>
      </c>
      <c r="H349" s="105"/>
      <c r="I349" s="9">
        <f aca="true" t="shared" si="104" ref="I349:I355">+E349-G349</f>
        <v>709875.3870000001</v>
      </c>
      <c r="J349" s="37" t="str">
        <f>IF((+E349-G349)=(I349),"  ",$AO$510)</f>
        <v>  </v>
      </c>
      <c r="K349" s="38">
        <f aca="true" t="shared" si="105" ref="K349:K355">IF(G349&lt;0,IF(I349=0,0,IF(OR(G349=0,E349=0),"N.M.",IF(ABS(I349/G349)&gt;=10,"N.M.",I349/(-G349)))),IF(I349=0,0,IF(OR(G349=0,E349=0),"N.M.",IF(ABS(I349/G349)&gt;=10,"N.M.",I349/G349))))</f>
        <v>0.17694353664569865</v>
      </c>
      <c r="L349" s="39"/>
      <c r="M349" s="5">
        <v>11452209.43</v>
      </c>
      <c r="N349" s="9"/>
      <c r="O349" s="5">
        <v>5353821.156999998</v>
      </c>
      <c r="P349" s="9"/>
      <c r="Q349" s="9">
        <f aca="true" t="shared" si="106" ref="Q349:Q355">(+M349-O349)</f>
        <v>6098388.273000002</v>
      </c>
      <c r="R349" s="37" t="str">
        <f>IF((+M349-O349)=(Q349),"  ",$AO$510)</f>
        <v>  </v>
      </c>
      <c r="S349" s="38">
        <f aca="true" t="shared" si="107" ref="S349:S355">IF(O349&lt;0,IF(Q349=0,0,IF(OR(O349=0,M349=0),"N.M.",IF(ABS(Q349/O349)&gt;=10,"N.M.",Q349/(-O349)))),IF(Q349=0,0,IF(OR(O349=0,M349=0),"N.M.",IF(ABS(Q349/O349)&gt;=10,"N.M.",Q349/O349))))</f>
        <v>1.139072093401271</v>
      </c>
      <c r="T349" s="39"/>
      <c r="U349" s="9">
        <v>16095135.209999999</v>
      </c>
      <c r="V349" s="9"/>
      <c r="W349" s="9">
        <v>23432474.169000003</v>
      </c>
      <c r="X349" s="9"/>
      <c r="Y349" s="9">
        <f aca="true" t="shared" si="108" ref="Y349:Y355">(+U349-W349)</f>
        <v>-7337338.959000004</v>
      </c>
      <c r="Z349" s="37" t="str">
        <f>IF((+U349-W349)=(Y349),"  ",$AO$510)</f>
        <v>  </v>
      </c>
      <c r="AA349" s="38">
        <f aca="true" t="shared" si="109" ref="AA349:AA355">IF(W349&lt;0,IF(Y349=0,0,IF(OR(W349=0,U349=0),"N.M.",IF(ABS(Y349/W349)&gt;=10,"N.M.",Y349/(-W349)))),IF(Y349=0,0,IF(OR(W349=0,U349=0),"N.M.",IF(ABS(Y349/W349)&gt;=10,"N.M.",Y349/W349))))</f>
        <v>-0.3131269411024013</v>
      </c>
      <c r="AB349" s="39"/>
      <c r="AC349" s="9">
        <v>31550974.205999997</v>
      </c>
      <c r="AD349" s="9"/>
      <c r="AE349" s="9">
        <v>50352791.989999995</v>
      </c>
      <c r="AF349" s="9"/>
      <c r="AG349" s="9">
        <f aca="true" t="shared" si="110" ref="AG349:AG355">(+AC349-AE349)</f>
        <v>-18801817.783999998</v>
      </c>
      <c r="AH349" s="37" t="str">
        <f>IF((+AC349-AE349)=(AG349),"  ",$AO$510)</f>
        <v>  </v>
      </c>
      <c r="AI349" s="38">
        <f aca="true" t="shared" si="111" ref="AI349:AI355">IF(AE349&lt;0,IF(AG349=0,0,IF(OR(AE349=0,AC349=0),"N.M.",IF(ABS(AG349/AE349)&gt;=10,"N.M.",AG349/(-AE349)))),IF(AG349=0,0,IF(OR(AE349=0,AC349=0),"N.M.",IF(ABS(AG349/AE349)&gt;=10,"N.M.",AG349/AE349))))</f>
        <v>-0.3734016931520702</v>
      </c>
      <c r="AJ349" s="105"/>
      <c r="AK349" s="105"/>
      <c r="AL349" s="105"/>
      <c r="AM349" s="105"/>
      <c r="AN349" s="105"/>
      <c r="AO349" s="105"/>
      <c r="AP349" s="106"/>
      <c r="AQ349" s="107"/>
      <c r="AR349" s="108"/>
      <c r="AS349" s="105"/>
      <c r="AT349" s="105"/>
      <c r="AU349" s="105"/>
      <c r="AV349" s="105"/>
      <c r="AW349" s="105"/>
      <c r="AX349" s="106"/>
      <c r="AY349" s="107"/>
      <c r="AZ349" s="108"/>
      <c r="BA349" s="105"/>
      <c r="BB349" s="105"/>
      <c r="BC349" s="105"/>
      <c r="BD349" s="106"/>
      <c r="BE349" s="107"/>
      <c r="BF349" s="108"/>
      <c r="BG349" s="105"/>
      <c r="BH349" s="109"/>
      <c r="BI349" s="105"/>
      <c r="BJ349" s="109"/>
      <c r="BK349" s="105"/>
      <c r="BL349" s="109"/>
      <c r="BM349" s="105"/>
      <c r="BN349" s="97"/>
      <c r="BO349" s="97"/>
      <c r="BP349" s="97"/>
    </row>
    <row r="350" spans="1:68" s="17" customFormat="1" ht="12.75">
      <c r="A350" s="17" t="s">
        <v>35</v>
      </c>
      <c r="B350" s="98"/>
      <c r="C350" s="17" t="s">
        <v>36</v>
      </c>
      <c r="D350" s="18"/>
      <c r="E350" s="18">
        <v>36987610.473000005</v>
      </c>
      <c r="F350" s="18"/>
      <c r="G350" s="18">
        <v>40192320.710999995</v>
      </c>
      <c r="H350" s="18"/>
      <c r="I350" s="18">
        <f t="shared" si="104"/>
        <v>-3204710.2379999906</v>
      </c>
      <c r="J350" s="37" t="str">
        <f>IF((+E350-G350)=(I350),"  ",$AO$510)</f>
        <v>  </v>
      </c>
      <c r="K350" s="40">
        <f t="shared" si="105"/>
        <v>-0.07973439157801387</v>
      </c>
      <c r="L350" s="39"/>
      <c r="M350" s="8">
        <v>113904192.44</v>
      </c>
      <c r="N350" s="18"/>
      <c r="O350" s="8">
        <v>121528821.62800008</v>
      </c>
      <c r="P350" s="18"/>
      <c r="Q350" s="18">
        <f t="shared" si="106"/>
        <v>-7624629.188000083</v>
      </c>
      <c r="R350" s="37" t="str">
        <f>IF((+M350-O350)=(Q350),"  ",$AO$510)</f>
        <v>  </v>
      </c>
      <c r="S350" s="40">
        <f t="shared" si="107"/>
        <v>-0.06273926699741306</v>
      </c>
      <c r="T350" s="39"/>
      <c r="U350" s="18">
        <v>213158449.38599998</v>
      </c>
      <c r="V350" s="18"/>
      <c r="W350" s="18">
        <v>228356190.12299994</v>
      </c>
      <c r="X350" s="18"/>
      <c r="Y350" s="18">
        <f t="shared" si="108"/>
        <v>-15197740.736999959</v>
      </c>
      <c r="Z350" s="37" t="str">
        <f>IF((+U350-W350)=(Y350),"  ",$AO$510)</f>
        <v>  </v>
      </c>
      <c r="AA350" s="40">
        <f t="shared" si="109"/>
        <v>-0.06655278636770902</v>
      </c>
      <c r="AB350" s="39"/>
      <c r="AC350" s="18">
        <v>507810282.01899993</v>
      </c>
      <c r="AD350" s="18"/>
      <c r="AE350" s="18">
        <v>576751708.3600001</v>
      </c>
      <c r="AF350" s="18"/>
      <c r="AG350" s="18">
        <f t="shared" si="110"/>
        <v>-68941426.3410002</v>
      </c>
      <c r="AH350" s="37" t="str">
        <f>IF((+AC350-AE350)=(AG350),"  ",$AO$510)</f>
        <v>  </v>
      </c>
      <c r="AI350" s="40">
        <f t="shared" si="111"/>
        <v>-0.11953397855905085</v>
      </c>
      <c r="AJ350" s="18"/>
      <c r="AK350" s="18"/>
      <c r="AL350" s="18"/>
      <c r="AM350" s="18"/>
      <c r="AN350" s="18"/>
      <c r="AO350" s="18"/>
      <c r="AP350" s="85"/>
      <c r="AQ350" s="117"/>
      <c r="AR350" s="39"/>
      <c r="AS350" s="18"/>
      <c r="AT350" s="18"/>
      <c r="AU350" s="18"/>
      <c r="AV350" s="18"/>
      <c r="AW350" s="18"/>
      <c r="AX350" s="85"/>
      <c r="AY350" s="117"/>
      <c r="AZ350" s="39"/>
      <c r="BA350" s="18"/>
      <c r="BB350" s="18"/>
      <c r="BC350" s="18"/>
      <c r="BD350" s="85"/>
      <c r="BE350" s="117"/>
      <c r="BF350" s="39"/>
      <c r="BG350" s="18"/>
      <c r="BH350" s="104"/>
      <c r="BI350" s="18"/>
      <c r="BJ350" s="104"/>
      <c r="BK350" s="18"/>
      <c r="BL350" s="104"/>
      <c r="BM350" s="18"/>
      <c r="BN350" s="104"/>
      <c r="BO350" s="104"/>
      <c r="BP350" s="104"/>
    </row>
    <row r="351" spans="1:35" ht="12.75" outlineLevel="1">
      <c r="A351" s="1" t="s">
        <v>856</v>
      </c>
      <c r="B351" s="16" t="s">
        <v>857</v>
      </c>
      <c r="C351" s="1" t="s">
        <v>1298</v>
      </c>
      <c r="E351" s="5">
        <v>4040459.46</v>
      </c>
      <c r="G351" s="5">
        <v>3915087.59</v>
      </c>
      <c r="I351" s="9">
        <f t="shared" si="104"/>
        <v>125371.87000000011</v>
      </c>
      <c r="K351" s="21">
        <f t="shared" si="105"/>
        <v>0.03202274971324463</v>
      </c>
      <c r="M351" s="9">
        <v>12142427.95</v>
      </c>
      <c r="O351" s="9">
        <v>11775527.21</v>
      </c>
      <c r="Q351" s="9">
        <f t="shared" si="106"/>
        <v>366900.73999999836</v>
      </c>
      <c r="S351" s="21">
        <f t="shared" si="107"/>
        <v>0.031157903460018274</v>
      </c>
      <c r="U351" s="9">
        <v>20186158.63</v>
      </c>
      <c r="W351" s="9">
        <v>19477976.27</v>
      </c>
      <c r="Y351" s="9">
        <f t="shared" si="108"/>
        <v>708182.3599999994</v>
      </c>
      <c r="AA351" s="21">
        <f t="shared" si="109"/>
        <v>0.03635810775120117</v>
      </c>
      <c r="AC351" s="9">
        <v>48089635.129999995</v>
      </c>
      <c r="AE351" s="9">
        <v>45089192.46</v>
      </c>
      <c r="AG351" s="9">
        <f t="shared" si="110"/>
        <v>3000442.6699999943</v>
      </c>
      <c r="AI351" s="21">
        <f t="shared" si="111"/>
        <v>0.06654460872551174</v>
      </c>
    </row>
    <row r="352" spans="1:35" ht="12.75" outlineLevel="1">
      <c r="A352" s="1" t="s">
        <v>858</v>
      </c>
      <c r="B352" s="16" t="s">
        <v>859</v>
      </c>
      <c r="C352" s="1" t="s">
        <v>1299</v>
      </c>
      <c r="E352" s="5">
        <v>310945.78</v>
      </c>
      <c r="G352" s="5">
        <v>360481.49</v>
      </c>
      <c r="I352" s="9">
        <f t="shared" si="104"/>
        <v>-49535.70999999996</v>
      </c>
      <c r="K352" s="21">
        <f t="shared" si="105"/>
        <v>-0.13741540515714126</v>
      </c>
      <c r="M352" s="9">
        <v>927346.55</v>
      </c>
      <c r="O352" s="9">
        <v>1076578.4</v>
      </c>
      <c r="Q352" s="9">
        <f t="shared" si="106"/>
        <v>-149231.84999999986</v>
      </c>
      <c r="S352" s="21">
        <f t="shared" si="107"/>
        <v>-0.13861679743899735</v>
      </c>
      <c r="U352" s="9">
        <v>1527291.9</v>
      </c>
      <c r="W352" s="9">
        <v>1777952.97</v>
      </c>
      <c r="Y352" s="9">
        <f t="shared" si="108"/>
        <v>-250661.07000000007</v>
      </c>
      <c r="AA352" s="21">
        <f t="shared" si="109"/>
        <v>-0.14098295862122837</v>
      </c>
      <c r="AC352" s="9">
        <v>4027665.67</v>
      </c>
      <c r="AE352" s="9">
        <v>4031784.88</v>
      </c>
      <c r="AG352" s="9">
        <f t="shared" si="110"/>
        <v>-4119.209999999963</v>
      </c>
      <c r="AI352" s="21">
        <f t="shared" si="111"/>
        <v>-0.0010216839743691789</v>
      </c>
    </row>
    <row r="353" spans="1:35" ht="12.75" outlineLevel="1">
      <c r="A353" s="1" t="s">
        <v>860</v>
      </c>
      <c r="B353" s="16" t="s">
        <v>861</v>
      </c>
      <c r="C353" s="1" t="s">
        <v>1300</v>
      </c>
      <c r="E353" s="5">
        <v>3218</v>
      </c>
      <c r="G353" s="5">
        <v>3218</v>
      </c>
      <c r="I353" s="9">
        <f t="shared" si="104"/>
        <v>0</v>
      </c>
      <c r="K353" s="21">
        <f t="shared" si="105"/>
        <v>0</v>
      </c>
      <c r="M353" s="9">
        <v>9654</v>
      </c>
      <c r="O353" s="9">
        <v>9654</v>
      </c>
      <c r="Q353" s="9">
        <f t="shared" si="106"/>
        <v>0</v>
      </c>
      <c r="S353" s="21">
        <f t="shared" si="107"/>
        <v>0</v>
      </c>
      <c r="U353" s="9">
        <v>16090</v>
      </c>
      <c r="W353" s="9">
        <v>16090</v>
      </c>
      <c r="Y353" s="9">
        <f t="shared" si="108"/>
        <v>0</v>
      </c>
      <c r="AA353" s="21">
        <f t="shared" si="109"/>
        <v>0</v>
      </c>
      <c r="AC353" s="9">
        <v>38616</v>
      </c>
      <c r="AE353" s="9">
        <v>38616</v>
      </c>
      <c r="AG353" s="9">
        <f t="shared" si="110"/>
        <v>0</v>
      </c>
      <c r="AI353" s="21">
        <f t="shared" si="111"/>
        <v>0</v>
      </c>
    </row>
    <row r="354" spans="1:35" ht="12.75" outlineLevel="1">
      <c r="A354" s="1" t="s">
        <v>862</v>
      </c>
      <c r="B354" s="16" t="s">
        <v>863</v>
      </c>
      <c r="C354" s="1" t="s">
        <v>1301</v>
      </c>
      <c r="E354" s="5">
        <v>25959.56</v>
      </c>
      <c r="G354" s="5">
        <v>25959.56</v>
      </c>
      <c r="I354" s="9">
        <f t="shared" si="104"/>
        <v>0</v>
      </c>
      <c r="K354" s="21">
        <f t="shared" si="105"/>
        <v>0</v>
      </c>
      <c r="M354" s="9">
        <v>77878.68000000001</v>
      </c>
      <c r="O354" s="9">
        <v>77878.68000000001</v>
      </c>
      <c r="Q354" s="9">
        <f t="shared" si="106"/>
        <v>0</v>
      </c>
      <c r="S354" s="21">
        <f t="shared" si="107"/>
        <v>0</v>
      </c>
      <c r="U354" s="9">
        <v>129797.8</v>
      </c>
      <c r="W354" s="9">
        <v>129797.8</v>
      </c>
      <c r="Y354" s="9">
        <f t="shared" si="108"/>
        <v>0</v>
      </c>
      <c r="AA354" s="21">
        <f t="shared" si="109"/>
        <v>0</v>
      </c>
      <c r="AC354" s="9">
        <v>311514.72000000003</v>
      </c>
      <c r="AE354" s="9">
        <v>396660.52</v>
      </c>
      <c r="AG354" s="9">
        <f t="shared" si="110"/>
        <v>-85145.79999999999</v>
      </c>
      <c r="AI354" s="21">
        <f t="shared" si="111"/>
        <v>-0.2146566035863614</v>
      </c>
    </row>
    <row r="355" spans="1:68" s="90" customFormat="1" ht="12.75">
      <c r="A355" s="90" t="s">
        <v>37</v>
      </c>
      <c r="B355" s="91"/>
      <c r="C355" s="77" t="s">
        <v>1302</v>
      </c>
      <c r="D355" s="105"/>
      <c r="E355" s="105">
        <v>4380582.8</v>
      </c>
      <c r="F355" s="105"/>
      <c r="G355" s="105">
        <v>4304746.64</v>
      </c>
      <c r="H355" s="105"/>
      <c r="I355" s="9">
        <f t="shared" si="104"/>
        <v>75836.16000000015</v>
      </c>
      <c r="J355" s="37" t="str">
        <f>IF((+E355-G355)=(I355),"  ",$AO$510)</f>
        <v>  </v>
      </c>
      <c r="K355" s="38">
        <f t="shared" si="105"/>
        <v>0.01761686954937728</v>
      </c>
      <c r="L355" s="39"/>
      <c r="M355" s="5">
        <v>13157307.18</v>
      </c>
      <c r="N355" s="9"/>
      <c r="O355" s="5">
        <v>12939638.290000001</v>
      </c>
      <c r="P355" s="9"/>
      <c r="Q355" s="9">
        <f t="shared" si="106"/>
        <v>217668.88999999873</v>
      </c>
      <c r="R355" s="37" t="str">
        <f>IF((+M355-O355)=(Q355),"  ",$AO$510)</f>
        <v>  </v>
      </c>
      <c r="S355" s="38">
        <f t="shared" si="107"/>
        <v>0.016821868210042425</v>
      </c>
      <c r="T355" s="39"/>
      <c r="U355" s="9">
        <v>21859338.33</v>
      </c>
      <c r="V355" s="9"/>
      <c r="W355" s="9">
        <v>21401817.04</v>
      </c>
      <c r="X355" s="9"/>
      <c r="Y355" s="9">
        <f t="shared" si="108"/>
        <v>457521.2899999991</v>
      </c>
      <c r="Z355" s="37" t="str">
        <f>IF((+U355-W355)=(Y355),"  ",$AO$510)</f>
        <v>  </v>
      </c>
      <c r="AA355" s="38">
        <f t="shared" si="109"/>
        <v>0.02137768438749344</v>
      </c>
      <c r="AB355" s="39"/>
      <c r="AC355" s="9">
        <v>52467431.519999996</v>
      </c>
      <c r="AD355" s="9"/>
      <c r="AE355" s="9">
        <v>49556253.86</v>
      </c>
      <c r="AF355" s="9"/>
      <c r="AG355" s="9">
        <f t="shared" si="110"/>
        <v>2911177.6599999964</v>
      </c>
      <c r="AH355" s="37" t="str">
        <f>IF((+AC355-AE355)=(AG355),"  ",$AO$510)</f>
        <v>  </v>
      </c>
      <c r="AI355" s="38">
        <f t="shared" si="111"/>
        <v>0.05874490973882497</v>
      </c>
      <c r="AJ355" s="105"/>
      <c r="AK355" s="105"/>
      <c r="AL355" s="105"/>
      <c r="AM355" s="105"/>
      <c r="AN355" s="105"/>
      <c r="AO355" s="105"/>
      <c r="AP355" s="106"/>
      <c r="AQ355" s="107"/>
      <c r="AR355" s="108"/>
      <c r="AS355" s="105"/>
      <c r="AT355" s="105"/>
      <c r="AU355" s="105"/>
      <c r="AV355" s="105"/>
      <c r="AW355" s="105"/>
      <c r="AX355" s="106"/>
      <c r="AY355" s="107"/>
      <c r="AZ355" s="108"/>
      <c r="BA355" s="105"/>
      <c r="BB355" s="105"/>
      <c r="BC355" s="105"/>
      <c r="BD355" s="106"/>
      <c r="BE355" s="107"/>
      <c r="BF355" s="108"/>
      <c r="BG355" s="105"/>
      <c r="BH355" s="109"/>
      <c r="BI355" s="105"/>
      <c r="BJ355" s="109"/>
      <c r="BK355" s="105"/>
      <c r="BL355" s="109"/>
      <c r="BM355" s="105"/>
      <c r="BN355" s="97"/>
      <c r="BO355" s="97"/>
      <c r="BP355" s="97"/>
    </row>
    <row r="356" spans="1:35" ht="12.75" outlineLevel="1">
      <c r="A356" s="1" t="s">
        <v>864</v>
      </c>
      <c r="B356" s="16" t="s">
        <v>865</v>
      </c>
      <c r="C356" s="1" t="s">
        <v>1303</v>
      </c>
      <c r="E356" s="5">
        <v>220969.5</v>
      </c>
      <c r="G356" s="5">
        <v>223296.04</v>
      </c>
      <c r="I356" s="9">
        <f aca="true" t="shared" si="112" ref="I356:I398">+E356-G356</f>
        <v>-2326.540000000008</v>
      </c>
      <c r="K356" s="21">
        <f aca="true" t="shared" si="113" ref="K356:K398">IF(G356&lt;0,IF(I356=0,0,IF(OR(G356=0,E356=0),"N.M.",IF(ABS(I356/G356)&gt;=10,"N.M.",I356/(-G356)))),IF(I356=0,0,IF(OR(G356=0,E356=0),"N.M.",IF(ABS(I356/G356)&gt;=10,"N.M.",I356/G356))))</f>
        <v>-0.01041908311495362</v>
      </c>
      <c r="M356" s="9">
        <v>636108.88</v>
      </c>
      <c r="O356" s="9">
        <v>608373.369</v>
      </c>
      <c r="Q356" s="9">
        <f aca="true" t="shared" si="114" ref="Q356:Q398">(+M356-O356)</f>
        <v>27735.511000000057</v>
      </c>
      <c r="S356" s="21">
        <f aca="true" t="shared" si="115" ref="S356:S398">IF(O356&lt;0,IF(Q356=0,0,IF(OR(O356=0,M356=0),"N.M.",IF(ABS(Q356/O356)&gt;=10,"N.M.",Q356/(-O356)))),IF(Q356=0,0,IF(OR(O356=0,M356=0),"N.M.",IF(ABS(Q356/O356)&gt;=10,"N.M.",Q356/O356))))</f>
        <v>0.04558962047531712</v>
      </c>
      <c r="U356" s="9">
        <v>1066699.85</v>
      </c>
      <c r="W356" s="9">
        <v>1146011.759</v>
      </c>
      <c r="Y356" s="9">
        <f aca="true" t="shared" si="116" ref="Y356:Y398">(+U356-W356)</f>
        <v>-79311.90899999999</v>
      </c>
      <c r="AA356" s="21">
        <f aca="true" t="shared" si="117" ref="AA356:AA398">IF(W356&lt;0,IF(Y356=0,0,IF(OR(W356=0,U356=0),"N.M.",IF(ABS(Y356/W356)&gt;=10,"N.M.",Y356/(-W356)))),IF(Y356=0,0,IF(OR(W356=0,U356=0),"N.M.",IF(ABS(Y356/W356)&gt;=10,"N.M.",Y356/W356))))</f>
        <v>-0.06920688935094947</v>
      </c>
      <c r="AC356" s="9">
        <v>2609529.0700000003</v>
      </c>
      <c r="AE356" s="9">
        <v>2965998.435</v>
      </c>
      <c r="AG356" s="9">
        <f aca="true" t="shared" si="118" ref="AG356:AG398">(+AC356-AE356)</f>
        <v>-356469.36499999976</v>
      </c>
      <c r="AI356" s="21">
        <f aca="true" t="shared" si="119" ref="AI356:AI398">IF(AE356&lt;0,IF(AG356=0,0,IF(OR(AE356=0,AC356=0),"N.M.",IF(ABS(AG356/AE356)&gt;=10,"N.M.",AG356/(-AE356)))),IF(AG356=0,0,IF(OR(AE356=0,AC356=0),"N.M.",IF(ABS(AG356/AE356)&gt;=10,"N.M.",AG356/AE356))))</f>
        <v>-0.12018528425150694</v>
      </c>
    </row>
    <row r="357" spans="1:35" ht="12.75" outlineLevel="1">
      <c r="A357" s="1" t="s">
        <v>866</v>
      </c>
      <c r="B357" s="16" t="s">
        <v>867</v>
      </c>
      <c r="C357" s="1" t="s">
        <v>1304</v>
      </c>
      <c r="E357" s="5">
        <v>115.36</v>
      </c>
      <c r="G357" s="5">
        <v>22.76</v>
      </c>
      <c r="I357" s="9">
        <f t="shared" si="112"/>
        <v>92.6</v>
      </c>
      <c r="K357" s="21">
        <f t="shared" si="113"/>
        <v>4.06854130052724</v>
      </c>
      <c r="M357" s="9">
        <v>203.75</v>
      </c>
      <c r="O357" s="9">
        <v>71.34</v>
      </c>
      <c r="Q357" s="9">
        <f t="shared" si="114"/>
        <v>132.41</v>
      </c>
      <c r="S357" s="21">
        <f t="shared" si="115"/>
        <v>1.856041491449397</v>
      </c>
      <c r="U357" s="9">
        <v>22425.78</v>
      </c>
      <c r="W357" s="9">
        <v>12034.36</v>
      </c>
      <c r="Y357" s="9">
        <f t="shared" si="116"/>
        <v>10391.419999999998</v>
      </c>
      <c r="AA357" s="21">
        <f t="shared" si="117"/>
        <v>0.8634792377824826</v>
      </c>
      <c r="AC357" s="9">
        <v>27572.879999999997</v>
      </c>
      <c r="AE357" s="9">
        <v>28494.260000000002</v>
      </c>
      <c r="AG357" s="9">
        <f t="shared" si="118"/>
        <v>-921.3800000000047</v>
      </c>
      <c r="AI357" s="21">
        <f t="shared" si="119"/>
        <v>-0.032335635317429</v>
      </c>
    </row>
    <row r="358" spans="1:35" ht="12.75" outlineLevel="1">
      <c r="A358" s="1" t="s">
        <v>868</v>
      </c>
      <c r="B358" s="16" t="s">
        <v>869</v>
      </c>
      <c r="C358" s="1" t="s">
        <v>1305</v>
      </c>
      <c r="E358" s="5">
        <v>0</v>
      </c>
      <c r="G358" s="5">
        <v>0</v>
      </c>
      <c r="I358" s="9">
        <f t="shared" si="112"/>
        <v>0</v>
      </c>
      <c r="K358" s="21">
        <f t="shared" si="113"/>
        <v>0</v>
      </c>
      <c r="M358" s="9">
        <v>0</v>
      </c>
      <c r="O358" s="9">
        <v>0</v>
      </c>
      <c r="Q358" s="9">
        <f t="shared" si="114"/>
        <v>0</v>
      </c>
      <c r="S358" s="21">
        <f t="shared" si="115"/>
        <v>0</v>
      </c>
      <c r="U358" s="9">
        <v>0</v>
      </c>
      <c r="W358" s="9">
        <v>0</v>
      </c>
      <c r="Y358" s="9">
        <f t="shared" si="116"/>
        <v>0</v>
      </c>
      <c r="AA358" s="21">
        <f t="shared" si="117"/>
        <v>0</v>
      </c>
      <c r="AC358" s="9">
        <v>0</v>
      </c>
      <c r="AE358" s="9">
        <v>31.220000000000002</v>
      </c>
      <c r="AG358" s="9">
        <f t="shared" si="118"/>
        <v>-31.220000000000002</v>
      </c>
      <c r="AI358" s="21" t="str">
        <f t="shared" si="119"/>
        <v>N.M.</v>
      </c>
    </row>
    <row r="359" spans="1:35" ht="12.75" outlineLevel="1">
      <c r="A359" s="1" t="s">
        <v>870</v>
      </c>
      <c r="B359" s="16" t="s">
        <v>871</v>
      </c>
      <c r="C359" s="1" t="s">
        <v>1305</v>
      </c>
      <c r="E359" s="5">
        <v>0</v>
      </c>
      <c r="G359" s="5">
        <v>0</v>
      </c>
      <c r="I359" s="9">
        <f t="shared" si="112"/>
        <v>0</v>
      </c>
      <c r="K359" s="21">
        <f t="shared" si="113"/>
        <v>0</v>
      </c>
      <c r="M359" s="9">
        <v>0</v>
      </c>
      <c r="O359" s="9">
        <v>1815.3700000000001</v>
      </c>
      <c r="Q359" s="9">
        <f t="shared" si="114"/>
        <v>-1815.3700000000001</v>
      </c>
      <c r="S359" s="21" t="str">
        <f t="shared" si="115"/>
        <v>N.M.</v>
      </c>
      <c r="U359" s="9">
        <v>0</v>
      </c>
      <c r="W359" s="9">
        <v>1815.3700000000001</v>
      </c>
      <c r="Y359" s="9">
        <f t="shared" si="116"/>
        <v>-1815.3700000000001</v>
      </c>
      <c r="AA359" s="21" t="str">
        <f t="shared" si="117"/>
        <v>N.M.</v>
      </c>
      <c r="AC359" s="9">
        <v>0</v>
      </c>
      <c r="AE359" s="9">
        <v>58481.810000000005</v>
      </c>
      <c r="AG359" s="9">
        <f t="shared" si="118"/>
        <v>-58481.810000000005</v>
      </c>
      <c r="AI359" s="21" t="str">
        <f t="shared" si="119"/>
        <v>N.M.</v>
      </c>
    </row>
    <row r="360" spans="1:35" ht="12.75" outlineLevel="1">
      <c r="A360" s="1" t="s">
        <v>872</v>
      </c>
      <c r="B360" s="16" t="s">
        <v>873</v>
      </c>
      <c r="C360" s="1" t="s">
        <v>1305</v>
      </c>
      <c r="E360" s="5">
        <v>0</v>
      </c>
      <c r="G360" s="5">
        <v>-11197.25</v>
      </c>
      <c r="I360" s="9">
        <f t="shared" si="112"/>
        <v>11197.25</v>
      </c>
      <c r="K360" s="21" t="str">
        <f t="shared" si="113"/>
        <v>N.M.</v>
      </c>
      <c r="M360" s="9">
        <v>0</v>
      </c>
      <c r="O360" s="9">
        <v>-11197.25</v>
      </c>
      <c r="Q360" s="9">
        <f t="shared" si="114"/>
        <v>11197.25</v>
      </c>
      <c r="S360" s="21" t="str">
        <f t="shared" si="115"/>
        <v>N.M.</v>
      </c>
      <c r="U360" s="9">
        <v>0</v>
      </c>
      <c r="W360" s="9">
        <v>-11197.25</v>
      </c>
      <c r="Y360" s="9">
        <f t="shared" si="116"/>
        <v>11197.25</v>
      </c>
      <c r="AA360" s="21" t="str">
        <f t="shared" si="117"/>
        <v>N.M.</v>
      </c>
      <c r="AC360" s="9">
        <v>-0.1</v>
      </c>
      <c r="AE360" s="9">
        <v>-80255.93000000001</v>
      </c>
      <c r="AG360" s="9">
        <f t="shared" si="118"/>
        <v>80255.83</v>
      </c>
      <c r="AI360" s="21">
        <f t="shared" si="119"/>
        <v>0.999998753986154</v>
      </c>
    </row>
    <row r="361" spans="1:35" ht="12.75" outlineLevel="1">
      <c r="A361" s="1" t="s">
        <v>874</v>
      </c>
      <c r="B361" s="16" t="s">
        <v>875</v>
      </c>
      <c r="C361" s="1" t="s">
        <v>1305</v>
      </c>
      <c r="E361" s="5">
        <v>0</v>
      </c>
      <c r="G361" s="5">
        <v>56.910000000000004</v>
      </c>
      <c r="I361" s="9">
        <f t="shared" si="112"/>
        <v>-56.910000000000004</v>
      </c>
      <c r="K361" s="21" t="str">
        <f t="shared" si="113"/>
        <v>N.M.</v>
      </c>
      <c r="M361" s="9">
        <v>0</v>
      </c>
      <c r="O361" s="9">
        <v>855205.3</v>
      </c>
      <c r="Q361" s="9">
        <f t="shared" si="114"/>
        <v>-855205.3</v>
      </c>
      <c r="S361" s="21" t="str">
        <f t="shared" si="115"/>
        <v>N.M.</v>
      </c>
      <c r="U361" s="9">
        <v>0</v>
      </c>
      <c r="W361" s="9">
        <v>855205.3</v>
      </c>
      <c r="Y361" s="9">
        <f t="shared" si="116"/>
        <v>-855205.3</v>
      </c>
      <c r="AA361" s="21" t="str">
        <f t="shared" si="117"/>
        <v>N.M.</v>
      </c>
      <c r="AC361" s="9">
        <v>1266.77</v>
      </c>
      <c r="AE361" s="9">
        <v>5477400.4799999995</v>
      </c>
      <c r="AG361" s="9">
        <f t="shared" si="118"/>
        <v>-5476133.71</v>
      </c>
      <c r="AI361" s="21">
        <f t="shared" si="119"/>
        <v>-0.9997687278838521</v>
      </c>
    </row>
    <row r="362" spans="1:35" ht="12.75" outlineLevel="1">
      <c r="A362" s="1" t="s">
        <v>876</v>
      </c>
      <c r="B362" s="16" t="s">
        <v>877</v>
      </c>
      <c r="C362" s="1" t="s">
        <v>1305</v>
      </c>
      <c r="E362" s="5">
        <v>0</v>
      </c>
      <c r="G362" s="5">
        <v>750094</v>
      </c>
      <c r="I362" s="9">
        <f t="shared" si="112"/>
        <v>-750094</v>
      </c>
      <c r="K362" s="21" t="str">
        <f t="shared" si="113"/>
        <v>N.M.</v>
      </c>
      <c r="M362" s="9">
        <v>1016.27</v>
      </c>
      <c r="O362" s="9">
        <v>2022904</v>
      </c>
      <c r="Q362" s="9">
        <f t="shared" si="114"/>
        <v>-2021887.73</v>
      </c>
      <c r="S362" s="21">
        <f t="shared" si="115"/>
        <v>-0.9994976182755089</v>
      </c>
      <c r="U362" s="9">
        <v>1016.27</v>
      </c>
      <c r="W362" s="9">
        <v>3464240</v>
      </c>
      <c r="Y362" s="9">
        <f t="shared" si="116"/>
        <v>-3463223.73</v>
      </c>
      <c r="AA362" s="21">
        <f t="shared" si="117"/>
        <v>-0.9997066398401958</v>
      </c>
      <c r="AC362" s="9">
        <v>5252692.609999999</v>
      </c>
      <c r="AE362" s="9">
        <v>3464440.82</v>
      </c>
      <c r="AG362" s="9">
        <f t="shared" si="118"/>
        <v>1788251.7899999996</v>
      </c>
      <c r="AI362" s="21">
        <f t="shared" si="119"/>
        <v>0.5161732824750632</v>
      </c>
    </row>
    <row r="363" spans="1:35" ht="12.75" outlineLevel="1">
      <c r="A363" s="1" t="s">
        <v>878</v>
      </c>
      <c r="B363" s="16" t="s">
        <v>879</v>
      </c>
      <c r="C363" s="1" t="s">
        <v>1305</v>
      </c>
      <c r="E363" s="5">
        <v>748818</v>
      </c>
      <c r="G363" s="5">
        <v>0</v>
      </c>
      <c r="I363" s="9">
        <f t="shared" si="112"/>
        <v>748818</v>
      </c>
      <c r="K363" s="21" t="str">
        <f t="shared" si="113"/>
        <v>N.M.</v>
      </c>
      <c r="M363" s="9">
        <v>2246454</v>
      </c>
      <c r="O363" s="9">
        <v>0</v>
      </c>
      <c r="Q363" s="9">
        <f t="shared" si="114"/>
        <v>2246454</v>
      </c>
      <c r="S363" s="21" t="str">
        <f t="shared" si="115"/>
        <v>N.M.</v>
      </c>
      <c r="U363" s="9">
        <v>3744090</v>
      </c>
      <c r="W363" s="9">
        <v>0</v>
      </c>
      <c r="Y363" s="9">
        <f t="shared" si="116"/>
        <v>3744090</v>
      </c>
      <c r="AA363" s="21" t="str">
        <f t="shared" si="117"/>
        <v>N.M.</v>
      </c>
      <c r="AC363" s="9">
        <v>3744288.37</v>
      </c>
      <c r="AE363" s="9">
        <v>0</v>
      </c>
      <c r="AG363" s="9">
        <f t="shared" si="118"/>
        <v>3744288.37</v>
      </c>
      <c r="AI363" s="21" t="str">
        <f t="shared" si="119"/>
        <v>N.M.</v>
      </c>
    </row>
    <row r="364" spans="1:35" ht="12.75" outlineLevel="1">
      <c r="A364" s="1" t="s">
        <v>880</v>
      </c>
      <c r="B364" s="16" t="s">
        <v>881</v>
      </c>
      <c r="C364" s="1" t="s">
        <v>1306</v>
      </c>
      <c r="E364" s="5">
        <v>0</v>
      </c>
      <c r="G364" s="5">
        <v>0</v>
      </c>
      <c r="I364" s="9">
        <f t="shared" si="112"/>
        <v>0</v>
      </c>
      <c r="K364" s="21">
        <f t="shared" si="113"/>
        <v>0</v>
      </c>
      <c r="M364" s="9">
        <v>0</v>
      </c>
      <c r="O364" s="9">
        <v>0</v>
      </c>
      <c r="Q364" s="9">
        <f t="shared" si="114"/>
        <v>0</v>
      </c>
      <c r="S364" s="21">
        <f t="shared" si="115"/>
        <v>0</v>
      </c>
      <c r="U364" s="9">
        <v>0</v>
      </c>
      <c r="W364" s="9">
        <v>0</v>
      </c>
      <c r="Y364" s="9">
        <f t="shared" si="116"/>
        <v>0</v>
      </c>
      <c r="AA364" s="21">
        <f t="shared" si="117"/>
        <v>0</v>
      </c>
      <c r="AC364" s="9">
        <v>0</v>
      </c>
      <c r="AE364" s="9">
        <v>-9898</v>
      </c>
      <c r="AG364" s="9">
        <f t="shared" si="118"/>
        <v>9898</v>
      </c>
      <c r="AI364" s="21" t="str">
        <f t="shared" si="119"/>
        <v>N.M.</v>
      </c>
    </row>
    <row r="365" spans="1:35" ht="12.75" outlineLevel="1">
      <c r="A365" s="1" t="s">
        <v>882</v>
      </c>
      <c r="B365" s="16" t="s">
        <v>883</v>
      </c>
      <c r="C365" s="1" t="s">
        <v>1306</v>
      </c>
      <c r="E365" s="5">
        <v>0</v>
      </c>
      <c r="G365" s="5">
        <v>0</v>
      </c>
      <c r="I365" s="9">
        <f t="shared" si="112"/>
        <v>0</v>
      </c>
      <c r="K365" s="21">
        <f t="shared" si="113"/>
        <v>0</v>
      </c>
      <c r="M365" s="9">
        <v>0</v>
      </c>
      <c r="O365" s="9">
        <v>0</v>
      </c>
      <c r="Q365" s="9">
        <f t="shared" si="114"/>
        <v>0</v>
      </c>
      <c r="S365" s="21">
        <f t="shared" si="115"/>
        <v>0</v>
      </c>
      <c r="U365" s="9">
        <v>0</v>
      </c>
      <c r="W365" s="9">
        <v>-16746</v>
      </c>
      <c r="Y365" s="9">
        <f t="shared" si="116"/>
        <v>16746</v>
      </c>
      <c r="AA365" s="21" t="str">
        <f t="shared" si="117"/>
        <v>N.M.</v>
      </c>
      <c r="AC365" s="9">
        <v>0</v>
      </c>
      <c r="AE365" s="9">
        <v>110832</v>
      </c>
      <c r="AG365" s="9">
        <f t="shared" si="118"/>
        <v>-110832</v>
      </c>
      <c r="AI365" s="21" t="str">
        <f t="shared" si="119"/>
        <v>N.M.</v>
      </c>
    </row>
    <row r="366" spans="1:35" ht="12.75" outlineLevel="1">
      <c r="A366" s="1" t="s">
        <v>884</v>
      </c>
      <c r="B366" s="16" t="s">
        <v>885</v>
      </c>
      <c r="C366" s="1" t="s">
        <v>1306</v>
      </c>
      <c r="E366" s="5">
        <v>0</v>
      </c>
      <c r="G366" s="5">
        <v>50584</v>
      </c>
      <c r="I366" s="9">
        <f t="shared" si="112"/>
        <v>-50584</v>
      </c>
      <c r="K366" s="21" t="str">
        <f t="shared" si="113"/>
        <v>N.M.</v>
      </c>
      <c r="M366" s="9">
        <v>0</v>
      </c>
      <c r="O366" s="9">
        <v>78418</v>
      </c>
      <c r="Q366" s="9">
        <f t="shared" si="114"/>
        <v>-78418</v>
      </c>
      <c r="S366" s="21" t="str">
        <f t="shared" si="115"/>
        <v>N.M.</v>
      </c>
      <c r="U366" s="9">
        <v>-54754</v>
      </c>
      <c r="W366" s="9">
        <v>106252</v>
      </c>
      <c r="Y366" s="9">
        <f t="shared" si="116"/>
        <v>-161006</v>
      </c>
      <c r="AA366" s="21">
        <f t="shared" si="117"/>
        <v>-1.5153220645258443</v>
      </c>
      <c r="AC366" s="9">
        <v>62145</v>
      </c>
      <c r="AE366" s="9">
        <v>106252</v>
      </c>
      <c r="AG366" s="9">
        <f t="shared" si="118"/>
        <v>-44107</v>
      </c>
      <c r="AI366" s="21">
        <f t="shared" si="119"/>
        <v>-0.4151168919173286</v>
      </c>
    </row>
    <row r="367" spans="1:35" ht="12.75" outlineLevel="1">
      <c r="A367" s="1" t="s">
        <v>886</v>
      </c>
      <c r="B367" s="16" t="s">
        <v>887</v>
      </c>
      <c r="C367" s="1" t="s">
        <v>1306</v>
      </c>
      <c r="E367" s="5">
        <v>44676</v>
      </c>
      <c r="G367" s="5">
        <v>0</v>
      </c>
      <c r="I367" s="9">
        <f t="shared" si="112"/>
        <v>44676</v>
      </c>
      <c r="K367" s="21" t="str">
        <f t="shared" si="113"/>
        <v>N.M.</v>
      </c>
      <c r="M367" s="9">
        <v>87820</v>
      </c>
      <c r="O367" s="9">
        <v>0</v>
      </c>
      <c r="Q367" s="9">
        <f t="shared" si="114"/>
        <v>87820</v>
      </c>
      <c r="S367" s="21" t="str">
        <f t="shared" si="115"/>
        <v>N.M.</v>
      </c>
      <c r="U367" s="9">
        <v>130964</v>
      </c>
      <c r="W367" s="9">
        <v>0</v>
      </c>
      <c r="Y367" s="9">
        <f t="shared" si="116"/>
        <v>130964</v>
      </c>
      <c r="AA367" s="21" t="str">
        <f t="shared" si="117"/>
        <v>N.M.</v>
      </c>
      <c r="AC367" s="9">
        <v>130964</v>
      </c>
      <c r="AE367" s="9">
        <v>0</v>
      </c>
      <c r="AG367" s="9">
        <f t="shared" si="118"/>
        <v>130964</v>
      </c>
      <c r="AI367" s="21" t="str">
        <f t="shared" si="119"/>
        <v>N.M.</v>
      </c>
    </row>
    <row r="368" spans="1:35" ht="12.75" outlineLevel="1">
      <c r="A368" s="1" t="s">
        <v>888</v>
      </c>
      <c r="B368" s="16" t="s">
        <v>889</v>
      </c>
      <c r="C368" s="1" t="s">
        <v>1307</v>
      </c>
      <c r="E368" s="5">
        <v>167.65</v>
      </c>
      <c r="G368" s="5">
        <v>450.17</v>
      </c>
      <c r="I368" s="9">
        <f t="shared" si="112"/>
        <v>-282.52</v>
      </c>
      <c r="K368" s="21">
        <f t="shared" si="113"/>
        <v>-0.6275851345047426</v>
      </c>
      <c r="M368" s="9">
        <v>181.56</v>
      </c>
      <c r="O368" s="9">
        <v>15816.06</v>
      </c>
      <c r="Q368" s="9">
        <f t="shared" si="114"/>
        <v>-15634.5</v>
      </c>
      <c r="S368" s="21">
        <f t="shared" si="115"/>
        <v>-0.9885205291330458</v>
      </c>
      <c r="U368" s="9">
        <v>35309.86</v>
      </c>
      <c r="W368" s="9">
        <v>25722.57</v>
      </c>
      <c r="Y368" s="9">
        <f t="shared" si="116"/>
        <v>9587.29</v>
      </c>
      <c r="AA368" s="21">
        <f t="shared" si="117"/>
        <v>0.37271897792483416</v>
      </c>
      <c r="AC368" s="9">
        <v>40353.32</v>
      </c>
      <c r="AE368" s="9">
        <v>40838.9</v>
      </c>
      <c r="AG368" s="9">
        <f t="shared" si="118"/>
        <v>-485.58000000000175</v>
      </c>
      <c r="AI368" s="21">
        <f t="shared" si="119"/>
        <v>-0.011890134161302135</v>
      </c>
    </row>
    <row r="369" spans="1:35" ht="12.75" outlineLevel="1">
      <c r="A369" s="1" t="s">
        <v>890</v>
      </c>
      <c r="B369" s="16" t="s">
        <v>891</v>
      </c>
      <c r="C369" s="1" t="s">
        <v>1308</v>
      </c>
      <c r="E369" s="5">
        <v>0</v>
      </c>
      <c r="G369" s="5">
        <v>0</v>
      </c>
      <c r="I369" s="9">
        <f t="shared" si="112"/>
        <v>0</v>
      </c>
      <c r="K369" s="21">
        <f t="shared" si="113"/>
        <v>0</v>
      </c>
      <c r="M369" s="9">
        <v>0</v>
      </c>
      <c r="O369" s="9">
        <v>0</v>
      </c>
      <c r="Q369" s="9">
        <f t="shared" si="114"/>
        <v>0</v>
      </c>
      <c r="S369" s="21">
        <f t="shared" si="115"/>
        <v>0</v>
      </c>
      <c r="U369" s="9">
        <v>0</v>
      </c>
      <c r="W369" s="9">
        <v>0</v>
      </c>
      <c r="Y369" s="9">
        <f t="shared" si="116"/>
        <v>0</v>
      </c>
      <c r="AA369" s="21">
        <f t="shared" si="117"/>
        <v>0</v>
      </c>
      <c r="AC369" s="9">
        <v>0</v>
      </c>
      <c r="AE369" s="9">
        <v>-57439</v>
      </c>
      <c r="AG369" s="9">
        <f t="shared" si="118"/>
        <v>57439</v>
      </c>
      <c r="AI369" s="21" t="str">
        <f t="shared" si="119"/>
        <v>N.M.</v>
      </c>
    </row>
    <row r="370" spans="1:35" ht="12.75" outlineLevel="1">
      <c r="A370" s="1" t="s">
        <v>892</v>
      </c>
      <c r="B370" s="16" t="s">
        <v>893</v>
      </c>
      <c r="C370" s="1" t="s">
        <v>1308</v>
      </c>
      <c r="E370" s="5">
        <v>0</v>
      </c>
      <c r="G370" s="5">
        <v>0</v>
      </c>
      <c r="I370" s="9">
        <f t="shared" si="112"/>
        <v>0</v>
      </c>
      <c r="K370" s="21">
        <f t="shared" si="113"/>
        <v>0</v>
      </c>
      <c r="M370" s="9">
        <v>0</v>
      </c>
      <c r="O370" s="9">
        <v>0</v>
      </c>
      <c r="Q370" s="9">
        <f t="shared" si="114"/>
        <v>0</v>
      </c>
      <c r="S370" s="21">
        <f t="shared" si="115"/>
        <v>0</v>
      </c>
      <c r="U370" s="9">
        <v>0</v>
      </c>
      <c r="W370" s="9">
        <v>0</v>
      </c>
      <c r="Y370" s="9">
        <f t="shared" si="116"/>
        <v>0</v>
      </c>
      <c r="AA370" s="21">
        <f t="shared" si="117"/>
        <v>0</v>
      </c>
      <c r="AC370" s="9">
        <v>-5085</v>
      </c>
      <c r="AE370" s="9">
        <v>25875</v>
      </c>
      <c r="AG370" s="9">
        <f t="shared" si="118"/>
        <v>-30960</v>
      </c>
      <c r="AI370" s="21">
        <f t="shared" si="119"/>
        <v>-1.1965217391304348</v>
      </c>
    </row>
    <row r="371" spans="1:35" ht="12.75" outlineLevel="1">
      <c r="A371" s="1" t="s">
        <v>894</v>
      </c>
      <c r="B371" s="16" t="s">
        <v>895</v>
      </c>
      <c r="C371" s="1" t="s">
        <v>1308</v>
      </c>
      <c r="E371" s="5">
        <v>0</v>
      </c>
      <c r="G371" s="5">
        <v>0</v>
      </c>
      <c r="I371" s="9">
        <f t="shared" si="112"/>
        <v>0</v>
      </c>
      <c r="K371" s="21">
        <f t="shared" si="113"/>
        <v>0</v>
      </c>
      <c r="M371" s="9">
        <v>0</v>
      </c>
      <c r="O371" s="9">
        <v>13600</v>
      </c>
      <c r="Q371" s="9">
        <f t="shared" si="114"/>
        <v>-13600</v>
      </c>
      <c r="S371" s="21" t="str">
        <f t="shared" si="115"/>
        <v>N.M.</v>
      </c>
      <c r="U371" s="9">
        <v>0</v>
      </c>
      <c r="W371" s="9">
        <v>49200</v>
      </c>
      <c r="Y371" s="9">
        <f t="shared" si="116"/>
        <v>-49200</v>
      </c>
      <c r="AA371" s="21" t="str">
        <f t="shared" si="117"/>
        <v>N.M.</v>
      </c>
      <c r="AC371" s="9">
        <v>24350</v>
      </c>
      <c r="AE371" s="9">
        <v>49200</v>
      </c>
      <c r="AG371" s="9">
        <f t="shared" si="118"/>
        <v>-24850</v>
      </c>
      <c r="AI371" s="21">
        <f t="shared" si="119"/>
        <v>-0.5050813008130082</v>
      </c>
    </row>
    <row r="372" spans="1:35" ht="12.75" outlineLevel="1">
      <c r="A372" s="1" t="s">
        <v>896</v>
      </c>
      <c r="B372" s="16" t="s">
        <v>897</v>
      </c>
      <c r="C372" s="1" t="s">
        <v>1308</v>
      </c>
      <c r="E372" s="5">
        <v>0</v>
      </c>
      <c r="G372" s="5">
        <v>0</v>
      </c>
      <c r="I372" s="9">
        <f t="shared" si="112"/>
        <v>0</v>
      </c>
      <c r="K372" s="21">
        <f t="shared" si="113"/>
        <v>0</v>
      </c>
      <c r="M372" s="9">
        <v>80100</v>
      </c>
      <c r="O372" s="9">
        <v>0</v>
      </c>
      <c r="Q372" s="9">
        <f t="shared" si="114"/>
        <v>80100</v>
      </c>
      <c r="S372" s="21" t="str">
        <f t="shared" si="115"/>
        <v>N.M.</v>
      </c>
      <c r="U372" s="9">
        <v>80100</v>
      </c>
      <c r="W372" s="9">
        <v>0</v>
      </c>
      <c r="Y372" s="9">
        <f t="shared" si="116"/>
        <v>80100</v>
      </c>
      <c r="AA372" s="21" t="str">
        <f t="shared" si="117"/>
        <v>N.M.</v>
      </c>
      <c r="AC372" s="9">
        <v>80100</v>
      </c>
      <c r="AE372" s="9">
        <v>0</v>
      </c>
      <c r="AG372" s="9">
        <f t="shared" si="118"/>
        <v>80100</v>
      </c>
      <c r="AI372" s="21" t="str">
        <f t="shared" si="119"/>
        <v>N.M.</v>
      </c>
    </row>
    <row r="373" spans="1:35" ht="12.75" outlineLevel="1">
      <c r="A373" s="1" t="s">
        <v>898</v>
      </c>
      <c r="B373" s="16" t="s">
        <v>899</v>
      </c>
      <c r="C373" s="1" t="s">
        <v>1309</v>
      </c>
      <c r="E373" s="5">
        <v>0</v>
      </c>
      <c r="G373" s="5">
        <v>0</v>
      </c>
      <c r="I373" s="9">
        <f t="shared" si="112"/>
        <v>0</v>
      </c>
      <c r="K373" s="21">
        <f t="shared" si="113"/>
        <v>0</v>
      </c>
      <c r="M373" s="9">
        <v>0</v>
      </c>
      <c r="O373" s="9">
        <v>0</v>
      </c>
      <c r="Q373" s="9">
        <f t="shared" si="114"/>
        <v>0</v>
      </c>
      <c r="S373" s="21">
        <f t="shared" si="115"/>
        <v>0</v>
      </c>
      <c r="U373" s="9">
        <v>0</v>
      </c>
      <c r="W373" s="9">
        <v>0</v>
      </c>
      <c r="Y373" s="9">
        <f t="shared" si="116"/>
        <v>0</v>
      </c>
      <c r="AA373" s="21">
        <f t="shared" si="117"/>
        <v>0</v>
      </c>
      <c r="AC373" s="9">
        <v>0</v>
      </c>
      <c r="AE373" s="9">
        <v>7500.68</v>
      </c>
      <c r="AG373" s="9">
        <f t="shared" si="118"/>
        <v>-7500.68</v>
      </c>
      <c r="AI373" s="21" t="str">
        <f t="shared" si="119"/>
        <v>N.M.</v>
      </c>
    </row>
    <row r="374" spans="1:35" ht="12.75" outlineLevel="1">
      <c r="A374" s="1" t="s">
        <v>900</v>
      </c>
      <c r="B374" s="16" t="s">
        <v>901</v>
      </c>
      <c r="C374" s="1" t="s">
        <v>1309</v>
      </c>
      <c r="E374" s="5">
        <v>0</v>
      </c>
      <c r="G374" s="5">
        <v>0</v>
      </c>
      <c r="I374" s="9">
        <f t="shared" si="112"/>
        <v>0</v>
      </c>
      <c r="K374" s="21">
        <f t="shared" si="113"/>
        <v>0</v>
      </c>
      <c r="M374" s="9">
        <v>0</v>
      </c>
      <c r="O374" s="9">
        <v>0</v>
      </c>
      <c r="Q374" s="9">
        <f t="shared" si="114"/>
        <v>0</v>
      </c>
      <c r="S374" s="21">
        <f t="shared" si="115"/>
        <v>0</v>
      </c>
      <c r="U374" s="9">
        <v>0</v>
      </c>
      <c r="W374" s="9">
        <v>0</v>
      </c>
      <c r="Y374" s="9">
        <f t="shared" si="116"/>
        <v>0</v>
      </c>
      <c r="AA374" s="21">
        <f t="shared" si="117"/>
        <v>0</v>
      </c>
      <c r="AC374" s="9">
        <v>0</v>
      </c>
      <c r="AE374" s="9">
        <v>2029.04</v>
      </c>
      <c r="AG374" s="9">
        <f t="shared" si="118"/>
        <v>-2029.04</v>
      </c>
      <c r="AI374" s="21" t="str">
        <f t="shared" si="119"/>
        <v>N.M.</v>
      </c>
    </row>
    <row r="375" spans="1:35" ht="12.75" outlineLevel="1">
      <c r="A375" s="1" t="s">
        <v>902</v>
      </c>
      <c r="B375" s="16" t="s">
        <v>903</v>
      </c>
      <c r="C375" s="1" t="s">
        <v>1309</v>
      </c>
      <c r="E375" s="5">
        <v>0</v>
      </c>
      <c r="G375" s="5">
        <v>0</v>
      </c>
      <c r="I375" s="9">
        <f t="shared" si="112"/>
        <v>0</v>
      </c>
      <c r="K375" s="21">
        <f t="shared" si="113"/>
        <v>0</v>
      </c>
      <c r="M375" s="9">
        <v>0</v>
      </c>
      <c r="O375" s="9">
        <v>576</v>
      </c>
      <c r="Q375" s="9">
        <f t="shared" si="114"/>
        <v>-576</v>
      </c>
      <c r="S375" s="21" t="str">
        <f t="shared" si="115"/>
        <v>N.M.</v>
      </c>
      <c r="U375" s="9">
        <v>0</v>
      </c>
      <c r="W375" s="9">
        <v>576</v>
      </c>
      <c r="Y375" s="9">
        <f t="shared" si="116"/>
        <v>-576</v>
      </c>
      <c r="AA375" s="21" t="str">
        <f t="shared" si="117"/>
        <v>N.M.</v>
      </c>
      <c r="AC375" s="9">
        <v>3686.08</v>
      </c>
      <c r="AE375" s="9">
        <v>576</v>
      </c>
      <c r="AG375" s="9">
        <f t="shared" si="118"/>
        <v>3110.08</v>
      </c>
      <c r="AI375" s="21">
        <f t="shared" si="119"/>
        <v>5.399444444444445</v>
      </c>
    </row>
    <row r="376" spans="1:35" ht="12.75" outlineLevel="1">
      <c r="A376" s="1" t="s">
        <v>904</v>
      </c>
      <c r="B376" s="16" t="s">
        <v>905</v>
      </c>
      <c r="C376" s="1" t="s">
        <v>1310</v>
      </c>
      <c r="E376" s="5">
        <v>0</v>
      </c>
      <c r="G376" s="5">
        <v>0</v>
      </c>
      <c r="I376" s="9">
        <f t="shared" si="112"/>
        <v>0</v>
      </c>
      <c r="K376" s="21">
        <f t="shared" si="113"/>
        <v>0</v>
      </c>
      <c r="M376" s="9">
        <v>0</v>
      </c>
      <c r="O376" s="9">
        <v>0</v>
      </c>
      <c r="Q376" s="9">
        <f t="shared" si="114"/>
        <v>0</v>
      </c>
      <c r="S376" s="21">
        <f t="shared" si="115"/>
        <v>0</v>
      </c>
      <c r="U376" s="9">
        <v>0</v>
      </c>
      <c r="W376" s="9">
        <v>0</v>
      </c>
      <c r="Y376" s="9">
        <f t="shared" si="116"/>
        <v>0</v>
      </c>
      <c r="AA376" s="21">
        <f t="shared" si="117"/>
        <v>0</v>
      </c>
      <c r="AC376" s="9">
        <v>0</v>
      </c>
      <c r="AE376" s="9">
        <v>40</v>
      </c>
      <c r="AG376" s="9">
        <f t="shared" si="118"/>
        <v>-40</v>
      </c>
      <c r="AI376" s="21" t="str">
        <f t="shared" si="119"/>
        <v>N.M.</v>
      </c>
    </row>
    <row r="377" spans="1:35" ht="12.75" outlineLevel="1">
      <c r="A377" s="1" t="s">
        <v>906</v>
      </c>
      <c r="B377" s="16" t="s">
        <v>907</v>
      </c>
      <c r="C377" s="1" t="s">
        <v>1310</v>
      </c>
      <c r="E377" s="5">
        <v>0</v>
      </c>
      <c r="G377" s="5">
        <v>0</v>
      </c>
      <c r="I377" s="9">
        <f t="shared" si="112"/>
        <v>0</v>
      </c>
      <c r="K377" s="21">
        <f t="shared" si="113"/>
        <v>0</v>
      </c>
      <c r="M377" s="9">
        <v>0</v>
      </c>
      <c r="O377" s="9">
        <v>0</v>
      </c>
      <c r="Q377" s="9">
        <f t="shared" si="114"/>
        <v>0</v>
      </c>
      <c r="S377" s="21">
        <f t="shared" si="115"/>
        <v>0</v>
      </c>
      <c r="U377" s="9">
        <v>0</v>
      </c>
      <c r="W377" s="9">
        <v>0</v>
      </c>
      <c r="Y377" s="9">
        <f t="shared" si="116"/>
        <v>0</v>
      </c>
      <c r="AA377" s="21">
        <f t="shared" si="117"/>
        <v>0</v>
      </c>
      <c r="AC377" s="9">
        <v>225</v>
      </c>
      <c r="AE377" s="9">
        <v>0</v>
      </c>
      <c r="AG377" s="9">
        <f t="shared" si="118"/>
        <v>225</v>
      </c>
      <c r="AI377" s="21" t="str">
        <f t="shared" si="119"/>
        <v>N.M.</v>
      </c>
    </row>
    <row r="378" spans="1:35" ht="12.75" outlineLevel="1">
      <c r="A378" s="1" t="s">
        <v>908</v>
      </c>
      <c r="B378" s="16" t="s">
        <v>909</v>
      </c>
      <c r="C378" s="1" t="s">
        <v>1311</v>
      </c>
      <c r="E378" s="5">
        <v>100</v>
      </c>
      <c r="G378" s="5">
        <v>0</v>
      </c>
      <c r="I378" s="9">
        <f t="shared" si="112"/>
        <v>100</v>
      </c>
      <c r="K378" s="21" t="str">
        <f t="shared" si="113"/>
        <v>N.M.</v>
      </c>
      <c r="M378" s="9">
        <v>214.25</v>
      </c>
      <c r="O378" s="9">
        <v>0</v>
      </c>
      <c r="Q378" s="9">
        <f t="shared" si="114"/>
        <v>214.25</v>
      </c>
      <c r="S378" s="21" t="str">
        <f t="shared" si="115"/>
        <v>N.M.</v>
      </c>
      <c r="U378" s="9">
        <v>214.25</v>
      </c>
      <c r="W378" s="9">
        <v>0</v>
      </c>
      <c r="Y378" s="9">
        <f t="shared" si="116"/>
        <v>214.25</v>
      </c>
      <c r="AA378" s="21" t="str">
        <f t="shared" si="117"/>
        <v>N.M.</v>
      </c>
      <c r="AC378" s="9">
        <v>214.25</v>
      </c>
      <c r="AE378" s="9">
        <v>0</v>
      </c>
      <c r="AG378" s="9">
        <f t="shared" si="118"/>
        <v>214.25</v>
      </c>
      <c r="AI378" s="21" t="str">
        <f t="shared" si="119"/>
        <v>N.M.</v>
      </c>
    </row>
    <row r="379" spans="1:35" ht="12.75" outlineLevel="1">
      <c r="A379" s="1" t="s">
        <v>910</v>
      </c>
      <c r="B379" s="16" t="s">
        <v>911</v>
      </c>
      <c r="C379" s="1" t="s">
        <v>1312</v>
      </c>
      <c r="E379" s="5">
        <v>0</v>
      </c>
      <c r="G379" s="5">
        <v>0</v>
      </c>
      <c r="I379" s="9">
        <f t="shared" si="112"/>
        <v>0</v>
      </c>
      <c r="K379" s="21">
        <f t="shared" si="113"/>
        <v>0</v>
      </c>
      <c r="M379" s="9">
        <v>0</v>
      </c>
      <c r="O379" s="9">
        <v>0</v>
      </c>
      <c r="Q379" s="9">
        <f t="shared" si="114"/>
        <v>0</v>
      </c>
      <c r="S379" s="21">
        <f t="shared" si="115"/>
        <v>0</v>
      </c>
      <c r="U379" s="9">
        <v>0</v>
      </c>
      <c r="W379" s="9">
        <v>0</v>
      </c>
      <c r="Y379" s="9">
        <f t="shared" si="116"/>
        <v>0</v>
      </c>
      <c r="AA379" s="21">
        <f t="shared" si="117"/>
        <v>0</v>
      </c>
      <c r="AC379" s="9">
        <v>0</v>
      </c>
      <c r="AE379" s="9">
        <v>56563.22</v>
      </c>
      <c r="AG379" s="9">
        <f t="shared" si="118"/>
        <v>-56563.22</v>
      </c>
      <c r="AI379" s="21" t="str">
        <f t="shared" si="119"/>
        <v>N.M.</v>
      </c>
    </row>
    <row r="380" spans="1:35" ht="12.75" outlineLevel="1">
      <c r="A380" s="1" t="s">
        <v>912</v>
      </c>
      <c r="B380" s="16" t="s">
        <v>913</v>
      </c>
      <c r="C380" s="1" t="s">
        <v>1312</v>
      </c>
      <c r="E380" s="5">
        <v>0</v>
      </c>
      <c r="G380" s="5">
        <v>55863.8</v>
      </c>
      <c r="I380" s="9">
        <f t="shared" si="112"/>
        <v>-55863.8</v>
      </c>
      <c r="K380" s="21" t="str">
        <f t="shared" si="113"/>
        <v>N.M.</v>
      </c>
      <c r="M380" s="9">
        <v>0</v>
      </c>
      <c r="O380" s="9">
        <v>167591.4</v>
      </c>
      <c r="Q380" s="9">
        <f t="shared" si="114"/>
        <v>-167591.4</v>
      </c>
      <c r="S380" s="21" t="str">
        <f t="shared" si="115"/>
        <v>N.M.</v>
      </c>
      <c r="U380" s="9">
        <v>0</v>
      </c>
      <c r="W380" s="9">
        <v>279319</v>
      </c>
      <c r="Y380" s="9">
        <f t="shared" si="116"/>
        <v>-279319</v>
      </c>
      <c r="AA380" s="21" t="str">
        <f t="shared" si="117"/>
        <v>N.M.</v>
      </c>
      <c r="AC380" s="9">
        <v>55863.840000000004</v>
      </c>
      <c r="AE380" s="9">
        <v>614501.8</v>
      </c>
      <c r="AG380" s="9">
        <f t="shared" si="118"/>
        <v>-558637.9600000001</v>
      </c>
      <c r="AI380" s="21">
        <f t="shared" si="119"/>
        <v>-0.9090908439975278</v>
      </c>
    </row>
    <row r="381" spans="1:35" ht="12.75" outlineLevel="1">
      <c r="A381" s="1" t="s">
        <v>914</v>
      </c>
      <c r="B381" s="16" t="s">
        <v>915</v>
      </c>
      <c r="C381" s="1" t="s">
        <v>1312</v>
      </c>
      <c r="E381" s="5">
        <v>62479.56</v>
      </c>
      <c r="G381" s="5">
        <v>0</v>
      </c>
      <c r="I381" s="9">
        <f t="shared" si="112"/>
        <v>62479.56</v>
      </c>
      <c r="K381" s="21" t="str">
        <f t="shared" si="113"/>
        <v>N.M.</v>
      </c>
      <c r="M381" s="9">
        <v>187438.68</v>
      </c>
      <c r="O381" s="9">
        <v>0</v>
      </c>
      <c r="Q381" s="9">
        <f t="shared" si="114"/>
        <v>187438.68</v>
      </c>
      <c r="S381" s="21" t="str">
        <f t="shared" si="115"/>
        <v>N.M.</v>
      </c>
      <c r="U381" s="9">
        <v>312397.8</v>
      </c>
      <c r="W381" s="9">
        <v>0</v>
      </c>
      <c r="Y381" s="9">
        <f t="shared" si="116"/>
        <v>312397.8</v>
      </c>
      <c r="AA381" s="21" t="str">
        <f t="shared" si="117"/>
        <v>N.M.</v>
      </c>
      <c r="AC381" s="9">
        <v>687275.1599999999</v>
      </c>
      <c r="AE381" s="9">
        <v>0</v>
      </c>
      <c r="AG381" s="9">
        <f t="shared" si="118"/>
        <v>687275.1599999999</v>
      </c>
      <c r="AI381" s="21" t="str">
        <f t="shared" si="119"/>
        <v>N.M.</v>
      </c>
    </row>
    <row r="382" spans="1:35" ht="12.75" outlineLevel="1">
      <c r="A382" s="1" t="s">
        <v>916</v>
      </c>
      <c r="B382" s="16" t="s">
        <v>917</v>
      </c>
      <c r="C382" s="1" t="s">
        <v>1313</v>
      </c>
      <c r="E382" s="5">
        <v>0</v>
      </c>
      <c r="G382" s="5">
        <v>0</v>
      </c>
      <c r="I382" s="9">
        <f t="shared" si="112"/>
        <v>0</v>
      </c>
      <c r="K382" s="21">
        <f t="shared" si="113"/>
        <v>0</v>
      </c>
      <c r="M382" s="9">
        <v>0</v>
      </c>
      <c r="O382" s="9">
        <v>0</v>
      </c>
      <c r="Q382" s="9">
        <f t="shared" si="114"/>
        <v>0</v>
      </c>
      <c r="S382" s="21">
        <f t="shared" si="115"/>
        <v>0</v>
      </c>
      <c r="U382" s="9">
        <v>0</v>
      </c>
      <c r="W382" s="9">
        <v>-613600</v>
      </c>
      <c r="Y382" s="9">
        <f t="shared" si="116"/>
        <v>613600</v>
      </c>
      <c r="AA382" s="21" t="str">
        <f t="shared" si="117"/>
        <v>N.M.</v>
      </c>
      <c r="AC382" s="9">
        <v>-227000</v>
      </c>
      <c r="AE382" s="9">
        <v>-386600</v>
      </c>
      <c r="AG382" s="9">
        <f t="shared" si="118"/>
        <v>159600</v>
      </c>
      <c r="AI382" s="21">
        <f t="shared" si="119"/>
        <v>0.4128297982410761</v>
      </c>
    </row>
    <row r="383" spans="1:35" ht="12.75" outlineLevel="1">
      <c r="A383" s="1" t="s">
        <v>918</v>
      </c>
      <c r="B383" s="16" t="s">
        <v>919</v>
      </c>
      <c r="C383" s="1" t="s">
        <v>1313</v>
      </c>
      <c r="E383" s="5">
        <v>0</v>
      </c>
      <c r="G383" s="5">
        <v>0</v>
      </c>
      <c r="I383" s="9">
        <f t="shared" si="112"/>
        <v>0</v>
      </c>
      <c r="K383" s="21">
        <f t="shared" si="113"/>
        <v>0</v>
      </c>
      <c r="M383" s="9">
        <v>0</v>
      </c>
      <c r="O383" s="9">
        <v>0</v>
      </c>
      <c r="Q383" s="9">
        <f t="shared" si="114"/>
        <v>0</v>
      </c>
      <c r="S383" s="21">
        <f t="shared" si="115"/>
        <v>0</v>
      </c>
      <c r="U383" s="9">
        <v>0</v>
      </c>
      <c r="W383" s="9">
        <v>78438.19</v>
      </c>
      <c r="Y383" s="9">
        <f t="shared" si="116"/>
        <v>-78438.19</v>
      </c>
      <c r="AA383" s="21" t="str">
        <f t="shared" si="117"/>
        <v>N.M.</v>
      </c>
      <c r="AC383" s="9">
        <v>164843.83000000002</v>
      </c>
      <c r="AE383" s="9">
        <v>199955.51</v>
      </c>
      <c r="AG383" s="9">
        <f t="shared" si="118"/>
        <v>-35111.67999999999</v>
      </c>
      <c r="AI383" s="21">
        <f t="shared" si="119"/>
        <v>-0.17559746165534518</v>
      </c>
    </row>
    <row r="384" spans="1:35" ht="12.75" outlineLevel="1">
      <c r="A384" s="1" t="s">
        <v>920</v>
      </c>
      <c r="B384" s="16" t="s">
        <v>921</v>
      </c>
      <c r="C384" s="1" t="s">
        <v>1313</v>
      </c>
      <c r="E384" s="5">
        <v>0</v>
      </c>
      <c r="G384" s="5">
        <v>1306.71</v>
      </c>
      <c r="I384" s="9">
        <f t="shared" si="112"/>
        <v>-1306.71</v>
      </c>
      <c r="K384" s="21" t="str">
        <f t="shared" si="113"/>
        <v>N.M.</v>
      </c>
      <c r="M384" s="9">
        <v>0</v>
      </c>
      <c r="O384" s="9">
        <v>4779.66</v>
      </c>
      <c r="Q384" s="9">
        <f t="shared" si="114"/>
        <v>-4779.66</v>
      </c>
      <c r="S384" s="21" t="str">
        <f t="shared" si="115"/>
        <v>N.M.</v>
      </c>
      <c r="U384" s="9">
        <v>1513.34</v>
      </c>
      <c r="W384" s="9">
        <v>7056.02</v>
      </c>
      <c r="Y384" s="9">
        <f t="shared" si="116"/>
        <v>-5542.68</v>
      </c>
      <c r="AA384" s="21">
        <f t="shared" si="117"/>
        <v>-0.7855249843396136</v>
      </c>
      <c r="AC384" s="9">
        <v>9502.3</v>
      </c>
      <c r="AE384" s="9">
        <v>7056.02</v>
      </c>
      <c r="AG384" s="9">
        <f t="shared" si="118"/>
        <v>2446.279999999999</v>
      </c>
      <c r="AI384" s="21">
        <f t="shared" si="119"/>
        <v>0.34669402864504334</v>
      </c>
    </row>
    <row r="385" spans="1:35" ht="12.75" outlineLevel="1">
      <c r="A385" s="1" t="s">
        <v>922</v>
      </c>
      <c r="B385" s="16" t="s">
        <v>923</v>
      </c>
      <c r="C385" s="1" t="s">
        <v>1313</v>
      </c>
      <c r="E385" s="5">
        <v>1034.78</v>
      </c>
      <c r="G385" s="5">
        <v>0</v>
      </c>
      <c r="I385" s="9">
        <f t="shared" si="112"/>
        <v>1034.78</v>
      </c>
      <c r="K385" s="21" t="str">
        <f t="shared" si="113"/>
        <v>N.M.</v>
      </c>
      <c r="M385" s="9">
        <v>4414.33</v>
      </c>
      <c r="O385" s="9">
        <v>0</v>
      </c>
      <c r="Q385" s="9">
        <f t="shared" si="114"/>
        <v>4414.33</v>
      </c>
      <c r="S385" s="21" t="str">
        <f t="shared" si="115"/>
        <v>N.M.</v>
      </c>
      <c r="U385" s="9">
        <v>6407.46</v>
      </c>
      <c r="W385" s="9">
        <v>0</v>
      </c>
      <c r="Y385" s="9">
        <f t="shared" si="116"/>
        <v>6407.46</v>
      </c>
      <c r="AA385" s="21" t="str">
        <f t="shared" si="117"/>
        <v>N.M.</v>
      </c>
      <c r="AC385" s="9">
        <v>6407.46</v>
      </c>
      <c r="AE385" s="9">
        <v>0</v>
      </c>
      <c r="AG385" s="9">
        <f t="shared" si="118"/>
        <v>6407.46</v>
      </c>
      <c r="AI385" s="21" t="str">
        <f t="shared" si="119"/>
        <v>N.M.</v>
      </c>
    </row>
    <row r="386" spans="1:35" ht="12.75" outlineLevel="1">
      <c r="A386" s="1" t="s">
        <v>924</v>
      </c>
      <c r="B386" s="16" t="s">
        <v>925</v>
      </c>
      <c r="C386" s="1" t="s">
        <v>1314</v>
      </c>
      <c r="E386" s="5">
        <v>0</v>
      </c>
      <c r="G386" s="5">
        <v>0</v>
      </c>
      <c r="I386" s="9">
        <f t="shared" si="112"/>
        <v>0</v>
      </c>
      <c r="K386" s="21">
        <f t="shared" si="113"/>
        <v>0</v>
      </c>
      <c r="M386" s="9">
        <v>0</v>
      </c>
      <c r="O386" s="9">
        <v>0</v>
      </c>
      <c r="Q386" s="9">
        <f t="shared" si="114"/>
        <v>0</v>
      </c>
      <c r="S386" s="21">
        <f t="shared" si="115"/>
        <v>0</v>
      </c>
      <c r="U386" s="9">
        <v>0</v>
      </c>
      <c r="W386" s="9">
        <v>100</v>
      </c>
      <c r="Y386" s="9">
        <f t="shared" si="116"/>
        <v>-100</v>
      </c>
      <c r="AA386" s="21" t="str">
        <f t="shared" si="117"/>
        <v>N.M.</v>
      </c>
      <c r="AC386" s="9">
        <v>0</v>
      </c>
      <c r="AE386" s="9">
        <v>100</v>
      </c>
      <c r="AG386" s="9">
        <f t="shared" si="118"/>
        <v>-100</v>
      </c>
      <c r="AI386" s="21" t="str">
        <f t="shared" si="119"/>
        <v>N.M.</v>
      </c>
    </row>
    <row r="387" spans="1:35" ht="12.75" outlineLevel="1">
      <c r="A387" s="1" t="s">
        <v>926</v>
      </c>
      <c r="B387" s="16" t="s">
        <v>927</v>
      </c>
      <c r="C387" s="1" t="s">
        <v>1315</v>
      </c>
      <c r="E387" s="5">
        <v>0</v>
      </c>
      <c r="G387" s="5">
        <v>0</v>
      </c>
      <c r="I387" s="9">
        <f t="shared" si="112"/>
        <v>0</v>
      </c>
      <c r="K387" s="21">
        <f t="shared" si="113"/>
        <v>0</v>
      </c>
      <c r="M387" s="9">
        <v>0</v>
      </c>
      <c r="O387" s="9">
        <v>0</v>
      </c>
      <c r="Q387" s="9">
        <f t="shared" si="114"/>
        <v>0</v>
      </c>
      <c r="S387" s="21">
        <f t="shared" si="115"/>
        <v>0</v>
      </c>
      <c r="U387" s="9">
        <v>0</v>
      </c>
      <c r="W387" s="9">
        <v>0</v>
      </c>
      <c r="Y387" s="9">
        <f t="shared" si="116"/>
        <v>0</v>
      </c>
      <c r="AA387" s="21">
        <f t="shared" si="117"/>
        <v>0</v>
      </c>
      <c r="AC387" s="9">
        <v>0</v>
      </c>
      <c r="AE387" s="9">
        <v>134.82</v>
      </c>
      <c r="AG387" s="9">
        <f t="shared" si="118"/>
        <v>-134.82</v>
      </c>
      <c r="AI387" s="21" t="str">
        <f t="shared" si="119"/>
        <v>N.M.</v>
      </c>
    </row>
    <row r="388" spans="1:35" ht="12.75" outlineLevel="1">
      <c r="A388" s="1" t="s">
        <v>928</v>
      </c>
      <c r="B388" s="16" t="s">
        <v>929</v>
      </c>
      <c r="C388" s="1" t="s">
        <v>1315</v>
      </c>
      <c r="E388" s="5">
        <v>0</v>
      </c>
      <c r="G388" s="5">
        <v>21.93</v>
      </c>
      <c r="I388" s="9">
        <f t="shared" si="112"/>
        <v>-21.93</v>
      </c>
      <c r="K388" s="21" t="str">
        <f t="shared" si="113"/>
        <v>N.M.</v>
      </c>
      <c r="M388" s="9">
        <v>0</v>
      </c>
      <c r="O388" s="9">
        <v>103.72</v>
      </c>
      <c r="Q388" s="9">
        <f t="shared" si="114"/>
        <v>-103.72</v>
      </c>
      <c r="S388" s="21" t="str">
        <f t="shared" si="115"/>
        <v>N.M.</v>
      </c>
      <c r="U388" s="9">
        <v>0</v>
      </c>
      <c r="W388" s="9">
        <v>103.72</v>
      </c>
      <c r="Y388" s="9">
        <f t="shared" si="116"/>
        <v>-103.72</v>
      </c>
      <c r="AA388" s="21" t="str">
        <f t="shared" si="117"/>
        <v>N.M.</v>
      </c>
      <c r="AC388" s="9">
        <v>0</v>
      </c>
      <c r="AE388" s="9">
        <v>-10836.7</v>
      </c>
      <c r="AG388" s="9">
        <f t="shared" si="118"/>
        <v>10836.7</v>
      </c>
      <c r="AI388" s="21" t="str">
        <f t="shared" si="119"/>
        <v>N.M.</v>
      </c>
    </row>
    <row r="389" spans="1:35" ht="12.75" outlineLevel="1">
      <c r="A389" s="1" t="s">
        <v>930</v>
      </c>
      <c r="B389" s="16" t="s">
        <v>931</v>
      </c>
      <c r="C389" s="1" t="s">
        <v>1315</v>
      </c>
      <c r="E389" s="5">
        <v>0</v>
      </c>
      <c r="G389" s="5">
        <v>18.830000000000002</v>
      </c>
      <c r="I389" s="9">
        <f t="shared" si="112"/>
        <v>-18.830000000000002</v>
      </c>
      <c r="K389" s="21" t="str">
        <f t="shared" si="113"/>
        <v>N.M.</v>
      </c>
      <c r="M389" s="9">
        <v>871.26</v>
      </c>
      <c r="O389" s="9">
        <v>-790.13</v>
      </c>
      <c r="Q389" s="9">
        <f t="shared" si="114"/>
        <v>1661.3899999999999</v>
      </c>
      <c r="S389" s="21">
        <f t="shared" si="115"/>
        <v>2.1026793059369977</v>
      </c>
      <c r="U389" s="9">
        <v>871.26</v>
      </c>
      <c r="W389" s="9">
        <v>-790.13</v>
      </c>
      <c r="Y389" s="9">
        <f t="shared" si="116"/>
        <v>1661.3899999999999</v>
      </c>
      <c r="AA389" s="21">
        <f t="shared" si="117"/>
        <v>2.1026793059369977</v>
      </c>
      <c r="AC389" s="9">
        <v>1742.52</v>
      </c>
      <c r="AE389" s="9">
        <v>19702.87</v>
      </c>
      <c r="AG389" s="9">
        <f t="shared" si="118"/>
        <v>-17960.35</v>
      </c>
      <c r="AI389" s="21">
        <f t="shared" si="119"/>
        <v>-0.9115600925144408</v>
      </c>
    </row>
    <row r="390" spans="1:35" ht="12.75" outlineLevel="1">
      <c r="A390" s="1" t="s">
        <v>932</v>
      </c>
      <c r="B390" s="16" t="s">
        <v>933</v>
      </c>
      <c r="C390" s="1" t="s">
        <v>1315</v>
      </c>
      <c r="E390" s="5">
        <v>0</v>
      </c>
      <c r="G390" s="5">
        <v>2750</v>
      </c>
      <c r="I390" s="9">
        <f t="shared" si="112"/>
        <v>-2750</v>
      </c>
      <c r="K390" s="21" t="str">
        <f t="shared" si="113"/>
        <v>N.M.</v>
      </c>
      <c r="M390" s="9">
        <v>0</v>
      </c>
      <c r="O390" s="9">
        <v>8250</v>
      </c>
      <c r="Q390" s="9">
        <f t="shared" si="114"/>
        <v>-8250</v>
      </c>
      <c r="S390" s="21" t="str">
        <f t="shared" si="115"/>
        <v>N.M.</v>
      </c>
      <c r="U390" s="9">
        <v>26.75</v>
      </c>
      <c r="W390" s="9">
        <v>13750</v>
      </c>
      <c r="Y390" s="9">
        <f t="shared" si="116"/>
        <v>-13723.25</v>
      </c>
      <c r="AA390" s="21">
        <f t="shared" si="117"/>
        <v>-0.9980545454545454</v>
      </c>
      <c r="AC390" s="9">
        <v>31443.440000000002</v>
      </c>
      <c r="AE390" s="9">
        <v>13750</v>
      </c>
      <c r="AG390" s="9">
        <f t="shared" si="118"/>
        <v>17693.440000000002</v>
      </c>
      <c r="AI390" s="21">
        <f t="shared" si="119"/>
        <v>1.2867956363636366</v>
      </c>
    </row>
    <row r="391" spans="1:35" ht="12.75" outlineLevel="1">
      <c r="A391" s="1" t="s">
        <v>934</v>
      </c>
      <c r="B391" s="16" t="s">
        <v>935</v>
      </c>
      <c r="C391" s="1" t="s">
        <v>1316</v>
      </c>
      <c r="E391" s="5">
        <v>8859</v>
      </c>
      <c r="G391" s="5">
        <v>0</v>
      </c>
      <c r="I391" s="9">
        <f t="shared" si="112"/>
        <v>8859</v>
      </c>
      <c r="K391" s="21" t="str">
        <f t="shared" si="113"/>
        <v>N.M.</v>
      </c>
      <c r="M391" s="9">
        <v>26577</v>
      </c>
      <c r="O391" s="9">
        <v>0</v>
      </c>
      <c r="Q391" s="9">
        <f t="shared" si="114"/>
        <v>26577</v>
      </c>
      <c r="S391" s="21" t="str">
        <f t="shared" si="115"/>
        <v>N.M.</v>
      </c>
      <c r="U391" s="9">
        <v>44295</v>
      </c>
      <c r="W391" s="9">
        <v>0</v>
      </c>
      <c r="Y391" s="9">
        <f t="shared" si="116"/>
        <v>44295</v>
      </c>
      <c r="AA391" s="21" t="str">
        <f t="shared" si="117"/>
        <v>N.M.</v>
      </c>
      <c r="AC391" s="9">
        <v>44295</v>
      </c>
      <c r="AE391" s="9">
        <v>0</v>
      </c>
      <c r="AG391" s="9">
        <f t="shared" si="118"/>
        <v>44295</v>
      </c>
      <c r="AI391" s="21" t="str">
        <f t="shared" si="119"/>
        <v>N.M.</v>
      </c>
    </row>
    <row r="392" spans="1:35" ht="12.75" outlineLevel="1">
      <c r="A392" s="1" t="s">
        <v>936</v>
      </c>
      <c r="B392" s="16" t="s">
        <v>937</v>
      </c>
      <c r="C392" s="1" t="s">
        <v>1317</v>
      </c>
      <c r="E392" s="5">
        <v>-79475.54000000001</v>
      </c>
      <c r="G392" s="5">
        <v>-83227.411</v>
      </c>
      <c r="I392" s="9">
        <f t="shared" si="112"/>
        <v>3751.8709999999846</v>
      </c>
      <c r="K392" s="21">
        <f t="shared" si="113"/>
        <v>0.0450797514294898</v>
      </c>
      <c r="M392" s="9">
        <v>-225099.38</v>
      </c>
      <c r="O392" s="9">
        <v>-221893.743</v>
      </c>
      <c r="Q392" s="9">
        <f t="shared" si="114"/>
        <v>-3205.637000000017</v>
      </c>
      <c r="S392" s="21">
        <f t="shared" si="115"/>
        <v>-0.014446721014571453</v>
      </c>
      <c r="U392" s="9">
        <v>-361463.32</v>
      </c>
      <c r="W392" s="9">
        <v>-448475.433</v>
      </c>
      <c r="Y392" s="9">
        <f t="shared" si="116"/>
        <v>87012.11300000001</v>
      </c>
      <c r="AA392" s="21">
        <f t="shared" si="117"/>
        <v>0.19401756840491197</v>
      </c>
      <c r="AC392" s="9">
        <v>-970463.1499999999</v>
      </c>
      <c r="AE392" s="9">
        <v>-1181947.399</v>
      </c>
      <c r="AG392" s="9">
        <f t="shared" si="118"/>
        <v>211484.24900000007</v>
      </c>
      <c r="AI392" s="21">
        <f t="shared" si="119"/>
        <v>0.17892864706071415</v>
      </c>
    </row>
    <row r="393" spans="1:35" ht="12.75" outlineLevel="1">
      <c r="A393" s="1" t="s">
        <v>938</v>
      </c>
      <c r="B393" s="16" t="s">
        <v>939</v>
      </c>
      <c r="C393" s="1" t="s">
        <v>1318</v>
      </c>
      <c r="E393" s="5">
        <v>-949.4</v>
      </c>
      <c r="G393" s="5">
        <v>-943.614</v>
      </c>
      <c r="I393" s="9">
        <f t="shared" si="112"/>
        <v>-5.7859999999999445</v>
      </c>
      <c r="K393" s="21">
        <f t="shared" si="113"/>
        <v>-0.006131744548088461</v>
      </c>
      <c r="M393" s="9">
        <v>-2760.11</v>
      </c>
      <c r="O393" s="9">
        <v>-2787.5640000000003</v>
      </c>
      <c r="Q393" s="9">
        <f t="shared" si="114"/>
        <v>27.45400000000018</v>
      </c>
      <c r="S393" s="21">
        <f t="shared" si="115"/>
        <v>0.00984874248627123</v>
      </c>
      <c r="U393" s="9">
        <v>-4336.54</v>
      </c>
      <c r="W393" s="9">
        <v>-4711.234</v>
      </c>
      <c r="Y393" s="9">
        <f t="shared" si="116"/>
        <v>374.6940000000004</v>
      </c>
      <c r="AA393" s="21">
        <f t="shared" si="117"/>
        <v>0.07953202918810663</v>
      </c>
      <c r="AC393" s="9">
        <v>-11089.880000000001</v>
      </c>
      <c r="AE393" s="9">
        <v>-12204.074</v>
      </c>
      <c r="AG393" s="9">
        <f t="shared" si="118"/>
        <v>1114.1939999999995</v>
      </c>
      <c r="AI393" s="21">
        <f t="shared" si="119"/>
        <v>0.09129688987464346</v>
      </c>
    </row>
    <row r="394" spans="1:35" ht="12.75" outlineLevel="1">
      <c r="A394" s="1" t="s">
        <v>940</v>
      </c>
      <c r="B394" s="16" t="s">
        <v>941</v>
      </c>
      <c r="C394" s="1" t="s">
        <v>1319</v>
      </c>
      <c r="E394" s="5">
        <v>-949.4</v>
      </c>
      <c r="G394" s="5">
        <v>-951.7220000000001</v>
      </c>
      <c r="I394" s="9">
        <f t="shared" si="112"/>
        <v>2.3220000000001164</v>
      </c>
      <c r="K394" s="21">
        <f t="shared" si="113"/>
        <v>0.0024397880893791634</v>
      </c>
      <c r="M394" s="9">
        <v>-2760.12</v>
      </c>
      <c r="O394" s="9">
        <v>-3073.072</v>
      </c>
      <c r="Q394" s="9">
        <f t="shared" si="114"/>
        <v>312.9520000000002</v>
      </c>
      <c r="S394" s="21">
        <f t="shared" si="115"/>
        <v>0.10183685901274042</v>
      </c>
      <c r="U394" s="9">
        <v>-4336.6900000000005</v>
      </c>
      <c r="W394" s="9">
        <v>-5489.3820000000005</v>
      </c>
      <c r="Y394" s="9">
        <f t="shared" si="116"/>
        <v>1152.692</v>
      </c>
      <c r="AA394" s="21">
        <f t="shared" si="117"/>
        <v>0.2099857506728444</v>
      </c>
      <c r="AC394" s="9">
        <v>-11090.03</v>
      </c>
      <c r="AE394" s="9">
        <v>-12982.131000000001</v>
      </c>
      <c r="AG394" s="9">
        <f t="shared" si="118"/>
        <v>1892.1010000000006</v>
      </c>
      <c r="AI394" s="21">
        <f t="shared" si="119"/>
        <v>0.1457465650284996</v>
      </c>
    </row>
    <row r="395" spans="1:35" ht="12.75" outlineLevel="1">
      <c r="A395" s="1" t="s">
        <v>942</v>
      </c>
      <c r="B395" s="16" t="s">
        <v>943</v>
      </c>
      <c r="C395" s="1" t="s">
        <v>1320</v>
      </c>
      <c r="E395" s="5">
        <v>0</v>
      </c>
      <c r="G395" s="5">
        <v>0</v>
      </c>
      <c r="I395" s="9">
        <f t="shared" si="112"/>
        <v>0</v>
      </c>
      <c r="K395" s="21">
        <f t="shared" si="113"/>
        <v>0</v>
      </c>
      <c r="M395" s="9">
        <v>0</v>
      </c>
      <c r="O395" s="9">
        <v>0</v>
      </c>
      <c r="Q395" s="9">
        <f t="shared" si="114"/>
        <v>0</v>
      </c>
      <c r="S395" s="21">
        <f t="shared" si="115"/>
        <v>0</v>
      </c>
      <c r="U395" s="9">
        <v>0</v>
      </c>
      <c r="W395" s="9">
        <v>0</v>
      </c>
      <c r="Y395" s="9">
        <f t="shared" si="116"/>
        <v>0</v>
      </c>
      <c r="AA395" s="21">
        <f t="shared" si="117"/>
        <v>0</v>
      </c>
      <c r="AC395" s="9">
        <v>0</v>
      </c>
      <c r="AE395" s="9">
        <v>1018.9300000000001</v>
      </c>
      <c r="AG395" s="9">
        <f t="shared" si="118"/>
        <v>-1018.9300000000001</v>
      </c>
      <c r="AI395" s="21" t="str">
        <f t="shared" si="119"/>
        <v>N.M.</v>
      </c>
    </row>
    <row r="396" spans="1:35" ht="12.75" outlineLevel="1">
      <c r="A396" s="1" t="s">
        <v>944</v>
      </c>
      <c r="B396" s="16" t="s">
        <v>945</v>
      </c>
      <c r="C396" s="1" t="s">
        <v>1320</v>
      </c>
      <c r="E396" s="5">
        <v>0</v>
      </c>
      <c r="G396" s="5">
        <v>0</v>
      </c>
      <c r="I396" s="9">
        <f t="shared" si="112"/>
        <v>0</v>
      </c>
      <c r="K396" s="21">
        <f t="shared" si="113"/>
        <v>0</v>
      </c>
      <c r="M396" s="9">
        <v>0</v>
      </c>
      <c r="O396" s="9">
        <v>-864.4300000000001</v>
      </c>
      <c r="Q396" s="9">
        <f t="shared" si="114"/>
        <v>864.4300000000001</v>
      </c>
      <c r="S396" s="21" t="str">
        <f t="shared" si="115"/>
        <v>N.M.</v>
      </c>
      <c r="U396" s="9">
        <v>0</v>
      </c>
      <c r="W396" s="9">
        <v>-864.4300000000001</v>
      </c>
      <c r="Y396" s="9">
        <f t="shared" si="116"/>
        <v>864.4300000000001</v>
      </c>
      <c r="AA396" s="21" t="str">
        <f t="shared" si="117"/>
        <v>N.M.</v>
      </c>
      <c r="AC396" s="9">
        <v>0</v>
      </c>
      <c r="AE396" s="9">
        <v>6145.57</v>
      </c>
      <c r="AG396" s="9">
        <f t="shared" si="118"/>
        <v>-6145.57</v>
      </c>
      <c r="AI396" s="21" t="str">
        <f t="shared" si="119"/>
        <v>N.M.</v>
      </c>
    </row>
    <row r="397" spans="1:35" ht="12.75" outlineLevel="1">
      <c r="A397" s="1" t="s">
        <v>946</v>
      </c>
      <c r="B397" s="16" t="s">
        <v>947</v>
      </c>
      <c r="C397" s="1" t="s">
        <v>1320</v>
      </c>
      <c r="E397" s="5">
        <v>0</v>
      </c>
      <c r="G397" s="5">
        <v>1002</v>
      </c>
      <c r="I397" s="9">
        <f t="shared" si="112"/>
        <v>-1002</v>
      </c>
      <c r="K397" s="21" t="str">
        <f t="shared" si="113"/>
        <v>N.M.</v>
      </c>
      <c r="M397" s="9">
        <v>0</v>
      </c>
      <c r="O397" s="9">
        <v>3006</v>
      </c>
      <c r="Q397" s="9">
        <f t="shared" si="114"/>
        <v>-3006</v>
      </c>
      <c r="S397" s="21" t="str">
        <f t="shared" si="115"/>
        <v>N.M.</v>
      </c>
      <c r="U397" s="9">
        <v>0</v>
      </c>
      <c r="W397" s="9">
        <v>5010</v>
      </c>
      <c r="Y397" s="9">
        <f t="shared" si="116"/>
        <v>-5010</v>
      </c>
      <c r="AA397" s="21" t="str">
        <f t="shared" si="117"/>
        <v>N.M.</v>
      </c>
      <c r="AC397" s="9">
        <v>7010</v>
      </c>
      <c r="AE397" s="9">
        <v>5010</v>
      </c>
      <c r="AG397" s="9">
        <f t="shared" si="118"/>
        <v>2000</v>
      </c>
      <c r="AI397" s="21">
        <f t="shared" si="119"/>
        <v>0.3992015968063872</v>
      </c>
    </row>
    <row r="398" spans="1:35" ht="12.75" outlineLevel="1">
      <c r="A398" s="1" t="s">
        <v>948</v>
      </c>
      <c r="B398" s="16" t="s">
        <v>949</v>
      </c>
      <c r="C398" s="1" t="s">
        <v>1320</v>
      </c>
      <c r="E398" s="5">
        <v>2225</v>
      </c>
      <c r="G398" s="5">
        <v>0</v>
      </c>
      <c r="I398" s="9">
        <f t="shared" si="112"/>
        <v>2225</v>
      </c>
      <c r="K398" s="21" t="str">
        <f t="shared" si="113"/>
        <v>N.M.</v>
      </c>
      <c r="M398" s="9">
        <v>6675</v>
      </c>
      <c r="O398" s="9">
        <v>0</v>
      </c>
      <c r="Q398" s="9">
        <f t="shared" si="114"/>
        <v>6675</v>
      </c>
      <c r="S398" s="21" t="str">
        <f t="shared" si="115"/>
        <v>N.M.</v>
      </c>
      <c r="U398" s="9">
        <v>11125</v>
      </c>
      <c r="W398" s="9">
        <v>0</v>
      </c>
      <c r="Y398" s="9">
        <f t="shared" si="116"/>
        <v>11125</v>
      </c>
      <c r="AA398" s="21" t="str">
        <f t="shared" si="117"/>
        <v>N.M.</v>
      </c>
      <c r="AC398" s="9">
        <v>11125</v>
      </c>
      <c r="AE398" s="9">
        <v>0</v>
      </c>
      <c r="AG398" s="9">
        <f t="shared" si="118"/>
        <v>11125</v>
      </c>
      <c r="AI398" s="21" t="str">
        <f t="shared" si="119"/>
        <v>N.M.</v>
      </c>
    </row>
    <row r="399" spans="1:68" s="16" customFormat="1" ht="12.75">
      <c r="A399" s="16" t="s">
        <v>38</v>
      </c>
      <c r="B399" s="114"/>
      <c r="C399" s="16" t="s">
        <v>39</v>
      </c>
      <c r="D399" s="9"/>
      <c r="E399" s="9">
        <v>1008070.51</v>
      </c>
      <c r="F399" s="9"/>
      <c r="G399" s="9">
        <v>989147.153</v>
      </c>
      <c r="H399" s="9"/>
      <c r="I399" s="9">
        <f aca="true" t="shared" si="120" ref="I399:I411">+E399-G399</f>
        <v>18923.35699999996</v>
      </c>
      <c r="J399" s="44" t="str">
        <f>IF((+E399-G399)=(I399),"  ",$AO$510)</f>
        <v>  </v>
      </c>
      <c r="K399" s="38">
        <f aca="true" t="shared" si="121" ref="K399:K411">IF(G399&lt;0,IF(I399=0,0,IF(OR(G399=0,E399=0),"N.M.",IF(ABS(I399/G399)&gt;=10,"N.M.",I399/(-G399)))),IF(I399=0,0,IF(OR(G399=0,E399=0),"N.M.",IF(ABS(I399/G399)&gt;=10,"N.M.",I399/G399))))</f>
        <v>0.01913098262741495</v>
      </c>
      <c r="L399" s="45"/>
      <c r="M399" s="5">
        <v>3047455.37</v>
      </c>
      <c r="N399" s="9"/>
      <c r="O399" s="5">
        <v>3539904.0300000003</v>
      </c>
      <c r="P399" s="9"/>
      <c r="Q399" s="9">
        <f aca="true" t="shared" si="122" ref="Q399:Q411">(+M399-O399)</f>
        <v>-492448.66000000015</v>
      </c>
      <c r="R399" s="44" t="str">
        <f>IF((+M399-O399)=(Q399),"  ",$AO$510)</f>
        <v>  </v>
      </c>
      <c r="S399" s="38">
        <f aca="true" t="shared" si="123" ref="S399:S411">IF(O399&lt;0,IF(Q399=0,0,IF(OR(O399=0,M399=0),"N.M.",IF(ABS(Q399/O399)&gt;=10,"N.M.",Q399/(-O399)))),IF(Q399=0,0,IF(OR(O399=0,M399=0),"N.M.",IF(ABS(Q399/O399)&gt;=10,"N.M.",Q399/O399))))</f>
        <v>-0.13911356235270597</v>
      </c>
      <c r="T399" s="45"/>
      <c r="U399" s="9">
        <v>5032566.069999999</v>
      </c>
      <c r="V399" s="9"/>
      <c r="W399" s="9">
        <v>4942960.430000001</v>
      </c>
      <c r="X399" s="9"/>
      <c r="Y399" s="9">
        <f aca="true" t="shared" si="124" ref="Y399:Y411">(+U399-W399)</f>
        <v>89605.63999999873</v>
      </c>
      <c r="Z399" s="44" t="str">
        <f>IF((+U399-W399)=(Y399),"  ",$AO$510)</f>
        <v>  </v>
      </c>
      <c r="AA399" s="38">
        <f aca="true" t="shared" si="125" ref="AA399:AA411">IF(W399&lt;0,IF(Y399=0,0,IF(OR(W399=0,U399=0),"N.M.",IF(ABS(Y399/W399)&gt;=10,"N.M.",Y399/(-W399)))),IF(Y399=0,0,IF(OR(W399=0,U399=0),"N.M.",IF(ABS(Y399/W399)&gt;=10,"N.M.",Y399/W399))))</f>
        <v>0.018127929864896516</v>
      </c>
      <c r="AB399" s="45"/>
      <c r="AC399" s="9">
        <v>11772167.740000002</v>
      </c>
      <c r="AD399" s="9"/>
      <c r="AE399" s="9">
        <v>11509766.151000002</v>
      </c>
      <c r="AF399" s="9"/>
      <c r="AG399" s="9">
        <f aca="true" t="shared" si="126" ref="AG399:AG411">(+AC399-AE399)</f>
        <v>262401.5889999997</v>
      </c>
      <c r="AH399" s="44" t="str">
        <f>IF((+AC399-AE399)=(AG399),"  ",$AO$510)</f>
        <v>  </v>
      </c>
      <c r="AI399" s="38">
        <f aca="true" t="shared" si="127" ref="AI399:AI411">IF(AE399&lt;0,IF(AG399=0,0,IF(OR(AE399=0,AC399=0),"N.M.",IF(ABS(AG399/AE399)&gt;=10,"N.M.",AG399/(-AE399)))),IF(AG399=0,0,IF(OR(AE399=0,AC399=0),"N.M.",IF(ABS(AG399/AE399)&gt;=10,"N.M.",AG399/AE399))))</f>
        <v>0.02279816857766493</v>
      </c>
      <c r="AJ399" s="9"/>
      <c r="AK399" s="9"/>
      <c r="AL399" s="9"/>
      <c r="AM399" s="9"/>
      <c r="AN399" s="9"/>
      <c r="AO399" s="9"/>
      <c r="AP399" s="115"/>
      <c r="AQ399" s="116"/>
      <c r="AR399" s="45"/>
      <c r="AS399" s="9"/>
      <c r="AT399" s="9"/>
      <c r="AU399" s="9"/>
      <c r="AV399" s="9"/>
      <c r="AW399" s="9"/>
      <c r="AX399" s="115"/>
      <c r="AY399" s="116"/>
      <c r="AZ399" s="45"/>
      <c r="BA399" s="9"/>
      <c r="BB399" s="9"/>
      <c r="BC399" s="9"/>
      <c r="BD399" s="115"/>
      <c r="BE399" s="116"/>
      <c r="BF399" s="45"/>
      <c r="BG399" s="9"/>
      <c r="BH399" s="86"/>
      <c r="BI399" s="9"/>
      <c r="BJ399" s="86"/>
      <c r="BK399" s="9"/>
      <c r="BL399" s="86"/>
      <c r="BM399" s="9"/>
      <c r="BN399" s="86"/>
      <c r="BO399" s="86"/>
      <c r="BP399" s="86"/>
    </row>
    <row r="400" spans="1:35" ht="12.75" outlineLevel="1">
      <c r="A400" s="1" t="s">
        <v>950</v>
      </c>
      <c r="B400" s="16" t="s">
        <v>951</v>
      </c>
      <c r="C400" s="1" t="s">
        <v>1321</v>
      </c>
      <c r="E400" s="5">
        <v>0</v>
      </c>
      <c r="G400" s="5">
        <v>0</v>
      </c>
      <c r="I400" s="9">
        <f t="shared" si="120"/>
        <v>0</v>
      </c>
      <c r="K400" s="21">
        <f t="shared" si="121"/>
        <v>0</v>
      </c>
      <c r="M400" s="9">
        <v>0</v>
      </c>
      <c r="O400" s="9">
        <v>0</v>
      </c>
      <c r="Q400" s="9">
        <f t="shared" si="122"/>
        <v>0</v>
      </c>
      <c r="S400" s="21">
        <f t="shared" si="123"/>
        <v>0</v>
      </c>
      <c r="U400" s="9">
        <v>0</v>
      </c>
      <c r="W400" s="9">
        <v>0</v>
      </c>
      <c r="Y400" s="9">
        <f t="shared" si="124"/>
        <v>0</v>
      </c>
      <c r="AA400" s="21">
        <f t="shared" si="125"/>
        <v>0</v>
      </c>
      <c r="AC400" s="9">
        <v>0</v>
      </c>
      <c r="AE400" s="9">
        <v>42254</v>
      </c>
      <c r="AG400" s="9">
        <f t="shared" si="126"/>
        <v>-42254</v>
      </c>
      <c r="AI400" s="21" t="str">
        <f t="shared" si="127"/>
        <v>N.M.</v>
      </c>
    </row>
    <row r="401" spans="1:35" ht="12.75" outlineLevel="1">
      <c r="A401" s="1" t="s">
        <v>952</v>
      </c>
      <c r="B401" s="16" t="s">
        <v>953</v>
      </c>
      <c r="C401" s="1" t="s">
        <v>1321</v>
      </c>
      <c r="E401" s="5">
        <v>0</v>
      </c>
      <c r="G401" s="5">
        <v>0</v>
      </c>
      <c r="I401" s="9">
        <f t="shared" si="120"/>
        <v>0</v>
      </c>
      <c r="K401" s="21">
        <f t="shared" si="121"/>
        <v>0</v>
      </c>
      <c r="M401" s="9">
        <v>0</v>
      </c>
      <c r="O401" s="9">
        <v>0</v>
      </c>
      <c r="Q401" s="9">
        <f t="shared" si="122"/>
        <v>0</v>
      </c>
      <c r="S401" s="21">
        <f t="shared" si="123"/>
        <v>0</v>
      </c>
      <c r="U401" s="9">
        <v>0</v>
      </c>
      <c r="W401" s="9">
        <v>0</v>
      </c>
      <c r="Y401" s="9">
        <f t="shared" si="124"/>
        <v>0</v>
      </c>
      <c r="AA401" s="21">
        <f t="shared" si="125"/>
        <v>0</v>
      </c>
      <c r="AC401" s="9">
        <v>0</v>
      </c>
      <c r="AE401" s="9">
        <v>-525794.1</v>
      </c>
      <c r="AG401" s="9">
        <f t="shared" si="126"/>
        <v>525794.1</v>
      </c>
      <c r="AI401" s="21" t="str">
        <f t="shared" si="127"/>
        <v>N.M.</v>
      </c>
    </row>
    <row r="402" spans="1:35" ht="12.75" outlineLevel="1">
      <c r="A402" s="1" t="s">
        <v>954</v>
      </c>
      <c r="B402" s="16" t="s">
        <v>955</v>
      </c>
      <c r="C402" s="1" t="s">
        <v>1321</v>
      </c>
      <c r="E402" s="5">
        <v>0</v>
      </c>
      <c r="G402" s="5">
        <v>0</v>
      </c>
      <c r="I402" s="9">
        <f t="shared" si="120"/>
        <v>0</v>
      </c>
      <c r="K402" s="21">
        <f t="shared" si="121"/>
        <v>0</v>
      </c>
      <c r="M402" s="9">
        <v>0</v>
      </c>
      <c r="O402" s="9">
        <v>0</v>
      </c>
      <c r="Q402" s="9">
        <f t="shared" si="122"/>
        <v>0</v>
      </c>
      <c r="S402" s="21">
        <f t="shared" si="123"/>
        <v>0</v>
      </c>
      <c r="U402" s="9">
        <v>0</v>
      </c>
      <c r="W402" s="9">
        <v>0</v>
      </c>
      <c r="Y402" s="9">
        <f t="shared" si="124"/>
        <v>0</v>
      </c>
      <c r="AA402" s="21">
        <f t="shared" si="125"/>
        <v>0</v>
      </c>
      <c r="AC402" s="9">
        <v>-546981.1</v>
      </c>
      <c r="AE402" s="9">
        <v>1381934.8900000001</v>
      </c>
      <c r="AG402" s="9">
        <f t="shared" si="126"/>
        <v>-1928915.9900000002</v>
      </c>
      <c r="AI402" s="21">
        <f t="shared" si="127"/>
        <v>-1.395808155621572</v>
      </c>
    </row>
    <row r="403" spans="1:35" ht="12.75" outlineLevel="1">
      <c r="A403" s="1" t="s">
        <v>956</v>
      </c>
      <c r="B403" s="16" t="s">
        <v>957</v>
      </c>
      <c r="C403" s="1" t="s">
        <v>1321</v>
      </c>
      <c r="E403" s="5">
        <v>0</v>
      </c>
      <c r="G403" s="5">
        <v>133233.09</v>
      </c>
      <c r="I403" s="9">
        <f t="shared" si="120"/>
        <v>-133233.09</v>
      </c>
      <c r="K403" s="21" t="str">
        <f t="shared" si="121"/>
        <v>N.M.</v>
      </c>
      <c r="M403" s="9">
        <v>0</v>
      </c>
      <c r="O403" s="9">
        <v>551330.02</v>
      </c>
      <c r="Q403" s="9">
        <f t="shared" si="122"/>
        <v>-551330.02</v>
      </c>
      <c r="S403" s="21" t="str">
        <f t="shared" si="123"/>
        <v>N.M.</v>
      </c>
      <c r="U403" s="9">
        <v>0</v>
      </c>
      <c r="W403" s="9">
        <v>-443366.96</v>
      </c>
      <c r="Y403" s="9">
        <f t="shared" si="124"/>
        <v>443366.96</v>
      </c>
      <c r="AA403" s="21" t="str">
        <f t="shared" si="125"/>
        <v>N.M.</v>
      </c>
      <c r="AC403" s="9">
        <v>-3573076.14</v>
      </c>
      <c r="AE403" s="9">
        <v>-443366.96</v>
      </c>
      <c r="AG403" s="9">
        <f t="shared" si="126"/>
        <v>-3129709.18</v>
      </c>
      <c r="AI403" s="21">
        <f t="shared" si="127"/>
        <v>-7.058958971593192</v>
      </c>
    </row>
    <row r="404" spans="1:35" ht="12.75" outlineLevel="1">
      <c r="A404" s="1" t="s">
        <v>958</v>
      </c>
      <c r="B404" s="16" t="s">
        <v>959</v>
      </c>
      <c r="C404" s="1" t="s">
        <v>1322</v>
      </c>
      <c r="E404" s="5">
        <v>-59335.89</v>
      </c>
      <c r="G404" s="5">
        <v>0</v>
      </c>
      <c r="I404" s="9">
        <f t="shared" si="120"/>
        <v>-59335.89</v>
      </c>
      <c r="K404" s="21" t="str">
        <f t="shared" si="121"/>
        <v>N.M.</v>
      </c>
      <c r="M404" s="9">
        <v>-379146.95</v>
      </c>
      <c r="O404" s="9">
        <v>0</v>
      </c>
      <c r="Q404" s="9">
        <f t="shared" si="122"/>
        <v>-379146.95</v>
      </c>
      <c r="S404" s="21" t="str">
        <f t="shared" si="123"/>
        <v>N.M.</v>
      </c>
      <c r="U404" s="9">
        <v>344601.32</v>
      </c>
      <c r="W404" s="9">
        <v>0</v>
      </c>
      <c r="Y404" s="9">
        <f t="shared" si="124"/>
        <v>344601.32</v>
      </c>
      <c r="AA404" s="21" t="str">
        <f t="shared" si="125"/>
        <v>N.M.</v>
      </c>
      <c r="AC404" s="9">
        <v>344601.32</v>
      </c>
      <c r="AE404" s="9">
        <v>0</v>
      </c>
      <c r="AG404" s="9">
        <f t="shared" si="126"/>
        <v>344601.32</v>
      </c>
      <c r="AI404" s="21" t="str">
        <f t="shared" si="127"/>
        <v>N.M.</v>
      </c>
    </row>
    <row r="405" spans="1:68" s="16" customFormat="1" ht="12.75">
      <c r="A405" s="16" t="s">
        <v>40</v>
      </c>
      <c r="B405" s="114"/>
      <c r="C405" s="16" t="s">
        <v>94</v>
      </c>
      <c r="D405" s="9"/>
      <c r="E405" s="9">
        <v>-59335.89</v>
      </c>
      <c r="F405" s="9"/>
      <c r="G405" s="9">
        <v>133233.09</v>
      </c>
      <c r="H405" s="9"/>
      <c r="I405" s="9">
        <f t="shared" si="120"/>
        <v>-192568.97999999998</v>
      </c>
      <c r="J405" s="44" t="str">
        <f>IF((+E405-G405)=(I405),"  ",$AO$510)</f>
        <v>  </v>
      </c>
      <c r="K405" s="38">
        <f t="shared" si="121"/>
        <v>-1.445354003273511</v>
      </c>
      <c r="L405" s="45"/>
      <c r="M405" s="5">
        <v>-379146.95</v>
      </c>
      <c r="N405" s="9"/>
      <c r="O405" s="5">
        <v>551330.02</v>
      </c>
      <c r="P405" s="9"/>
      <c r="Q405" s="9">
        <f t="shared" si="122"/>
        <v>-930476.97</v>
      </c>
      <c r="R405" s="44" t="str">
        <f>IF((+M405-O405)=(Q405),"  ",$AO$510)</f>
        <v>  </v>
      </c>
      <c r="S405" s="38">
        <f t="shared" si="123"/>
        <v>-1.687695094128921</v>
      </c>
      <c r="T405" s="45"/>
      <c r="U405" s="9">
        <v>344601.32</v>
      </c>
      <c r="V405" s="9"/>
      <c r="W405" s="9">
        <v>-443366.96</v>
      </c>
      <c r="X405" s="9"/>
      <c r="Y405" s="9">
        <f t="shared" si="124"/>
        <v>787968.28</v>
      </c>
      <c r="Z405" s="44" t="str">
        <f>IF((+U405-W405)=(Y405),"  ",$AO$510)</f>
        <v>  </v>
      </c>
      <c r="AA405" s="38">
        <f t="shared" si="125"/>
        <v>1.7772372573725386</v>
      </c>
      <c r="AB405" s="45"/>
      <c r="AC405" s="9">
        <v>-3775455.9200000004</v>
      </c>
      <c r="AD405" s="9"/>
      <c r="AE405" s="9">
        <v>455027.83000000013</v>
      </c>
      <c r="AF405" s="9"/>
      <c r="AG405" s="9">
        <f t="shared" si="126"/>
        <v>-4230483.750000001</v>
      </c>
      <c r="AH405" s="44" t="str">
        <f>IF((+AC405-AE405)=(AG405),"  ",$AO$510)</f>
        <v>  </v>
      </c>
      <c r="AI405" s="38">
        <f t="shared" si="127"/>
        <v>-9.29719782194421</v>
      </c>
      <c r="AJ405" s="9"/>
      <c r="AK405" s="9"/>
      <c r="AL405" s="9"/>
      <c r="AM405" s="9"/>
      <c r="AN405" s="9"/>
      <c r="AO405" s="9"/>
      <c r="AP405" s="115"/>
      <c r="AQ405" s="116"/>
      <c r="AR405" s="45"/>
      <c r="AS405" s="9"/>
      <c r="AT405" s="9"/>
      <c r="AU405" s="9"/>
      <c r="AV405" s="9"/>
      <c r="AW405" s="9"/>
      <c r="AX405" s="115"/>
      <c r="AY405" s="116"/>
      <c r="AZ405" s="45"/>
      <c r="BA405" s="9"/>
      <c r="BB405" s="9"/>
      <c r="BC405" s="9"/>
      <c r="BD405" s="115"/>
      <c r="BE405" s="116"/>
      <c r="BF405" s="45"/>
      <c r="BG405" s="9"/>
      <c r="BH405" s="86"/>
      <c r="BI405" s="9"/>
      <c r="BJ405" s="86"/>
      <c r="BK405" s="9"/>
      <c r="BL405" s="86"/>
      <c r="BM405" s="9"/>
      <c r="BN405" s="86"/>
      <c r="BO405" s="86"/>
      <c r="BP405" s="86"/>
    </row>
    <row r="406" spans="1:35" ht="12.75" outlineLevel="1">
      <c r="A406" s="1" t="s">
        <v>960</v>
      </c>
      <c r="B406" s="16" t="s">
        <v>961</v>
      </c>
      <c r="C406" s="1" t="s">
        <v>1323</v>
      </c>
      <c r="E406" s="5">
        <v>-118676.07</v>
      </c>
      <c r="G406" s="5">
        <v>-104433.15000000001</v>
      </c>
      <c r="I406" s="9">
        <f t="shared" si="120"/>
        <v>-14242.919999999998</v>
      </c>
      <c r="K406" s="21">
        <f t="shared" si="121"/>
        <v>-0.13638313121839182</v>
      </c>
      <c r="M406" s="9">
        <v>-2164585.77</v>
      </c>
      <c r="O406" s="9">
        <v>-1282792.27</v>
      </c>
      <c r="Q406" s="9">
        <f t="shared" si="122"/>
        <v>-881793.5</v>
      </c>
      <c r="S406" s="21">
        <f t="shared" si="123"/>
        <v>-0.6874016320662737</v>
      </c>
      <c r="U406" s="9">
        <v>3184138.34</v>
      </c>
      <c r="W406" s="9">
        <v>-7140978.48</v>
      </c>
      <c r="Y406" s="9">
        <f t="shared" si="124"/>
        <v>10325116.82</v>
      </c>
      <c r="AA406" s="21">
        <f t="shared" si="125"/>
        <v>1.445896644124882</v>
      </c>
      <c r="AC406" s="9">
        <v>-25587050.39</v>
      </c>
      <c r="AE406" s="9">
        <v>-4671042.0600000005</v>
      </c>
      <c r="AG406" s="9">
        <f t="shared" si="126"/>
        <v>-20916008.33</v>
      </c>
      <c r="AI406" s="21">
        <f t="shared" si="127"/>
        <v>-4.4778034668349775</v>
      </c>
    </row>
    <row r="407" spans="1:35" ht="12.75" outlineLevel="1">
      <c r="A407" s="1" t="s">
        <v>962</v>
      </c>
      <c r="B407" s="16" t="s">
        <v>963</v>
      </c>
      <c r="C407" s="1" t="s">
        <v>1324</v>
      </c>
      <c r="E407" s="5">
        <v>3252680.54</v>
      </c>
      <c r="G407" s="5">
        <v>3616697.95</v>
      </c>
      <c r="I407" s="9">
        <f t="shared" si="120"/>
        <v>-364017.41000000015</v>
      </c>
      <c r="K407" s="21">
        <f t="shared" si="121"/>
        <v>-0.10064910452364431</v>
      </c>
      <c r="M407" s="9">
        <v>8578393.58</v>
      </c>
      <c r="O407" s="9">
        <v>11733495.01</v>
      </c>
      <c r="Q407" s="9">
        <f t="shared" si="122"/>
        <v>-3155101.4299999997</v>
      </c>
      <c r="S407" s="21">
        <f t="shared" si="123"/>
        <v>-0.268896984854984</v>
      </c>
      <c r="U407" s="9">
        <v>14341218.75</v>
      </c>
      <c r="W407" s="9">
        <v>25761955.44</v>
      </c>
      <c r="Y407" s="9">
        <f t="shared" si="124"/>
        <v>-11420736.690000001</v>
      </c>
      <c r="AA407" s="21">
        <f t="shared" si="125"/>
        <v>-0.44331792734441594</v>
      </c>
      <c r="AC407" s="9">
        <v>101706826.65</v>
      </c>
      <c r="AE407" s="9">
        <v>69439996.41</v>
      </c>
      <c r="AG407" s="9">
        <f t="shared" si="126"/>
        <v>32266830.24000001</v>
      </c>
      <c r="AI407" s="21">
        <f t="shared" si="127"/>
        <v>0.46467211849327356</v>
      </c>
    </row>
    <row r="408" spans="1:35" ht="12.75" outlineLevel="1">
      <c r="A408" s="1" t="s">
        <v>964</v>
      </c>
      <c r="B408" s="16" t="s">
        <v>965</v>
      </c>
      <c r="C408" s="1" t="s">
        <v>1325</v>
      </c>
      <c r="E408" s="5">
        <v>-2588256.4</v>
      </c>
      <c r="G408" s="5">
        <v>-2838378.2199999997</v>
      </c>
      <c r="I408" s="9">
        <f t="shared" si="120"/>
        <v>250121.81999999983</v>
      </c>
      <c r="K408" s="21">
        <f t="shared" si="121"/>
        <v>0.08812138503514864</v>
      </c>
      <c r="M408" s="9">
        <v>-6765653.21</v>
      </c>
      <c r="O408" s="9">
        <v>-7201788.79</v>
      </c>
      <c r="Q408" s="9">
        <f t="shared" si="122"/>
        <v>436135.5800000001</v>
      </c>
      <c r="S408" s="21">
        <f t="shared" si="123"/>
        <v>0.0605593405634991</v>
      </c>
      <c r="U408" s="9">
        <v>-11828817.32</v>
      </c>
      <c r="W408" s="9">
        <v>-12533750.95</v>
      </c>
      <c r="Y408" s="9">
        <f t="shared" si="124"/>
        <v>704933.629999999</v>
      </c>
      <c r="AA408" s="21">
        <f t="shared" si="125"/>
        <v>0.05624283048324005</v>
      </c>
      <c r="AC408" s="9">
        <v>-60782293.38</v>
      </c>
      <c r="AE408" s="9">
        <v>-54533891.370000005</v>
      </c>
      <c r="AG408" s="9">
        <f t="shared" si="126"/>
        <v>-6248402.009999998</v>
      </c>
      <c r="AI408" s="21">
        <f t="shared" si="127"/>
        <v>-0.11457832648702834</v>
      </c>
    </row>
    <row r="409" spans="1:35" ht="12.75" outlineLevel="1">
      <c r="A409" s="1" t="s">
        <v>966</v>
      </c>
      <c r="B409" s="16" t="s">
        <v>967</v>
      </c>
      <c r="C409" s="1" t="s">
        <v>1326</v>
      </c>
      <c r="E409" s="5">
        <v>-58687</v>
      </c>
      <c r="G409" s="5">
        <v>-68496</v>
      </c>
      <c r="I409" s="9">
        <f t="shared" si="120"/>
        <v>9809</v>
      </c>
      <c r="K409" s="21">
        <f t="shared" si="121"/>
        <v>0.14320544265358562</v>
      </c>
      <c r="M409" s="9">
        <v>-176061</v>
      </c>
      <c r="O409" s="9">
        <v>-205488</v>
      </c>
      <c r="Q409" s="9">
        <f t="shared" si="122"/>
        <v>29427</v>
      </c>
      <c r="S409" s="21">
        <f t="shared" si="123"/>
        <v>0.14320544265358562</v>
      </c>
      <c r="U409" s="9">
        <v>-293435</v>
      </c>
      <c r="W409" s="9">
        <v>-342480</v>
      </c>
      <c r="Y409" s="9">
        <f t="shared" si="124"/>
        <v>49045</v>
      </c>
      <c r="AA409" s="21">
        <f t="shared" si="125"/>
        <v>0.14320544265358562</v>
      </c>
      <c r="AC409" s="9">
        <v>-772911</v>
      </c>
      <c r="AE409" s="9">
        <v>-848096</v>
      </c>
      <c r="AG409" s="9">
        <f t="shared" si="126"/>
        <v>75185</v>
      </c>
      <c r="AI409" s="21">
        <f t="shared" si="127"/>
        <v>0.08865152058257555</v>
      </c>
    </row>
    <row r="410" spans="1:68" s="90" customFormat="1" ht="12.75">
      <c r="A410" s="90" t="s">
        <v>41</v>
      </c>
      <c r="B410" s="91"/>
      <c r="C410" s="77" t="s">
        <v>1327</v>
      </c>
      <c r="D410" s="105"/>
      <c r="E410" s="105">
        <v>487061.0700000003</v>
      </c>
      <c r="F410" s="105"/>
      <c r="G410" s="105">
        <v>605390.5800000005</v>
      </c>
      <c r="H410" s="105"/>
      <c r="I410" s="9">
        <f t="shared" si="120"/>
        <v>-118329.51000000024</v>
      </c>
      <c r="J410" s="37" t="str">
        <f>IF((+E410-G410)=(I410),"  ",$AO$510)</f>
        <v>  </v>
      </c>
      <c r="K410" s="38">
        <f t="shared" si="121"/>
        <v>-0.19545978069232617</v>
      </c>
      <c r="L410" s="39"/>
      <c r="M410" s="5">
        <v>-527906.3999999994</v>
      </c>
      <c r="N410" s="9"/>
      <c r="O410" s="5">
        <v>3043425.95</v>
      </c>
      <c r="P410" s="9"/>
      <c r="Q410" s="9">
        <f t="shared" si="122"/>
        <v>-3571332.3499999996</v>
      </c>
      <c r="R410" s="37" t="str">
        <f>IF((+M410-O410)=(Q410),"  ",$AO$510)</f>
        <v>  </v>
      </c>
      <c r="S410" s="38">
        <f t="shared" si="123"/>
        <v>-1.1734579413703163</v>
      </c>
      <c r="T410" s="39"/>
      <c r="U410" s="9">
        <v>5403104.77</v>
      </c>
      <c r="V410" s="9"/>
      <c r="W410" s="9">
        <v>5744746.010000002</v>
      </c>
      <c r="X410" s="9"/>
      <c r="Y410" s="9">
        <f t="shared" si="124"/>
        <v>-341641.2400000021</v>
      </c>
      <c r="Z410" s="37" t="str">
        <f>IF((+U410-W410)=(Y410),"  ",$AO$510)</f>
        <v>  </v>
      </c>
      <c r="AA410" s="38">
        <f t="shared" si="125"/>
        <v>-0.05947020797878617</v>
      </c>
      <c r="AB410" s="39"/>
      <c r="AC410" s="9">
        <v>14564571.879999999</v>
      </c>
      <c r="AD410" s="9"/>
      <c r="AE410" s="9">
        <v>9386966.98</v>
      </c>
      <c r="AF410" s="9"/>
      <c r="AG410" s="9">
        <f t="shared" si="126"/>
        <v>5177604.8999999985</v>
      </c>
      <c r="AH410" s="37" t="str">
        <f>IF((+AC410-AE410)=(AG410),"  ",$AO$510)</f>
        <v>  </v>
      </c>
      <c r="AI410" s="38">
        <f t="shared" si="127"/>
        <v>0.5515737842725423</v>
      </c>
      <c r="AJ410" s="105"/>
      <c r="AK410" s="105"/>
      <c r="AL410" s="105"/>
      <c r="AM410" s="105"/>
      <c r="AN410" s="105"/>
      <c r="AO410" s="105"/>
      <c r="AP410" s="106"/>
      <c r="AQ410" s="107"/>
      <c r="AR410" s="108"/>
      <c r="AS410" s="105"/>
      <c r="AT410" s="105"/>
      <c r="AU410" s="105"/>
      <c r="AV410" s="105"/>
      <c r="AW410" s="105"/>
      <c r="AX410" s="106"/>
      <c r="AY410" s="107"/>
      <c r="AZ410" s="108"/>
      <c r="BA410" s="105"/>
      <c r="BB410" s="105"/>
      <c r="BC410" s="105"/>
      <c r="BD410" s="106"/>
      <c r="BE410" s="107"/>
      <c r="BF410" s="108"/>
      <c r="BG410" s="105"/>
      <c r="BH410" s="109"/>
      <c r="BI410" s="105"/>
      <c r="BJ410" s="109"/>
      <c r="BK410" s="105"/>
      <c r="BL410" s="109"/>
      <c r="BM410" s="105"/>
      <c r="BN410" s="97"/>
      <c r="BO410" s="97"/>
      <c r="BP410" s="97"/>
    </row>
    <row r="411" spans="1:68" s="17" customFormat="1" ht="12.75">
      <c r="A411" s="17" t="s">
        <v>42</v>
      </c>
      <c r="B411" s="98"/>
      <c r="C411" s="17" t="s">
        <v>43</v>
      </c>
      <c r="D411" s="18"/>
      <c r="E411" s="18">
        <v>42803988.96300001</v>
      </c>
      <c r="F411" s="18"/>
      <c r="G411" s="18">
        <v>46224838.17400001</v>
      </c>
      <c r="H411" s="18"/>
      <c r="I411" s="18">
        <f t="shared" si="120"/>
        <v>-3420849.211000003</v>
      </c>
      <c r="J411" s="37" t="str">
        <f>IF((+E411-G411)=(I411),"  ",$AO$510)</f>
        <v>  </v>
      </c>
      <c r="K411" s="40">
        <f t="shared" si="121"/>
        <v>-0.07400456867200286</v>
      </c>
      <c r="L411" s="39"/>
      <c r="M411" s="8">
        <v>129201901.64</v>
      </c>
      <c r="N411" s="18"/>
      <c r="O411" s="8">
        <v>141603119.9180001</v>
      </c>
      <c r="P411" s="18"/>
      <c r="Q411" s="18">
        <f t="shared" si="122"/>
        <v>-12401218.278000101</v>
      </c>
      <c r="R411" s="37" t="str">
        <f>IF((+M411-O411)=(Q411),"  ",$AO$510)</f>
        <v>  </v>
      </c>
      <c r="S411" s="40">
        <f t="shared" si="123"/>
        <v>-0.08757729550861189</v>
      </c>
      <c r="T411" s="39"/>
      <c r="U411" s="18">
        <v>245798059.87600002</v>
      </c>
      <c r="V411" s="18"/>
      <c r="W411" s="18">
        <v>260002346.64299995</v>
      </c>
      <c r="X411" s="18"/>
      <c r="Y411" s="18">
        <f t="shared" si="124"/>
        <v>-14204286.76699993</v>
      </c>
      <c r="Z411" s="37" t="str">
        <f>IF((+U411-W411)=(Y411),"  ",$AO$510)</f>
        <v>  </v>
      </c>
      <c r="AA411" s="40">
        <f t="shared" si="125"/>
        <v>-0.054631379102525315</v>
      </c>
      <c r="AB411" s="39"/>
      <c r="AC411" s="18">
        <v>582838997.2390001</v>
      </c>
      <c r="AD411" s="18"/>
      <c r="AE411" s="18">
        <v>647659723.1810002</v>
      </c>
      <c r="AF411" s="18"/>
      <c r="AG411" s="18">
        <f t="shared" si="126"/>
        <v>-64820725.94200015</v>
      </c>
      <c r="AH411" s="37" t="str">
        <f>IF((+AC411-AE411)=(AG411),"  ",$AO$510)</f>
        <v>  </v>
      </c>
      <c r="AI411" s="40">
        <f t="shared" si="127"/>
        <v>-0.10008454072708305</v>
      </c>
      <c r="AJ411" s="18"/>
      <c r="AK411" s="18"/>
      <c r="AL411" s="18"/>
      <c r="AM411" s="18"/>
      <c r="AN411" s="18"/>
      <c r="AO411" s="18"/>
      <c r="AP411" s="85"/>
      <c r="AQ411" s="117"/>
      <c r="AR411" s="39"/>
      <c r="AS411" s="18"/>
      <c r="AT411" s="18"/>
      <c r="AU411" s="18"/>
      <c r="AV411" s="18"/>
      <c r="AW411" s="18"/>
      <c r="AX411" s="85"/>
      <c r="AY411" s="117"/>
      <c r="AZ411" s="39"/>
      <c r="BA411" s="18"/>
      <c r="BB411" s="18"/>
      <c r="BC411" s="18"/>
      <c r="BD411" s="85"/>
      <c r="BE411" s="117"/>
      <c r="BF411" s="39"/>
      <c r="BG411" s="18"/>
      <c r="BH411" s="104"/>
      <c r="BI411" s="18"/>
      <c r="BJ411" s="104"/>
      <c r="BK411" s="18"/>
      <c r="BL411" s="104"/>
      <c r="BM411" s="18"/>
      <c r="BN411" s="104"/>
      <c r="BO411" s="104"/>
      <c r="BP411" s="104"/>
    </row>
    <row r="412" spans="5:53" ht="12.75">
      <c r="E412" s="41" t="str">
        <f>IF(ABS(E125+E156+E162+E315+E349+E355+E399+E405+E410-E411)&gt;$AO$506,$AO$509," ")</f>
        <v> </v>
      </c>
      <c r="F412" s="27"/>
      <c r="G412" s="41" t="str">
        <f>IF(ABS(G125+G156+G162+G315+G349+G355+G399+G405+G410-G411)&gt;$AO$506,$AO$509," ")</f>
        <v> </v>
      </c>
      <c r="H412" s="42"/>
      <c r="I412" s="41" t="str">
        <f>IF(ABS(I125+I156+I162+I315+I349+I355+I399+I405+I410-I411)&gt;$AO$506,$AO$509," ")</f>
        <v> </v>
      </c>
      <c r="M412" s="41" t="str">
        <f>IF(ABS(M125+M156+M162+M315+M349+M355+M399+M405+M410-M411)&gt;$AO$506,$AO$509," ")</f>
        <v> </v>
      </c>
      <c r="N412" s="42"/>
      <c r="O412" s="41" t="str">
        <f>IF(ABS(O125+O156+O162+O315+O349+O355+O399+O405+O410-O411)&gt;$AO$506,$AO$509," ")</f>
        <v> </v>
      </c>
      <c r="P412" s="28"/>
      <c r="Q412" s="41" t="str">
        <f>IF(ABS(Q125+Q156+Q162+Q315+Q349+Q355+Q399+Q405+Q410-Q411)&gt;$AO$506,$AO$509," ")</f>
        <v> </v>
      </c>
      <c r="U412" s="41" t="str">
        <f>IF(ABS(U125+U156+U162+U315+U349+U355+U399+U405+U410-U411)&gt;$AO$506,$AO$509," ")</f>
        <v> </v>
      </c>
      <c r="V412" s="28"/>
      <c r="W412" s="41" t="str">
        <f>IF(ABS(W125+W156+W162+W315+W349+W355+W399+W405+W410-W411)&gt;$AO$506,$AO$509," ")</f>
        <v> </v>
      </c>
      <c r="X412" s="28"/>
      <c r="Y412" s="41" t="str">
        <f>IF(ABS(Y125+Y156+Y162+Y315+Y349+Y355+Y399+Y405+Y410-Y411)&gt;$AO$506,$AO$509," ")</f>
        <v> </v>
      </c>
      <c r="AC412" s="41" t="str">
        <f>IF(ABS(AC125+AC156+AC162+AC315+AC349+AC355+AC399+AC405+AC410-AC411)&gt;$AO$506,$AO$509," ")</f>
        <v> </v>
      </c>
      <c r="AD412" s="28"/>
      <c r="AE412" s="41" t="str">
        <f>IF(ABS(AE125+AE156+AE162+AE315+AE349+AE355+AE399+AE405+AE410-AE411)&gt;$AO$506,$AO$509," ")</f>
        <v> </v>
      </c>
      <c r="AF412" s="42"/>
      <c r="AG412" s="41" t="str">
        <f>IF(ABS(AG125+AG156+AG162+AG315+AG349+AG355+AG399+AG405+AG410-AG411)&gt;$AO$506,$AO$509," ")</f>
        <v> </v>
      </c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</row>
    <row r="413" spans="1:53" ht="12.75">
      <c r="A413" s="76" t="s">
        <v>44</v>
      </c>
      <c r="C413" s="2" t="s">
        <v>45</v>
      </c>
      <c r="D413" s="8"/>
      <c r="E413" s="8">
        <v>3668700.633000009</v>
      </c>
      <c r="F413" s="8"/>
      <c r="G413" s="8">
        <v>4229973.785000009</v>
      </c>
      <c r="H413" s="18"/>
      <c r="I413" s="18">
        <f>(+E413-G413)</f>
        <v>-561273.1520000002</v>
      </c>
      <c r="J413" s="37" t="str">
        <f>IF((+E413-G413)=(I413),"  ",$AO$510)</f>
        <v>  </v>
      </c>
      <c r="K413" s="40">
        <f>IF(G413&lt;0,IF(I413=0,0,IF(OR(G413=0,E413=0),"N.M.",IF(ABS(I413/G413)&gt;=10,"N.M.",I413/(-G413)))),IF(I413=0,0,IF(OR(G413=0,E413=0),"N.M.",IF(ABS(I413/G413)&gt;=10,"N.M.",I413/G413))))</f>
        <v>-0.13268951074598656</v>
      </c>
      <c r="L413" s="39"/>
      <c r="M413" s="8">
        <v>7672718.126000002</v>
      </c>
      <c r="N413" s="18"/>
      <c r="O413" s="8">
        <v>18353281.440999936</v>
      </c>
      <c r="P413" s="18"/>
      <c r="Q413" s="18">
        <f>(+M413-O413)</f>
        <v>-10680563.314999934</v>
      </c>
      <c r="R413" s="37" t="str">
        <f>IF((+M413-O413)=(Q413),"  ",$AO$510)</f>
        <v>  </v>
      </c>
      <c r="S413" s="40">
        <f>IF(O413&lt;0,IF(Q413=0,0,IF(OR(O413=0,M413=0),"N.M.",IF(ABS(Q413/O413)&gt;=10,"N.M.",Q413/(-O413)))),IF(Q413=0,0,IF(OR(O413=0,M413=0),"N.M.",IF(ABS(Q413/O413)&gt;=10,"N.M.",Q413/O413))))</f>
        <v>-0.5819429811140099</v>
      </c>
      <c r="T413" s="39"/>
      <c r="U413" s="18">
        <v>23601926.061000053</v>
      </c>
      <c r="V413" s="18"/>
      <c r="W413" s="18">
        <v>26806784.81200003</v>
      </c>
      <c r="X413" s="18"/>
      <c r="Y413" s="18">
        <f>(+U413-W413)</f>
        <v>-3204858.750999976</v>
      </c>
      <c r="Z413" s="37" t="str">
        <f>IF((+U413-W413)=(Y413),"  ",$AO$510)</f>
        <v>  </v>
      </c>
      <c r="AA413" s="40">
        <f>IF(W413&lt;0,IF(Y413=0,0,IF(OR(W413=0,U413=0),"N.M.",IF(ABS(Y413/W413)&gt;=10,"N.M.",Y413/(-W413)))),IF(Y413=0,0,IF(OR(W413=0,U413=0),"N.M.",IF(ABS(Y413/W413)&gt;=10,"N.M.",Y413/W413))))</f>
        <v>-0.1195540149061563</v>
      </c>
      <c r="AB413" s="39"/>
      <c r="AC413" s="18">
        <v>53090351.198000014</v>
      </c>
      <c r="AD413" s="18"/>
      <c r="AE413" s="18">
        <v>62760174.54599997</v>
      </c>
      <c r="AF413" s="18"/>
      <c r="AG413" s="18">
        <f>(+AC413-AE413)</f>
        <v>-9669823.347999953</v>
      </c>
      <c r="AH413" s="37" t="str">
        <f>IF((+AC413-AE413)=(AG413),"  ",$AO$510)</f>
        <v>  </v>
      </c>
      <c r="AI413" s="40">
        <f>IF(AE413&lt;0,IF(AG413=0,0,IF(OR(AE413=0,AC413=0),"N.M.",IF(ABS(AG413/AE413)&gt;=10,"N.M.",AG413/(-AE413)))),IF(AG413=0,0,IF(OR(AE413=0,AC413=0),"N.M.",IF(ABS(AG413/AE413)&gt;=10,"N.M.",AG413/AE413))))</f>
        <v>-0.15407578799693222</v>
      </c>
      <c r="AJ413" s="39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</row>
    <row r="414" spans="3:53" ht="12.75">
      <c r="C414" s="2"/>
      <c r="D414" s="8"/>
      <c r="E414" s="41" t="str">
        <f>IF(ABS(E113-E411-E413)&gt;$AO$506,$AO$509," ")</f>
        <v> </v>
      </c>
      <c r="F414" s="27"/>
      <c r="G414" s="41" t="str">
        <f>IF(ABS(G113-G411-G413)&gt;$AO$506,$AO$509," ")</f>
        <v> </v>
      </c>
      <c r="H414" s="42"/>
      <c r="I414" s="41" t="str">
        <f>IF(ABS(I113-I411-I413)&gt;$AO$506,$AO$509," ")</f>
        <v> </v>
      </c>
      <c r="M414" s="41" t="str">
        <f>IF(ABS(M113-M411-M413)&gt;$AO$506,$AO$509," ")</f>
        <v> </v>
      </c>
      <c r="N414" s="42"/>
      <c r="O414" s="41" t="str">
        <f>IF(ABS(O113-O411-O413)&gt;$AO$506,$AO$509," ")</f>
        <v> </v>
      </c>
      <c r="P414" s="42"/>
      <c r="Q414" s="41" t="str">
        <f>IF(ABS(Q113-Q411-Q413)&gt;$AO$506,$AO$509," ")</f>
        <v> </v>
      </c>
      <c r="U414" s="41" t="str">
        <f>IF(ABS(U113-U411-U413)&gt;$AO$506,$AO$509," ")</f>
        <v> </v>
      </c>
      <c r="V414" s="28"/>
      <c r="W414" s="41" t="str">
        <f>IF(ABS(W113-W411-W413)&gt;$AO$506,$AO$509," ")</f>
        <v> </v>
      </c>
      <c r="X414" s="42"/>
      <c r="Y414" s="41" t="str">
        <f>IF(ABS(Y113-Y411-Y413)&gt;$AO$506,$AO$509," ")</f>
        <v> </v>
      </c>
      <c r="AC414" s="41" t="str">
        <f>IF(ABS(AC113-AC411-AC413)&gt;$AO$506,$AO$509," ")</f>
        <v> </v>
      </c>
      <c r="AD414" s="28"/>
      <c r="AE414" s="41" t="str">
        <f>IF(ABS(AE113-AE411-AE413)&gt;$AO$506,$AO$509," ")</f>
        <v> </v>
      </c>
      <c r="AF414" s="42"/>
      <c r="AG414" s="41" t="str">
        <f>IF(ABS(AG113-AG411-AG413)&gt;$AO$506,$AO$509," ")</f>
        <v> </v>
      </c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</row>
    <row r="415" spans="3:53" ht="13.5" customHeight="1">
      <c r="C415" s="2" t="s">
        <v>46</v>
      </c>
      <c r="D415" s="8"/>
      <c r="E415" s="31"/>
      <c r="F415" s="31"/>
      <c r="G415" s="31"/>
      <c r="H415" s="18"/>
      <c r="M415" s="5"/>
      <c r="N415" s="18"/>
      <c r="O415" s="5"/>
      <c r="P415" s="9"/>
      <c r="U415" s="31"/>
      <c r="V415" s="31"/>
      <c r="W415" s="31"/>
      <c r="AC415" s="31"/>
      <c r="AD415" s="31"/>
      <c r="AE415" s="31"/>
      <c r="AF415" s="18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</row>
    <row r="416" spans="1:35" ht="12.75" outlineLevel="1">
      <c r="A416" s="1" t="s">
        <v>968</v>
      </c>
      <c r="B416" s="16" t="s">
        <v>969</v>
      </c>
      <c r="C416" s="1" t="s">
        <v>1328</v>
      </c>
      <c r="E416" s="5">
        <v>4600</v>
      </c>
      <c r="G416" s="5">
        <v>4600</v>
      </c>
      <c r="I416" s="9">
        <f aca="true" t="shared" si="128" ref="I416:I442">+E416-G416</f>
        <v>0</v>
      </c>
      <c r="K416" s="21">
        <f aca="true" t="shared" si="129" ref="K416:K442">IF(G416&lt;0,IF(I416=0,0,IF(OR(G416=0,E416=0),"N.M.",IF(ABS(I416/G416)&gt;=10,"N.M.",I416/(-G416)))),IF(I416=0,0,IF(OR(G416=0,E416=0),"N.M.",IF(ABS(I416/G416)&gt;=10,"N.M.",I416/G416))))</f>
        <v>0</v>
      </c>
      <c r="M416" s="9">
        <v>14800</v>
      </c>
      <c r="O416" s="9">
        <v>14775</v>
      </c>
      <c r="Q416" s="9">
        <f aca="true" t="shared" si="130" ref="Q416:Q442">+M416-O416</f>
        <v>25</v>
      </c>
      <c r="S416" s="21">
        <f aca="true" t="shared" si="131" ref="S416:S442">IF(O416&lt;0,IF(Q416=0,0,IF(OR(O416=0,M416=0),"N.M.",IF(ABS(Q416/O416)&gt;=10,"N.M.",Q416/(-O416)))),IF(Q416=0,0,IF(OR(O416=0,M416=0),"N.M.",IF(ABS(Q416/O416)&gt;=10,"N.M.",Q416/O416))))</f>
        <v>0.001692047377326565</v>
      </c>
      <c r="U416" s="9">
        <v>24000</v>
      </c>
      <c r="W416" s="9">
        <v>23225</v>
      </c>
      <c r="Y416" s="9">
        <f aca="true" t="shared" si="132" ref="Y416:Y442">+U416-W416</f>
        <v>775</v>
      </c>
      <c r="AA416" s="21">
        <f aca="true" t="shared" si="133" ref="AA416:AA442">IF(W416&lt;0,IF(Y416=0,0,IF(OR(W416=0,U416=0),"N.M.",IF(ABS(Y416/W416)&gt;=10,"N.M.",Y416/(-W416)))),IF(Y416=0,0,IF(OR(W416=0,U416=0),"N.M.",IF(ABS(Y416/W416)&gt;=10,"N.M.",Y416/W416))))</f>
        <v>0.03336921420882669</v>
      </c>
      <c r="AC416" s="9">
        <v>56200</v>
      </c>
      <c r="AE416" s="9">
        <v>52800</v>
      </c>
      <c r="AG416" s="9">
        <f aca="true" t="shared" si="134" ref="AG416:AG442">+AC416-AE416</f>
        <v>3400</v>
      </c>
      <c r="AI416" s="21">
        <f aca="true" t="shared" si="135" ref="AI416:AI442">IF(AE416&lt;0,IF(AG416=0,0,IF(OR(AE416=0,AC416=0),"N.M.",IF(ABS(AG416/AE416)&gt;=10,"N.M.",AG416/(-AE416)))),IF(AG416=0,0,IF(OR(AE416=0,AC416=0),"N.M.",IF(ABS(AG416/AE416)&gt;=10,"N.M.",AG416/AE416))))</f>
        <v>0.06439393939393939</v>
      </c>
    </row>
    <row r="417" spans="1:35" ht="12.75" outlineLevel="1">
      <c r="A417" s="1" t="s">
        <v>970</v>
      </c>
      <c r="B417" s="16" t="s">
        <v>971</v>
      </c>
      <c r="C417" s="1" t="s">
        <v>1329</v>
      </c>
      <c r="E417" s="5">
        <v>-555.8100000000001</v>
      </c>
      <c r="G417" s="5">
        <v>-555.8100000000001</v>
      </c>
      <c r="I417" s="9">
        <f t="shared" si="128"/>
        <v>0</v>
      </c>
      <c r="K417" s="21">
        <f t="shared" si="129"/>
        <v>0</v>
      </c>
      <c r="M417" s="9">
        <v>-1667.43</v>
      </c>
      <c r="O417" s="9">
        <v>-1667.43</v>
      </c>
      <c r="Q417" s="9">
        <f t="shared" si="130"/>
        <v>0</v>
      </c>
      <c r="S417" s="21">
        <f t="shared" si="131"/>
        <v>0</v>
      </c>
      <c r="U417" s="9">
        <v>-2779.05</v>
      </c>
      <c r="W417" s="9">
        <v>-2779.05</v>
      </c>
      <c r="Y417" s="9">
        <f t="shared" si="132"/>
        <v>0</v>
      </c>
      <c r="AA417" s="21">
        <f t="shared" si="133"/>
        <v>0</v>
      </c>
      <c r="AC417" s="9">
        <v>-6669.72</v>
      </c>
      <c r="AE417" s="9">
        <v>-6669.72</v>
      </c>
      <c r="AG417" s="9">
        <f t="shared" si="134"/>
        <v>0</v>
      </c>
      <c r="AI417" s="21">
        <f t="shared" si="135"/>
        <v>0</v>
      </c>
    </row>
    <row r="418" spans="1:35" ht="12.75" outlineLevel="1">
      <c r="A418" s="1" t="s">
        <v>972</v>
      </c>
      <c r="B418" s="16" t="s">
        <v>973</v>
      </c>
      <c r="C418" s="1" t="s">
        <v>1330</v>
      </c>
      <c r="E418" s="5">
        <v>14001.17</v>
      </c>
      <c r="G418" s="5">
        <v>4675.89</v>
      </c>
      <c r="I418" s="9">
        <f t="shared" si="128"/>
        <v>9325.279999999999</v>
      </c>
      <c r="K418" s="21">
        <f t="shared" si="129"/>
        <v>1.9943326297239665</v>
      </c>
      <c r="M418" s="9">
        <v>18795.15</v>
      </c>
      <c r="O418" s="9">
        <v>9604.28</v>
      </c>
      <c r="Q418" s="9">
        <f t="shared" si="130"/>
        <v>9190.87</v>
      </c>
      <c r="S418" s="21">
        <f t="shared" si="131"/>
        <v>0.9569556489398476</v>
      </c>
      <c r="U418" s="9">
        <v>23289.29</v>
      </c>
      <c r="W418" s="9">
        <v>14283.64</v>
      </c>
      <c r="Y418" s="9">
        <f t="shared" si="132"/>
        <v>9005.650000000001</v>
      </c>
      <c r="AA418" s="21">
        <f t="shared" si="133"/>
        <v>0.6304870467191838</v>
      </c>
      <c r="AC418" s="9">
        <v>43467.11</v>
      </c>
      <c r="AE418" s="9">
        <v>194978.84000000003</v>
      </c>
      <c r="AG418" s="9">
        <f t="shared" si="134"/>
        <v>-151511.73000000004</v>
      </c>
      <c r="AI418" s="21">
        <f t="shared" si="135"/>
        <v>-0.7770675525610883</v>
      </c>
    </row>
    <row r="419" spans="1:35" ht="12.75" outlineLevel="1">
      <c r="A419" s="1" t="s">
        <v>974</v>
      </c>
      <c r="B419" s="16" t="s">
        <v>975</v>
      </c>
      <c r="C419" s="1" t="s">
        <v>1331</v>
      </c>
      <c r="E419" s="5">
        <v>309.76</v>
      </c>
      <c r="G419" s="5">
        <v>0</v>
      </c>
      <c r="I419" s="9">
        <f t="shared" si="128"/>
        <v>309.76</v>
      </c>
      <c r="K419" s="21" t="str">
        <f t="shared" si="129"/>
        <v>N.M.</v>
      </c>
      <c r="M419" s="9">
        <v>926</v>
      </c>
      <c r="O419" s="9">
        <v>1880.7</v>
      </c>
      <c r="Q419" s="9">
        <f t="shared" si="130"/>
        <v>-954.7</v>
      </c>
      <c r="S419" s="21">
        <f t="shared" si="131"/>
        <v>-0.5076301377146807</v>
      </c>
      <c r="U419" s="9">
        <v>1084.41</v>
      </c>
      <c r="W419" s="9">
        <v>2277.06</v>
      </c>
      <c r="Y419" s="9">
        <f t="shared" si="132"/>
        <v>-1192.6499999999999</v>
      </c>
      <c r="AA419" s="21">
        <f t="shared" si="133"/>
        <v>-0.5237674896577165</v>
      </c>
      <c r="AC419" s="9">
        <v>22519.55</v>
      </c>
      <c r="AE419" s="9">
        <v>4417.389999999999</v>
      </c>
      <c r="AG419" s="9">
        <f t="shared" si="134"/>
        <v>18102.16</v>
      </c>
      <c r="AI419" s="21">
        <f t="shared" si="135"/>
        <v>4.0979311312788775</v>
      </c>
    </row>
    <row r="420" spans="1:35" ht="12.75" outlineLevel="1">
      <c r="A420" s="1" t="s">
        <v>976</v>
      </c>
      <c r="B420" s="16" t="s">
        <v>977</v>
      </c>
      <c r="C420" s="1" t="s">
        <v>1332</v>
      </c>
      <c r="E420" s="5">
        <v>81575.02</v>
      </c>
      <c r="G420" s="5">
        <v>-57.47</v>
      </c>
      <c r="I420" s="9">
        <f t="shared" si="128"/>
        <v>81632.49</v>
      </c>
      <c r="K420" s="21" t="str">
        <f t="shared" si="129"/>
        <v>N.M.</v>
      </c>
      <c r="M420" s="9">
        <v>226115.65</v>
      </c>
      <c r="O420" s="9">
        <v>-92.84</v>
      </c>
      <c r="Q420" s="9">
        <f t="shared" si="130"/>
        <v>226208.49</v>
      </c>
      <c r="S420" s="21" t="str">
        <f t="shared" si="131"/>
        <v>N.M.</v>
      </c>
      <c r="U420" s="9">
        <v>383303.59</v>
      </c>
      <c r="W420" s="9">
        <v>-21668.04</v>
      </c>
      <c r="Y420" s="9">
        <f t="shared" si="132"/>
        <v>404971.63</v>
      </c>
      <c r="AA420" s="21" t="str">
        <f t="shared" si="133"/>
        <v>N.M.</v>
      </c>
      <c r="AC420" s="9">
        <v>795781.5900000001</v>
      </c>
      <c r="AE420" s="9">
        <v>439471.06000000006</v>
      </c>
      <c r="AG420" s="9">
        <f t="shared" si="134"/>
        <v>356310.53</v>
      </c>
      <c r="AI420" s="21">
        <f t="shared" si="135"/>
        <v>0.8107713167733956</v>
      </c>
    </row>
    <row r="421" spans="1:35" ht="12.75" outlineLevel="1">
      <c r="A421" s="1" t="s">
        <v>978</v>
      </c>
      <c r="B421" s="16" t="s">
        <v>979</v>
      </c>
      <c r="C421" s="1" t="s">
        <v>1333</v>
      </c>
      <c r="E421" s="5">
        <v>0</v>
      </c>
      <c r="G421" s="5">
        <v>0</v>
      </c>
      <c r="I421" s="9">
        <f t="shared" si="128"/>
        <v>0</v>
      </c>
      <c r="K421" s="21">
        <f t="shared" si="129"/>
        <v>0</v>
      </c>
      <c r="M421" s="9">
        <v>-105822.61</v>
      </c>
      <c r="O421" s="9">
        <v>0</v>
      </c>
      <c r="Q421" s="9">
        <f t="shared" si="130"/>
        <v>-105822.61</v>
      </c>
      <c r="S421" s="21" t="str">
        <f t="shared" si="131"/>
        <v>N.M.</v>
      </c>
      <c r="U421" s="9">
        <v>-105822.61</v>
      </c>
      <c r="W421" s="9">
        <v>0</v>
      </c>
      <c r="Y421" s="9">
        <f t="shared" si="132"/>
        <v>-105822.61</v>
      </c>
      <c r="AA421" s="21" t="str">
        <f t="shared" si="133"/>
        <v>N.M.</v>
      </c>
      <c r="AC421" s="9">
        <v>-105822.61</v>
      </c>
      <c r="AE421" s="9">
        <v>0</v>
      </c>
      <c r="AG421" s="9">
        <f t="shared" si="134"/>
        <v>-105822.61</v>
      </c>
      <c r="AI421" s="21" t="str">
        <f t="shared" si="135"/>
        <v>N.M.</v>
      </c>
    </row>
    <row r="422" spans="1:35" ht="12.75" outlineLevel="1">
      <c r="A422" s="1" t="s">
        <v>980</v>
      </c>
      <c r="B422" s="16" t="s">
        <v>981</v>
      </c>
      <c r="C422" s="1" t="s">
        <v>1334</v>
      </c>
      <c r="E422" s="5">
        <v>300</v>
      </c>
      <c r="G422" s="5">
        <v>495</v>
      </c>
      <c r="I422" s="9">
        <f t="shared" si="128"/>
        <v>-195</v>
      </c>
      <c r="K422" s="21">
        <f t="shared" si="129"/>
        <v>-0.3939393939393939</v>
      </c>
      <c r="M422" s="9">
        <v>29998.45</v>
      </c>
      <c r="O422" s="9">
        <v>28923.45</v>
      </c>
      <c r="Q422" s="9">
        <f t="shared" si="130"/>
        <v>1075</v>
      </c>
      <c r="S422" s="21">
        <f t="shared" si="131"/>
        <v>0.03716707377577709</v>
      </c>
      <c r="U422" s="9">
        <v>31043.45</v>
      </c>
      <c r="W422" s="9">
        <v>29958.45</v>
      </c>
      <c r="Y422" s="9">
        <f t="shared" si="132"/>
        <v>1085</v>
      </c>
      <c r="AA422" s="21">
        <f t="shared" si="133"/>
        <v>0.036216826972022914</v>
      </c>
      <c r="AC422" s="9">
        <v>63181.9</v>
      </c>
      <c r="AE422" s="9">
        <v>63811.899999999994</v>
      </c>
      <c r="AG422" s="9">
        <f t="shared" si="134"/>
        <v>-629.9999999999927</v>
      </c>
      <c r="AI422" s="21">
        <f t="shared" si="135"/>
        <v>-0.009872766678315374</v>
      </c>
    </row>
    <row r="423" spans="1:35" ht="12.75" outlineLevel="1">
      <c r="A423" s="1" t="s">
        <v>982</v>
      </c>
      <c r="B423" s="16" t="s">
        <v>983</v>
      </c>
      <c r="C423" s="1" t="s">
        <v>1335</v>
      </c>
      <c r="E423" s="5">
        <v>0</v>
      </c>
      <c r="G423" s="5">
        <v>5590.5</v>
      </c>
      <c r="I423" s="9">
        <f t="shared" si="128"/>
        <v>-5590.5</v>
      </c>
      <c r="K423" s="21" t="str">
        <f t="shared" si="129"/>
        <v>N.M.</v>
      </c>
      <c r="M423" s="9">
        <v>0</v>
      </c>
      <c r="O423" s="9">
        <v>13674.01</v>
      </c>
      <c r="Q423" s="9">
        <f t="shared" si="130"/>
        <v>-13674.01</v>
      </c>
      <c r="S423" s="21" t="str">
        <f t="shared" si="131"/>
        <v>N.M.</v>
      </c>
      <c r="U423" s="9">
        <v>0</v>
      </c>
      <c r="W423" s="9">
        <v>13674.01</v>
      </c>
      <c r="Y423" s="9">
        <f t="shared" si="132"/>
        <v>-13674.01</v>
      </c>
      <c r="AA423" s="21" t="str">
        <f t="shared" si="133"/>
        <v>N.M.</v>
      </c>
      <c r="AC423" s="9">
        <v>60791.98</v>
      </c>
      <c r="AE423" s="9">
        <v>131439.64</v>
      </c>
      <c r="AG423" s="9">
        <f t="shared" si="134"/>
        <v>-70647.66</v>
      </c>
      <c r="AI423" s="21">
        <f t="shared" si="135"/>
        <v>-0.5374912773650323</v>
      </c>
    </row>
    <row r="424" spans="1:35" ht="12.75" outlineLevel="1">
      <c r="A424" s="1" t="s">
        <v>984</v>
      </c>
      <c r="B424" s="16" t="s">
        <v>985</v>
      </c>
      <c r="C424" s="1" t="s">
        <v>1336</v>
      </c>
      <c r="E424" s="5">
        <v>2085.45</v>
      </c>
      <c r="G424" s="5">
        <v>2113.16</v>
      </c>
      <c r="I424" s="9">
        <f t="shared" si="128"/>
        <v>-27.710000000000036</v>
      </c>
      <c r="K424" s="21">
        <f t="shared" si="129"/>
        <v>-0.013113062901058148</v>
      </c>
      <c r="M424" s="9">
        <v>6596.41</v>
      </c>
      <c r="O424" s="9">
        <v>6459.4800000000005</v>
      </c>
      <c r="Q424" s="9">
        <f t="shared" si="130"/>
        <v>136.92999999999938</v>
      </c>
      <c r="S424" s="21">
        <f t="shared" si="131"/>
        <v>0.02119830079201412</v>
      </c>
      <c r="U424" s="9">
        <v>10570.78</v>
      </c>
      <c r="W424" s="9">
        <v>10745.33</v>
      </c>
      <c r="Y424" s="9">
        <f t="shared" si="132"/>
        <v>-174.54999999999927</v>
      </c>
      <c r="AA424" s="21">
        <f t="shared" si="133"/>
        <v>-0.01624426611374423</v>
      </c>
      <c r="AC424" s="9">
        <v>25229.15</v>
      </c>
      <c r="AE424" s="9">
        <v>25535.370000000003</v>
      </c>
      <c r="AG424" s="9">
        <f t="shared" si="134"/>
        <v>-306.22000000000116</v>
      </c>
      <c r="AI424" s="21">
        <f t="shared" si="135"/>
        <v>-0.011991993850098947</v>
      </c>
    </row>
    <row r="425" spans="1:35" ht="12.75" outlineLevel="1">
      <c r="A425" s="1" t="s">
        <v>986</v>
      </c>
      <c r="B425" s="16" t="s">
        <v>987</v>
      </c>
      <c r="C425" s="1" t="s">
        <v>1337</v>
      </c>
      <c r="E425" s="5">
        <v>0</v>
      </c>
      <c r="G425" s="5">
        <v>0</v>
      </c>
      <c r="I425" s="9">
        <f t="shared" si="128"/>
        <v>0</v>
      </c>
      <c r="K425" s="21">
        <f t="shared" si="129"/>
        <v>0</v>
      </c>
      <c r="M425" s="9">
        <v>0.23</v>
      </c>
      <c r="O425" s="9">
        <v>1.1400000000000001</v>
      </c>
      <c r="Q425" s="9">
        <f t="shared" si="130"/>
        <v>-0.9100000000000001</v>
      </c>
      <c r="S425" s="21">
        <f t="shared" si="131"/>
        <v>-0.7982456140350878</v>
      </c>
      <c r="U425" s="9">
        <v>0.23</v>
      </c>
      <c r="W425" s="9">
        <v>1.1400000000000001</v>
      </c>
      <c r="Y425" s="9">
        <f t="shared" si="132"/>
        <v>-0.9100000000000001</v>
      </c>
      <c r="AA425" s="21">
        <f t="shared" si="133"/>
        <v>-0.7982456140350878</v>
      </c>
      <c r="AC425" s="9">
        <v>-488.52</v>
      </c>
      <c r="AE425" s="9">
        <v>-41.57</v>
      </c>
      <c r="AG425" s="9">
        <f t="shared" si="134"/>
        <v>-446.95</v>
      </c>
      <c r="AI425" s="21" t="str">
        <f t="shared" si="135"/>
        <v>N.M.</v>
      </c>
    </row>
    <row r="426" spans="1:35" ht="12.75" outlineLevel="1">
      <c r="A426" s="1" t="s">
        <v>988</v>
      </c>
      <c r="B426" s="16" t="s">
        <v>989</v>
      </c>
      <c r="C426" s="1" t="s">
        <v>1338</v>
      </c>
      <c r="E426" s="5">
        <v>-44164</v>
      </c>
      <c r="G426" s="5">
        <v>-367932</v>
      </c>
      <c r="I426" s="9">
        <f t="shared" si="128"/>
        <v>323768</v>
      </c>
      <c r="K426" s="21">
        <f t="shared" si="129"/>
        <v>0.8799669504147506</v>
      </c>
      <c r="M426" s="9">
        <v>392442</v>
      </c>
      <c r="O426" s="9">
        <v>246864</v>
      </c>
      <c r="Q426" s="9">
        <f t="shared" si="130"/>
        <v>145578</v>
      </c>
      <c r="S426" s="21">
        <f t="shared" si="131"/>
        <v>0.589709313630177</v>
      </c>
      <c r="U426" s="9">
        <v>924450</v>
      </c>
      <c r="W426" s="9">
        <v>1957134</v>
      </c>
      <c r="Y426" s="9">
        <f t="shared" si="132"/>
        <v>-1032684</v>
      </c>
      <c r="AA426" s="21">
        <f t="shared" si="133"/>
        <v>-0.5276511470343881</v>
      </c>
      <c r="AC426" s="9">
        <v>1229127</v>
      </c>
      <c r="AE426" s="9">
        <v>11174019</v>
      </c>
      <c r="AG426" s="9">
        <f t="shared" si="134"/>
        <v>-9944892</v>
      </c>
      <c r="AI426" s="21">
        <f t="shared" si="135"/>
        <v>-0.8900013504541204</v>
      </c>
    </row>
    <row r="427" spans="1:35" ht="12.75" outlineLevel="1">
      <c r="A427" s="1" t="s">
        <v>990</v>
      </c>
      <c r="B427" s="16" t="s">
        <v>991</v>
      </c>
      <c r="C427" s="1" t="s">
        <v>1339</v>
      </c>
      <c r="E427" s="5">
        <v>89348</v>
      </c>
      <c r="G427" s="5">
        <v>403836</v>
      </c>
      <c r="I427" s="9">
        <f t="shared" si="128"/>
        <v>-314488</v>
      </c>
      <c r="K427" s="21">
        <f t="shared" si="129"/>
        <v>-0.7787517705207064</v>
      </c>
      <c r="M427" s="9">
        <v>-258567</v>
      </c>
      <c r="O427" s="9">
        <v>-107710</v>
      </c>
      <c r="Q427" s="9">
        <f t="shared" si="130"/>
        <v>-150857</v>
      </c>
      <c r="S427" s="21">
        <f t="shared" si="131"/>
        <v>-1.4005849039086435</v>
      </c>
      <c r="U427" s="9">
        <v>-667885</v>
      </c>
      <c r="W427" s="9">
        <v>-1675155</v>
      </c>
      <c r="Y427" s="9">
        <f t="shared" si="132"/>
        <v>1007270</v>
      </c>
      <c r="AA427" s="21">
        <f t="shared" si="133"/>
        <v>0.6012995812327815</v>
      </c>
      <c r="AC427" s="9">
        <v>-686391</v>
      </c>
      <c r="AE427" s="9">
        <v>-10420744</v>
      </c>
      <c r="AG427" s="9">
        <f t="shared" si="134"/>
        <v>9734353</v>
      </c>
      <c r="AI427" s="21">
        <f t="shared" si="135"/>
        <v>0.9341322462196557</v>
      </c>
    </row>
    <row r="428" spans="1:35" ht="12.75" outlineLevel="1">
      <c r="A428" s="1" t="s">
        <v>992</v>
      </c>
      <c r="B428" s="16" t="s">
        <v>993</v>
      </c>
      <c r="C428" s="1" t="s">
        <v>1340</v>
      </c>
      <c r="E428" s="5">
        <v>-24221.06</v>
      </c>
      <c r="G428" s="5">
        <v>29028.87</v>
      </c>
      <c r="I428" s="9">
        <f t="shared" si="128"/>
        <v>-53249.93</v>
      </c>
      <c r="K428" s="21">
        <f t="shared" si="129"/>
        <v>-1.8343783275063756</v>
      </c>
      <c r="M428" s="9">
        <v>-79405.56</v>
      </c>
      <c r="O428" s="9">
        <v>26190.88</v>
      </c>
      <c r="Q428" s="9">
        <f t="shared" si="130"/>
        <v>-105596.44</v>
      </c>
      <c r="S428" s="21">
        <f t="shared" si="131"/>
        <v>-4.0318019096723745</v>
      </c>
      <c r="U428" s="9">
        <v>-248351.80000000002</v>
      </c>
      <c r="W428" s="9">
        <v>-145213.95</v>
      </c>
      <c r="Y428" s="9">
        <f t="shared" si="132"/>
        <v>-103137.85</v>
      </c>
      <c r="AA428" s="21">
        <f t="shared" si="133"/>
        <v>-0.7102475347581965</v>
      </c>
      <c r="AC428" s="9">
        <v>-218841.02000000002</v>
      </c>
      <c r="AE428" s="9">
        <v>-3088985.87</v>
      </c>
      <c r="AG428" s="9">
        <f t="shared" si="134"/>
        <v>2870144.85</v>
      </c>
      <c r="AI428" s="21">
        <f t="shared" si="135"/>
        <v>0.9291544120918883</v>
      </c>
    </row>
    <row r="429" spans="1:35" ht="12.75" outlineLevel="1">
      <c r="A429" s="1" t="s">
        <v>994</v>
      </c>
      <c r="B429" s="16" t="s">
        <v>995</v>
      </c>
      <c r="C429" s="1" t="s">
        <v>1341</v>
      </c>
      <c r="E429" s="5">
        <v>-20962.94</v>
      </c>
      <c r="G429" s="5">
        <v>-64932.87</v>
      </c>
      <c r="I429" s="9">
        <f t="shared" si="128"/>
        <v>43969.93000000001</v>
      </c>
      <c r="K429" s="21">
        <f t="shared" si="129"/>
        <v>0.6771598113559435</v>
      </c>
      <c r="M429" s="9">
        <v>-54469.44</v>
      </c>
      <c r="O429" s="9">
        <v>-165344.88</v>
      </c>
      <c r="Q429" s="9">
        <f t="shared" si="130"/>
        <v>110875.44</v>
      </c>
      <c r="S429" s="21">
        <f t="shared" si="131"/>
        <v>0.6705707488493142</v>
      </c>
      <c r="U429" s="9">
        <v>-8213.2</v>
      </c>
      <c r="W429" s="9">
        <v>-136765.05</v>
      </c>
      <c r="Y429" s="9">
        <f t="shared" si="132"/>
        <v>128551.84999999999</v>
      </c>
      <c r="AA429" s="21">
        <f t="shared" si="133"/>
        <v>0.9399466457256441</v>
      </c>
      <c r="AC429" s="9">
        <v>-323894.98000000004</v>
      </c>
      <c r="AE429" s="9">
        <v>2335710.87</v>
      </c>
      <c r="AG429" s="9">
        <f t="shared" si="134"/>
        <v>-2659605.85</v>
      </c>
      <c r="AI429" s="21">
        <f t="shared" si="135"/>
        <v>-1.1386708364293394</v>
      </c>
    </row>
    <row r="430" spans="1:35" ht="12.75" outlineLevel="1">
      <c r="A430" s="1" t="s">
        <v>996</v>
      </c>
      <c r="B430" s="16" t="s">
        <v>997</v>
      </c>
      <c r="C430" s="1" t="s">
        <v>1342</v>
      </c>
      <c r="E430" s="5">
        <v>397292.79000000004</v>
      </c>
      <c r="G430" s="5">
        <v>310129.85000000003</v>
      </c>
      <c r="I430" s="9">
        <f t="shared" si="128"/>
        <v>87162.94</v>
      </c>
      <c r="K430" s="21">
        <f t="shared" si="129"/>
        <v>0.28105304923083024</v>
      </c>
      <c r="M430" s="9">
        <v>1226012.22</v>
      </c>
      <c r="O430" s="9">
        <v>944768.9</v>
      </c>
      <c r="Q430" s="9">
        <f t="shared" si="130"/>
        <v>281243.31999999995</v>
      </c>
      <c r="S430" s="21">
        <f t="shared" si="131"/>
        <v>0.29768477772712454</v>
      </c>
      <c r="U430" s="9">
        <v>2044743.19</v>
      </c>
      <c r="W430" s="9">
        <v>1595631.78</v>
      </c>
      <c r="Y430" s="9">
        <f t="shared" si="132"/>
        <v>449111.4099999999</v>
      </c>
      <c r="AA430" s="21">
        <f t="shared" si="133"/>
        <v>0.28146306411620853</v>
      </c>
      <c r="AC430" s="9">
        <v>4905152.29</v>
      </c>
      <c r="AE430" s="9">
        <v>3989879.58</v>
      </c>
      <c r="AG430" s="9">
        <f t="shared" si="134"/>
        <v>915272.71</v>
      </c>
      <c r="AI430" s="21">
        <f t="shared" si="135"/>
        <v>0.2293985799942363</v>
      </c>
    </row>
    <row r="431" spans="1:35" ht="12.75" outlineLevel="1">
      <c r="A431" s="1" t="s">
        <v>998</v>
      </c>
      <c r="B431" s="16" t="s">
        <v>999</v>
      </c>
      <c r="C431" s="1" t="s">
        <v>1343</v>
      </c>
      <c r="E431" s="5">
        <v>-370355.61</v>
      </c>
      <c r="G431" s="5">
        <v>-305140.41000000003</v>
      </c>
      <c r="I431" s="9">
        <f t="shared" si="128"/>
        <v>-65215.19999999995</v>
      </c>
      <c r="K431" s="21">
        <f t="shared" si="129"/>
        <v>-0.2137219386970082</v>
      </c>
      <c r="M431" s="9">
        <v>-1133493.01</v>
      </c>
      <c r="O431" s="9">
        <v>-914439.51</v>
      </c>
      <c r="Q431" s="9">
        <f t="shared" si="130"/>
        <v>-219053.5</v>
      </c>
      <c r="S431" s="21">
        <f t="shared" si="131"/>
        <v>-0.2395494700354756</v>
      </c>
      <c r="U431" s="9">
        <v>-1864414</v>
      </c>
      <c r="W431" s="9">
        <v>-1508341.3900000001</v>
      </c>
      <c r="Y431" s="9">
        <f t="shared" si="132"/>
        <v>-356072.60999999987</v>
      </c>
      <c r="AA431" s="21">
        <f t="shared" si="133"/>
        <v>-0.2360689777265874</v>
      </c>
      <c r="AC431" s="9">
        <v>-4038423.45</v>
      </c>
      <c r="AE431" s="9">
        <v>-4498175.550000001</v>
      </c>
      <c r="AG431" s="9">
        <f t="shared" si="134"/>
        <v>459752.10000000056</v>
      </c>
      <c r="AI431" s="21">
        <f t="shared" si="135"/>
        <v>0.10220857209541333</v>
      </c>
    </row>
    <row r="432" spans="1:35" ht="12.75" outlineLevel="1">
      <c r="A432" s="1" t="s">
        <v>1000</v>
      </c>
      <c r="B432" s="16" t="s">
        <v>1001</v>
      </c>
      <c r="C432" s="1" t="s">
        <v>1344</v>
      </c>
      <c r="E432" s="5">
        <v>-13521.81</v>
      </c>
      <c r="G432" s="5">
        <v>83247.3</v>
      </c>
      <c r="I432" s="9">
        <f t="shared" si="128"/>
        <v>-96769.11</v>
      </c>
      <c r="K432" s="21">
        <f t="shared" si="129"/>
        <v>-1.162429412125078</v>
      </c>
      <c r="M432" s="9">
        <v>-239992.9</v>
      </c>
      <c r="O432" s="9">
        <v>14935.6</v>
      </c>
      <c r="Q432" s="9">
        <f t="shared" si="130"/>
        <v>-254928.5</v>
      </c>
      <c r="S432" s="21" t="str">
        <f t="shared" si="131"/>
        <v>N.M.</v>
      </c>
      <c r="U432" s="9">
        <v>-442183.698</v>
      </c>
      <c r="W432" s="9">
        <v>-527474.37</v>
      </c>
      <c r="Y432" s="9">
        <f t="shared" si="132"/>
        <v>85290.67200000002</v>
      </c>
      <c r="AA432" s="21">
        <f t="shared" si="133"/>
        <v>0.16169633417449272</v>
      </c>
      <c r="AC432" s="9">
        <v>-569014.32</v>
      </c>
      <c r="AE432" s="9">
        <v>-2359629.46</v>
      </c>
      <c r="AG432" s="9">
        <f t="shared" si="134"/>
        <v>1790615.1400000001</v>
      </c>
      <c r="AI432" s="21">
        <f t="shared" si="135"/>
        <v>0.7588543753814636</v>
      </c>
    </row>
    <row r="433" spans="1:35" ht="12.75" outlineLevel="1">
      <c r="A433" s="1" t="s">
        <v>1002</v>
      </c>
      <c r="B433" s="16" t="s">
        <v>1003</v>
      </c>
      <c r="C433" s="1" t="s">
        <v>1345</v>
      </c>
      <c r="E433" s="5">
        <v>58.050000000000004</v>
      </c>
      <c r="G433" s="5">
        <v>238</v>
      </c>
      <c r="I433" s="9">
        <f t="shared" si="128"/>
        <v>-179.95</v>
      </c>
      <c r="K433" s="21">
        <f t="shared" si="129"/>
        <v>-0.7560924369747899</v>
      </c>
      <c r="M433" s="9">
        <v>426.06</v>
      </c>
      <c r="O433" s="9">
        <v>-1158.05</v>
      </c>
      <c r="Q433" s="9">
        <f t="shared" si="130"/>
        <v>1584.11</v>
      </c>
      <c r="S433" s="21">
        <f t="shared" si="131"/>
        <v>1.367911575493286</v>
      </c>
      <c r="U433" s="9">
        <v>191.48000000000002</v>
      </c>
      <c r="W433" s="9">
        <v>2387.91</v>
      </c>
      <c r="Y433" s="9">
        <f t="shared" si="132"/>
        <v>-2196.43</v>
      </c>
      <c r="AA433" s="21">
        <f t="shared" si="133"/>
        <v>-0.9198127232600893</v>
      </c>
      <c r="AC433" s="9">
        <v>-29.19999999999999</v>
      </c>
      <c r="AE433" s="9">
        <v>2555.14</v>
      </c>
      <c r="AG433" s="9">
        <f t="shared" si="134"/>
        <v>-2584.3399999999997</v>
      </c>
      <c r="AI433" s="21">
        <f t="shared" si="135"/>
        <v>-1.0114279452397912</v>
      </c>
    </row>
    <row r="434" spans="1:35" ht="12.75" outlineLevel="1">
      <c r="A434" s="1" t="s">
        <v>1004</v>
      </c>
      <c r="B434" s="16" t="s">
        <v>1005</v>
      </c>
      <c r="C434" s="1" t="s">
        <v>1346</v>
      </c>
      <c r="E434" s="5">
        <v>0</v>
      </c>
      <c r="G434" s="5">
        <v>0</v>
      </c>
      <c r="I434" s="9">
        <f t="shared" si="128"/>
        <v>0</v>
      </c>
      <c r="K434" s="21">
        <f t="shared" si="129"/>
        <v>0</v>
      </c>
      <c r="M434" s="9">
        <v>0</v>
      </c>
      <c r="O434" s="9">
        <v>0</v>
      </c>
      <c r="Q434" s="9">
        <f t="shared" si="130"/>
        <v>0</v>
      </c>
      <c r="S434" s="21">
        <f t="shared" si="131"/>
        <v>0</v>
      </c>
      <c r="U434" s="9">
        <v>0</v>
      </c>
      <c r="W434" s="9">
        <v>0</v>
      </c>
      <c r="Y434" s="9">
        <f t="shared" si="132"/>
        <v>0</v>
      </c>
      <c r="AA434" s="21">
        <f t="shared" si="133"/>
        <v>0</v>
      </c>
      <c r="AC434" s="9">
        <v>0</v>
      </c>
      <c r="AE434" s="9">
        <v>-513.4300000000001</v>
      </c>
      <c r="AG434" s="9">
        <f t="shared" si="134"/>
        <v>513.4300000000001</v>
      </c>
      <c r="AI434" s="21" t="str">
        <f t="shared" si="135"/>
        <v>N.M.</v>
      </c>
    </row>
    <row r="435" spans="1:35" ht="12.75" outlineLevel="1">
      <c r="A435" s="1" t="s">
        <v>1006</v>
      </c>
      <c r="B435" s="16" t="s">
        <v>1007</v>
      </c>
      <c r="C435" s="1" t="s">
        <v>1347</v>
      </c>
      <c r="E435" s="5">
        <v>12362.83</v>
      </c>
      <c r="G435" s="5">
        <v>13478.32</v>
      </c>
      <c r="I435" s="9">
        <f t="shared" si="128"/>
        <v>-1115.4899999999998</v>
      </c>
      <c r="K435" s="21">
        <f t="shared" si="129"/>
        <v>-0.08276179820630462</v>
      </c>
      <c r="M435" s="9">
        <v>37376.43</v>
      </c>
      <c r="O435" s="9">
        <v>40702.13</v>
      </c>
      <c r="Q435" s="9">
        <f t="shared" si="130"/>
        <v>-3325.699999999997</v>
      </c>
      <c r="S435" s="21">
        <f t="shared" si="131"/>
        <v>-0.08170825458028848</v>
      </c>
      <c r="U435" s="9">
        <v>62769.99</v>
      </c>
      <c r="W435" s="9">
        <v>68278.46</v>
      </c>
      <c r="Y435" s="9">
        <f t="shared" si="132"/>
        <v>-5508.470000000008</v>
      </c>
      <c r="AA435" s="21">
        <f t="shared" si="133"/>
        <v>-0.08067654132796798</v>
      </c>
      <c r="AC435" s="9">
        <v>154572.12</v>
      </c>
      <c r="AE435" s="9">
        <v>167509.15000000002</v>
      </c>
      <c r="AG435" s="9">
        <f t="shared" si="134"/>
        <v>-12937.030000000028</v>
      </c>
      <c r="AI435" s="21">
        <f t="shared" si="135"/>
        <v>-0.07723178106987007</v>
      </c>
    </row>
    <row r="436" spans="1:35" ht="12.75" outlineLevel="1">
      <c r="A436" s="1" t="s">
        <v>1008</v>
      </c>
      <c r="B436" s="16" t="s">
        <v>1009</v>
      </c>
      <c r="C436" s="1" t="s">
        <v>1348</v>
      </c>
      <c r="E436" s="5">
        <v>-930</v>
      </c>
      <c r="G436" s="5">
        <v>-117</v>
      </c>
      <c r="I436" s="9">
        <f t="shared" si="128"/>
        <v>-813</v>
      </c>
      <c r="K436" s="21">
        <f t="shared" si="129"/>
        <v>-6.948717948717949</v>
      </c>
      <c r="M436" s="9">
        <v>-42542.55</v>
      </c>
      <c r="O436" s="9">
        <v>-731</v>
      </c>
      <c r="Q436" s="9">
        <f t="shared" si="130"/>
        <v>-41811.55</v>
      </c>
      <c r="S436" s="21" t="str">
        <f t="shared" si="131"/>
        <v>N.M.</v>
      </c>
      <c r="U436" s="9">
        <v>-42542.55</v>
      </c>
      <c r="W436" s="9">
        <v>-1886</v>
      </c>
      <c r="Y436" s="9">
        <f t="shared" si="132"/>
        <v>-40656.55</v>
      </c>
      <c r="AA436" s="21" t="str">
        <f t="shared" si="133"/>
        <v>N.M.</v>
      </c>
      <c r="AC436" s="9">
        <v>-42872.55</v>
      </c>
      <c r="AE436" s="9">
        <v>-15157</v>
      </c>
      <c r="AG436" s="9">
        <f t="shared" si="134"/>
        <v>-27715.550000000003</v>
      </c>
      <c r="AI436" s="21">
        <f t="shared" si="135"/>
        <v>-1.8285643597017882</v>
      </c>
    </row>
    <row r="437" spans="1:35" ht="12.75" outlineLevel="1">
      <c r="A437" s="1" t="s">
        <v>1010</v>
      </c>
      <c r="B437" s="16" t="s">
        <v>1011</v>
      </c>
      <c r="C437" s="1" t="s">
        <v>1349</v>
      </c>
      <c r="E437" s="5">
        <v>-9525</v>
      </c>
      <c r="G437" s="5">
        <v>-107143</v>
      </c>
      <c r="I437" s="9">
        <f t="shared" si="128"/>
        <v>97618</v>
      </c>
      <c r="K437" s="21">
        <f t="shared" si="129"/>
        <v>0.9111001185331753</v>
      </c>
      <c r="M437" s="9">
        <v>161333</v>
      </c>
      <c r="O437" s="9">
        <v>-100875</v>
      </c>
      <c r="Q437" s="9">
        <f t="shared" si="130"/>
        <v>262208</v>
      </c>
      <c r="S437" s="21">
        <f t="shared" si="131"/>
        <v>2.5993358116480794</v>
      </c>
      <c r="U437" s="9">
        <v>310799</v>
      </c>
      <c r="W437" s="9">
        <v>333592</v>
      </c>
      <c r="Y437" s="9">
        <f t="shared" si="132"/>
        <v>-22793</v>
      </c>
      <c r="AA437" s="21">
        <f t="shared" si="133"/>
        <v>-0.06832597904026476</v>
      </c>
      <c r="AC437" s="9">
        <v>286282</v>
      </c>
      <c r="AE437" s="9">
        <v>1824270</v>
      </c>
      <c r="AG437" s="9">
        <f t="shared" si="134"/>
        <v>-1537988</v>
      </c>
      <c r="AI437" s="21">
        <f t="shared" si="135"/>
        <v>-0.8430703788364661</v>
      </c>
    </row>
    <row r="438" spans="1:35" ht="12.75" outlineLevel="1">
      <c r="A438" s="1" t="s">
        <v>1012</v>
      </c>
      <c r="B438" s="16" t="s">
        <v>1013</v>
      </c>
      <c r="C438" s="1" t="s">
        <v>1350</v>
      </c>
      <c r="E438" s="5">
        <v>-3036.86</v>
      </c>
      <c r="G438" s="5">
        <v>8623.37</v>
      </c>
      <c r="I438" s="9">
        <f t="shared" si="128"/>
        <v>-11660.230000000001</v>
      </c>
      <c r="K438" s="21">
        <f t="shared" si="129"/>
        <v>-1.3521662644650525</v>
      </c>
      <c r="M438" s="9">
        <v>-17127.16</v>
      </c>
      <c r="O438" s="9">
        <v>17995.75</v>
      </c>
      <c r="Q438" s="9">
        <f t="shared" si="130"/>
        <v>-35122.91</v>
      </c>
      <c r="S438" s="21">
        <f t="shared" si="131"/>
        <v>-1.9517336037675563</v>
      </c>
      <c r="U438" s="9">
        <v>-56715.39</v>
      </c>
      <c r="W438" s="9">
        <v>5137.6</v>
      </c>
      <c r="Y438" s="9">
        <f t="shared" si="132"/>
        <v>-61852.99</v>
      </c>
      <c r="AA438" s="21" t="str">
        <f t="shared" si="133"/>
        <v>N.M.</v>
      </c>
      <c r="AC438" s="9">
        <v>-48253.49</v>
      </c>
      <c r="AE438" s="9">
        <v>-249161.62</v>
      </c>
      <c r="AG438" s="9">
        <f t="shared" si="134"/>
        <v>200908.13</v>
      </c>
      <c r="AI438" s="21">
        <f t="shared" si="135"/>
        <v>0.8063365858674382</v>
      </c>
    </row>
    <row r="439" spans="1:35" ht="12.75" outlineLevel="1">
      <c r="A439" s="1" t="s">
        <v>1014</v>
      </c>
      <c r="B439" s="16" t="s">
        <v>1015</v>
      </c>
      <c r="C439" s="1" t="s">
        <v>1351</v>
      </c>
      <c r="E439" s="5">
        <v>-167.29</v>
      </c>
      <c r="G439" s="5">
        <v>-472.27</v>
      </c>
      <c r="I439" s="9">
        <f t="shared" si="128"/>
        <v>304.98</v>
      </c>
      <c r="K439" s="21">
        <f t="shared" si="129"/>
        <v>0.6457746627988228</v>
      </c>
      <c r="M439" s="9">
        <v>-1845.58</v>
      </c>
      <c r="O439" s="9">
        <v>-792.1</v>
      </c>
      <c r="Q439" s="9">
        <f t="shared" si="130"/>
        <v>-1053.48</v>
      </c>
      <c r="S439" s="21">
        <f t="shared" si="131"/>
        <v>-1.3299835879308168</v>
      </c>
      <c r="U439" s="9">
        <v>-2421.1</v>
      </c>
      <c r="W439" s="9">
        <v>-1322.17</v>
      </c>
      <c r="Y439" s="9">
        <f t="shared" si="132"/>
        <v>-1098.9299999999998</v>
      </c>
      <c r="AA439" s="21">
        <f t="shared" si="133"/>
        <v>-0.8311563565955965</v>
      </c>
      <c r="AC439" s="9">
        <v>-5512.52</v>
      </c>
      <c r="AE439" s="9">
        <v>88.23000000000002</v>
      </c>
      <c r="AG439" s="9">
        <f t="shared" si="134"/>
        <v>-5600.75</v>
      </c>
      <c r="AI439" s="21" t="str">
        <f t="shared" si="135"/>
        <v>N.M.</v>
      </c>
    </row>
    <row r="440" spans="1:35" ht="12.75" outlineLevel="1">
      <c r="A440" s="1" t="s">
        <v>1016</v>
      </c>
      <c r="B440" s="16" t="s">
        <v>1017</v>
      </c>
      <c r="C440" s="1" t="s">
        <v>1352</v>
      </c>
      <c r="E440" s="5">
        <v>2424.05</v>
      </c>
      <c r="G440" s="5">
        <v>0</v>
      </c>
      <c r="I440" s="9">
        <f t="shared" si="128"/>
        <v>2424.05</v>
      </c>
      <c r="K440" s="21" t="str">
        <f t="shared" si="129"/>
        <v>N.M.</v>
      </c>
      <c r="M440" s="9">
        <v>-4801.400000000001</v>
      </c>
      <c r="O440" s="9">
        <v>0</v>
      </c>
      <c r="Q440" s="9">
        <f t="shared" si="130"/>
        <v>-4801.400000000001</v>
      </c>
      <c r="S440" s="21" t="str">
        <f t="shared" si="131"/>
        <v>N.M.</v>
      </c>
      <c r="U440" s="9">
        <v>-4193.65</v>
      </c>
      <c r="W440" s="9">
        <v>28.2</v>
      </c>
      <c r="Y440" s="9">
        <f t="shared" si="132"/>
        <v>-4221.849999999999</v>
      </c>
      <c r="AA440" s="21" t="str">
        <f t="shared" si="133"/>
        <v>N.M.</v>
      </c>
      <c r="AC440" s="9">
        <v>10092.980000000001</v>
      </c>
      <c r="AE440" s="9">
        <v>4755.63</v>
      </c>
      <c r="AG440" s="9">
        <f t="shared" si="134"/>
        <v>5337.350000000001</v>
      </c>
      <c r="AI440" s="21">
        <f t="shared" si="135"/>
        <v>1.122322384205668</v>
      </c>
    </row>
    <row r="441" spans="1:35" ht="12.75" outlineLevel="1">
      <c r="A441" s="1" t="s">
        <v>1018</v>
      </c>
      <c r="B441" s="16" t="s">
        <v>1019</v>
      </c>
      <c r="C441" s="1" t="s">
        <v>1353</v>
      </c>
      <c r="E441" s="5">
        <v>0</v>
      </c>
      <c r="G441" s="5">
        <v>0</v>
      </c>
      <c r="I441" s="9">
        <f t="shared" si="128"/>
        <v>0</v>
      </c>
      <c r="K441" s="21">
        <f t="shared" si="129"/>
        <v>0</v>
      </c>
      <c r="M441" s="9">
        <v>328.53000000000003</v>
      </c>
      <c r="O441" s="9">
        <v>0</v>
      </c>
      <c r="Q441" s="9">
        <f t="shared" si="130"/>
        <v>328.53000000000003</v>
      </c>
      <c r="S441" s="21" t="str">
        <f t="shared" si="131"/>
        <v>N.M.</v>
      </c>
      <c r="U441" s="9">
        <v>328.53000000000003</v>
      </c>
      <c r="W441" s="9">
        <v>0</v>
      </c>
      <c r="Y441" s="9">
        <f t="shared" si="132"/>
        <v>328.53000000000003</v>
      </c>
      <c r="AA441" s="21" t="str">
        <f t="shared" si="133"/>
        <v>N.M.</v>
      </c>
      <c r="AC441" s="9">
        <v>328.53000000000003</v>
      </c>
      <c r="AE441" s="9">
        <v>0</v>
      </c>
      <c r="AG441" s="9">
        <f t="shared" si="134"/>
        <v>328.53000000000003</v>
      </c>
      <c r="AI441" s="21" t="str">
        <f t="shared" si="135"/>
        <v>N.M.</v>
      </c>
    </row>
    <row r="442" spans="1:35" ht="12.75" outlineLevel="1">
      <c r="A442" s="1" t="s">
        <v>1020</v>
      </c>
      <c r="B442" s="16" t="s">
        <v>1021</v>
      </c>
      <c r="C442" s="1" t="s">
        <v>1354</v>
      </c>
      <c r="E442" s="5">
        <v>0</v>
      </c>
      <c r="G442" s="5">
        <v>0</v>
      </c>
      <c r="I442" s="9">
        <f t="shared" si="128"/>
        <v>0</v>
      </c>
      <c r="K442" s="21">
        <f t="shared" si="129"/>
        <v>0</v>
      </c>
      <c r="M442" s="9">
        <v>0</v>
      </c>
      <c r="O442" s="9">
        <v>0</v>
      </c>
      <c r="Q442" s="9">
        <f t="shared" si="130"/>
        <v>0</v>
      </c>
      <c r="S442" s="21">
        <f t="shared" si="131"/>
        <v>0</v>
      </c>
      <c r="U442" s="9">
        <v>0</v>
      </c>
      <c r="W442" s="9">
        <v>13.790000000000001</v>
      </c>
      <c r="Y442" s="9">
        <f t="shared" si="132"/>
        <v>-13.790000000000001</v>
      </c>
      <c r="AA442" s="21" t="str">
        <f t="shared" si="133"/>
        <v>N.M.</v>
      </c>
      <c r="AC442" s="9">
        <v>0</v>
      </c>
      <c r="AE442" s="9">
        <v>2677.9900000000002</v>
      </c>
      <c r="AG442" s="9">
        <f t="shared" si="134"/>
        <v>-2677.9900000000002</v>
      </c>
      <c r="AI442" s="21" t="str">
        <f t="shared" si="135"/>
        <v>N.M.</v>
      </c>
    </row>
    <row r="443" spans="1:53" s="16" customFormat="1" ht="12.75">
      <c r="A443" s="16" t="s">
        <v>47</v>
      </c>
      <c r="C443" s="16" t="s">
        <v>1355</v>
      </c>
      <c r="D443" s="71"/>
      <c r="E443" s="71">
        <v>116916.74000000003</v>
      </c>
      <c r="F443" s="71"/>
      <c r="G443" s="71">
        <v>19705.43000000002</v>
      </c>
      <c r="H443" s="71"/>
      <c r="I443" s="71">
        <f>+E443-G443</f>
        <v>97211.31000000001</v>
      </c>
      <c r="J443" s="75" t="str">
        <f>IF((+E443-G443)=(I443),"  ",$AO$510)</f>
        <v>  </v>
      </c>
      <c r="K443" s="72">
        <f>IF(G443&lt;0,IF(I443=0,0,IF(OR(G443=0,E443=0),"N.M.",IF(ABS(I443/G443)&gt;=10,"N.M.",I443/(-G443)))),IF(I443=0,0,IF(OR(G443=0,E443=0),"N.M.",IF(ABS(I443/G443)&gt;=10,"N.M.",I443/G443))))</f>
        <v>4.9332244970041215</v>
      </c>
      <c r="L443" s="73"/>
      <c r="M443" s="71">
        <v>175415.49000000005</v>
      </c>
      <c r="N443" s="71"/>
      <c r="O443" s="71">
        <v>73964.50999999992</v>
      </c>
      <c r="P443" s="71"/>
      <c r="Q443" s="71">
        <f>+M443-O443</f>
        <v>101450.98000000013</v>
      </c>
      <c r="R443" s="75" t="str">
        <f>IF((+M443-O443)=(Q443),"  ",$AO$510)</f>
        <v>  </v>
      </c>
      <c r="S443" s="72">
        <f>IF(O443&lt;0,IF(Q443=0,0,IF(OR(O443=0,M443=0),"N.M.",IF(ABS(Q443/O443)&gt;=10,"N.M.",Q443/(-O443)))),IF(Q443=0,0,IF(OR(O443=0,M443=0),"N.M.",IF(ABS(Q443/O443)&gt;=10,"N.M.",Q443/O443))))</f>
        <v>1.3716170092927031</v>
      </c>
      <c r="T443" s="73"/>
      <c r="U443" s="71">
        <v>371051.8919999998</v>
      </c>
      <c r="V443" s="71"/>
      <c r="W443" s="71">
        <v>35763.34999999993</v>
      </c>
      <c r="X443" s="71"/>
      <c r="Y443" s="71">
        <f>+U443-W443</f>
        <v>335288.5419999999</v>
      </c>
      <c r="Z443" s="75" t="str">
        <f>IF((+U443-W443)=(Y443),"  ",$AO$510)</f>
        <v>  </v>
      </c>
      <c r="AA443" s="72">
        <f>IF(W443&lt;0,IF(Y443=0,0,IF(OR(W443=0,U443=0),"N.M.",IF(ABS(Y443/W443)&gt;=10,"N.M.",Y443/(-W443)))),IF(Y443=0,0,IF(OR(W443=0,U443=0),"N.M.",IF(ABS(Y443/W443)&gt;=10,"N.M.",Y443/W443))))</f>
        <v>9.375199526889974</v>
      </c>
      <c r="AB443" s="73"/>
      <c r="AC443" s="71">
        <v>1606512.8200000003</v>
      </c>
      <c r="AD443" s="71"/>
      <c r="AE443" s="71">
        <v>-225158.42999999915</v>
      </c>
      <c r="AF443" s="71"/>
      <c r="AG443" s="71">
        <f>+AC443-AE443</f>
        <v>1831671.2499999995</v>
      </c>
      <c r="AH443" s="75" t="str">
        <f>IF((+AC443-AE443)=(AG443),"  ",$AO$510)</f>
        <v>  </v>
      </c>
      <c r="AI443" s="72">
        <f>IF(AE443&lt;0,IF(AG443=0,0,IF(OR(AE443=0,AC443=0),"N.M.",IF(ABS(AG443/AE443)&gt;=10,"N.M.",AG443/(-AE443)))),IF(AG443=0,0,IF(OR(AE443=0,AC443=0),"N.M.",IF(ABS(AG443/AE443)&gt;=10,"N.M.",AG443/AE443))))</f>
        <v>8.13503296323396</v>
      </c>
      <c r="AJ443" s="73"/>
      <c r="AK443" s="74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</row>
    <row r="444" spans="1:35" ht="12.75" outlineLevel="1">
      <c r="A444" s="1" t="s">
        <v>1022</v>
      </c>
      <c r="B444" s="16" t="s">
        <v>1023</v>
      </c>
      <c r="C444" s="1" t="s">
        <v>1305</v>
      </c>
      <c r="E444" s="5">
        <v>0</v>
      </c>
      <c r="G444" s="5">
        <v>-4583</v>
      </c>
      <c r="I444" s="9">
        <f aca="true" t="shared" si="136" ref="I444:I457">+E444-G444</f>
        <v>4583</v>
      </c>
      <c r="K444" s="21" t="str">
        <f aca="true" t="shared" si="137" ref="K444:K457">IF(G444&lt;0,IF(I444=0,0,IF(OR(G444=0,E444=0),"N.M.",IF(ABS(I444/G444)&gt;=10,"N.M.",I444/(-G444)))),IF(I444=0,0,IF(OR(G444=0,E444=0),"N.M.",IF(ABS(I444/G444)&gt;=10,"N.M.",I444/G444))))</f>
        <v>N.M.</v>
      </c>
      <c r="M444" s="9">
        <v>0</v>
      </c>
      <c r="O444" s="9">
        <v>-13749</v>
      </c>
      <c r="Q444" s="9">
        <f aca="true" t="shared" si="138" ref="Q444:Q457">+M444-O444</f>
        <v>13749</v>
      </c>
      <c r="S444" s="21" t="str">
        <f aca="true" t="shared" si="139" ref="S444:S457">IF(O444&lt;0,IF(Q444=0,0,IF(OR(O444=0,M444=0),"N.M.",IF(ABS(Q444/O444)&gt;=10,"N.M.",Q444/(-O444)))),IF(Q444=0,0,IF(OR(O444=0,M444=0),"N.M.",IF(ABS(Q444/O444)&gt;=10,"N.M.",Q444/O444))))</f>
        <v>N.M.</v>
      </c>
      <c r="U444" s="9">
        <v>0</v>
      </c>
      <c r="W444" s="9">
        <v>-22915</v>
      </c>
      <c r="Y444" s="9">
        <f aca="true" t="shared" si="140" ref="Y444:Y457">+U444-W444</f>
        <v>22915</v>
      </c>
      <c r="AA444" s="21" t="str">
        <f aca="true" t="shared" si="141" ref="AA444:AA457">IF(W444&lt;0,IF(Y444=0,0,IF(OR(W444=0,U444=0),"N.M.",IF(ABS(Y444/W444)&gt;=10,"N.M.",Y444/(-W444)))),IF(Y444=0,0,IF(OR(W444=0,U444=0),"N.M.",IF(ABS(Y444/W444)&gt;=10,"N.M.",Y444/W444))))</f>
        <v>N.M.</v>
      </c>
      <c r="AC444" s="9">
        <v>-32085</v>
      </c>
      <c r="AE444" s="9">
        <v>-22915</v>
      </c>
      <c r="AG444" s="9">
        <f aca="true" t="shared" si="142" ref="AG444:AG457">+AC444-AE444</f>
        <v>-9170</v>
      </c>
      <c r="AI444" s="21">
        <f aca="true" t="shared" si="143" ref="AI444:AI457">IF(AE444&lt;0,IF(AG444=0,0,IF(OR(AE444=0,AC444=0),"N.M.",IF(ABS(AG444/AE444)&gt;=10,"N.M.",AG444/(-AE444)))),IF(AG444=0,0,IF(OR(AE444=0,AC444=0),"N.M.",IF(ABS(AG444/AE444)&gt;=10,"N.M.",AG444/AE444))))</f>
        <v>-0.4001745581496836</v>
      </c>
    </row>
    <row r="445" spans="1:35" ht="12.75" outlineLevel="1">
      <c r="A445" s="1" t="s">
        <v>1024</v>
      </c>
      <c r="B445" s="16" t="s">
        <v>1025</v>
      </c>
      <c r="C445" s="1" t="s">
        <v>1305</v>
      </c>
      <c r="E445" s="5">
        <v>-4716</v>
      </c>
      <c r="G445" s="5">
        <v>0</v>
      </c>
      <c r="I445" s="9">
        <f t="shared" si="136"/>
        <v>-4716</v>
      </c>
      <c r="K445" s="21" t="str">
        <f t="shared" si="137"/>
        <v>N.M.</v>
      </c>
      <c r="M445" s="9">
        <v>-14148</v>
      </c>
      <c r="O445" s="9">
        <v>0</v>
      </c>
      <c r="Q445" s="9">
        <f t="shared" si="138"/>
        <v>-14148</v>
      </c>
      <c r="S445" s="21" t="str">
        <f t="shared" si="139"/>
        <v>N.M.</v>
      </c>
      <c r="U445" s="9">
        <v>-23580</v>
      </c>
      <c r="W445" s="9">
        <v>0</v>
      </c>
      <c r="Y445" s="9">
        <f t="shared" si="140"/>
        <v>-23580</v>
      </c>
      <c r="AA445" s="21" t="str">
        <f t="shared" si="141"/>
        <v>N.M.</v>
      </c>
      <c r="AC445" s="9">
        <v>-23580</v>
      </c>
      <c r="AE445" s="9">
        <v>0</v>
      </c>
      <c r="AG445" s="9">
        <f t="shared" si="142"/>
        <v>-23580</v>
      </c>
      <c r="AI445" s="21" t="str">
        <f t="shared" si="143"/>
        <v>N.M.</v>
      </c>
    </row>
    <row r="446" spans="1:35" ht="12.75" outlineLevel="1">
      <c r="A446" s="1" t="s">
        <v>1026</v>
      </c>
      <c r="B446" s="16" t="s">
        <v>1027</v>
      </c>
      <c r="C446" s="1" t="s">
        <v>1356</v>
      </c>
      <c r="E446" s="5">
        <v>0</v>
      </c>
      <c r="G446" s="5">
        <v>0</v>
      </c>
      <c r="I446" s="9">
        <f t="shared" si="136"/>
        <v>0</v>
      </c>
      <c r="K446" s="21">
        <f t="shared" si="137"/>
        <v>0</v>
      </c>
      <c r="M446" s="9">
        <v>0</v>
      </c>
      <c r="O446" s="9">
        <v>0</v>
      </c>
      <c r="Q446" s="9">
        <f t="shared" si="138"/>
        <v>0</v>
      </c>
      <c r="S446" s="21">
        <f t="shared" si="139"/>
        <v>0</v>
      </c>
      <c r="U446" s="9">
        <v>0</v>
      </c>
      <c r="W446" s="9">
        <v>0</v>
      </c>
      <c r="Y446" s="9">
        <f t="shared" si="140"/>
        <v>0</v>
      </c>
      <c r="AA446" s="21">
        <f t="shared" si="141"/>
        <v>0</v>
      </c>
      <c r="AC446" s="9">
        <v>0</v>
      </c>
      <c r="AE446" s="9">
        <v>-155867.44</v>
      </c>
      <c r="AG446" s="9">
        <f t="shared" si="142"/>
        <v>155867.44</v>
      </c>
      <c r="AI446" s="21" t="str">
        <f t="shared" si="143"/>
        <v>N.M.</v>
      </c>
    </row>
    <row r="447" spans="1:35" ht="12.75" outlineLevel="1">
      <c r="A447" s="1" t="s">
        <v>1028</v>
      </c>
      <c r="B447" s="16" t="s">
        <v>1029</v>
      </c>
      <c r="C447" s="1" t="s">
        <v>1357</v>
      </c>
      <c r="E447" s="5">
        <v>-4576.83</v>
      </c>
      <c r="G447" s="5">
        <v>-17660.75</v>
      </c>
      <c r="I447" s="9">
        <f t="shared" si="136"/>
        <v>13083.92</v>
      </c>
      <c r="K447" s="21">
        <f t="shared" si="137"/>
        <v>0.7408473592571096</v>
      </c>
      <c r="M447" s="9">
        <v>-35407.12</v>
      </c>
      <c r="O447" s="9">
        <v>-48779.88</v>
      </c>
      <c r="Q447" s="9">
        <f t="shared" si="138"/>
        <v>13372.759999999995</v>
      </c>
      <c r="S447" s="21">
        <f t="shared" si="139"/>
        <v>0.27414499584664814</v>
      </c>
      <c r="U447" s="9">
        <v>-84907.87</v>
      </c>
      <c r="W447" s="9">
        <v>-69185.39</v>
      </c>
      <c r="Y447" s="9">
        <f t="shared" si="140"/>
        <v>-15722.479999999996</v>
      </c>
      <c r="AA447" s="21">
        <f t="shared" si="141"/>
        <v>-0.22725144716247167</v>
      </c>
      <c r="AC447" s="9">
        <v>-160136.34999999998</v>
      </c>
      <c r="AE447" s="9">
        <v>-1698247.59</v>
      </c>
      <c r="AG447" s="9">
        <f t="shared" si="142"/>
        <v>1538111.2400000002</v>
      </c>
      <c r="AI447" s="21">
        <f t="shared" si="143"/>
        <v>0.9057049449426866</v>
      </c>
    </row>
    <row r="448" spans="1:35" ht="12.75" outlineLevel="1">
      <c r="A448" s="1" t="s">
        <v>1030</v>
      </c>
      <c r="B448" s="16" t="s">
        <v>1031</v>
      </c>
      <c r="C448" s="1" t="s">
        <v>1358</v>
      </c>
      <c r="E448" s="5">
        <v>0</v>
      </c>
      <c r="G448" s="5">
        <v>0</v>
      </c>
      <c r="I448" s="9">
        <f t="shared" si="136"/>
        <v>0</v>
      </c>
      <c r="K448" s="21">
        <f t="shared" si="137"/>
        <v>0</v>
      </c>
      <c r="M448" s="9">
        <v>-589.5600000000001</v>
      </c>
      <c r="O448" s="9">
        <v>-368.08</v>
      </c>
      <c r="Q448" s="9">
        <f t="shared" si="138"/>
        <v>-221.48000000000008</v>
      </c>
      <c r="S448" s="21">
        <f t="shared" si="139"/>
        <v>-0.6017170180395568</v>
      </c>
      <c r="U448" s="9">
        <v>-905.35</v>
      </c>
      <c r="W448" s="9">
        <v>-521.02</v>
      </c>
      <c r="Y448" s="9">
        <f t="shared" si="140"/>
        <v>-384.33000000000004</v>
      </c>
      <c r="AA448" s="21">
        <f t="shared" si="141"/>
        <v>-0.7376492265172163</v>
      </c>
      <c r="AC448" s="9">
        <v>-1642.81</v>
      </c>
      <c r="AE448" s="9">
        <v>-653.65</v>
      </c>
      <c r="AG448" s="9">
        <f t="shared" si="142"/>
        <v>-989.16</v>
      </c>
      <c r="AI448" s="21">
        <f t="shared" si="143"/>
        <v>-1.513286927254647</v>
      </c>
    </row>
    <row r="449" spans="1:35" ht="12.75" outlineLevel="1">
      <c r="A449" s="1" t="s">
        <v>1032</v>
      </c>
      <c r="B449" s="16" t="s">
        <v>1033</v>
      </c>
      <c r="C449" s="1" t="s">
        <v>1359</v>
      </c>
      <c r="E449" s="5">
        <v>0</v>
      </c>
      <c r="G449" s="5">
        <v>0</v>
      </c>
      <c r="I449" s="9">
        <f t="shared" si="136"/>
        <v>0</v>
      </c>
      <c r="K449" s="21">
        <f t="shared" si="137"/>
        <v>0</v>
      </c>
      <c r="M449" s="9">
        <v>0</v>
      </c>
      <c r="O449" s="9">
        <v>0</v>
      </c>
      <c r="Q449" s="9">
        <f t="shared" si="138"/>
        <v>0</v>
      </c>
      <c r="S449" s="21">
        <f t="shared" si="139"/>
        <v>0</v>
      </c>
      <c r="U449" s="9">
        <v>0</v>
      </c>
      <c r="W449" s="9">
        <v>0</v>
      </c>
      <c r="Y449" s="9">
        <f t="shared" si="140"/>
        <v>0</v>
      </c>
      <c r="AA449" s="21">
        <f t="shared" si="141"/>
        <v>0</v>
      </c>
      <c r="AC449" s="9">
        <v>0</v>
      </c>
      <c r="AE449" s="9">
        <v>16181</v>
      </c>
      <c r="AG449" s="9">
        <f t="shared" si="142"/>
        <v>-16181</v>
      </c>
      <c r="AI449" s="21" t="str">
        <f t="shared" si="143"/>
        <v>N.M.</v>
      </c>
    </row>
    <row r="450" spans="1:35" ht="12.75" outlineLevel="1">
      <c r="A450" s="1" t="s">
        <v>1034</v>
      </c>
      <c r="B450" s="16" t="s">
        <v>1035</v>
      </c>
      <c r="C450" s="1" t="s">
        <v>1360</v>
      </c>
      <c r="E450" s="5">
        <v>-8097.92</v>
      </c>
      <c r="G450" s="5">
        <v>-16895.09</v>
      </c>
      <c r="I450" s="9">
        <f t="shared" si="136"/>
        <v>8797.17</v>
      </c>
      <c r="K450" s="21">
        <f t="shared" si="137"/>
        <v>0.5206938820686957</v>
      </c>
      <c r="M450" s="9">
        <v>-50894.947</v>
      </c>
      <c r="O450" s="9">
        <v>-35206.520000000004</v>
      </c>
      <c r="Q450" s="9">
        <f t="shared" si="138"/>
        <v>-15688.426999999996</v>
      </c>
      <c r="S450" s="21">
        <f t="shared" si="139"/>
        <v>-0.4456114094775625</v>
      </c>
      <c r="U450" s="9">
        <v>-165541.897</v>
      </c>
      <c r="W450" s="9">
        <v>14693.81</v>
      </c>
      <c r="Y450" s="9">
        <f t="shared" si="140"/>
        <v>-180235.707</v>
      </c>
      <c r="AA450" s="21" t="str">
        <f t="shared" si="141"/>
        <v>N.M.</v>
      </c>
      <c r="AC450" s="9">
        <v>-274995.697</v>
      </c>
      <c r="AE450" s="9">
        <v>-303909.463</v>
      </c>
      <c r="AG450" s="9">
        <f t="shared" si="142"/>
        <v>28913.766000000003</v>
      </c>
      <c r="AI450" s="21">
        <f t="shared" si="143"/>
        <v>0.09513940669889573</v>
      </c>
    </row>
    <row r="451" spans="1:35" ht="12.75" outlineLevel="1">
      <c r="A451" s="1" t="s">
        <v>1036</v>
      </c>
      <c r="B451" s="16" t="s">
        <v>1037</v>
      </c>
      <c r="C451" s="1" t="s">
        <v>1361</v>
      </c>
      <c r="E451" s="5">
        <v>-375.28000000000003</v>
      </c>
      <c r="G451" s="5">
        <v>-127.07000000000001</v>
      </c>
      <c r="I451" s="9">
        <f t="shared" si="136"/>
        <v>-248.21000000000004</v>
      </c>
      <c r="K451" s="21">
        <f t="shared" si="137"/>
        <v>-1.9533328086881248</v>
      </c>
      <c r="M451" s="9">
        <v>-11159.51</v>
      </c>
      <c r="O451" s="9">
        <v>-811.83</v>
      </c>
      <c r="Q451" s="9">
        <f t="shared" si="138"/>
        <v>-10347.68</v>
      </c>
      <c r="S451" s="21" t="str">
        <f t="shared" si="139"/>
        <v>N.M.</v>
      </c>
      <c r="U451" s="9">
        <v>-68485.31</v>
      </c>
      <c r="W451" s="9">
        <v>-6905.4400000000005</v>
      </c>
      <c r="Y451" s="9">
        <f t="shared" si="140"/>
        <v>-61579.869999999995</v>
      </c>
      <c r="AA451" s="21">
        <f t="shared" si="141"/>
        <v>-8.917588162376328</v>
      </c>
      <c r="AC451" s="9">
        <v>-71308.17</v>
      </c>
      <c r="AE451" s="9">
        <v>-37299.16</v>
      </c>
      <c r="AG451" s="9">
        <f t="shared" si="142"/>
        <v>-34009.009999999995</v>
      </c>
      <c r="AI451" s="21">
        <f t="shared" si="143"/>
        <v>-0.9117902387077884</v>
      </c>
    </row>
    <row r="452" spans="1:35" ht="12.75" outlineLevel="1">
      <c r="A452" s="1" t="s">
        <v>1038</v>
      </c>
      <c r="B452" s="16" t="s">
        <v>1039</v>
      </c>
      <c r="C452" s="1" t="s">
        <v>1362</v>
      </c>
      <c r="E452" s="5">
        <v>0</v>
      </c>
      <c r="G452" s="5">
        <v>0</v>
      </c>
      <c r="I452" s="9">
        <f t="shared" si="136"/>
        <v>0</v>
      </c>
      <c r="K452" s="21">
        <f t="shared" si="137"/>
        <v>0</v>
      </c>
      <c r="M452" s="9">
        <v>0</v>
      </c>
      <c r="O452" s="9">
        <v>0</v>
      </c>
      <c r="Q452" s="9">
        <f t="shared" si="138"/>
        <v>0</v>
      </c>
      <c r="S452" s="21">
        <f t="shared" si="139"/>
        <v>0</v>
      </c>
      <c r="U452" s="9">
        <v>0</v>
      </c>
      <c r="W452" s="9">
        <v>0</v>
      </c>
      <c r="Y452" s="9">
        <f t="shared" si="140"/>
        <v>0</v>
      </c>
      <c r="AA452" s="21">
        <f t="shared" si="141"/>
        <v>0</v>
      </c>
      <c r="AC452" s="9">
        <v>0</v>
      </c>
      <c r="AE452" s="9">
        <v>-5.71</v>
      </c>
      <c r="AG452" s="9">
        <f t="shared" si="142"/>
        <v>5.71</v>
      </c>
      <c r="AI452" s="21" t="str">
        <f t="shared" si="143"/>
        <v>N.M.</v>
      </c>
    </row>
    <row r="453" spans="1:35" ht="12.75" outlineLevel="1">
      <c r="A453" s="1" t="s">
        <v>1040</v>
      </c>
      <c r="B453" s="16" t="s">
        <v>1041</v>
      </c>
      <c r="C453" s="1" t="s">
        <v>1363</v>
      </c>
      <c r="E453" s="5">
        <v>-30216.46</v>
      </c>
      <c r="G453" s="5">
        <v>-6477.82</v>
      </c>
      <c r="I453" s="9">
        <f t="shared" si="136"/>
        <v>-23738.64</v>
      </c>
      <c r="K453" s="21">
        <f t="shared" si="137"/>
        <v>-3.6646032152792145</v>
      </c>
      <c r="M453" s="9">
        <v>-41893.73</v>
      </c>
      <c r="O453" s="9">
        <v>-27839.31</v>
      </c>
      <c r="Q453" s="9">
        <f t="shared" si="138"/>
        <v>-14054.420000000002</v>
      </c>
      <c r="S453" s="21">
        <f t="shared" si="139"/>
        <v>-0.5048408168162214</v>
      </c>
      <c r="U453" s="9">
        <v>-62989.630000000005</v>
      </c>
      <c r="W453" s="9">
        <v>-148785.59</v>
      </c>
      <c r="Y453" s="9">
        <f t="shared" si="140"/>
        <v>85795.95999999999</v>
      </c>
      <c r="AA453" s="21">
        <f t="shared" si="141"/>
        <v>0.5766415954663351</v>
      </c>
      <c r="AC453" s="9">
        <v>-111806.32</v>
      </c>
      <c r="AE453" s="9">
        <v>-181227.37</v>
      </c>
      <c r="AG453" s="9">
        <f t="shared" si="142"/>
        <v>69421.04999999999</v>
      </c>
      <c r="AI453" s="21">
        <f t="shared" si="143"/>
        <v>0.3830605167420351</v>
      </c>
    </row>
    <row r="454" spans="1:35" ht="12.75" outlineLevel="1">
      <c r="A454" s="1" t="s">
        <v>1042</v>
      </c>
      <c r="B454" s="16" t="s">
        <v>1043</v>
      </c>
      <c r="C454" s="1" t="s">
        <v>1364</v>
      </c>
      <c r="E454" s="5">
        <v>0</v>
      </c>
      <c r="G454" s="5">
        <v>0</v>
      </c>
      <c r="I454" s="9">
        <f t="shared" si="136"/>
        <v>0</v>
      </c>
      <c r="K454" s="21">
        <f t="shared" si="137"/>
        <v>0</v>
      </c>
      <c r="M454" s="9">
        <v>0</v>
      </c>
      <c r="O454" s="9">
        <v>0</v>
      </c>
      <c r="Q454" s="9">
        <f t="shared" si="138"/>
        <v>0</v>
      </c>
      <c r="S454" s="21">
        <f t="shared" si="139"/>
        <v>0</v>
      </c>
      <c r="U454" s="9">
        <v>0</v>
      </c>
      <c r="W454" s="9">
        <v>0</v>
      </c>
      <c r="Y454" s="9">
        <f t="shared" si="140"/>
        <v>0</v>
      </c>
      <c r="AA454" s="21">
        <f t="shared" si="141"/>
        <v>0</v>
      </c>
      <c r="AC454" s="9">
        <v>-67.06</v>
      </c>
      <c r="AE454" s="9">
        <v>0</v>
      </c>
      <c r="AG454" s="9">
        <f t="shared" si="142"/>
        <v>-67.06</v>
      </c>
      <c r="AI454" s="21" t="str">
        <f t="shared" si="143"/>
        <v>N.M.</v>
      </c>
    </row>
    <row r="455" spans="1:35" ht="12.75" outlineLevel="1">
      <c r="A455" s="1" t="s">
        <v>1044</v>
      </c>
      <c r="B455" s="16" t="s">
        <v>1045</v>
      </c>
      <c r="C455" s="1" t="s">
        <v>1365</v>
      </c>
      <c r="E455" s="5">
        <v>0</v>
      </c>
      <c r="G455" s="5">
        <v>519.09</v>
      </c>
      <c r="I455" s="9">
        <f t="shared" si="136"/>
        <v>-519.09</v>
      </c>
      <c r="K455" s="21" t="str">
        <f t="shared" si="137"/>
        <v>N.M.</v>
      </c>
      <c r="M455" s="9">
        <v>-1996.31</v>
      </c>
      <c r="O455" s="9">
        <v>-1440.44</v>
      </c>
      <c r="Q455" s="9">
        <f t="shared" si="138"/>
        <v>-555.8699999999999</v>
      </c>
      <c r="S455" s="21">
        <f t="shared" si="139"/>
        <v>-0.3859029185526644</v>
      </c>
      <c r="U455" s="9">
        <v>-4161.6</v>
      </c>
      <c r="W455" s="9">
        <v>6365.528</v>
      </c>
      <c r="Y455" s="9">
        <f t="shared" si="140"/>
        <v>-10527.128</v>
      </c>
      <c r="AA455" s="21">
        <f t="shared" si="141"/>
        <v>-1.6537713760743806</v>
      </c>
      <c r="AC455" s="9">
        <v>-10497.27</v>
      </c>
      <c r="AE455" s="9">
        <v>-4708.642</v>
      </c>
      <c r="AG455" s="9">
        <f t="shared" si="142"/>
        <v>-5788.628000000001</v>
      </c>
      <c r="AI455" s="21">
        <f t="shared" si="143"/>
        <v>-1.2293625210835737</v>
      </c>
    </row>
    <row r="456" spans="1:35" ht="12.75" outlineLevel="1">
      <c r="A456" s="1" t="s">
        <v>1046</v>
      </c>
      <c r="B456" s="16" t="s">
        <v>1047</v>
      </c>
      <c r="C456" s="1" t="s">
        <v>1366</v>
      </c>
      <c r="E456" s="5">
        <v>0</v>
      </c>
      <c r="G456" s="5">
        <v>0</v>
      </c>
      <c r="I456" s="9">
        <f t="shared" si="136"/>
        <v>0</v>
      </c>
      <c r="K456" s="21">
        <f t="shared" si="137"/>
        <v>0</v>
      </c>
      <c r="M456" s="9">
        <v>-148.28</v>
      </c>
      <c r="O456" s="9">
        <v>-170.02</v>
      </c>
      <c r="Q456" s="9">
        <f t="shared" si="138"/>
        <v>21.74000000000001</v>
      </c>
      <c r="S456" s="21">
        <f t="shared" si="139"/>
        <v>0.12786730972826732</v>
      </c>
      <c r="U456" s="9">
        <v>-148.28</v>
      </c>
      <c r="W456" s="9">
        <v>-170.02</v>
      </c>
      <c r="Y456" s="9">
        <f t="shared" si="140"/>
        <v>21.74000000000001</v>
      </c>
      <c r="AA456" s="21">
        <f t="shared" si="141"/>
        <v>0.12786730972826732</v>
      </c>
      <c r="AC456" s="9">
        <v>-822.01</v>
      </c>
      <c r="AE456" s="9">
        <v>-170.02</v>
      </c>
      <c r="AG456" s="9">
        <f t="shared" si="142"/>
        <v>-651.99</v>
      </c>
      <c r="AI456" s="21">
        <f t="shared" si="143"/>
        <v>-3.8347841430419947</v>
      </c>
    </row>
    <row r="457" spans="1:35" ht="12.75" outlineLevel="1">
      <c r="A457" s="1" t="s">
        <v>1048</v>
      </c>
      <c r="B457" s="16" t="s">
        <v>1049</v>
      </c>
      <c r="C457" s="1" t="s">
        <v>1367</v>
      </c>
      <c r="E457" s="5">
        <v>0</v>
      </c>
      <c r="G457" s="5">
        <v>0</v>
      </c>
      <c r="I457" s="9">
        <f t="shared" si="136"/>
        <v>0</v>
      </c>
      <c r="K457" s="21">
        <f t="shared" si="137"/>
        <v>0</v>
      </c>
      <c r="M457" s="9">
        <v>-53.77</v>
      </c>
      <c r="O457" s="9">
        <v>0</v>
      </c>
      <c r="Q457" s="9">
        <f t="shared" si="138"/>
        <v>-53.77</v>
      </c>
      <c r="S457" s="21" t="str">
        <f t="shared" si="139"/>
        <v>N.M.</v>
      </c>
      <c r="U457" s="9">
        <v>-53.77</v>
      </c>
      <c r="W457" s="9">
        <v>0</v>
      </c>
      <c r="Y457" s="9">
        <f t="shared" si="140"/>
        <v>-53.77</v>
      </c>
      <c r="AA457" s="21" t="str">
        <f t="shared" si="141"/>
        <v>N.M.</v>
      </c>
      <c r="AC457" s="9">
        <v>-7624.6</v>
      </c>
      <c r="AE457" s="9">
        <v>-2784.35</v>
      </c>
      <c r="AG457" s="9">
        <f t="shared" si="142"/>
        <v>-4840.25</v>
      </c>
      <c r="AI457" s="21">
        <f t="shared" si="143"/>
        <v>-1.7383770000179575</v>
      </c>
    </row>
    <row r="458" spans="1:53" s="16" customFormat="1" ht="12.75">
      <c r="A458" s="16" t="s">
        <v>48</v>
      </c>
      <c r="C458" s="16" t="s">
        <v>1368</v>
      </c>
      <c r="D458" s="9"/>
      <c r="E458" s="9">
        <v>-47982.49</v>
      </c>
      <c r="F458" s="9"/>
      <c r="G458" s="9">
        <v>-45224.64</v>
      </c>
      <c r="H458" s="9"/>
      <c r="I458" s="9">
        <f>+E458-G458</f>
        <v>-2757.8499999999985</v>
      </c>
      <c r="J458" s="37" t="str">
        <f>IF((+E458-G458)=(I458),"  ",$AO$510)</f>
        <v>  </v>
      </c>
      <c r="K458" s="38">
        <f>IF(G458&lt;0,IF(I458=0,0,IF(OR(G458=0,E458=0),"N.M.",IF(ABS(I458/G458)&gt;=10,"N.M.",I458/(-G458)))),IF(I458=0,0,IF(OR(G458=0,E458=0),"N.M.",IF(ABS(I458/G458)&gt;=10,"N.M.",I458/G458))))</f>
        <v>-0.06098113771607687</v>
      </c>
      <c r="L458" s="39"/>
      <c r="M458" s="9">
        <v>-156291.22699999998</v>
      </c>
      <c r="N458" s="9"/>
      <c r="O458" s="9">
        <v>-128365.08000000002</v>
      </c>
      <c r="P458" s="9"/>
      <c r="Q458" s="9">
        <f>+M458-O458</f>
        <v>-27926.146999999968</v>
      </c>
      <c r="R458" s="37" t="str">
        <f>IF((+M458-O458)=(Q458),"  ",$AO$510)</f>
        <v>  </v>
      </c>
      <c r="S458" s="38">
        <f>IF(O458&lt;0,IF(Q458=0,0,IF(OR(O458=0,M458=0),"N.M.",IF(ABS(Q458/O458)&gt;=10,"N.M.",Q458/(-O458)))),IF(Q458=0,0,IF(OR(O458=0,M458=0),"N.M.",IF(ABS(Q458/O458)&gt;=10,"N.M.",Q458/O458))))</f>
        <v>-0.21755252285122997</v>
      </c>
      <c r="T458" s="39"/>
      <c r="U458" s="9">
        <v>-410773.707</v>
      </c>
      <c r="V458" s="9"/>
      <c r="W458" s="9">
        <v>-227423.122</v>
      </c>
      <c r="X458" s="9"/>
      <c r="Y458" s="9">
        <f>+U458-W458</f>
        <v>-183350.585</v>
      </c>
      <c r="Z458" s="37" t="str">
        <f>IF((+U458-W458)=(Y458),"  ",$AO$510)</f>
        <v>  </v>
      </c>
      <c r="AA458" s="38">
        <f>IF(W458&lt;0,IF(Y458=0,0,IF(OR(W458=0,U458=0),"N.M.",IF(ABS(Y458/W458)&gt;=10,"N.M.",Y458/(-W458)))),IF(Y458=0,0,IF(OR(W458=0,U458=0),"N.M.",IF(ABS(Y458/W458)&gt;=10,"N.M.",Y458/W458))))</f>
        <v>-0.8062090757860584</v>
      </c>
      <c r="AB458" s="39"/>
      <c r="AC458" s="9">
        <v>-694565.287</v>
      </c>
      <c r="AD458" s="9"/>
      <c r="AE458" s="9">
        <v>-2391607.395</v>
      </c>
      <c r="AF458" s="9"/>
      <c r="AG458" s="9">
        <f>+AC458-AE458</f>
        <v>1697042.108</v>
      </c>
      <c r="AH458" s="37" t="str">
        <f>IF((+AC458-AE458)=(AG458),"  ",$AO$510)</f>
        <v>  </v>
      </c>
      <c r="AI458" s="38">
        <f>IF(AE458&lt;0,IF(AG458=0,0,IF(OR(AE458=0,AC458=0),"N.M.",IF(ABS(AG458/AE458)&gt;=10,"N.M.",AG458/(-AE458)))),IF(AG458=0,0,IF(OR(AE458=0,AC458=0),"N.M.",IF(ABS(AG458/AE458)&gt;=10,"N.M.",AG458/AE458))))</f>
        <v>0.709582229737168</v>
      </c>
      <c r="AJ458" s="39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</row>
    <row r="459" spans="1:35" ht="12.75" outlineLevel="1">
      <c r="A459" s="1" t="s">
        <v>1050</v>
      </c>
      <c r="B459" s="16" t="s">
        <v>1051</v>
      </c>
      <c r="C459" s="1" t="s">
        <v>1369</v>
      </c>
      <c r="E459" s="5">
        <v>8853.29</v>
      </c>
      <c r="G459" s="5">
        <v>37060.99</v>
      </c>
      <c r="I459" s="9">
        <f aca="true" t="shared" si="144" ref="I459:I465">+E459-G459</f>
        <v>-28207.699999999997</v>
      </c>
      <c r="K459" s="21">
        <f aca="true" t="shared" si="145" ref="K459:K465">IF(G459&lt;0,IF(I459=0,0,IF(OR(G459=0,E459=0),"N.M.",IF(ABS(I459/G459)&gt;=10,"N.M.",I459/(-G459)))),IF(I459=0,0,IF(OR(G459=0,E459=0),"N.M.",IF(ABS(I459/G459)&gt;=10,"N.M.",I459/G459))))</f>
        <v>-0.7611156636668367</v>
      </c>
      <c r="M459" s="9">
        <v>21923.47</v>
      </c>
      <c r="O459" s="9">
        <v>23131.62</v>
      </c>
      <c r="Q459" s="9">
        <f aca="true" t="shared" si="146" ref="Q459:Q465">+M459-O459</f>
        <v>-1208.1499999999978</v>
      </c>
      <c r="S459" s="21">
        <f aca="true" t="shared" si="147" ref="S459:S465">IF(O459&lt;0,IF(Q459=0,0,IF(OR(O459=0,M459=0),"N.M.",IF(ABS(Q459/O459)&gt;=10,"N.M.",Q459/(-O459)))),IF(Q459=0,0,IF(OR(O459=0,M459=0),"N.M.",IF(ABS(Q459/O459)&gt;=10,"N.M.",Q459/O459))))</f>
        <v>-0.05222937260771177</v>
      </c>
      <c r="U459" s="9">
        <v>25377.96</v>
      </c>
      <c r="W459" s="9">
        <v>-94093.73</v>
      </c>
      <c r="Y459" s="9">
        <f aca="true" t="shared" si="148" ref="Y459:Y465">+U459-W459</f>
        <v>119471.69</v>
      </c>
      <c r="AA459" s="21">
        <f aca="true" t="shared" si="149" ref="AA459:AA465">IF(W459&lt;0,IF(Y459=0,0,IF(OR(W459=0,U459=0),"N.M.",IF(ABS(Y459/W459)&gt;=10,"N.M.",Y459/(-W459)))),IF(Y459=0,0,IF(OR(W459=0,U459=0),"N.M.",IF(ABS(Y459/W459)&gt;=10,"N.M.",Y459/W459))))</f>
        <v>1.2697093632062413</v>
      </c>
      <c r="AC459" s="9">
        <v>-172828.26</v>
      </c>
      <c r="AE459" s="9">
        <v>-276711.26</v>
      </c>
      <c r="AG459" s="9">
        <f aca="true" t="shared" si="150" ref="AG459:AG465">+AC459-AE459</f>
        <v>103883</v>
      </c>
      <c r="AI459" s="21">
        <f aca="true" t="shared" si="151" ref="AI459:AI465">IF(AE459&lt;0,IF(AG459=0,0,IF(OR(AE459=0,AC459=0),"N.M.",IF(ABS(AG459/AE459)&gt;=10,"N.M.",AG459/(-AE459)))),IF(AG459=0,0,IF(OR(AE459=0,AC459=0),"N.M.",IF(ABS(AG459/AE459)&gt;=10,"N.M.",AG459/AE459))))</f>
        <v>0.37542021239034506</v>
      </c>
    </row>
    <row r="460" spans="1:35" ht="12.75" outlineLevel="1">
      <c r="A460" s="1" t="s">
        <v>1052</v>
      </c>
      <c r="B460" s="16" t="s">
        <v>1053</v>
      </c>
      <c r="C460" s="1" t="s">
        <v>1370</v>
      </c>
      <c r="E460" s="5">
        <v>0</v>
      </c>
      <c r="G460" s="5">
        <v>0</v>
      </c>
      <c r="I460" s="9">
        <f t="shared" si="144"/>
        <v>0</v>
      </c>
      <c r="K460" s="21">
        <f t="shared" si="145"/>
        <v>0</v>
      </c>
      <c r="M460" s="9">
        <v>0</v>
      </c>
      <c r="O460" s="9">
        <v>0</v>
      </c>
      <c r="Q460" s="9">
        <f t="shared" si="146"/>
        <v>0</v>
      </c>
      <c r="S460" s="21">
        <f t="shared" si="147"/>
        <v>0</v>
      </c>
      <c r="U460" s="9">
        <v>0</v>
      </c>
      <c r="W460" s="9">
        <v>0</v>
      </c>
      <c r="Y460" s="9">
        <f t="shared" si="148"/>
        <v>0</v>
      </c>
      <c r="AA460" s="21">
        <f t="shared" si="149"/>
        <v>0</v>
      </c>
      <c r="AC460" s="9">
        <v>0</v>
      </c>
      <c r="AE460" s="9">
        <v>-21874.100000000002</v>
      </c>
      <c r="AG460" s="9">
        <f t="shared" si="150"/>
        <v>21874.100000000002</v>
      </c>
      <c r="AI460" s="21" t="str">
        <f t="shared" si="151"/>
        <v>N.M.</v>
      </c>
    </row>
    <row r="461" spans="1:35" ht="12.75" outlineLevel="1">
      <c r="A461" s="1" t="s">
        <v>1054</v>
      </c>
      <c r="B461" s="16" t="s">
        <v>1055</v>
      </c>
      <c r="C461" s="1" t="s">
        <v>1370</v>
      </c>
      <c r="E461" s="5">
        <v>0</v>
      </c>
      <c r="G461" s="5">
        <v>0</v>
      </c>
      <c r="I461" s="9">
        <f t="shared" si="144"/>
        <v>0</v>
      </c>
      <c r="K461" s="21">
        <f t="shared" si="145"/>
        <v>0</v>
      </c>
      <c r="M461" s="9">
        <v>0</v>
      </c>
      <c r="O461" s="9">
        <v>0</v>
      </c>
      <c r="Q461" s="9">
        <f t="shared" si="146"/>
        <v>0</v>
      </c>
      <c r="S461" s="21">
        <f t="shared" si="147"/>
        <v>0</v>
      </c>
      <c r="U461" s="9">
        <v>0</v>
      </c>
      <c r="W461" s="9">
        <v>0</v>
      </c>
      <c r="Y461" s="9">
        <f t="shared" si="148"/>
        <v>0</v>
      </c>
      <c r="AA461" s="21">
        <f t="shared" si="149"/>
        <v>0</v>
      </c>
      <c r="AC461" s="9">
        <v>5460.84</v>
      </c>
      <c r="AE461" s="9">
        <v>-4412.46</v>
      </c>
      <c r="AG461" s="9">
        <f t="shared" si="150"/>
        <v>9873.3</v>
      </c>
      <c r="AI461" s="21">
        <f t="shared" si="151"/>
        <v>2.2375953549720564</v>
      </c>
    </row>
    <row r="462" spans="1:35" ht="12.75" outlineLevel="1">
      <c r="A462" s="1" t="s">
        <v>1056</v>
      </c>
      <c r="B462" s="16" t="s">
        <v>1057</v>
      </c>
      <c r="C462" s="1" t="s">
        <v>1370</v>
      </c>
      <c r="E462" s="5">
        <v>0</v>
      </c>
      <c r="G462" s="5">
        <v>5331.58</v>
      </c>
      <c r="I462" s="9">
        <f t="shared" si="144"/>
        <v>-5331.58</v>
      </c>
      <c r="K462" s="21" t="str">
        <f t="shared" si="145"/>
        <v>N.M.</v>
      </c>
      <c r="M462" s="9">
        <v>0</v>
      </c>
      <c r="O462" s="9">
        <v>3575.1</v>
      </c>
      <c r="Q462" s="9">
        <f t="shared" si="146"/>
        <v>-3575.1</v>
      </c>
      <c r="S462" s="21" t="str">
        <f t="shared" si="147"/>
        <v>N.M.</v>
      </c>
      <c r="U462" s="9">
        <v>0</v>
      </c>
      <c r="W462" s="9">
        <v>-13536.220000000001</v>
      </c>
      <c r="Y462" s="9">
        <f t="shared" si="148"/>
        <v>13536.220000000001</v>
      </c>
      <c r="AA462" s="21" t="str">
        <f t="shared" si="149"/>
        <v>N.M.</v>
      </c>
      <c r="AC462" s="9">
        <v>-35427.32</v>
      </c>
      <c r="AE462" s="9">
        <v>-13536.220000000001</v>
      </c>
      <c r="AG462" s="9">
        <f t="shared" si="150"/>
        <v>-21891.1</v>
      </c>
      <c r="AI462" s="21">
        <f t="shared" si="151"/>
        <v>-1.6172240108390672</v>
      </c>
    </row>
    <row r="463" spans="1:35" ht="12.75" outlineLevel="1">
      <c r="A463" s="1" t="s">
        <v>1058</v>
      </c>
      <c r="B463" s="16" t="s">
        <v>1059</v>
      </c>
      <c r="C463" s="1" t="s">
        <v>1371</v>
      </c>
      <c r="E463" s="5">
        <v>1312.04</v>
      </c>
      <c r="G463" s="5">
        <v>0</v>
      </c>
      <c r="I463" s="9">
        <f t="shared" si="144"/>
        <v>1312.04</v>
      </c>
      <c r="K463" s="21" t="str">
        <f t="shared" si="145"/>
        <v>N.M.</v>
      </c>
      <c r="M463" s="9">
        <v>3248.98</v>
      </c>
      <c r="O463" s="9">
        <v>0</v>
      </c>
      <c r="Q463" s="9">
        <f t="shared" si="146"/>
        <v>3248.98</v>
      </c>
      <c r="S463" s="21" t="str">
        <f t="shared" si="147"/>
        <v>N.M.</v>
      </c>
      <c r="U463" s="9">
        <v>3760.9300000000003</v>
      </c>
      <c r="W463" s="9">
        <v>0</v>
      </c>
      <c r="Y463" s="9">
        <f t="shared" si="148"/>
        <v>3760.9300000000003</v>
      </c>
      <c r="AA463" s="21" t="str">
        <f t="shared" si="149"/>
        <v>N.M.</v>
      </c>
      <c r="AC463" s="9">
        <v>3760.9300000000003</v>
      </c>
      <c r="AE463" s="9">
        <v>0</v>
      </c>
      <c r="AG463" s="9">
        <f t="shared" si="150"/>
        <v>3760.9300000000003</v>
      </c>
      <c r="AI463" s="21" t="str">
        <f t="shared" si="151"/>
        <v>N.M.</v>
      </c>
    </row>
    <row r="464" spans="1:35" ht="12.75" outlineLevel="1">
      <c r="A464" s="1" t="s">
        <v>1060</v>
      </c>
      <c r="B464" s="16" t="s">
        <v>1061</v>
      </c>
      <c r="C464" s="1" t="s">
        <v>1372</v>
      </c>
      <c r="E464" s="5">
        <v>-9234.75</v>
      </c>
      <c r="G464" s="5">
        <v>-32868.5</v>
      </c>
      <c r="I464" s="9">
        <f t="shared" si="144"/>
        <v>23633.75</v>
      </c>
      <c r="K464" s="21">
        <f t="shared" si="145"/>
        <v>0.7190395059099137</v>
      </c>
      <c r="M464" s="9">
        <v>-34211.8</v>
      </c>
      <c r="O464" s="9">
        <v>-34176.8</v>
      </c>
      <c r="Q464" s="9">
        <f t="shared" si="146"/>
        <v>-35</v>
      </c>
      <c r="S464" s="21">
        <f t="shared" si="147"/>
        <v>-0.0010240865148287727</v>
      </c>
      <c r="U464" s="9">
        <v>-53288.200000000004</v>
      </c>
      <c r="W464" s="9">
        <v>-37046.450000000004</v>
      </c>
      <c r="Y464" s="9">
        <f t="shared" si="148"/>
        <v>-16241.75</v>
      </c>
      <c r="AA464" s="21">
        <f t="shared" si="149"/>
        <v>-0.4384158266176651</v>
      </c>
      <c r="AC464" s="9">
        <v>-959499.47</v>
      </c>
      <c r="AE464" s="9">
        <v>-626759.35</v>
      </c>
      <c r="AG464" s="9">
        <f t="shared" si="150"/>
        <v>-332740.12</v>
      </c>
      <c r="AI464" s="21">
        <f t="shared" si="151"/>
        <v>-0.5308897585652292</v>
      </c>
    </row>
    <row r="465" spans="1:35" ht="12.75" outlineLevel="1">
      <c r="A465" s="1" t="s">
        <v>1062</v>
      </c>
      <c r="B465" s="16" t="s">
        <v>1063</v>
      </c>
      <c r="C465" s="1" t="s">
        <v>1373</v>
      </c>
      <c r="E465" s="5">
        <v>8405.6</v>
      </c>
      <c r="G465" s="5">
        <v>2994.6</v>
      </c>
      <c r="I465" s="9">
        <f t="shared" si="144"/>
        <v>5411</v>
      </c>
      <c r="K465" s="21">
        <f t="shared" si="145"/>
        <v>1.806919121084619</v>
      </c>
      <c r="M465" s="9">
        <v>88669</v>
      </c>
      <c r="O465" s="9">
        <v>33594.05</v>
      </c>
      <c r="Q465" s="9">
        <f t="shared" si="146"/>
        <v>55074.95</v>
      </c>
      <c r="S465" s="21">
        <f t="shared" si="147"/>
        <v>1.6394257316399776</v>
      </c>
      <c r="U465" s="9">
        <v>162688.4</v>
      </c>
      <c r="W465" s="9">
        <v>222196.45</v>
      </c>
      <c r="Y465" s="9">
        <f t="shared" si="148"/>
        <v>-59508.05000000002</v>
      </c>
      <c r="AA465" s="21">
        <f t="shared" si="149"/>
        <v>-0.26781728510964065</v>
      </c>
      <c r="AC465" s="9">
        <v>1912320.0899999999</v>
      </c>
      <c r="AE465" s="9">
        <v>2015008.91</v>
      </c>
      <c r="AG465" s="9">
        <f t="shared" si="150"/>
        <v>-102688.82000000007</v>
      </c>
      <c r="AI465" s="21">
        <f t="shared" si="151"/>
        <v>-0.050961968202909866</v>
      </c>
    </row>
    <row r="466" spans="1:53" s="16" customFormat="1" ht="12.75">
      <c r="A466" s="16" t="s">
        <v>49</v>
      </c>
      <c r="C466" s="16" t="s">
        <v>1374</v>
      </c>
      <c r="D466" s="9"/>
      <c r="E466" s="9">
        <v>9336.180000000002</v>
      </c>
      <c r="F466" s="9"/>
      <c r="G466" s="9">
        <v>12518.67</v>
      </c>
      <c r="H466" s="9"/>
      <c r="I466" s="9">
        <f>+E466-G466</f>
        <v>-3182.489999999998</v>
      </c>
      <c r="J466" s="37" t="str">
        <f>IF((+E466-G466)=(I466),"  ",$AO$510)</f>
        <v>  </v>
      </c>
      <c r="K466" s="38">
        <f>IF(G466&lt;0,IF(I466=0,0,IF(OR(G466=0,E466=0),"N.M.",IF(ABS(I466/G466)&gt;=10,"N.M.",I466/(-G466)))),IF(I466=0,0,IF(OR(G466=0,E466=0),"N.M.",IF(ABS(I466/G466)&gt;=10,"N.M.",I466/G466))))</f>
        <v>-0.2542194977581483</v>
      </c>
      <c r="L466" s="39"/>
      <c r="M466" s="9">
        <v>79629.65</v>
      </c>
      <c r="N466" s="9"/>
      <c r="O466" s="9">
        <v>26123.969999999998</v>
      </c>
      <c r="P466" s="9"/>
      <c r="Q466" s="9">
        <f>+M466-O466</f>
        <v>53505.67999999999</v>
      </c>
      <c r="R466" s="37" t="str">
        <f>IF((+M466-O466)=(Q466),"  ",$AO$510)</f>
        <v>  </v>
      </c>
      <c r="S466" s="38">
        <f>IF(O466&lt;0,IF(Q466=0,0,IF(OR(O466=0,M466=0),"N.M.",IF(ABS(Q466/O466)&gt;=10,"N.M.",Q466/(-O466)))),IF(Q466=0,0,IF(OR(O466=0,M466=0),"N.M.",IF(ABS(Q466/O466)&gt;=10,"N.M.",Q466/O466))))</f>
        <v>2.0481450560538845</v>
      </c>
      <c r="T466" s="39"/>
      <c r="U466" s="9">
        <v>138539.09</v>
      </c>
      <c r="V466" s="9"/>
      <c r="W466" s="9">
        <v>77520.05000000002</v>
      </c>
      <c r="X466" s="9"/>
      <c r="Y466" s="9">
        <f>+U466-W466</f>
        <v>61019.03999999998</v>
      </c>
      <c r="Z466" s="37" t="str">
        <f>IF((+U466-W466)=(Y466),"  ",$AO$510)</f>
        <v>  </v>
      </c>
      <c r="AA466" s="38">
        <f>IF(W466&lt;0,IF(Y466=0,0,IF(OR(W466=0,U466=0),"N.M.",IF(ABS(Y466/W466)&gt;=10,"N.M.",Y466/(-W466)))),IF(Y466=0,0,IF(OR(W466=0,U466=0),"N.M.",IF(ABS(Y466/W466)&gt;=10,"N.M.",Y466/W466))))</f>
        <v>0.7871388111849769</v>
      </c>
      <c r="AB466" s="39"/>
      <c r="AC466" s="9">
        <v>753786.81</v>
      </c>
      <c r="AD466" s="9"/>
      <c r="AE466" s="9">
        <v>1071715.52</v>
      </c>
      <c r="AF466" s="9"/>
      <c r="AG466" s="9">
        <f>+AC466-AE466</f>
        <v>-317928.70999999996</v>
      </c>
      <c r="AH466" s="37" t="str">
        <f>IF((+AC466-AE466)=(AG466),"  ",$AO$510)</f>
        <v>  </v>
      </c>
      <c r="AI466" s="38">
        <f>IF(AE466&lt;0,IF(AG466=0,0,IF(OR(AE466=0,AC466=0),"N.M.",IF(ABS(AG466/AE466)&gt;=10,"N.M.",AG466/(-AE466)))),IF(AG466=0,0,IF(OR(AE466=0,AC466=0),"N.M.",IF(ABS(AG466/AE466)&gt;=10,"N.M.",AG466/AE466))))</f>
        <v>-0.29665401318439427</v>
      </c>
      <c r="AJ466" s="39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</row>
    <row r="467" spans="1:53" s="16" customFormat="1" ht="12.75">
      <c r="A467" s="77" t="s">
        <v>50</v>
      </c>
      <c r="C467" s="17" t="s">
        <v>51</v>
      </c>
      <c r="D467" s="18"/>
      <c r="E467" s="18">
        <v>78270.43000000001</v>
      </c>
      <c r="F467" s="18"/>
      <c r="G467" s="18">
        <v>-13000.540000000003</v>
      </c>
      <c r="H467" s="18"/>
      <c r="I467" s="18">
        <f>+E467-G467</f>
        <v>91270.97000000002</v>
      </c>
      <c r="J467" s="37" t="str">
        <f>IF((+E467-G467)=(I467),"  ",$AO$510)</f>
        <v>  </v>
      </c>
      <c r="K467" s="40">
        <f>IF(G467&lt;0,IF(I467=0,0,IF(OR(G467=0,E467=0),"N.M.",IF(ABS(I467/G467)&gt;=10,"N.M.",I467/(-G467)))),IF(I467=0,0,IF(OR(G467=0,E467=0),"N.M.",IF(ABS(I467/G467)&gt;=10,"N.M.",I467/G467))))</f>
        <v>7.0205522232153434</v>
      </c>
      <c r="L467" s="39"/>
      <c r="M467" s="18">
        <v>98753.91299999999</v>
      </c>
      <c r="N467" s="18"/>
      <c r="O467" s="18">
        <v>-28276.599999999995</v>
      </c>
      <c r="P467" s="18"/>
      <c r="Q467" s="18">
        <f>+M467-O467</f>
        <v>127030.51299999998</v>
      </c>
      <c r="R467" s="37" t="str">
        <f>IF((+M467-O467)=(Q467),"  ",$AO$510)</f>
        <v>  </v>
      </c>
      <c r="S467" s="40">
        <f>IF(O467&lt;0,IF(Q467=0,0,IF(OR(O467=0,M467=0),"N.M.",IF(ABS(Q467/O467)&gt;=10,"N.M.",Q467/(-O467)))),IF(Q467=0,0,IF(OR(O467=0,M467=0),"N.M.",IF(ABS(Q467/O467)&gt;=10,"N.M.",Q467/O467))))</f>
        <v>4.492425291583854</v>
      </c>
      <c r="T467" s="39"/>
      <c r="U467" s="18">
        <v>98817.27500000005</v>
      </c>
      <c r="V467" s="18"/>
      <c r="W467" s="18">
        <v>-114139.722</v>
      </c>
      <c r="X467" s="18"/>
      <c r="Y467" s="18">
        <f>+U467-W467</f>
        <v>212956.99700000003</v>
      </c>
      <c r="Z467" s="37" t="str">
        <f>IF((+U467-W467)=(Y467),"  ",$AO$510)</f>
        <v>  </v>
      </c>
      <c r="AA467" s="40">
        <f>IF(W467&lt;0,IF(Y467=0,0,IF(OR(W467=0,U467=0),"N.M.",IF(ABS(Y467/W467)&gt;=10,"N.M.",Y467/(-W467)))),IF(Y467=0,0,IF(OR(W467=0,U467=0),"N.M.",IF(ABS(Y467/W467)&gt;=10,"N.M.",Y467/W467))))</f>
        <v>1.8657571025098523</v>
      </c>
      <c r="AB467" s="39"/>
      <c r="AC467" s="18">
        <v>1665734.3429999999</v>
      </c>
      <c r="AD467" s="18"/>
      <c r="AE467" s="18">
        <v>-1545050.3050000004</v>
      </c>
      <c r="AF467" s="18"/>
      <c r="AG467" s="18">
        <f>+AC467-AE467</f>
        <v>3210784.648</v>
      </c>
      <c r="AH467" s="37" t="str">
        <f>IF((+AC467-AE467)=(AG467),"  ",$AO$510)</f>
        <v>  </v>
      </c>
      <c r="AI467" s="40">
        <f>IF(AE467&lt;0,IF(AG467=0,0,IF(OR(AE467=0,AC467=0),"N.M.",IF(ABS(AG467/AE467)&gt;=10,"N.M.",AG467/(-AE467)))),IF(AG467=0,0,IF(OR(AE467=0,AC467=0),"N.M.",IF(ABS(AG467/AE467)&gt;=10,"N.M.",AG467/AE467))))</f>
        <v>2.0781101026998594</v>
      </c>
      <c r="AJ467" s="39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</row>
    <row r="468" spans="4:53" s="16" customFormat="1" ht="12.75">
      <c r="D468" s="9"/>
      <c r="E468" s="43" t="str">
        <f>IF(ABS(+E443+E458+E466-E467)&gt;$AO$506,$AO$509," ")</f>
        <v> </v>
      </c>
      <c r="F468" s="28"/>
      <c r="G468" s="43" t="str">
        <f>IF(ABS(+G443+G458+G466-G467)&gt;$AO$506,$AO$509," ")</f>
        <v> </v>
      </c>
      <c r="H468" s="42"/>
      <c r="I468" s="43" t="str">
        <f>IF(ABS(+I443+I458+I466-I467)&gt;$AO$506,$AO$509," ")</f>
        <v> </v>
      </c>
      <c r="J468" s="9"/>
      <c r="K468" s="21"/>
      <c r="L468" s="11"/>
      <c r="M468" s="43" t="str">
        <f>IF(ABS(+M443+M458+M466-M467)&gt;$AO$506,$AO$509," ")</f>
        <v> </v>
      </c>
      <c r="N468" s="42"/>
      <c r="O468" s="43" t="str">
        <f>IF(ABS(+O443+O458+O466-O467)&gt;$AO$506,$AO$509," ")</f>
        <v> </v>
      </c>
      <c r="P468" s="28"/>
      <c r="Q468" s="43" t="str">
        <f>IF(ABS(+Q443+Q458+Q466-Q467)&gt;$AO$506,$AO$509," ")</f>
        <v> </v>
      </c>
      <c r="R468" s="9"/>
      <c r="S468" s="21"/>
      <c r="T468" s="9"/>
      <c r="U468" s="43" t="str">
        <f>IF(ABS(+U443+U458+U466-U467)&gt;$AO$506,$AO$509," ")</f>
        <v> </v>
      </c>
      <c r="V468" s="28"/>
      <c r="W468" s="43" t="str">
        <f>IF(ABS(+W443+W458+W466-W467)&gt;$AO$506,$AO$509," ")</f>
        <v> </v>
      </c>
      <c r="X468" s="28"/>
      <c r="Y468" s="43" t="str">
        <f>IF(ABS(+Y443+Y458+Y466-Y467)&gt;$AO$506,$AO$509," ")</f>
        <v> </v>
      </c>
      <c r="Z468" s="9"/>
      <c r="AA468" s="21"/>
      <c r="AB468" s="9"/>
      <c r="AC468" s="43" t="str">
        <f>IF(ABS(+AC443+AC458+AC466-AC467)&gt;$AO$506,$AO$509," ")</f>
        <v> </v>
      </c>
      <c r="AD468" s="28"/>
      <c r="AE468" s="43" t="str">
        <f>IF(ABS(+AE443+AE458+AE466-AE467)&gt;$AO$506,$AO$509," ")</f>
        <v> </v>
      </c>
      <c r="AF468" s="42"/>
      <c r="AG468" s="43" t="str">
        <f>IF(ABS(+AG443+AG458+AG466-AG467)&gt;$AO$506,$AO$509," ")</f>
        <v> </v>
      </c>
      <c r="AH468" s="9"/>
      <c r="AI468" s="2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</row>
    <row r="469" spans="1:53" s="16" customFormat="1" ht="12.75">
      <c r="A469" s="77" t="s">
        <v>52</v>
      </c>
      <c r="C469" s="17" t="s">
        <v>53</v>
      </c>
      <c r="D469" s="18"/>
      <c r="E469" s="18">
        <v>3746971.0630000094</v>
      </c>
      <c r="F469" s="18"/>
      <c r="G469" s="18">
        <v>4216973.24500001</v>
      </c>
      <c r="H469" s="18"/>
      <c r="I469" s="18">
        <f>+E469-G469</f>
        <v>-470002.18200000096</v>
      </c>
      <c r="J469" s="37" t="str">
        <f>IF((+E469-G469)=(I469),"  ",$AO$510)</f>
        <v>  </v>
      </c>
      <c r="K469" s="40">
        <f>IF(G469&lt;0,IF(I469=0,0,IF(OR(G469=0,E469=0),"N.M.",IF(ABS(I469/G469)&gt;=10,"N.M.",I469/(-G469)))),IF(I469=0,0,IF(OR(G469=0,E469=0),"N.M.",IF(ABS(I469/G469)&gt;=10,"N.M.",I469/G469))))</f>
        <v>-0.11145486458973249</v>
      </c>
      <c r="L469" s="39"/>
      <c r="M469" s="18">
        <v>7771472.039000003</v>
      </c>
      <c r="N469" s="18"/>
      <c r="O469" s="18">
        <v>18325004.840999942</v>
      </c>
      <c r="P469" s="18"/>
      <c r="Q469" s="18">
        <f>+M469-O469</f>
        <v>-10553532.80199994</v>
      </c>
      <c r="R469" s="37" t="str">
        <f>IF((+M469-O469)=(Q469),"  ",$AO$510)</f>
        <v>  </v>
      </c>
      <c r="S469" s="40">
        <f>IF(O469&lt;0,IF(Q469=0,0,IF(OR(O469=0,M469=0),"N.M.",IF(ABS(Q469/O469)&gt;=10,"N.M.",Q469/(-O469)))),IF(Q469=0,0,IF(OR(O469=0,M469=0),"N.M.",IF(ABS(Q469/O469)&gt;=10,"N.M.",Q469/O469))))</f>
        <v>-0.575908868432477</v>
      </c>
      <c r="T469" s="39"/>
      <c r="U469" s="18">
        <v>23700743.336000055</v>
      </c>
      <c r="V469" s="18"/>
      <c r="W469" s="18">
        <v>26692645.09000003</v>
      </c>
      <c r="X469" s="18"/>
      <c r="Y469" s="18">
        <f>+U469-W469</f>
        <v>-2991901.7539999746</v>
      </c>
      <c r="Z469" s="37" t="str">
        <f>IF((+U469-W469)=(Y469),"  ",$AO$510)</f>
        <v>  </v>
      </c>
      <c r="AA469" s="40">
        <f>IF(W469&lt;0,IF(Y469=0,0,IF(OR(W469=0,U469=0),"N.M.",IF(ABS(Y469/W469)&gt;=10,"N.M.",Y469/(-W469)))),IF(Y469=0,0,IF(OR(W469=0,U469=0),"N.M.",IF(ABS(Y469/W469)&gt;=10,"N.M.",Y469/W469))))</f>
        <v>-0.11208712152400523</v>
      </c>
      <c r="AB469" s="39"/>
      <c r="AC469" s="18">
        <v>54756085.54100003</v>
      </c>
      <c r="AD469" s="18"/>
      <c r="AE469" s="18">
        <v>61215124.24099999</v>
      </c>
      <c r="AF469" s="18"/>
      <c r="AG469" s="18">
        <f>+AC469-AE469</f>
        <v>-6459038.699999958</v>
      </c>
      <c r="AH469" s="37" t="str">
        <f>IF((+AC469-AE469)=(AG469),"  ",$AO$510)</f>
        <v>  </v>
      </c>
      <c r="AI469" s="40">
        <f>IF(AE469&lt;0,IF(AG469=0,0,IF(OR(AE469=0,AC469=0),"N.M.",IF(ABS(AG469/AE469)&gt;=10,"N.M.",AG469/(-AE469)))),IF(AG469=0,0,IF(OR(AE469=0,AC469=0),"N.M.",IF(ABS(AG469/AE469)&gt;=10,"N.M.",AG469/AE469))))</f>
        <v>-0.10551377261885707</v>
      </c>
      <c r="AJ469" s="39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</row>
    <row r="470" spans="4:53" s="16" customFormat="1" ht="12.75">
      <c r="D470" s="9"/>
      <c r="E470" s="43" t="str">
        <f>IF(ABS(E413+E467-E469)&gt;$AO$506,$AO$509," ")</f>
        <v> </v>
      </c>
      <c r="F470" s="28"/>
      <c r="G470" s="43" t="str">
        <f>IF(ABS(G413+G467-G469)&gt;$AO$506,$AO$509," ")</f>
        <v> </v>
      </c>
      <c r="H470" s="42"/>
      <c r="I470" s="43" t="str">
        <f>IF(ABS(I413+I467-I469)&gt;$AO$506,$AO$509," ")</f>
        <v> </v>
      </c>
      <c r="J470" s="9"/>
      <c r="K470" s="21"/>
      <c r="L470" s="11"/>
      <c r="M470" s="43" t="str">
        <f>IF(ABS(M413+M467-M469)&gt;$AO$506,$AO$509," ")</f>
        <v> </v>
      </c>
      <c r="N470" s="42"/>
      <c r="O470" s="43" t="str">
        <f>IF(ABS(O413+O467-O469)&gt;$AO$506,$AO$509," ")</f>
        <v> </v>
      </c>
      <c r="P470" s="28"/>
      <c r="Q470" s="43" t="str">
        <f>IF(ABS(Q413+Q467-Q469)&gt;$AO$506,$AO$509," ")</f>
        <v> </v>
      </c>
      <c r="R470" s="9"/>
      <c r="S470" s="21"/>
      <c r="T470" s="9"/>
      <c r="U470" s="43" t="str">
        <f>IF(ABS(U413+U467-U469)&gt;$AO$506,$AO$509," ")</f>
        <v> </v>
      </c>
      <c r="V470" s="28"/>
      <c r="W470" s="43" t="str">
        <f>IF(ABS(W413+W467-W469)&gt;$AO$506,$AO$509," ")</f>
        <v> </v>
      </c>
      <c r="X470" s="28"/>
      <c r="Y470" s="43" t="str">
        <f>IF(ABS(Y413+Y467-Y469)&gt;$AO$506,$AO$509," ")</f>
        <v> </v>
      </c>
      <c r="Z470" s="9"/>
      <c r="AA470" s="21"/>
      <c r="AB470" s="9"/>
      <c r="AC470" s="43" t="str">
        <f>IF(ABS(AC413+AC467-AC469)&gt;$AO$506,$AO$509," ")</f>
        <v> </v>
      </c>
      <c r="AD470" s="28"/>
      <c r="AE470" s="43" t="str">
        <f>IF(ABS(AE413+AE467-AE469)&gt;$AO$506,$AO$509," ")</f>
        <v> </v>
      </c>
      <c r="AF470" s="42"/>
      <c r="AG470" s="43" t="str">
        <f>IF(ABS(AG413+AG467-AG469)&gt;$AO$506,$AO$509," ")</f>
        <v> </v>
      </c>
      <c r="AH470" s="9"/>
      <c r="AI470" s="2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</row>
    <row r="471" spans="3:53" s="16" customFormat="1" ht="12.75">
      <c r="C471" s="17" t="s">
        <v>54</v>
      </c>
      <c r="D471" s="18"/>
      <c r="E471" s="9"/>
      <c r="F471" s="9"/>
      <c r="G471" s="9"/>
      <c r="H471" s="9"/>
      <c r="I471" s="9"/>
      <c r="J471" s="9"/>
      <c r="K471" s="21"/>
      <c r="L471" s="11"/>
      <c r="M471" s="9"/>
      <c r="N471" s="9"/>
      <c r="O471" s="9"/>
      <c r="P471" s="9"/>
      <c r="Q471" s="9"/>
      <c r="R471" s="9"/>
      <c r="S471" s="21"/>
      <c r="T471" s="9"/>
      <c r="U471" s="9"/>
      <c r="V471" s="9"/>
      <c r="W471" s="9"/>
      <c r="X471" s="9"/>
      <c r="Y471" s="9"/>
      <c r="Z471" s="9"/>
      <c r="AA471" s="21"/>
      <c r="AB471" s="9"/>
      <c r="AC471" s="9"/>
      <c r="AD471" s="9"/>
      <c r="AE471" s="9"/>
      <c r="AF471" s="9"/>
      <c r="AG471" s="9"/>
      <c r="AH471" s="9"/>
      <c r="AI471" s="2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</row>
    <row r="472" spans="1:35" ht="12.75" outlineLevel="1">
      <c r="A472" s="1" t="s">
        <v>1064</v>
      </c>
      <c r="B472" s="16" t="s">
        <v>1065</v>
      </c>
      <c r="C472" s="1" t="s">
        <v>1375</v>
      </c>
      <c r="E472" s="5">
        <v>2833225.52</v>
      </c>
      <c r="G472" s="5">
        <v>1984308.85</v>
      </c>
      <c r="I472" s="9">
        <f>(+E472-G472)</f>
        <v>848916.6699999999</v>
      </c>
      <c r="K472" s="21">
        <f>IF(G472&lt;0,IF(I472=0,0,IF(OR(G472=0,E472=0),"N.M.",IF(ABS(I472/G472)&gt;=10,"N.M.",I472/(-G472)))),IF(I472=0,0,IF(OR(G472=0,E472=0),"N.M.",IF(ABS(I472/G472)&gt;=10,"N.M.",I472/G472))))</f>
        <v>0.42781478800540546</v>
      </c>
      <c r="M472" s="9">
        <v>8499676.56</v>
      </c>
      <c r="O472" s="9">
        <v>5952926.55</v>
      </c>
      <c r="Q472" s="9">
        <f>(+M472-O472)</f>
        <v>2546750.0100000007</v>
      </c>
      <c r="S472" s="21">
        <f>IF(O472&lt;0,IF(Q472=0,0,IF(OR(O472=0,M472=0),"N.M.",IF(ABS(Q472/O472)&gt;=10,"N.M.",Q472/(-O472)))),IF(Q472=0,0,IF(OR(O472=0,M472=0),"N.M.",IF(ABS(Q472/O472)&gt;=10,"N.M.",Q472/O472))))</f>
        <v>0.4278147880054056</v>
      </c>
      <c r="U472" s="9">
        <v>14166127.6</v>
      </c>
      <c r="W472" s="9">
        <v>9921544.25</v>
      </c>
      <c r="Y472" s="9">
        <f>(+U472-W472)</f>
        <v>4244583.35</v>
      </c>
      <c r="AA472" s="21">
        <f>IF(W472&lt;0,IF(Y472=0,0,IF(OR(W472=0,U472=0),"N.M.",IF(ABS(Y472/W472)&gt;=10,"N.M.",Y472/(-W472)))),IF(Y472=0,0,IF(OR(W472=0,U472=0),"N.M.",IF(ABS(Y472/W472)&gt;=10,"N.M.",Y472/W472))))</f>
        <v>0.42781478800540546</v>
      </c>
      <c r="AC472" s="9">
        <v>33517653.450000003</v>
      </c>
      <c r="AE472" s="9">
        <v>24666331.2</v>
      </c>
      <c r="AG472" s="9">
        <f>(+AC472-AE472)</f>
        <v>8851322.250000004</v>
      </c>
      <c r="AI472" s="21">
        <f>IF(AE472&lt;0,IF(AG472=0,0,IF(OR(AE472=0,AC472=0),"N.M.",IF(ABS(AG472/AE472)&gt;=10,"N.M.",AG472/(-AE472)))),IF(AG472=0,0,IF(OR(AE472=0,AC472=0),"N.M.",IF(ABS(AG472/AE472)&gt;=10,"N.M.",AG472/AE472))))</f>
        <v>0.35884226876836894</v>
      </c>
    </row>
    <row r="473" spans="1:35" ht="12.75" outlineLevel="1">
      <c r="A473" s="1" t="s">
        <v>1066</v>
      </c>
      <c r="B473" s="16" t="s">
        <v>1067</v>
      </c>
      <c r="C473" s="1" t="s">
        <v>1376</v>
      </c>
      <c r="E473" s="5">
        <v>87500</v>
      </c>
      <c r="G473" s="5">
        <v>87500</v>
      </c>
      <c r="I473" s="9">
        <f>(+E473-G473)</f>
        <v>0</v>
      </c>
      <c r="K473" s="21">
        <f>IF(G473&lt;0,IF(I473=0,0,IF(OR(G473=0,E473=0),"N.M.",IF(ABS(I473/G473)&gt;=10,"N.M.",I473/(-G473)))),IF(I473=0,0,IF(OR(G473=0,E473=0),"N.M.",IF(ABS(I473/G473)&gt;=10,"N.M.",I473/G473))))</f>
        <v>0</v>
      </c>
      <c r="M473" s="9">
        <v>262500</v>
      </c>
      <c r="O473" s="9">
        <v>262500</v>
      </c>
      <c r="Q473" s="9">
        <f>(+M473-O473)</f>
        <v>0</v>
      </c>
      <c r="S473" s="21">
        <f>IF(O473&lt;0,IF(Q473=0,0,IF(OR(O473=0,M473=0),"N.M.",IF(ABS(Q473/O473)&gt;=10,"N.M.",Q473/(-O473)))),IF(Q473=0,0,IF(OR(O473=0,M473=0),"N.M.",IF(ABS(Q473/O473)&gt;=10,"N.M.",Q473/O473))))</f>
        <v>0</v>
      </c>
      <c r="U473" s="9">
        <v>437500</v>
      </c>
      <c r="W473" s="9">
        <v>496027</v>
      </c>
      <c r="Y473" s="9">
        <f>(+U473-W473)</f>
        <v>-58527</v>
      </c>
      <c r="AA473" s="21">
        <f>IF(W473&lt;0,IF(Y473=0,0,IF(OR(W473=0,U473=0),"N.M.",IF(ABS(Y473/W473)&gt;=10,"N.M.",Y473/(-W473)))),IF(Y473=0,0,IF(OR(W473=0,U473=0),"N.M.",IF(ABS(Y473/W473)&gt;=10,"N.M.",Y473/W473))))</f>
        <v>-0.11799156094325511</v>
      </c>
      <c r="AC473" s="9">
        <v>1050000</v>
      </c>
      <c r="AE473" s="9">
        <v>6936121.83</v>
      </c>
      <c r="AG473" s="9">
        <f>(+AC473-AE473)</f>
        <v>-5886121.83</v>
      </c>
      <c r="AI473" s="21">
        <f>IF(AE473&lt;0,IF(AG473=0,0,IF(OR(AE473=0,AC473=0),"N.M.",IF(ABS(AG473/AE473)&gt;=10,"N.M.",AG473/(-AE473)))),IF(AG473=0,0,IF(OR(AE473=0,AC473=0),"N.M.",IF(ABS(AG473/AE473)&gt;=10,"N.M.",AG473/AE473))))</f>
        <v>-0.8486185759513973</v>
      </c>
    </row>
    <row r="474" spans="1:53" s="16" customFormat="1" ht="12.75">
      <c r="A474" s="16" t="s">
        <v>55</v>
      </c>
      <c r="C474" s="16" t="s">
        <v>1377</v>
      </c>
      <c r="D474" s="9"/>
      <c r="E474" s="9">
        <v>2920725.52</v>
      </c>
      <c r="F474" s="9"/>
      <c r="G474" s="9">
        <v>2071808.85</v>
      </c>
      <c r="H474" s="9"/>
      <c r="I474" s="9">
        <f aca="true" t="shared" si="152" ref="I474:I490">(+E474-G474)</f>
        <v>848916.6699999999</v>
      </c>
      <c r="J474" s="37" t="str">
        <f aca="true" t="shared" si="153" ref="J474:J490">IF((+E474-G474)=(I474),"  ",$AO$510)</f>
        <v>  </v>
      </c>
      <c r="K474" s="38">
        <f aca="true" t="shared" si="154" ref="K474:K490">IF(G474&lt;0,IF(I474=0,0,IF(OR(G474=0,E474=0),"N.M.",IF(ABS(I474/G474)&gt;=10,"N.M.",I474/(-G474)))),IF(I474=0,0,IF(OR(G474=0,E474=0),"N.M.",IF(ABS(I474/G474)&gt;=10,"N.M.",I474/G474))))</f>
        <v>0.40974661827513664</v>
      </c>
      <c r="L474" s="39"/>
      <c r="M474" s="9">
        <v>8762176.56</v>
      </c>
      <c r="N474" s="9"/>
      <c r="O474" s="9">
        <v>6215426.55</v>
      </c>
      <c r="P474" s="9"/>
      <c r="Q474" s="9">
        <f aca="true" t="shared" si="155" ref="Q474:Q490">(+M474-O474)</f>
        <v>2546750.0100000007</v>
      </c>
      <c r="R474" s="37" t="str">
        <f aca="true" t="shared" si="156" ref="R474:R490">IF((+M474-O474)=(Q474),"  ",$AO$510)</f>
        <v>  </v>
      </c>
      <c r="S474" s="38">
        <f aca="true" t="shared" si="157" ref="S474:S490">IF(O474&lt;0,IF(Q474=0,0,IF(OR(O474=0,M474=0),"N.M.",IF(ABS(Q474/O474)&gt;=10,"N.M.",Q474/(-O474)))),IF(Q474=0,0,IF(OR(O474=0,M474=0),"N.M.",IF(ABS(Q474/O474)&gt;=10,"N.M.",Q474/O474))))</f>
        <v>0.40974661827513686</v>
      </c>
      <c r="T474" s="39"/>
      <c r="U474" s="9">
        <v>14603627.6</v>
      </c>
      <c r="V474" s="9"/>
      <c r="W474" s="9">
        <v>10417571.25</v>
      </c>
      <c r="X474" s="9"/>
      <c r="Y474" s="9">
        <f aca="true" t="shared" si="158" ref="Y474:Y490">(+U474-W474)</f>
        <v>4186056.3499999996</v>
      </c>
      <c r="Z474" s="37" t="str">
        <f aca="true" t="shared" si="159" ref="Z474:Z490">IF((+U474-W474)=(Y474),"  ",$AO$510)</f>
        <v>  </v>
      </c>
      <c r="AA474" s="38">
        <f aca="true" t="shared" si="160" ref="AA474:AA490">IF(W474&lt;0,IF(Y474=0,0,IF(OR(W474=0,U474=0),"N.M.",IF(ABS(Y474/W474)&gt;=10,"N.M.",Y474/(-W474)))),IF(Y474=0,0,IF(OR(W474=0,U474=0),"N.M.",IF(ABS(Y474/W474)&gt;=10,"N.M.",Y474/W474))))</f>
        <v>0.40182651498543864</v>
      </c>
      <c r="AB474" s="39"/>
      <c r="AC474" s="9">
        <v>34567653.45</v>
      </c>
      <c r="AD474" s="9"/>
      <c r="AE474" s="9">
        <v>31602453.03</v>
      </c>
      <c r="AF474" s="9"/>
      <c r="AG474" s="9">
        <f aca="true" t="shared" si="161" ref="AG474:AG490">(+AC474-AE474)</f>
        <v>2965200.420000002</v>
      </c>
      <c r="AH474" s="37" t="str">
        <f aca="true" t="shared" si="162" ref="AH474:AH490">IF((+AC474-AE474)=(AG474),"  ",$AO$510)</f>
        <v>  </v>
      </c>
      <c r="AI474" s="38">
        <f aca="true" t="shared" si="163" ref="AI474:AI490">IF(AE474&lt;0,IF(AG474=0,0,IF(OR(AE474=0,AC474=0),"N.M.",IF(ABS(AG474/AE474)&gt;=10,"N.M.",AG474/(-AE474)))),IF(AG474=0,0,IF(OR(AE474=0,AC474=0),"N.M.",IF(ABS(AG474/AE474)&gt;=10,"N.M.",AG474/AE474))))</f>
        <v>0.09382817267967004</v>
      </c>
      <c r="AJ474" s="39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</row>
    <row r="475" spans="1:35" ht="12.75" outlineLevel="1">
      <c r="A475" s="1" t="s">
        <v>1068</v>
      </c>
      <c r="B475" s="16" t="s">
        <v>1069</v>
      </c>
      <c r="C475" s="1" t="s">
        <v>1378</v>
      </c>
      <c r="E475" s="5">
        <v>559.32</v>
      </c>
      <c r="G475" s="5">
        <v>125170.03</v>
      </c>
      <c r="I475" s="9">
        <f>(+E475-G475)</f>
        <v>-124610.70999999999</v>
      </c>
      <c r="K475" s="21">
        <f>IF(G475&lt;0,IF(I475=0,0,IF(OR(G475=0,E475=0),"N.M.",IF(ABS(I475/G475)&gt;=10,"N.M.",I475/(-G475)))),IF(I475=0,0,IF(OR(G475=0,E475=0),"N.M.",IF(ABS(I475/G475)&gt;=10,"N.M.",I475/G475))))</f>
        <v>-0.9955315182076732</v>
      </c>
      <c r="M475" s="9">
        <v>897.1700000000001</v>
      </c>
      <c r="O475" s="9">
        <v>476328.14</v>
      </c>
      <c r="Q475" s="9">
        <f>(+M475-O475)</f>
        <v>-475430.97000000003</v>
      </c>
      <c r="S475" s="21">
        <f>IF(O475&lt;0,IF(Q475=0,0,IF(OR(O475=0,M475=0),"N.M.",IF(ABS(Q475/O475)&gt;=10,"N.M.",Q475/(-O475)))),IF(Q475=0,0,IF(OR(O475=0,M475=0),"N.M.",IF(ABS(Q475/O475)&gt;=10,"N.M.",Q475/O475))))</f>
        <v>-0.9981164875121592</v>
      </c>
      <c r="U475" s="9">
        <v>1521.06</v>
      </c>
      <c r="W475" s="9">
        <v>900626.77</v>
      </c>
      <c r="Y475" s="9">
        <f>(+U475-W475)</f>
        <v>-899105.71</v>
      </c>
      <c r="AA475" s="21">
        <f>IF(W475&lt;0,IF(Y475=0,0,IF(OR(W475=0,U475=0),"N.M.",IF(ABS(Y475/W475)&gt;=10,"N.M.",Y475/(-W475)))),IF(Y475=0,0,IF(OR(W475=0,U475=0),"N.M.",IF(ABS(Y475/W475)&gt;=10,"N.M.",Y475/W475))))</f>
        <v>-0.9983111094954461</v>
      </c>
      <c r="AC475" s="9">
        <v>87164.81999999999</v>
      </c>
      <c r="AE475" s="9">
        <v>2370252.83</v>
      </c>
      <c r="AG475" s="9">
        <f>(+AC475-AE475)</f>
        <v>-2283088.0100000002</v>
      </c>
      <c r="AI475" s="21">
        <f>IF(AE475&lt;0,IF(AG475=0,0,IF(OR(AE475=0,AC475=0),"N.M.",IF(ABS(AG475/AE475)&gt;=10,"N.M.",AG475/(-AE475)))),IF(AG475=0,0,IF(OR(AE475=0,AC475=0),"N.M.",IF(ABS(AG475/AE475)&gt;=10,"N.M.",AG475/AE475))))</f>
        <v>-0.9632255180136206</v>
      </c>
    </row>
    <row r="476" spans="1:53" s="16" customFormat="1" ht="12.75" customHeight="1">
      <c r="A476" s="16" t="s">
        <v>85</v>
      </c>
      <c r="C476" s="16" t="s">
        <v>1379</v>
      </c>
      <c r="D476" s="9"/>
      <c r="E476" s="9">
        <v>559.32</v>
      </c>
      <c r="F476" s="9"/>
      <c r="G476" s="9">
        <v>125170.03</v>
      </c>
      <c r="H476" s="9"/>
      <c r="I476" s="9">
        <f>(+E476-G476)</f>
        <v>-124610.70999999999</v>
      </c>
      <c r="J476" s="37" t="str">
        <f>IF((+E476-G476)=(I476),"  ",$AO$510)</f>
        <v>  </v>
      </c>
      <c r="K476" s="38">
        <f>IF(G476&lt;0,IF(I476=0,0,IF(OR(G476=0,E476=0),"N.M.",IF(ABS(I476/G476)&gt;=10,"N.M.",I476/(-G476)))),IF(I476=0,0,IF(OR(G476=0,E476=0),"N.M.",IF(ABS(I476/G476)&gt;=10,"N.M.",I476/G476))))</f>
        <v>-0.9955315182076732</v>
      </c>
      <c r="L476" s="39"/>
      <c r="M476" s="9">
        <v>897.1700000000001</v>
      </c>
      <c r="N476" s="9"/>
      <c r="O476" s="9">
        <v>476328.14</v>
      </c>
      <c r="P476" s="9"/>
      <c r="Q476" s="9">
        <f>(+M476-O476)</f>
        <v>-475430.97000000003</v>
      </c>
      <c r="R476" s="37" t="str">
        <f>IF((+M476-O476)=(Q476),"  ",$AO$510)</f>
        <v>  </v>
      </c>
      <c r="S476" s="38">
        <f>IF(O476&lt;0,IF(Q476=0,0,IF(OR(O476=0,M476=0),"N.M.",IF(ABS(Q476/O476)&gt;=10,"N.M.",Q476/(-O476)))),IF(Q476=0,0,IF(OR(O476=0,M476=0),"N.M.",IF(ABS(Q476/O476)&gt;=10,"N.M.",Q476/O476))))</f>
        <v>-0.9981164875121592</v>
      </c>
      <c r="T476" s="39"/>
      <c r="U476" s="9">
        <v>1521.06</v>
      </c>
      <c r="V476" s="9"/>
      <c r="W476" s="9">
        <v>900626.77</v>
      </c>
      <c r="X476" s="9"/>
      <c r="Y476" s="9">
        <f>(+U476-W476)</f>
        <v>-899105.71</v>
      </c>
      <c r="Z476" s="37" t="str">
        <f>IF((+U476-W476)=(Y476),"  ",$AO$510)</f>
        <v>  </v>
      </c>
      <c r="AA476" s="38">
        <f>IF(W476&lt;0,IF(Y476=0,0,IF(OR(W476=0,U476=0),"N.M.",IF(ABS(Y476/W476)&gt;=10,"N.M.",Y476/(-W476)))),IF(Y476=0,0,IF(OR(W476=0,U476=0),"N.M.",IF(ABS(Y476/W476)&gt;=10,"N.M.",Y476/W476))))</f>
        <v>-0.9983111094954461</v>
      </c>
      <c r="AB476" s="39"/>
      <c r="AC476" s="9">
        <v>87164.81999999999</v>
      </c>
      <c r="AD476" s="9"/>
      <c r="AE476" s="9">
        <v>2370252.83</v>
      </c>
      <c r="AF476" s="9"/>
      <c r="AG476" s="9">
        <f>(+AC476-AE476)</f>
        <v>-2283088.0100000002</v>
      </c>
      <c r="AH476" s="37" t="str">
        <f>IF((+AC476-AE476)=(AG476),"  ",$AO$510)</f>
        <v>  </v>
      </c>
      <c r="AI476" s="38">
        <f>IF(AE476&lt;0,IF(AG476=0,0,IF(OR(AE476=0,AC476=0),"N.M.",IF(ABS(AG476/AE476)&gt;=10,"N.M.",AG476/(-AE476)))),IF(AG476=0,0,IF(OR(AE476=0,AC476=0),"N.M.",IF(ABS(AG476/AE476)&gt;=10,"N.M.",AG476/AE476))))</f>
        <v>-0.9632255180136206</v>
      </c>
      <c r="AJ476" s="39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</row>
    <row r="477" spans="1:35" ht="12.75" outlineLevel="1">
      <c r="A477" s="1" t="s">
        <v>1070</v>
      </c>
      <c r="B477" s="16" t="s">
        <v>1071</v>
      </c>
      <c r="C477" s="1" t="s">
        <v>1380</v>
      </c>
      <c r="E477" s="5">
        <v>6240.91</v>
      </c>
      <c r="G477" s="5">
        <v>4862.59</v>
      </c>
      <c r="I477" s="9">
        <f>(+E477-G477)</f>
        <v>1378.3199999999997</v>
      </c>
      <c r="K477" s="21">
        <f>IF(G477&lt;0,IF(I477=0,0,IF(OR(G477=0,E477=0),"N.M.",IF(ABS(I477/G477)&gt;=10,"N.M.",I477/(-G477)))),IF(I477=0,0,IF(OR(G477=0,E477=0),"N.M.",IF(ABS(I477/G477)&gt;=10,"N.M.",I477/G477))))</f>
        <v>0.2834538795168829</v>
      </c>
      <c r="M477" s="9">
        <v>44970.450000000004</v>
      </c>
      <c r="O477" s="9">
        <v>31663.84</v>
      </c>
      <c r="Q477" s="9">
        <f>(+M477-O477)</f>
        <v>13306.610000000004</v>
      </c>
      <c r="S477" s="21">
        <f>IF(O477&lt;0,IF(Q477=0,0,IF(OR(O477=0,M477=0),"N.M.",IF(ABS(Q477/O477)&gt;=10,"N.M.",Q477/(-O477)))),IF(Q477=0,0,IF(OR(O477=0,M477=0),"N.M.",IF(ABS(Q477/O477)&gt;=10,"N.M.",Q477/O477))))</f>
        <v>0.42024624934941573</v>
      </c>
      <c r="U477" s="9">
        <v>54670.12</v>
      </c>
      <c r="W477" s="9">
        <v>47829.700000000004</v>
      </c>
      <c r="Y477" s="9">
        <f>(+U477-W477)</f>
        <v>6840.419999999998</v>
      </c>
      <c r="AA477" s="21">
        <f>IF(W477&lt;0,IF(Y477=0,0,IF(OR(W477=0,U477=0),"N.M.",IF(ABS(Y477/W477)&gt;=10,"N.M.",Y477/(-W477)))),IF(Y477=0,0,IF(OR(W477=0,U477=0),"N.M.",IF(ABS(Y477/W477)&gt;=10,"N.M.",Y477/W477))))</f>
        <v>0.1430161594155932</v>
      </c>
      <c r="AC477" s="9">
        <v>170519.48</v>
      </c>
      <c r="AE477" s="9">
        <v>169471.97</v>
      </c>
      <c r="AG477" s="9">
        <f>(+AC477-AE477)</f>
        <v>1047.5100000000093</v>
      </c>
      <c r="AI477" s="21">
        <f>IF(AE477&lt;0,IF(AG477=0,0,IF(OR(AE477=0,AC477=0),"N.M.",IF(ABS(AG477/AE477)&gt;=10,"N.M.",AG477/(-AE477)))),IF(AG477=0,0,IF(OR(AE477=0,AC477=0),"N.M.",IF(ABS(AG477/AE477)&gt;=10,"N.M.",AG477/AE477))))</f>
        <v>0.006181022147792401</v>
      </c>
    </row>
    <row r="478" spans="1:53" s="16" customFormat="1" ht="12.75" customHeight="1">
      <c r="A478" s="16" t="s">
        <v>86</v>
      </c>
      <c r="C478" s="16" t="s">
        <v>1381</v>
      </c>
      <c r="D478" s="9"/>
      <c r="E478" s="9">
        <v>6240.91</v>
      </c>
      <c r="F478" s="9"/>
      <c r="G478" s="9">
        <v>4862.59</v>
      </c>
      <c r="H478" s="9"/>
      <c r="I478" s="9">
        <f t="shared" si="152"/>
        <v>1378.3199999999997</v>
      </c>
      <c r="J478" s="85" t="str">
        <f t="shared" si="153"/>
        <v>  </v>
      </c>
      <c r="K478" s="38">
        <f t="shared" si="154"/>
        <v>0.2834538795168829</v>
      </c>
      <c r="L478" s="39"/>
      <c r="M478" s="9">
        <v>44970.450000000004</v>
      </c>
      <c r="N478" s="9"/>
      <c r="O478" s="9">
        <v>31663.84</v>
      </c>
      <c r="P478" s="9"/>
      <c r="Q478" s="9">
        <f t="shared" si="155"/>
        <v>13306.610000000004</v>
      </c>
      <c r="R478" s="85" t="str">
        <f t="shared" si="156"/>
        <v>  </v>
      </c>
      <c r="S478" s="38">
        <f t="shared" si="157"/>
        <v>0.42024624934941573</v>
      </c>
      <c r="T478" s="39"/>
      <c r="U478" s="9">
        <v>54670.12</v>
      </c>
      <c r="V478" s="9"/>
      <c r="W478" s="9">
        <v>47829.700000000004</v>
      </c>
      <c r="X478" s="9"/>
      <c r="Y478" s="9">
        <f t="shared" si="158"/>
        <v>6840.419999999998</v>
      </c>
      <c r="Z478" s="85" t="str">
        <f t="shared" si="159"/>
        <v>  </v>
      </c>
      <c r="AA478" s="38">
        <f t="shared" si="160"/>
        <v>0.1430161594155932</v>
      </c>
      <c r="AB478" s="39"/>
      <c r="AC478" s="9">
        <v>170519.48</v>
      </c>
      <c r="AD478" s="9"/>
      <c r="AE478" s="9">
        <v>169471.97</v>
      </c>
      <c r="AF478" s="9"/>
      <c r="AG478" s="9">
        <f t="shared" si="161"/>
        <v>1047.5100000000093</v>
      </c>
      <c r="AH478" s="85" t="str">
        <f t="shared" si="162"/>
        <v>  </v>
      </c>
      <c r="AI478" s="38">
        <f t="shared" si="163"/>
        <v>0.006181022147792401</v>
      </c>
      <c r="AJ478" s="39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</row>
    <row r="479" spans="1:35" ht="12.75" outlineLevel="1">
      <c r="A479" s="1" t="s">
        <v>1072</v>
      </c>
      <c r="B479" s="16" t="s">
        <v>1073</v>
      </c>
      <c r="C479" s="1" t="s">
        <v>1382</v>
      </c>
      <c r="E479" s="5">
        <v>39265.54</v>
      </c>
      <c r="G479" s="5">
        <v>36191.35</v>
      </c>
      <c r="I479" s="9">
        <f>(+E479-G479)</f>
        <v>3074.1900000000023</v>
      </c>
      <c r="K479" s="21">
        <f>IF(G479&lt;0,IF(I479=0,0,IF(OR(G479=0,E479=0),"N.M.",IF(ABS(I479/G479)&gt;=10,"N.M.",I479/(-G479)))),IF(I479=0,0,IF(OR(G479=0,E479=0),"N.M.",IF(ABS(I479/G479)&gt;=10,"N.M.",I479/G479))))</f>
        <v>0.08494267276573</v>
      </c>
      <c r="M479" s="9">
        <v>117796.62</v>
      </c>
      <c r="O479" s="9">
        <v>108574.05</v>
      </c>
      <c r="Q479" s="9">
        <f>(+M479-O479)</f>
        <v>9222.569999999992</v>
      </c>
      <c r="S479" s="21">
        <f>IF(O479&lt;0,IF(Q479=0,0,IF(OR(O479=0,M479=0),"N.M.",IF(ABS(Q479/O479)&gt;=10,"N.M.",Q479/(-O479)))),IF(Q479=0,0,IF(OR(O479=0,M479=0),"N.M.",IF(ABS(Q479/O479)&gt;=10,"N.M.",Q479/O479))))</f>
        <v>0.08494267276572987</v>
      </c>
      <c r="U479" s="9">
        <v>196327.7</v>
      </c>
      <c r="W479" s="9">
        <v>180956.75</v>
      </c>
      <c r="Y479" s="9">
        <f>(+U479-W479)</f>
        <v>15370.950000000012</v>
      </c>
      <c r="AA479" s="21">
        <f>IF(W479&lt;0,IF(Y479=0,0,IF(OR(W479=0,U479=0),"N.M.",IF(ABS(Y479/W479)&gt;=10,"N.M.",Y479/(-W479)))),IF(Y479=0,0,IF(OR(W479=0,U479=0),"N.M.",IF(ABS(Y479/W479)&gt;=10,"N.M.",Y479/W479))))</f>
        <v>0.08494267276572999</v>
      </c>
      <c r="AC479" s="9">
        <v>472468.76</v>
      </c>
      <c r="AE479" s="9">
        <v>444255.38</v>
      </c>
      <c r="AG479" s="9">
        <f>(+AC479-AE479)</f>
        <v>28213.380000000005</v>
      </c>
      <c r="AI479" s="21">
        <f>IF(AE479&lt;0,IF(AG479=0,0,IF(OR(AE479=0,AC479=0),"N.M.",IF(ABS(AG479/AE479)&gt;=10,"N.M.",AG479/(-AE479)))),IF(AG479=0,0,IF(OR(AE479=0,AC479=0),"N.M.",IF(ABS(AG479/AE479)&gt;=10,"N.M.",AG479/AE479))))</f>
        <v>0.06350712061157257</v>
      </c>
    </row>
    <row r="480" spans="1:53" s="16" customFormat="1" ht="12.75">
      <c r="A480" s="16" t="s">
        <v>56</v>
      </c>
      <c r="C480" s="16" t="s">
        <v>1383</v>
      </c>
      <c r="D480" s="9"/>
      <c r="E480" s="9">
        <v>39265.54</v>
      </c>
      <c r="F480" s="9"/>
      <c r="G480" s="9">
        <v>36191.35</v>
      </c>
      <c r="H480" s="9"/>
      <c r="I480" s="9">
        <f t="shared" si="152"/>
        <v>3074.1900000000023</v>
      </c>
      <c r="J480" s="37" t="str">
        <f t="shared" si="153"/>
        <v>  </v>
      </c>
      <c r="K480" s="38">
        <f t="shared" si="154"/>
        <v>0.08494267276573</v>
      </c>
      <c r="L480" s="39"/>
      <c r="M480" s="9">
        <v>117796.62</v>
      </c>
      <c r="N480" s="9"/>
      <c r="O480" s="9">
        <v>108574.05</v>
      </c>
      <c r="P480" s="9"/>
      <c r="Q480" s="9">
        <f t="shared" si="155"/>
        <v>9222.569999999992</v>
      </c>
      <c r="R480" s="37" t="str">
        <f t="shared" si="156"/>
        <v>  </v>
      </c>
      <c r="S480" s="38">
        <f t="shared" si="157"/>
        <v>0.08494267276572987</v>
      </c>
      <c r="T480" s="39"/>
      <c r="U480" s="9">
        <v>196327.7</v>
      </c>
      <c r="V480" s="9"/>
      <c r="W480" s="9">
        <v>180956.75</v>
      </c>
      <c r="X480" s="9"/>
      <c r="Y480" s="9">
        <f t="shared" si="158"/>
        <v>15370.950000000012</v>
      </c>
      <c r="Z480" s="37" t="str">
        <f t="shared" si="159"/>
        <v>  </v>
      </c>
      <c r="AA480" s="38">
        <f t="shared" si="160"/>
        <v>0.08494267276572999</v>
      </c>
      <c r="AB480" s="39"/>
      <c r="AC480" s="9">
        <v>472468.76</v>
      </c>
      <c r="AD480" s="9"/>
      <c r="AE480" s="9">
        <v>444255.38</v>
      </c>
      <c r="AF480" s="9"/>
      <c r="AG480" s="9">
        <f t="shared" si="161"/>
        <v>28213.380000000005</v>
      </c>
      <c r="AH480" s="37" t="str">
        <f t="shared" si="162"/>
        <v>  </v>
      </c>
      <c r="AI480" s="38">
        <f t="shared" si="163"/>
        <v>0.06350712061157257</v>
      </c>
      <c r="AJ480" s="39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</row>
    <row r="481" spans="1:35" ht="12.75" outlineLevel="1">
      <c r="A481" s="1" t="s">
        <v>1074</v>
      </c>
      <c r="B481" s="16" t="s">
        <v>1075</v>
      </c>
      <c r="C481" s="1" t="s">
        <v>1384</v>
      </c>
      <c r="E481" s="5">
        <v>2804.05</v>
      </c>
      <c r="G481" s="5">
        <v>2804.05</v>
      </c>
      <c r="I481" s="9">
        <f>(+E481-G481)</f>
        <v>0</v>
      </c>
      <c r="K481" s="21">
        <f>IF(G481&lt;0,IF(I481=0,0,IF(OR(G481=0,E481=0),"N.M.",IF(ABS(I481/G481)&gt;=10,"N.M.",I481/(-G481)))),IF(I481=0,0,IF(OR(G481=0,E481=0),"N.M.",IF(ABS(I481/G481)&gt;=10,"N.M.",I481/G481))))</f>
        <v>0</v>
      </c>
      <c r="M481" s="9">
        <v>8412.15</v>
      </c>
      <c r="O481" s="9">
        <v>8412.15</v>
      </c>
      <c r="Q481" s="9">
        <f>(+M481-O481)</f>
        <v>0</v>
      </c>
      <c r="S481" s="21">
        <f>IF(O481&lt;0,IF(Q481=0,0,IF(OR(O481=0,M481=0),"N.M.",IF(ABS(Q481/O481)&gt;=10,"N.M.",Q481/(-O481)))),IF(Q481=0,0,IF(OR(O481=0,M481=0),"N.M.",IF(ABS(Q481/O481)&gt;=10,"N.M.",Q481/O481))))</f>
        <v>0</v>
      </c>
      <c r="U481" s="9">
        <v>14020.25</v>
      </c>
      <c r="W481" s="9">
        <v>14020.25</v>
      </c>
      <c r="Y481" s="9">
        <f>(+U481-W481)</f>
        <v>0</v>
      </c>
      <c r="AA481" s="21">
        <f>IF(W481&lt;0,IF(Y481=0,0,IF(OR(W481=0,U481=0),"N.M.",IF(ABS(Y481/W481)&gt;=10,"N.M.",Y481/(-W481)))),IF(Y481=0,0,IF(OR(W481=0,U481=0),"N.M.",IF(ABS(Y481/W481)&gt;=10,"N.M.",Y481/W481))))</f>
        <v>0</v>
      </c>
      <c r="AC481" s="9">
        <v>33648.600000000006</v>
      </c>
      <c r="AE481" s="9">
        <v>33648.61</v>
      </c>
      <c r="AG481" s="9">
        <f>(+AC481-AE481)</f>
        <v>-0.00999999999476131</v>
      </c>
      <c r="AI481" s="21">
        <f>IF(AE481&lt;0,IF(AG481=0,0,IF(OR(AE481=0,AC481=0),"N.M.",IF(ABS(AG481/AE481)&gt;=10,"N.M.",AG481/(-AE481)))),IF(AG481=0,0,IF(OR(AE481=0,AC481=0),"N.M.",IF(ABS(AG481/AE481)&gt;=10,"N.M.",AG481/AE481))))</f>
        <v>-2.971890962141173E-07</v>
      </c>
    </row>
    <row r="482" spans="1:36" s="16" customFormat="1" ht="12.75">
      <c r="A482" s="16" t="s">
        <v>57</v>
      </c>
      <c r="C482" s="16" t="s">
        <v>1385</v>
      </c>
      <c r="D482" s="9"/>
      <c r="E482" s="9">
        <v>2804.05</v>
      </c>
      <c r="F482" s="9"/>
      <c r="G482" s="9">
        <v>2804.05</v>
      </c>
      <c r="H482" s="9"/>
      <c r="I482" s="9">
        <f t="shared" si="152"/>
        <v>0</v>
      </c>
      <c r="J482" s="37" t="str">
        <f t="shared" si="153"/>
        <v>  </v>
      </c>
      <c r="K482" s="38">
        <f t="shared" si="154"/>
        <v>0</v>
      </c>
      <c r="L482" s="39"/>
      <c r="M482" s="9">
        <v>8412.15</v>
      </c>
      <c r="N482" s="9"/>
      <c r="O482" s="9">
        <v>8412.15</v>
      </c>
      <c r="P482" s="9"/>
      <c r="Q482" s="9">
        <f t="shared" si="155"/>
        <v>0</v>
      </c>
      <c r="R482" s="37" t="str">
        <f t="shared" si="156"/>
        <v>  </v>
      </c>
      <c r="S482" s="38">
        <f t="shared" si="157"/>
        <v>0</v>
      </c>
      <c r="T482" s="39"/>
      <c r="U482" s="9">
        <v>14020.25</v>
      </c>
      <c r="V482" s="9"/>
      <c r="W482" s="9">
        <v>14020.25</v>
      </c>
      <c r="X482" s="9"/>
      <c r="Y482" s="9">
        <f t="shared" si="158"/>
        <v>0</v>
      </c>
      <c r="Z482" s="37" t="str">
        <f t="shared" si="159"/>
        <v>  </v>
      </c>
      <c r="AA482" s="38">
        <f t="shared" si="160"/>
        <v>0</v>
      </c>
      <c r="AB482" s="39"/>
      <c r="AC482" s="9">
        <v>33648.600000000006</v>
      </c>
      <c r="AD482" s="9"/>
      <c r="AE482" s="9">
        <v>33648.61</v>
      </c>
      <c r="AF482" s="9"/>
      <c r="AG482" s="9">
        <f t="shared" si="161"/>
        <v>-0.00999999999476131</v>
      </c>
      <c r="AH482" s="37" t="str">
        <f t="shared" si="162"/>
        <v>  </v>
      </c>
      <c r="AI482" s="38">
        <f t="shared" si="163"/>
        <v>-2.971890962141173E-07</v>
      </c>
      <c r="AJ482" s="39"/>
    </row>
    <row r="483" spans="1:36" s="16" customFormat="1" ht="12.75">
      <c r="A483" s="16" t="s">
        <v>58</v>
      </c>
      <c r="C483" s="16" t="s">
        <v>1386</v>
      </c>
      <c r="D483" s="9"/>
      <c r="E483" s="9">
        <v>0</v>
      </c>
      <c r="F483" s="9"/>
      <c r="G483" s="9">
        <v>0</v>
      </c>
      <c r="H483" s="9"/>
      <c r="I483" s="9">
        <f t="shared" si="152"/>
        <v>0</v>
      </c>
      <c r="J483" s="37" t="str">
        <f t="shared" si="153"/>
        <v>  </v>
      </c>
      <c r="K483" s="38">
        <f t="shared" si="154"/>
        <v>0</v>
      </c>
      <c r="L483" s="39"/>
      <c r="M483" s="9">
        <v>0</v>
      </c>
      <c r="N483" s="9"/>
      <c r="O483" s="9">
        <v>0</v>
      </c>
      <c r="P483" s="9"/>
      <c r="Q483" s="9">
        <f t="shared" si="155"/>
        <v>0</v>
      </c>
      <c r="R483" s="37" t="str">
        <f t="shared" si="156"/>
        <v>  </v>
      </c>
      <c r="S483" s="38">
        <f t="shared" si="157"/>
        <v>0</v>
      </c>
      <c r="T483" s="39"/>
      <c r="U483" s="9">
        <v>0</v>
      </c>
      <c r="V483" s="9"/>
      <c r="W483" s="9">
        <v>0</v>
      </c>
      <c r="X483" s="9"/>
      <c r="Y483" s="9">
        <f t="shared" si="158"/>
        <v>0</v>
      </c>
      <c r="Z483" s="37" t="str">
        <f t="shared" si="159"/>
        <v>  </v>
      </c>
      <c r="AA483" s="38">
        <f t="shared" si="160"/>
        <v>0</v>
      </c>
      <c r="AB483" s="39"/>
      <c r="AC483" s="9">
        <v>0</v>
      </c>
      <c r="AD483" s="9"/>
      <c r="AE483" s="9">
        <v>0</v>
      </c>
      <c r="AF483" s="9"/>
      <c r="AG483" s="9">
        <f t="shared" si="161"/>
        <v>0</v>
      </c>
      <c r="AH483" s="37" t="str">
        <f t="shared" si="162"/>
        <v>  </v>
      </c>
      <c r="AI483" s="38">
        <f t="shared" si="163"/>
        <v>0</v>
      </c>
      <c r="AJ483" s="39"/>
    </row>
    <row r="484" spans="1:35" ht="12.75" outlineLevel="1">
      <c r="A484" s="1" t="s">
        <v>1076</v>
      </c>
      <c r="B484" s="16" t="s">
        <v>1077</v>
      </c>
      <c r="C484" s="1" t="s">
        <v>1387</v>
      </c>
      <c r="E484" s="5">
        <v>116050.12</v>
      </c>
      <c r="G484" s="5">
        <v>5029.6900000000005</v>
      </c>
      <c r="I484" s="9">
        <f>(+E484-G484)</f>
        <v>111020.43</v>
      </c>
      <c r="K484" s="21" t="str">
        <f>IF(G484&lt;0,IF(I484=0,0,IF(OR(G484=0,E484=0),"N.M.",IF(ABS(I484/G484)&gt;=10,"N.M.",I484/(-G484)))),IF(I484=0,0,IF(OR(G484=0,E484=0),"N.M.",IF(ABS(I484/G484)&gt;=10,"N.M.",I484/G484))))</f>
        <v>N.M.</v>
      </c>
      <c r="M484" s="9">
        <v>236555.14</v>
      </c>
      <c r="O484" s="9">
        <v>76515.08</v>
      </c>
      <c r="Q484" s="9">
        <f>(+M484-O484)</f>
        <v>160040.06</v>
      </c>
      <c r="S484" s="21">
        <f>IF(O484&lt;0,IF(Q484=0,0,IF(OR(O484=0,M484=0),"N.M.",IF(ABS(Q484/O484)&gt;=10,"N.M.",Q484/(-O484)))),IF(Q484=0,0,IF(OR(O484=0,M484=0),"N.M.",IF(ABS(Q484/O484)&gt;=10,"N.M.",Q484/O484))))</f>
        <v>2.0916146202813874</v>
      </c>
      <c r="U484" s="9">
        <v>239079.1</v>
      </c>
      <c r="W484" s="9">
        <v>95522.41</v>
      </c>
      <c r="Y484" s="9">
        <f>(+U484-W484)</f>
        <v>143556.69</v>
      </c>
      <c r="AA484" s="21">
        <f>IF(W484&lt;0,IF(Y484=0,0,IF(OR(W484=0,U484=0),"N.M.",IF(ABS(Y484/W484)&gt;=10,"N.M.",Y484/(-W484)))),IF(Y484=0,0,IF(OR(W484=0,U484=0),"N.M.",IF(ABS(Y484/W484)&gt;=10,"N.M.",Y484/W484))))</f>
        <v>1.50285875324963</v>
      </c>
      <c r="AC484" s="9">
        <v>1324527.6600000001</v>
      </c>
      <c r="AE484" s="9">
        <v>171996.45</v>
      </c>
      <c r="AG484" s="9">
        <f>(+AC484-AE484)</f>
        <v>1152531.2100000002</v>
      </c>
      <c r="AI484" s="21">
        <f>IF(AE484&lt;0,IF(AG484=0,0,IF(OR(AE484=0,AC484=0),"N.M.",IF(ABS(AG484/AE484)&gt;=10,"N.M.",AG484/(-AE484)))),IF(AG484=0,0,IF(OR(AE484=0,AC484=0),"N.M.",IF(ABS(AG484/AE484)&gt;=10,"N.M.",AG484/AE484))))</f>
        <v>6.700901152320296</v>
      </c>
    </row>
    <row r="485" spans="1:35" ht="12.75" outlineLevel="1">
      <c r="A485" s="1" t="s">
        <v>1078</v>
      </c>
      <c r="B485" s="16" t="s">
        <v>1079</v>
      </c>
      <c r="C485" s="1" t="s">
        <v>1388</v>
      </c>
      <c r="E485" s="5">
        <v>93936.75</v>
      </c>
      <c r="G485" s="5">
        <v>83448.01</v>
      </c>
      <c r="I485" s="9">
        <f>(+E485-G485)</f>
        <v>10488.740000000005</v>
      </c>
      <c r="K485" s="21">
        <f>IF(G485&lt;0,IF(I485=0,0,IF(OR(G485=0,E485=0),"N.M.",IF(ABS(I485/G485)&gt;=10,"N.M.",I485/(-G485)))),IF(I485=0,0,IF(OR(G485=0,E485=0),"N.M.",IF(ABS(I485/G485)&gt;=10,"N.M.",I485/G485))))</f>
        <v>0.12569191284489595</v>
      </c>
      <c r="M485" s="9">
        <v>277213.47000000003</v>
      </c>
      <c r="O485" s="9">
        <v>244112.97</v>
      </c>
      <c r="Q485" s="9">
        <f>(+M485-O485)</f>
        <v>33100.50000000003</v>
      </c>
      <c r="S485" s="21">
        <f>IF(O485&lt;0,IF(Q485=0,0,IF(OR(O485=0,M485=0),"N.M.",IF(ABS(Q485/O485)&gt;=10,"N.M.",Q485/(-O485)))),IF(Q485=0,0,IF(OR(O485=0,M485=0),"N.M.",IF(ABS(Q485/O485)&gt;=10,"N.M.",Q485/O485))))</f>
        <v>0.13559500750820422</v>
      </c>
      <c r="U485" s="9">
        <v>450940.26</v>
      </c>
      <c r="W485" s="9">
        <v>396520.66000000003</v>
      </c>
      <c r="Y485" s="9">
        <f>(+U485-W485)</f>
        <v>54419.59999999998</v>
      </c>
      <c r="AA485" s="21">
        <f>IF(W485&lt;0,IF(Y485=0,0,IF(OR(W485=0,U485=0),"N.M.",IF(ABS(Y485/W485)&gt;=10,"N.M.",Y485/(-W485)))),IF(Y485=0,0,IF(OR(W485=0,U485=0),"N.M.",IF(ABS(Y485/W485)&gt;=10,"N.M.",Y485/W485))))</f>
        <v>0.1372427857857393</v>
      </c>
      <c r="AC485" s="9">
        <v>1057902.63</v>
      </c>
      <c r="AE485" s="9">
        <v>931453.9600000001</v>
      </c>
      <c r="AG485" s="9">
        <f>(+AC485-AE485)</f>
        <v>126448.66999999981</v>
      </c>
      <c r="AI485" s="21">
        <f>IF(AE485&lt;0,IF(AG485=0,0,IF(OR(AE485=0,AC485=0),"N.M.",IF(ABS(AG485/AE485)&gt;=10,"N.M.",AG485/(-AE485)))),IF(AG485=0,0,IF(OR(AE485=0,AC485=0),"N.M.",IF(ABS(AG485/AE485)&gt;=10,"N.M.",AG485/AE485))))</f>
        <v>0.13575407420029628</v>
      </c>
    </row>
    <row r="486" spans="1:36" s="16" customFormat="1" ht="12.75">
      <c r="A486" s="16" t="s">
        <v>59</v>
      </c>
      <c r="C486" s="16" t="s">
        <v>1389</v>
      </c>
      <c r="D486" s="9"/>
      <c r="E486" s="9">
        <v>209986.87</v>
      </c>
      <c r="F486" s="9"/>
      <c r="G486" s="9">
        <v>88477.7</v>
      </c>
      <c r="H486" s="9"/>
      <c r="I486" s="9">
        <f t="shared" si="152"/>
        <v>121509.17</v>
      </c>
      <c r="J486" s="37" t="str">
        <f t="shared" si="153"/>
        <v>  </v>
      </c>
      <c r="K486" s="38">
        <f t="shared" si="154"/>
        <v>1.3733310201327567</v>
      </c>
      <c r="L486" s="39"/>
      <c r="M486" s="9">
        <v>513768.61000000004</v>
      </c>
      <c r="N486" s="9"/>
      <c r="O486" s="9">
        <v>320628.05</v>
      </c>
      <c r="P486" s="9"/>
      <c r="Q486" s="9">
        <f t="shared" si="155"/>
        <v>193140.56000000006</v>
      </c>
      <c r="R486" s="37" t="str">
        <f t="shared" si="156"/>
        <v>  </v>
      </c>
      <c r="S486" s="38">
        <f t="shared" si="157"/>
        <v>0.6023819812396328</v>
      </c>
      <c r="T486" s="39"/>
      <c r="U486" s="9">
        <v>690019.36</v>
      </c>
      <c r="V486" s="9"/>
      <c r="W486" s="9">
        <v>492043.07000000007</v>
      </c>
      <c r="X486" s="9"/>
      <c r="Y486" s="9">
        <f t="shared" si="158"/>
        <v>197976.28999999992</v>
      </c>
      <c r="Z486" s="37" t="str">
        <f t="shared" si="159"/>
        <v>  </v>
      </c>
      <c r="AA486" s="38">
        <f t="shared" si="160"/>
        <v>0.4023556108614636</v>
      </c>
      <c r="AB486" s="39"/>
      <c r="AC486" s="9">
        <v>2382430.29</v>
      </c>
      <c r="AD486" s="9"/>
      <c r="AE486" s="9">
        <v>1103450.4100000001</v>
      </c>
      <c r="AF486" s="9"/>
      <c r="AG486" s="9">
        <f t="shared" si="161"/>
        <v>1278979.88</v>
      </c>
      <c r="AH486" s="37" t="str">
        <f t="shared" si="162"/>
        <v>  </v>
      </c>
      <c r="AI486" s="38">
        <f t="shared" si="163"/>
        <v>1.1590732745298447</v>
      </c>
      <c r="AJ486" s="39"/>
    </row>
    <row r="487" spans="1:36" s="16" customFormat="1" ht="12.75">
      <c r="A487" s="77" t="s">
        <v>60</v>
      </c>
      <c r="C487" s="17" t="s">
        <v>61</v>
      </c>
      <c r="D487" s="18"/>
      <c r="E487" s="18">
        <v>3179582.21</v>
      </c>
      <c r="F487" s="18"/>
      <c r="G487" s="18">
        <v>2329314.5700000003</v>
      </c>
      <c r="H487" s="18"/>
      <c r="I487" s="18">
        <f t="shared" si="152"/>
        <v>850267.6399999997</v>
      </c>
      <c r="J487" s="37" t="str">
        <f t="shared" si="153"/>
        <v>  </v>
      </c>
      <c r="K487" s="40">
        <f t="shared" si="154"/>
        <v>0.3650291166984799</v>
      </c>
      <c r="L487" s="39"/>
      <c r="M487" s="18">
        <v>9448021.559999999</v>
      </c>
      <c r="N487" s="18"/>
      <c r="O487" s="18">
        <v>7161032.779999999</v>
      </c>
      <c r="P487" s="18"/>
      <c r="Q487" s="18">
        <f t="shared" si="155"/>
        <v>2286988.7799999993</v>
      </c>
      <c r="R487" s="37" t="str">
        <f t="shared" si="156"/>
        <v>  </v>
      </c>
      <c r="S487" s="40">
        <f t="shared" si="157"/>
        <v>0.3193657744993592</v>
      </c>
      <c r="T487" s="39"/>
      <c r="U487" s="18">
        <v>15560186.089999998</v>
      </c>
      <c r="V487" s="18"/>
      <c r="W487" s="18">
        <v>12053047.79</v>
      </c>
      <c r="X487" s="18"/>
      <c r="Y487" s="18">
        <f t="shared" si="158"/>
        <v>3507138.299999999</v>
      </c>
      <c r="Z487" s="37" t="str">
        <f t="shared" si="159"/>
        <v>  </v>
      </c>
      <c r="AA487" s="40">
        <f t="shared" si="160"/>
        <v>0.29097522561138034</v>
      </c>
      <c r="AB487" s="39"/>
      <c r="AC487" s="18">
        <v>37713885.400000006</v>
      </c>
      <c r="AD487" s="18"/>
      <c r="AE487" s="18">
        <v>35723532.230000004</v>
      </c>
      <c r="AF487" s="18"/>
      <c r="AG487" s="18">
        <f t="shared" si="161"/>
        <v>1990353.1700000018</v>
      </c>
      <c r="AH487" s="37" t="str">
        <f t="shared" si="162"/>
        <v>  </v>
      </c>
      <c r="AI487" s="40">
        <f t="shared" si="163"/>
        <v>0.05571546389045307</v>
      </c>
      <c r="AJ487" s="39"/>
    </row>
    <row r="488" spans="1:35" ht="12.75" outlineLevel="1">
      <c r="A488" s="1" t="s">
        <v>1080</v>
      </c>
      <c r="B488" s="16" t="s">
        <v>1081</v>
      </c>
      <c r="C488" s="1" t="s">
        <v>1390</v>
      </c>
      <c r="E488" s="5">
        <v>-62816.090000000004</v>
      </c>
      <c r="G488" s="5">
        <v>-23237.31</v>
      </c>
      <c r="I488" s="9">
        <f>(+E488-G488)</f>
        <v>-39578.78</v>
      </c>
      <c r="K488" s="21">
        <f>IF(G488&lt;0,IF(I488=0,0,IF(OR(G488=0,E488=0),"N.M.",IF(ABS(I488/G488)&gt;=10,"N.M.",I488/(-G488)))),IF(I488=0,0,IF(OR(G488=0,E488=0),"N.M.",IF(ABS(I488/G488)&gt;=10,"N.M.",I488/G488))))</f>
        <v>-1.7032427591661856</v>
      </c>
      <c r="M488" s="9">
        <v>-173790.66</v>
      </c>
      <c r="O488" s="9">
        <v>-57307.87</v>
      </c>
      <c r="Q488" s="9">
        <f>(+M488-O488)</f>
        <v>-116482.79000000001</v>
      </c>
      <c r="S488" s="21">
        <f>IF(O488&lt;0,IF(Q488=0,0,IF(OR(O488=0,M488=0),"N.M.",IF(ABS(Q488/O488)&gt;=10,"N.M.",Q488/(-O488)))),IF(Q488=0,0,IF(OR(O488=0,M488=0),"N.M.",IF(ABS(Q488/O488)&gt;=10,"N.M.",Q488/O488))))</f>
        <v>-2.032579294955475</v>
      </c>
      <c r="U488" s="9">
        <v>-291785.31</v>
      </c>
      <c r="W488" s="9">
        <v>-92582.66</v>
      </c>
      <c r="Y488" s="9">
        <f>(+U488-W488)</f>
        <v>-199202.65</v>
      </c>
      <c r="AA488" s="21">
        <f>IF(W488&lt;0,IF(Y488=0,0,IF(OR(W488=0,U488=0),"N.M.",IF(ABS(Y488/W488)&gt;=10,"N.M.",Y488/(-W488)))),IF(Y488=0,0,IF(OR(W488=0,U488=0),"N.M.",IF(ABS(Y488/W488)&gt;=10,"N.M.",Y488/W488))))</f>
        <v>-2.151619428519336</v>
      </c>
      <c r="AC488" s="9">
        <v>-593512.63</v>
      </c>
      <c r="AE488" s="9">
        <v>-1222543.53</v>
      </c>
      <c r="AG488" s="9">
        <f>(+AC488-AE488)</f>
        <v>629030.9</v>
      </c>
      <c r="AI488" s="21">
        <f>IF(AE488&lt;0,IF(AG488=0,0,IF(OR(AE488=0,AC488=0),"N.M.",IF(ABS(AG488/AE488)&gt;=10,"N.M.",AG488/(-AE488)))),IF(AG488=0,0,IF(OR(AE488=0,AC488=0),"N.M.",IF(ABS(AG488/AE488)&gt;=10,"N.M.",AG488/AE488))))</f>
        <v>0.5145263825493396</v>
      </c>
    </row>
    <row r="489" spans="1:36" s="16" customFormat="1" ht="12.75">
      <c r="A489" s="16" t="s">
        <v>62</v>
      </c>
      <c r="C489" s="16" t="s">
        <v>1391</v>
      </c>
      <c r="D489" s="9"/>
      <c r="E489" s="9">
        <v>-62816.090000000004</v>
      </c>
      <c r="F489" s="9"/>
      <c r="G489" s="9">
        <v>-23237.31</v>
      </c>
      <c r="H489" s="9"/>
      <c r="I489" s="9">
        <f t="shared" si="152"/>
        <v>-39578.78</v>
      </c>
      <c r="J489" s="37" t="str">
        <f t="shared" si="153"/>
        <v>  </v>
      </c>
      <c r="K489" s="38">
        <f t="shared" si="154"/>
        <v>-1.7032427591661856</v>
      </c>
      <c r="L489" s="39"/>
      <c r="M489" s="9">
        <v>-173790.66</v>
      </c>
      <c r="N489" s="9"/>
      <c r="O489" s="9">
        <v>-57307.87</v>
      </c>
      <c r="P489" s="9"/>
      <c r="Q489" s="9">
        <f t="shared" si="155"/>
        <v>-116482.79000000001</v>
      </c>
      <c r="R489" s="37" t="str">
        <f t="shared" si="156"/>
        <v>  </v>
      </c>
      <c r="S489" s="38">
        <f t="shared" si="157"/>
        <v>-2.032579294955475</v>
      </c>
      <c r="T489" s="39"/>
      <c r="U489" s="9">
        <v>-291785.31</v>
      </c>
      <c r="V489" s="9"/>
      <c r="W489" s="9">
        <v>-92582.66</v>
      </c>
      <c r="X489" s="9"/>
      <c r="Y489" s="9">
        <f t="shared" si="158"/>
        <v>-199202.65</v>
      </c>
      <c r="Z489" s="37" t="str">
        <f t="shared" si="159"/>
        <v>  </v>
      </c>
      <c r="AA489" s="38">
        <f t="shared" si="160"/>
        <v>-2.151619428519336</v>
      </c>
      <c r="AB489" s="39"/>
      <c r="AC489" s="9">
        <v>-593512.63</v>
      </c>
      <c r="AD489" s="9"/>
      <c r="AE489" s="9">
        <v>-1222543.53</v>
      </c>
      <c r="AF489" s="9"/>
      <c r="AG489" s="9">
        <f t="shared" si="161"/>
        <v>629030.9</v>
      </c>
      <c r="AH489" s="37" t="str">
        <f t="shared" si="162"/>
        <v>  </v>
      </c>
      <c r="AI489" s="38">
        <f t="shared" si="163"/>
        <v>0.5145263825493396</v>
      </c>
      <c r="AJ489" s="39"/>
    </row>
    <row r="490" spans="1:44" s="16" customFormat="1" ht="12.75">
      <c r="A490" s="77" t="s">
        <v>63</v>
      </c>
      <c r="C490" s="17" t="s">
        <v>64</v>
      </c>
      <c r="D490" s="18"/>
      <c r="E490" s="18">
        <v>3116766.12</v>
      </c>
      <c r="F490" s="18"/>
      <c r="G490" s="18">
        <v>2306077.2600000002</v>
      </c>
      <c r="H490" s="18"/>
      <c r="I490" s="18">
        <f t="shared" si="152"/>
        <v>810688.8599999999</v>
      </c>
      <c r="J490" s="37" t="str">
        <f t="shared" si="153"/>
        <v>  </v>
      </c>
      <c r="K490" s="40">
        <f t="shared" si="154"/>
        <v>0.3515445358495924</v>
      </c>
      <c r="L490" s="39"/>
      <c r="M490" s="18">
        <v>9274230.899999999</v>
      </c>
      <c r="N490" s="18"/>
      <c r="O490" s="18">
        <v>7103724.909999999</v>
      </c>
      <c r="P490" s="18"/>
      <c r="Q490" s="18">
        <f t="shared" si="155"/>
        <v>2170505.9899999993</v>
      </c>
      <c r="R490" s="37" t="str">
        <f t="shared" si="156"/>
        <v>  </v>
      </c>
      <c r="S490" s="40">
        <f t="shared" si="157"/>
        <v>0.3055447694694021</v>
      </c>
      <c r="T490" s="39"/>
      <c r="U490" s="18">
        <v>15268400.779999997</v>
      </c>
      <c r="V490" s="18"/>
      <c r="W490" s="18">
        <v>11960465.129999999</v>
      </c>
      <c r="X490" s="18"/>
      <c r="Y490" s="18">
        <f t="shared" si="158"/>
        <v>3307935.6499999985</v>
      </c>
      <c r="Z490" s="37" t="str">
        <f t="shared" si="159"/>
        <v>  </v>
      </c>
      <c r="AA490" s="40">
        <f t="shared" si="160"/>
        <v>0.27657249229403497</v>
      </c>
      <c r="AB490" s="39"/>
      <c r="AC490" s="18">
        <v>37120372.77</v>
      </c>
      <c r="AD490" s="18"/>
      <c r="AE490" s="18">
        <v>34500988.699999996</v>
      </c>
      <c r="AF490" s="18"/>
      <c r="AG490" s="18">
        <f t="shared" si="161"/>
        <v>2619384.0700000077</v>
      </c>
      <c r="AH490" s="37" t="str">
        <f t="shared" si="162"/>
        <v>  </v>
      </c>
      <c r="AI490" s="40">
        <f t="shared" si="163"/>
        <v>0.07592200017154895</v>
      </c>
      <c r="AJ490" s="39"/>
      <c r="AL490" s="1"/>
      <c r="AM490" s="1"/>
      <c r="AN490" s="1"/>
      <c r="AO490" s="1"/>
      <c r="AP490" s="1"/>
      <c r="AQ490" s="1"/>
      <c r="AR490" s="1"/>
    </row>
    <row r="491" spans="4:44" s="16" customFormat="1" ht="12.75">
      <c r="D491" s="9"/>
      <c r="E491" s="43" t="str">
        <f>IF(ABS(E474+E476+E478+E480+E482+E483+E486+E487+E489-E487-E490)&gt;$AO$506,$AO$509," ")</f>
        <v> </v>
      </c>
      <c r="F491" s="28"/>
      <c r="G491" s="43" t="str">
        <f>IF(ABS(G474+G476+G478+G480+G482+G483+G486+G487+G489-G487-G490)&gt;$AO$506,$AO$509," ")</f>
        <v> </v>
      </c>
      <c r="H491" s="42"/>
      <c r="I491" s="43" t="str">
        <f>IF(ABS(I474+I476+I478+I480+I482+I483+I486+I487+I489-I487-I490)&gt;$AO$506,$AO$509," ")</f>
        <v> </v>
      </c>
      <c r="J491" s="9"/>
      <c r="K491" s="21"/>
      <c r="L491" s="11"/>
      <c r="M491" s="43" t="str">
        <f>IF(ABS(M474+M476+M478+M480+M482+M483+M486+M487+M489-M487-M490)&gt;$AO$506,$AO$509," ")</f>
        <v> </v>
      </c>
      <c r="N491" s="42"/>
      <c r="O491" s="43" t="str">
        <f>IF(ABS(O474+O476+O478+O480+O482+O483+O486+O487+O489-O487-O490)&gt;$AO$506,$AO$509," ")</f>
        <v> </v>
      </c>
      <c r="P491" s="28"/>
      <c r="Q491" s="43" t="str">
        <f>IF(ABS(Q474+Q476+Q478+Q480+Q482+Q483+Q486+Q487+Q489-Q487-Q490)&gt;$AO$506,$AO$509," ")</f>
        <v> </v>
      </c>
      <c r="R491" s="9"/>
      <c r="S491" s="21"/>
      <c r="T491" s="9"/>
      <c r="U491" s="43" t="str">
        <f>IF(ABS(U474+U476+U478+U480+U482+U483+U486+U487+U489-U487-U490)&gt;$AO$506,$AO$509," ")</f>
        <v> </v>
      </c>
      <c r="V491" s="28"/>
      <c r="W491" s="43" t="str">
        <f>IF(ABS(W474+W476+W478+W480+W482+W483+W486+W487+W489-W487-W490)&gt;$AO$506,$AO$509," ")</f>
        <v> </v>
      </c>
      <c r="X491" s="28"/>
      <c r="Y491" s="43" t="str">
        <f>IF(ABS(Y474+Y476+Y478+Y480+Y482+Y483+Y486+Y487+Y489-Y487-Y490)&gt;$AO$506,$AO$509," ")</f>
        <v> </v>
      </c>
      <c r="Z491" s="9"/>
      <c r="AA491" s="21"/>
      <c r="AB491" s="9"/>
      <c r="AC491" s="43" t="str">
        <f>IF(ABS(AC474+AC476+AC478+AC480+AC482+AC483+AC486+AC487+AC489-AC487-AC490)&gt;$AO$506,$AO$509," ")</f>
        <v> </v>
      </c>
      <c r="AD491" s="28"/>
      <c r="AE491" s="43" t="str">
        <f>IF(ABS(AE474+AE476+AE478+AE480+AE482+AE483+AE486+AE487+AE489-AE487-AE490)&gt;$AO$506,$AO$509," ")</f>
        <v> </v>
      </c>
      <c r="AF491" s="42"/>
      <c r="AG491" s="43" t="str">
        <f>IF(ABS(AG474+AG476+AG478+AG480+AG482+AG483+AG486+AG487+AG489-AG487-AG490)&gt;$AO$506,$AO$509," ")</f>
        <v> </v>
      </c>
      <c r="AH491" s="9"/>
      <c r="AI491" s="21"/>
      <c r="AL491" s="1"/>
      <c r="AM491" s="1"/>
      <c r="AN491" s="1"/>
      <c r="AO491" s="1"/>
      <c r="AP491" s="1"/>
      <c r="AQ491" s="1"/>
      <c r="AR491" s="1"/>
    </row>
    <row r="492" spans="1:44" s="16" customFormat="1" ht="12.75">
      <c r="A492" s="77" t="s">
        <v>84</v>
      </c>
      <c r="C492" s="17" t="s">
        <v>83</v>
      </c>
      <c r="D492" s="9"/>
      <c r="E492" s="18">
        <v>0</v>
      </c>
      <c r="F492" s="18"/>
      <c r="G492" s="18">
        <v>0</v>
      </c>
      <c r="H492" s="18"/>
      <c r="I492" s="18">
        <f>(+E492-G492)</f>
        <v>0</v>
      </c>
      <c r="J492" s="37" t="str">
        <f>IF((+E492-G492)=(I492),"  ",$AO$510)</f>
        <v>  </v>
      </c>
      <c r="K492" s="40">
        <f>IF(G492&lt;0,IF(I492=0,0,IF(OR(G492=0,E492=0),"N.M.",IF(ABS(I492/G492)&gt;=10,"N.M.",I492/(-G492)))),IF(I492=0,0,IF(OR(G492=0,E492=0),"N.M.",IF(ABS(I492/G492)&gt;=10,"N.M.",I492/G492))))</f>
        <v>0</v>
      </c>
      <c r="L492" s="39"/>
      <c r="M492" s="18">
        <v>0</v>
      </c>
      <c r="N492" s="18"/>
      <c r="O492" s="18">
        <v>0</v>
      </c>
      <c r="P492" s="18"/>
      <c r="Q492" s="18">
        <f>(+M492-O492)</f>
        <v>0</v>
      </c>
      <c r="R492" s="37" t="str">
        <f>IF((+M492-O492)=(Q492),"  ",$AO$510)</f>
        <v>  </v>
      </c>
      <c r="S492" s="40">
        <f>IF(O492&lt;0,IF(Q492=0,0,IF(OR(O492=0,M492=0),"N.M.",IF(ABS(Q492/O492)&gt;=10,"N.M.",Q492/(-O492)))),IF(Q492=0,0,IF(OR(O492=0,M492=0),"N.M.",IF(ABS(Q492/O492)&gt;=10,"N.M.",Q492/O492))))</f>
        <v>0</v>
      </c>
      <c r="T492" s="39"/>
      <c r="U492" s="18">
        <v>0</v>
      </c>
      <c r="V492" s="18"/>
      <c r="W492" s="18">
        <v>0</v>
      </c>
      <c r="X492" s="18"/>
      <c r="Y492" s="18">
        <f>(+U492-W492)</f>
        <v>0</v>
      </c>
      <c r="Z492" s="37" t="str">
        <f>IF((+U492-W492)=(Y492),"  ",$AO$510)</f>
        <v>  </v>
      </c>
      <c r="AA492" s="40">
        <f>IF(W492&lt;0,IF(Y492=0,0,IF(OR(W492=0,U492=0),"N.M.",IF(ABS(Y492/W492)&gt;=10,"N.M.",Y492/(-W492)))),IF(Y492=0,0,IF(OR(W492=0,U492=0),"N.M.",IF(ABS(Y492/W492)&gt;=10,"N.M.",Y492/W492))))</f>
        <v>0</v>
      </c>
      <c r="AB492" s="39"/>
      <c r="AC492" s="18">
        <v>0</v>
      </c>
      <c r="AD492" s="18"/>
      <c r="AE492" s="18">
        <v>0</v>
      </c>
      <c r="AF492" s="18"/>
      <c r="AG492" s="18">
        <f>(+AC492-AE492)</f>
        <v>0</v>
      </c>
      <c r="AH492" s="37" t="str">
        <f>IF((+AC492-AE492)=(AG492),"  ",$AO$510)</f>
        <v>  </v>
      </c>
      <c r="AI492" s="40">
        <f>IF(AE492&lt;0,IF(AG492=0,0,IF(OR(AE492=0,AC492=0),"N.M.",IF(ABS(AG492/AE492)&gt;=10,"N.M.",AG492/(-AE492)))),IF(AG492=0,0,IF(OR(AE492=0,AC492=0),"N.M.",IF(ABS(AG492/AE492)&gt;=10,"N.M.",AG492/AE492))))</f>
        <v>0</v>
      </c>
      <c r="AL492" s="1"/>
      <c r="AM492" s="1"/>
      <c r="AN492" s="1"/>
      <c r="AO492" s="1"/>
      <c r="AP492" s="1"/>
      <c r="AQ492" s="1"/>
      <c r="AR492" s="1"/>
    </row>
    <row r="493" spans="4:44" s="16" customFormat="1" ht="12.75">
      <c r="D493" s="9"/>
      <c r="E493" s="43"/>
      <c r="F493" s="28"/>
      <c r="G493" s="43"/>
      <c r="H493" s="42"/>
      <c r="I493" s="43"/>
      <c r="J493" s="9"/>
      <c r="K493" s="21"/>
      <c r="L493" s="11"/>
      <c r="M493" s="43"/>
      <c r="N493" s="42"/>
      <c r="O493" s="43"/>
      <c r="P493" s="28"/>
      <c r="Q493" s="43"/>
      <c r="R493" s="9"/>
      <c r="S493" s="21"/>
      <c r="T493" s="9"/>
      <c r="U493" s="43"/>
      <c r="V493" s="28"/>
      <c r="W493" s="43"/>
      <c r="X493" s="28"/>
      <c r="Y493" s="43"/>
      <c r="Z493" s="9"/>
      <c r="AA493" s="21"/>
      <c r="AB493" s="9"/>
      <c r="AC493" s="43"/>
      <c r="AD493" s="28"/>
      <c r="AE493" s="43"/>
      <c r="AF493" s="42"/>
      <c r="AG493" s="43"/>
      <c r="AH493" s="9"/>
      <c r="AI493" s="21"/>
      <c r="AL493" s="1"/>
      <c r="AM493" s="1"/>
      <c r="AN493" s="1"/>
      <c r="AO493" s="1"/>
      <c r="AP493" s="1"/>
      <c r="AQ493" s="1"/>
      <c r="AR493" s="1"/>
    </row>
    <row r="494" spans="1:37" ht="12.75">
      <c r="A494" s="77" t="s">
        <v>65</v>
      </c>
      <c r="B494" s="16"/>
      <c r="C494" s="17" t="s">
        <v>66</v>
      </c>
      <c r="D494" s="18"/>
      <c r="E494" s="18">
        <v>630204.9430000136</v>
      </c>
      <c r="F494" s="18"/>
      <c r="G494" s="18">
        <v>1910895.9850000008</v>
      </c>
      <c r="H494" s="18"/>
      <c r="I494" s="18">
        <f>+E494-G494</f>
        <v>-1280691.0419999873</v>
      </c>
      <c r="J494" s="37" t="str">
        <f>IF((+E494-G494)=(I494),"  ",$AO$510)</f>
        <v>  </v>
      </c>
      <c r="K494" s="40">
        <f>IF(G494&lt;0,IF(I494=0,0,IF(OR(G494=0,E494=0),"N.M.",IF(ABS(I494/G494)&gt;=10,"N.M.",I494/(-G494)))),IF(I494=0,0,IF(OR(G494=0,E494=0),"N.M.",IF(ABS(I494/G494)&gt;=10,"N.M.",I494/G494))))</f>
        <v>-0.6702044758338779</v>
      </c>
      <c r="L494" s="39"/>
      <c r="M494" s="18">
        <v>-1502758.860999984</v>
      </c>
      <c r="N494" s="18"/>
      <c r="O494" s="18">
        <v>11221279.930999964</v>
      </c>
      <c r="P494" s="18"/>
      <c r="Q494" s="18">
        <f>+M494-O494</f>
        <v>-12724038.79199995</v>
      </c>
      <c r="R494" s="37" t="str">
        <f>IF((+M494-O494)=(Q494),"  ",$AO$510)</f>
        <v>  </v>
      </c>
      <c r="S494" s="40">
        <f>IF(O494&lt;0,IF(Q494=0,0,IF(OR(O494=0,M494=0),"N.M.",IF(ABS(Q494/O494)&gt;=10,"N.M.",Q494/(-O494)))),IF(Q494=0,0,IF(OR(O494=0,M494=0),"N.M.",IF(ABS(Q494/O494)&gt;=10,"N.M.",Q494/O494))))</f>
        <v>-1.1339204502730973</v>
      </c>
      <c r="T494" s="39"/>
      <c r="U494" s="18">
        <v>8432342.555999931</v>
      </c>
      <c r="V494" s="18"/>
      <c r="W494" s="18">
        <v>14732179.960000023</v>
      </c>
      <c r="X494" s="18"/>
      <c r="Y494" s="18">
        <f>+U494-W494</f>
        <v>-6299837.404000092</v>
      </c>
      <c r="Z494" s="37" t="str">
        <f>IF((+U494-W494)=(Y494),"  ",$AO$510)</f>
        <v>  </v>
      </c>
      <c r="AA494" s="40">
        <f>IF(W494&lt;0,IF(Y494=0,0,IF(OR(W494=0,U494=0),"N.M.",IF(ABS(Y494/W494)&gt;=10,"N.M.",Y494/(-W494)))),IF(Y494=0,0,IF(OR(W494=0,U494=0),"N.M.",IF(ABS(Y494/W494)&gt;=10,"N.M.",Y494/W494))))</f>
        <v>-0.42762424984659786</v>
      </c>
      <c r="AB494" s="39"/>
      <c r="AC494" s="18">
        <v>17635712.77099993</v>
      </c>
      <c r="AD494" s="18"/>
      <c r="AE494" s="18">
        <v>26714135.540999945</v>
      </c>
      <c r="AF494" s="18"/>
      <c r="AG494" s="18">
        <f>+AC494-AE494</f>
        <v>-9078422.770000014</v>
      </c>
      <c r="AH494" s="37" t="str">
        <f>IF((+AC494-AE494)=(AG494),"  ",$AO$510)</f>
        <v>  </v>
      </c>
      <c r="AI494" s="40">
        <f>IF(AE494&lt;0,IF(AG494=0,0,IF(OR(AE494=0,AC494=0),"N.M.",IF(ABS(AG494/AE494)&gt;=10,"N.M.",AG494/(-AE494)))),IF(AG494=0,0,IF(OR(AE494=0,AC494=0),"N.M.",IF(ABS(AG494/AE494)&gt;=10,"N.M.",AG494/AE494))))</f>
        <v>-0.3398359178071385</v>
      </c>
      <c r="AJ494" s="39"/>
      <c r="AK494" s="39"/>
    </row>
    <row r="495" spans="1:36" ht="12.75">
      <c r="A495" s="1" t="s">
        <v>67</v>
      </c>
      <c r="C495" s="1" t="s">
        <v>1392</v>
      </c>
      <c r="E495" s="5">
        <v>0</v>
      </c>
      <c r="G495" s="5">
        <v>0</v>
      </c>
      <c r="I495" s="9">
        <f>+E495-G495</f>
        <v>0</v>
      </c>
      <c r="J495" s="44" t="str">
        <f>IF((+E495-G495)=(I495),"  ",$AO$510)</f>
        <v>  </v>
      </c>
      <c r="K495" s="38">
        <f>IF(G495&lt;0,IF(I495=0,0,IF(OR(G495=0,E495=0),"N.M.",IF(ABS(I495/G495)&gt;=10,"N.M.",I495/(-G495)))),IF(I495=0,0,IF(OR(G495=0,E495=0),"N.M.",IF(ABS(I495/G495)&gt;=10,"N.M.",I495/G495))))</f>
        <v>0</v>
      </c>
      <c r="L495" s="45"/>
      <c r="M495" s="5">
        <v>0</v>
      </c>
      <c r="N495" s="9"/>
      <c r="O495" s="5">
        <v>0</v>
      </c>
      <c r="P495" s="9"/>
      <c r="Q495" s="9">
        <f>+M495-O495</f>
        <v>0</v>
      </c>
      <c r="R495" s="44" t="str">
        <f>IF((+M495-O495)=(Q495),"  ",$AO$510)</f>
        <v>  </v>
      </c>
      <c r="S495" s="38">
        <f>IF(O495&lt;0,IF(Q495=0,0,IF(OR(O495=0,M495=0),"N.M.",IF(ABS(Q495/O495)&gt;=10,"N.M.",Q495/(-O495)))),IF(Q495=0,0,IF(OR(O495=0,M495=0),"N.M.",IF(ABS(Q495/O495)&gt;=10,"N.M.",Q495/O495))))</f>
        <v>0</v>
      </c>
      <c r="T495" s="45"/>
      <c r="U495" s="9">
        <v>0</v>
      </c>
      <c r="W495" s="9">
        <v>0</v>
      </c>
      <c r="Y495" s="9">
        <f>+U495-W495</f>
        <v>0</v>
      </c>
      <c r="Z495" s="44" t="str">
        <f>IF((+U495-W495)=(Y495),"  ",$AO$510)</f>
        <v>  </v>
      </c>
      <c r="AA495" s="38">
        <f>IF(W495&lt;0,IF(Y495=0,0,IF(OR(W495=0,U495=0),"N.M.",IF(ABS(Y495/W495)&gt;=10,"N.M.",Y495/(-W495)))),IF(Y495=0,0,IF(OR(W495=0,U495=0),"N.M.",IF(ABS(Y495/W495)&gt;=10,"N.M.",Y495/W495))))</f>
        <v>0</v>
      </c>
      <c r="AB495" s="45"/>
      <c r="AC495" s="9">
        <v>0</v>
      </c>
      <c r="AE495" s="9">
        <v>0</v>
      </c>
      <c r="AG495" s="9">
        <f>+AC495-AE495</f>
        <v>0</v>
      </c>
      <c r="AH495" s="44" t="str">
        <f>IF((+AC495-AE495)=(AG495),"  ",$AO$510)</f>
        <v>  </v>
      </c>
      <c r="AI495" s="38">
        <f>IF(AE495&lt;0,IF(AG495=0,0,IF(OR(AE495=0,AC495=0),"N.M.",IF(ABS(AG495/AE495)&gt;=10,"N.M.",AG495/(-AE495)))),IF(AG495=0,0,IF(OR(AE495=0,AC495=0),"N.M.",IF(ABS(AG495/AE495)&gt;=10,"N.M.",AG495/AE495))))</f>
        <v>0</v>
      </c>
      <c r="AJ495" s="45"/>
    </row>
    <row r="496" spans="3:36" ht="12.75">
      <c r="C496" s="2" t="s">
        <v>68</v>
      </c>
      <c r="D496" s="8"/>
      <c r="E496" s="8">
        <f>+E494-E495</f>
        <v>630204.9430000136</v>
      </c>
      <c r="F496" s="8"/>
      <c r="G496" s="8">
        <f>+G494-G495</f>
        <v>1910895.9850000008</v>
      </c>
      <c r="H496" s="18"/>
      <c r="I496" s="18">
        <f>+E496-G496</f>
        <v>-1280691.0419999873</v>
      </c>
      <c r="J496" s="37" t="str">
        <f>IF((+E496-G496)=(I496),"  ",$AO$510)</f>
        <v>  </v>
      </c>
      <c r="K496" s="40">
        <f>IF(G496&lt;0,IF(I496=0,0,IF(OR(G496=0,E496=0),"N.M.",IF(ABS(I496/G496)&gt;=10,"N.M.",I496/(-G496)))),IF(I496=0,0,IF(OR(G496=0,E496=0),"N.M.",IF(ABS(I496/G496)&gt;=10,"N.M.",I496/G496))))</f>
        <v>-0.6702044758338779</v>
      </c>
      <c r="L496" s="39"/>
      <c r="M496" s="8">
        <f>+M494-M495</f>
        <v>-1502758.860999984</v>
      </c>
      <c r="N496" s="18"/>
      <c r="O496" s="8">
        <f>+O494-O495</f>
        <v>11221279.930999964</v>
      </c>
      <c r="P496" s="18"/>
      <c r="Q496" s="18">
        <f>+M496-O496</f>
        <v>-12724038.79199995</v>
      </c>
      <c r="R496" s="37" t="str">
        <f>IF((+M496-O496)=(Q496),"  ",$AO$510)</f>
        <v>  </v>
      </c>
      <c r="S496" s="40">
        <f>IF(O496&lt;0,IF(Q496=0,0,IF(OR(O496=0,M496=0),"N.M.",IF(ABS(Q496/O496)&gt;=10,"N.M.",Q496/(-O496)))),IF(Q496=0,0,IF(OR(O496=0,M496=0),"N.M.",IF(ABS(Q496/O496)&gt;=10,"N.M.",Q496/O496))))</f>
        <v>-1.1339204502730973</v>
      </c>
      <c r="T496" s="39"/>
      <c r="U496" s="8">
        <f>+U494-U495</f>
        <v>8432342.555999931</v>
      </c>
      <c r="V496" s="18"/>
      <c r="W496" s="8">
        <f>+W494-W495</f>
        <v>14732179.960000023</v>
      </c>
      <c r="X496" s="18"/>
      <c r="Y496" s="18">
        <f>+U496-W496</f>
        <v>-6299837.404000092</v>
      </c>
      <c r="Z496" s="37" t="str">
        <f>IF((+U496-W496)=(Y496),"  ",$AO$510)</f>
        <v>  </v>
      </c>
      <c r="AA496" s="40">
        <f>IF(W496&lt;0,IF(Y496=0,0,IF(OR(W496=0,U496=0),"N.M.",IF(ABS(Y496/W496)&gt;=10,"N.M.",Y496/(-W496)))),IF(Y496=0,0,IF(OR(W496=0,U496=0),"N.M.",IF(ABS(Y496/W496)&gt;=10,"N.M.",Y496/W496))))</f>
        <v>-0.42762424984659786</v>
      </c>
      <c r="AB496" s="39"/>
      <c r="AC496" s="8">
        <f>+AC494-AC495</f>
        <v>17635712.77099993</v>
      </c>
      <c r="AD496" s="18"/>
      <c r="AE496" s="8">
        <f>+AE494-AE495</f>
        <v>26714135.540999945</v>
      </c>
      <c r="AF496" s="18"/>
      <c r="AG496" s="18">
        <f>+AC496-AE496</f>
        <v>-9078422.770000014</v>
      </c>
      <c r="AH496" s="37" t="str">
        <f>IF((+AC496-AE496)=(AG496),"  ",$AO$510)</f>
        <v>  </v>
      </c>
      <c r="AI496" s="40">
        <f>IF(AE496&lt;0,IF(AG496=0,0,IF(OR(AE496=0,AC496=0),"N.M.",IF(ABS(AG496/AE496)&gt;=10,"N.M.",AG496/(-AE496)))),IF(AG496=0,0,IF(OR(AE496=0,AC496=0),"N.M.",IF(ABS(AG496/AE496)&gt;=10,"N.M.",AG496/AE496))))</f>
        <v>-0.3398359178071385</v>
      </c>
      <c r="AJ496" s="39"/>
    </row>
    <row r="497" spans="5:37" ht="12.75">
      <c r="E497" s="41" t="str">
        <f>IF(ABS(E469-E490+E492-E494)&gt;$AO$506,$AO$509," ")</f>
        <v> </v>
      </c>
      <c r="F497" s="27"/>
      <c r="G497" s="41" t="str">
        <f>IF(ABS(G469-G490+G492-G494)&gt;$AO$506,$AO$509," ")</f>
        <v> </v>
      </c>
      <c r="H497" s="42"/>
      <c r="I497" s="41" t="str">
        <f>IF(ABS(I469-I490+I492-I494)&gt;$AO$506,$AO$509," ")</f>
        <v> </v>
      </c>
      <c r="M497" s="41" t="str">
        <f>IF(ABS(M469-M490+M492-M494)&gt;$AO$506,$AO$509," ")</f>
        <v> </v>
      </c>
      <c r="N497" s="46"/>
      <c r="O497" s="41" t="str">
        <f>IF(ABS(O469-O490+O492-O494)&gt;$AO$506,$AO$509," ")</f>
        <v> </v>
      </c>
      <c r="P497" s="29"/>
      <c r="Q497" s="41" t="str">
        <f>IF(ABS(Q469-Q490+Q492-Q494)&gt;$AO$506,$AO$509," ")</f>
        <v> </v>
      </c>
      <c r="U497" s="41" t="str">
        <f>IF(ABS(U469-U490+U492-U494)&gt;$AO$506,$AO$509," ")</f>
        <v> </v>
      </c>
      <c r="V497" s="28"/>
      <c r="W497" s="41" t="str">
        <f>IF(ABS(W469-W490+W492-W494)&gt;$AO$506,$AO$509," ")</f>
        <v> </v>
      </c>
      <c r="X497" s="28"/>
      <c r="Y497" s="41" t="str">
        <f>IF(ABS(Y469-Y490+Y492-Y494)&gt;$AO$506,$AO$509," ")</f>
        <v> </v>
      </c>
      <c r="AC497" s="41" t="str">
        <f>IF(ABS(AC469-AC490+AC492-AC494)&gt;$AO$506,$AO$509," ")</f>
        <v> </v>
      </c>
      <c r="AD497" s="28"/>
      <c r="AE497" s="41" t="str">
        <f>IF(ABS(AE469-AE490+AE492-AE494)&gt;$AO$506,$AO$509," ")</f>
        <v> </v>
      </c>
      <c r="AF497" s="42"/>
      <c r="AG497" s="41" t="str">
        <f>IF(ABS(AG469-AG490+AG492-AG494)&gt;$AO$506,$AO$509," ")</f>
        <v> </v>
      </c>
      <c r="AK497" s="31"/>
    </row>
    <row r="498" spans="3:15" ht="12.75">
      <c r="C498" s="2" t="s">
        <v>69</v>
      </c>
      <c r="M498" s="5"/>
      <c r="O498" s="5"/>
    </row>
    <row r="499" spans="5:40" ht="12.75">
      <c r="E499" s="5" t="s">
        <v>13</v>
      </c>
      <c r="O499" s="5"/>
      <c r="AK499" s="31"/>
      <c r="AL499" s="31"/>
      <c r="AM499" s="31"/>
      <c r="AN499" s="31"/>
    </row>
    <row r="500" spans="3:40" ht="12.75">
      <c r="C500" s="1" t="s">
        <v>13</v>
      </c>
      <c r="E500" s="5" t="s">
        <v>13</v>
      </c>
      <c r="O500" s="5"/>
      <c r="AK500" s="31"/>
      <c r="AL500" s="31"/>
      <c r="AM500" s="31"/>
      <c r="AN500" s="31"/>
    </row>
    <row r="501" spans="3:45" ht="12.75">
      <c r="C501" s="1" t="s">
        <v>13</v>
      </c>
      <c r="E501" s="5" t="s">
        <v>13</v>
      </c>
      <c r="AK501" s="47" t="s">
        <v>70</v>
      </c>
      <c r="AL501" s="48"/>
      <c r="AM501" s="48"/>
      <c r="AN501" s="26"/>
      <c r="AO501" s="48"/>
      <c r="AP501" s="48"/>
      <c r="AQ501" s="31"/>
      <c r="AR501" s="31"/>
      <c r="AS501" s="31"/>
    </row>
    <row r="502" spans="5:45" ht="12.75">
      <c r="E502" s="5" t="s">
        <v>13</v>
      </c>
      <c r="AK502" s="49"/>
      <c r="AL502" s="49"/>
      <c r="AM502" s="49"/>
      <c r="AN502" s="25"/>
      <c r="AO502" s="49"/>
      <c r="AP502" s="49"/>
      <c r="AQ502" s="31"/>
      <c r="AR502" s="31"/>
      <c r="AS502" s="31"/>
    </row>
    <row r="503" spans="5:53" ht="12.75">
      <c r="E503" s="5" t="s">
        <v>13</v>
      </c>
      <c r="AK503" s="50" t="s">
        <v>71</v>
      </c>
      <c r="AL503" s="49"/>
      <c r="AM503" s="49"/>
      <c r="AN503" s="49"/>
      <c r="AO503" s="119" t="s">
        <v>1394</v>
      </c>
      <c r="AP503" s="49"/>
      <c r="AQ503" s="31"/>
      <c r="AR503" s="31"/>
      <c r="AS503" s="31"/>
      <c r="AT503" s="2"/>
      <c r="AU503" s="2"/>
      <c r="AV503" s="2"/>
      <c r="AW503" s="2"/>
      <c r="AX503" s="2"/>
      <c r="AY503" s="2"/>
      <c r="AZ503" s="2"/>
      <c r="BA503" s="2"/>
    </row>
    <row r="504" spans="1:42" ht="12.75">
      <c r="A504" s="31"/>
      <c r="B504" s="31"/>
      <c r="C504" s="31"/>
      <c r="AK504" s="25"/>
      <c r="AL504" s="25"/>
      <c r="AM504" s="25"/>
      <c r="AN504" s="25"/>
      <c r="AO504" s="25"/>
      <c r="AP504" s="49"/>
    </row>
    <row r="505" spans="1:42" ht="12.75">
      <c r="A505" s="31"/>
      <c r="B505" s="31"/>
      <c r="C505" s="31"/>
      <c r="AK505" s="25"/>
      <c r="AL505" s="25"/>
      <c r="AM505" s="25"/>
      <c r="AN505" s="25"/>
      <c r="AO505" s="25"/>
      <c r="AP505" s="49"/>
    </row>
    <row r="506" spans="1:42" ht="12.75">
      <c r="A506" s="31"/>
      <c r="B506" s="31"/>
      <c r="C506" s="31"/>
      <c r="AK506" s="51" t="s">
        <v>72</v>
      </c>
      <c r="AL506" s="25"/>
      <c r="AM506" s="49"/>
      <c r="AN506" s="49"/>
      <c r="AO506" s="25">
        <v>0.001</v>
      </c>
      <c r="AP506" s="49"/>
    </row>
    <row r="507" spans="1:42" ht="12.75">
      <c r="A507" s="31"/>
      <c r="B507" s="31"/>
      <c r="C507" s="31"/>
      <c r="AK507" s="51"/>
      <c r="AL507" s="25"/>
      <c r="AM507" s="25"/>
      <c r="AN507" s="25"/>
      <c r="AO507" s="25"/>
      <c r="AP507" s="49"/>
    </row>
    <row r="508" spans="1:42" ht="12.75">
      <c r="A508" s="31"/>
      <c r="B508" s="31"/>
      <c r="C508" s="31"/>
      <c r="AK508" s="25"/>
      <c r="AL508" s="25"/>
      <c r="AM508" s="25"/>
      <c r="AN508" s="25"/>
      <c r="AO508" s="25"/>
      <c r="AP508" s="49"/>
    </row>
    <row r="509" spans="1:42" ht="12.75">
      <c r="A509" s="31"/>
      <c r="B509" s="31"/>
      <c r="C509" s="31"/>
      <c r="AK509" s="51" t="s">
        <v>73</v>
      </c>
      <c r="AL509" s="51"/>
      <c r="AM509" s="49"/>
      <c r="AN509" s="49"/>
      <c r="AO509" s="52" t="s">
        <v>74</v>
      </c>
      <c r="AP509" s="49"/>
    </row>
    <row r="510" spans="1:42" ht="12.75">
      <c r="A510" s="31"/>
      <c r="B510" s="31"/>
      <c r="C510" s="31"/>
      <c r="AK510" s="51" t="s">
        <v>73</v>
      </c>
      <c r="AL510" s="25"/>
      <c r="AM510" s="25"/>
      <c r="AN510" s="49"/>
      <c r="AO510" s="52" t="s">
        <v>75</v>
      </c>
      <c r="AP510" s="49"/>
    </row>
    <row r="511" spans="1:42" ht="12.75">
      <c r="A511" s="31"/>
      <c r="B511" s="31"/>
      <c r="C511" s="31"/>
      <c r="AK511" s="51"/>
      <c r="AL511" s="25"/>
      <c r="AM511" s="25"/>
      <c r="AN511" s="52"/>
      <c r="AO511" s="25"/>
      <c r="AP511" s="49"/>
    </row>
    <row r="512" spans="1:42" ht="12.75">
      <c r="A512" s="31"/>
      <c r="B512" s="31"/>
      <c r="C512" s="31"/>
      <c r="AK512" s="25"/>
      <c r="AL512" s="25"/>
      <c r="AM512" s="25"/>
      <c r="AN512" s="25"/>
      <c r="AO512" s="25"/>
      <c r="AP512" s="49"/>
    </row>
    <row r="513" spans="1:42" ht="12.75">
      <c r="A513" s="31"/>
      <c r="B513" s="31"/>
      <c r="C513" s="31"/>
      <c r="AK513" s="51" t="s">
        <v>76</v>
      </c>
      <c r="AL513" s="25"/>
      <c r="AM513" s="25"/>
      <c r="AN513" s="49"/>
      <c r="AO513" s="53">
        <f>COUNTIF($E$412:$AJ$497,+AO509)</f>
        <v>0</v>
      </c>
      <c r="AP513" s="49"/>
    </row>
    <row r="514" spans="1:42" ht="12.75">
      <c r="A514" s="31"/>
      <c r="B514" s="31"/>
      <c r="C514" s="31"/>
      <c r="AK514" s="51" t="s">
        <v>76</v>
      </c>
      <c r="AL514" s="25"/>
      <c r="AM514" s="25"/>
      <c r="AN514" s="49"/>
      <c r="AO514" s="53">
        <f>COUNTIF($E$412:$AJ$497,+AO510)</f>
        <v>0</v>
      </c>
      <c r="AP514" s="49"/>
    </row>
    <row r="515" spans="1:42" ht="12.75">
      <c r="A515" s="31"/>
      <c r="B515" s="31"/>
      <c r="C515" s="31"/>
      <c r="AK515" s="49"/>
      <c r="AL515" s="49"/>
      <c r="AM515" s="49"/>
      <c r="AN515" s="49"/>
      <c r="AO515" s="54" t="s">
        <v>77</v>
      </c>
      <c r="AP515" s="49"/>
    </row>
    <row r="516" spans="1:42" ht="12.75">
      <c r="A516" s="31"/>
      <c r="B516" s="31"/>
      <c r="C516" s="31"/>
      <c r="AK516" s="51" t="s">
        <v>78</v>
      </c>
      <c r="AL516" s="25"/>
      <c r="AM516" s="25"/>
      <c r="AN516" s="49"/>
      <c r="AO516" s="53">
        <f>SUM(AO513:AO514)</f>
        <v>0</v>
      </c>
      <c r="AP516" s="49"/>
    </row>
    <row r="517" spans="1:42" ht="12.75">
      <c r="A517" s="31"/>
      <c r="B517" s="31"/>
      <c r="C517" s="31"/>
      <c r="AK517" s="49"/>
      <c r="AL517" s="25"/>
      <c r="AM517" s="25"/>
      <c r="AN517" s="25"/>
      <c r="AO517" s="55" t="s">
        <v>79</v>
      </c>
      <c r="AP517" s="49"/>
    </row>
    <row r="518" spans="1:42" ht="12.75">
      <c r="A518" s="31"/>
      <c r="B518" s="31"/>
      <c r="C518" s="31"/>
      <c r="AK518" s="80" t="s">
        <v>80</v>
      </c>
      <c r="AL518" s="81"/>
      <c r="AM518" s="81"/>
      <c r="AN518" s="82"/>
      <c r="AO518" s="81"/>
      <c r="AP518" s="83"/>
    </row>
    <row r="519" spans="1:42" ht="12.75">
      <c r="A519" s="31"/>
      <c r="B519" s="31"/>
      <c r="C519" s="31"/>
      <c r="AK519" s="84"/>
      <c r="AL519" s="84" t="s">
        <v>81</v>
      </c>
      <c r="AM519" s="84"/>
      <c r="AN519" s="120" t="s">
        <v>1395</v>
      </c>
      <c r="AO519" s="81"/>
      <c r="AP519" s="83"/>
    </row>
    <row r="520" spans="1:42" ht="12.75">
      <c r="A520" s="31"/>
      <c r="B520" s="31"/>
      <c r="C520" s="31"/>
      <c r="AK520" s="84"/>
      <c r="AL520" s="84" t="s">
        <v>82</v>
      </c>
      <c r="AM520" s="84"/>
      <c r="AN520" s="120" t="s">
        <v>1396</v>
      </c>
      <c r="AO520" s="81"/>
      <c r="AP520" s="83"/>
    </row>
    <row r="521" spans="1:42" ht="12.75">
      <c r="A521" s="31"/>
      <c r="B521" s="31"/>
      <c r="C521" s="31"/>
      <c r="AK521" s="87" t="s">
        <v>87</v>
      </c>
      <c r="AL521" s="88"/>
      <c r="AM521" s="88"/>
      <c r="AN521" s="88"/>
      <c r="AO521" s="89" t="str">
        <f>UPPER(TEXT(NvsElapsedTime,"hh:mm:ss"))</f>
        <v>00:00:45</v>
      </c>
      <c r="AP521" s="88"/>
    </row>
    <row r="522" spans="1:38" ht="12.75">
      <c r="A522" s="31"/>
      <c r="B522" s="31"/>
      <c r="C522" s="31"/>
      <c r="AL522" s="16"/>
    </row>
    <row r="523" spans="1:38" ht="12.75">
      <c r="A523" s="31"/>
      <c r="B523" s="31"/>
      <c r="C523" s="31"/>
      <c r="AL523" s="16"/>
    </row>
    <row r="524" spans="1:38" ht="12.75">
      <c r="A524" s="31"/>
      <c r="B524" s="31"/>
      <c r="C524" s="31"/>
      <c r="AL524" s="16"/>
    </row>
    <row r="525" spans="1:38" ht="12.75">
      <c r="A525" s="31"/>
      <c r="B525" s="31"/>
      <c r="C525" s="31"/>
      <c r="AL525" s="16"/>
    </row>
    <row r="526" spans="1:3" ht="12.75">
      <c r="A526" s="31"/>
      <c r="B526" s="31"/>
      <c r="C526" s="31"/>
    </row>
    <row r="527" spans="1:3" ht="12.75">
      <c r="A527" s="31"/>
      <c r="B527" s="31"/>
      <c r="C527" s="31"/>
    </row>
    <row r="528" spans="1:53" ht="12.75">
      <c r="A528" s="31"/>
      <c r="B528" s="31"/>
      <c r="C528" s="31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</row>
    <row r="529" spans="1:53" ht="12.75">
      <c r="A529" s="31"/>
      <c r="B529" s="31"/>
      <c r="C529" s="31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ht="12.75">
      <c r="A530" s="31"/>
      <c r="B530" s="31"/>
      <c r="C530" s="31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ht="12.75">
      <c r="A531" s="31"/>
      <c r="B531" s="31"/>
      <c r="C531" s="31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ht="12.75">
      <c r="A543" s="31"/>
      <c r="B543" s="31"/>
      <c r="C543" s="31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3" ht="12.75">
      <c r="A544" s="31"/>
      <c r="B544" s="31"/>
      <c r="C544" s="31"/>
    </row>
    <row r="545" spans="1:3" ht="12.75">
      <c r="A545" s="31"/>
      <c r="B545" s="31"/>
      <c r="C545" s="31"/>
    </row>
    <row r="546" spans="1:3" ht="12.75">
      <c r="A546" s="31"/>
      <c r="B546" s="31"/>
      <c r="C546" s="31"/>
    </row>
    <row r="547" spans="1:3" ht="12.75">
      <c r="A547" s="31"/>
      <c r="B547" s="31"/>
      <c r="C547" s="31"/>
    </row>
    <row r="548" spans="1:3" ht="12.75">
      <c r="A548" s="31"/>
      <c r="B548" s="31"/>
      <c r="C548" s="31"/>
    </row>
    <row r="549" spans="1:3" ht="12.75">
      <c r="A549" s="31"/>
      <c r="B549" s="31"/>
      <c r="C549" s="31"/>
    </row>
  </sheetData>
  <sheetProtection/>
  <printOptions horizontalCentered="1"/>
  <pageMargins left="0.25" right="0.25" top="0.91" bottom="0.49" header="0.79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2012-01-26T00:25:09Z</cp:lastPrinted>
  <dcterms:created xsi:type="dcterms:W3CDTF">1997-11-19T15:48:19Z</dcterms:created>
  <dcterms:modified xsi:type="dcterms:W3CDTF">2012-01-26T00:25:12Z</dcterms:modified>
  <cp:category/>
  <cp:version/>
  <cp:contentType/>
  <cp:contentStatus/>
</cp:coreProperties>
</file>