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"V2009-05-31"</definedName>
    <definedName name="NvsAutoDrillOk">"VN"</definedName>
    <definedName name="NvsDrillHyperLink" localSheetId="0">"http://psfinweb.aepsc.com/psp/fcm90prd_newwin/EMPLOYEE/ERP/c/REPORT_BOOKS.IC_RUN_DRILLDOWN.GBL?Action=A&amp;NVS_INSTANCE=1583462_1597982"</definedName>
    <definedName name="NvsElapsedTime">0.000381944446417037</definedName>
    <definedName name="NvsEndTime">39973.6480671296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"V2009-05-31"</definedName>
    <definedName name="NvsValTbl.CURRENCY_CD">"CURRENCY_CD_TBL"</definedName>
    <definedName name="_xlnm.Print_Area" localSheetId="0">'Sheet1'!$B$2:$H$514</definedName>
    <definedName name="_xlnm.Print_Titles" localSheetId="0">'Sheet1'!$B:$C,'Sheet1'!$2:$8</definedName>
    <definedName name="Reserved_Section">'Sheet1'!$AK$518:$AP$534</definedName>
  </definedNames>
  <calcPr fullCalcOnLoad="1"/>
</workbook>
</file>

<file path=xl/sharedStrings.xml><?xml version="1.0" encoding="utf-8"?>
<sst xmlns="http://schemas.openxmlformats.org/spreadsheetml/2006/main" count="1518" uniqueCount="1447">
  <si>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</si>
  <si>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</si>
  <si>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</si>
  <si>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</si>
  <si>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</si>
  <si>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</si>
  <si>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</si>
  <si>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</si>
  <si>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</si>
  <si>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</si>
  <si>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</si>
  <si>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</si>
  <si>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</si>
  <si>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</si>
  <si>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</si>
  <si>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</si>
  <si>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</si>
  <si>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</si>
  <si>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</si>
  <si>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</si>
  <si>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</si>
  <si>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</si>
  <si>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</si>
  <si>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</si>
  <si>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</si>
  <si>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</si>
  <si>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</si>
  <si>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</si>
  <si>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</si>
  <si>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</si>
  <si>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</si>
  <si>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</si>
  <si>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</si>
  <si>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</si>
  <si>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</si>
  <si>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</si>
  <si>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</si>
  <si>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</si>
  <si>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</si>
  <si>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</si>
  <si>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</si>
  <si>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</si>
  <si>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</si>
  <si>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</si>
  <si>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</si>
  <si>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</si>
  <si>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</si>
  <si>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</si>
  <si>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</si>
  <si>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</si>
  <si>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</si>
  <si>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</si>
  <si>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</si>
  <si>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</si>
  <si>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</si>
  <si>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</si>
  <si>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</si>
  <si>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</si>
  <si>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</si>
  <si>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</si>
  <si>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</si>
  <si>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</si>
  <si>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</si>
  <si>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</si>
  <si>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</si>
  <si>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</si>
  <si>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</si>
  <si>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</si>
  <si>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</si>
  <si>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</si>
  <si>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</si>
  <si>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</si>
  <si>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</si>
  <si>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</si>
  <si>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</si>
  <si>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</si>
  <si>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</si>
  <si>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</si>
  <si>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</si>
  <si>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</si>
  <si>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</si>
  <si>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</si>
  <si>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</si>
  <si>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</si>
  <si>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</si>
  <si>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</si>
  <si>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</si>
  <si>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</si>
  <si>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</si>
  <si>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</si>
  <si>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</si>
  <si>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</si>
  <si>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</si>
  <si>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</si>
  <si>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</si>
  <si>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</si>
  <si>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</si>
  <si>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%,V4118002</t>
  </si>
  <si>
    <t>4118002</t>
  </si>
  <si>
    <t>%,V4118003</t>
  </si>
  <si>
    <t>4118003</t>
  </si>
  <si>
    <t>%,V4119000</t>
  </si>
  <si>
    <t>4119000</t>
  </si>
  <si>
    <t>%,V4400001</t>
  </si>
  <si>
    <t>4400001</t>
  </si>
  <si>
    <t>%,V4400002</t>
  </si>
  <si>
    <t>4400002</t>
  </si>
  <si>
    <t>%,V4400005</t>
  </si>
  <si>
    <t>4400005</t>
  </si>
  <si>
    <t>%,V4420001</t>
  </si>
  <si>
    <t>4420001</t>
  </si>
  <si>
    <t>%,V4420002</t>
  </si>
  <si>
    <t>4420002</t>
  </si>
  <si>
    <t>%,V4420004</t>
  </si>
  <si>
    <t>4420004</t>
  </si>
  <si>
    <t>%,V4420006</t>
  </si>
  <si>
    <t>4420006</t>
  </si>
  <si>
    <t>%,V4420007</t>
  </si>
  <si>
    <t>4420007</t>
  </si>
  <si>
    <t>%,V4420013</t>
  </si>
  <si>
    <t>4420013</t>
  </si>
  <si>
    <t>%,V4420016</t>
  </si>
  <si>
    <t>4420016</t>
  </si>
  <si>
    <t>%,V4440000</t>
  </si>
  <si>
    <t>4440000</t>
  </si>
  <si>
    <t>%,V4440002</t>
  </si>
  <si>
    <t>4440002</t>
  </si>
  <si>
    <t>%,V4470002</t>
  </si>
  <si>
    <t>4470002</t>
  </si>
  <si>
    <t>%,V4470004</t>
  </si>
  <si>
    <t>4470004</t>
  </si>
  <si>
    <t>%,V4470005</t>
  </si>
  <si>
    <t>4470005</t>
  </si>
  <si>
    <t>%,V4470006</t>
  </si>
  <si>
    <t>4470006</t>
  </si>
  <si>
    <t>%,V4470007</t>
  </si>
  <si>
    <t>4470007</t>
  </si>
  <si>
    <t>%,V4470010</t>
  </si>
  <si>
    <t>4470010</t>
  </si>
  <si>
    <t>%,V4470011</t>
  </si>
  <si>
    <t>4470011</t>
  </si>
  <si>
    <t>%,V4470026</t>
  </si>
  <si>
    <t>4470026</t>
  </si>
  <si>
    <t>%,V4470027</t>
  </si>
  <si>
    <t>4470027</t>
  </si>
  <si>
    <t>%,V4470028</t>
  </si>
  <si>
    <t>4470028</t>
  </si>
  <si>
    <t>%,V4470033</t>
  </si>
  <si>
    <t>4470033</t>
  </si>
  <si>
    <t>%,V4470064</t>
  </si>
  <si>
    <t>4470064</t>
  </si>
  <si>
    <t>%,V4470066</t>
  </si>
  <si>
    <t>4470066</t>
  </si>
  <si>
    <t>%,V4470081</t>
  </si>
  <si>
    <t>4470081</t>
  </si>
  <si>
    <t>%,V4470082</t>
  </si>
  <si>
    <t>4470082</t>
  </si>
  <si>
    <t>%,V4470089</t>
  </si>
  <si>
    <t>4470089</t>
  </si>
  <si>
    <t>%,V4470090</t>
  </si>
  <si>
    <t>4470090</t>
  </si>
  <si>
    <t>%,V4470091</t>
  </si>
  <si>
    <t>4470091</t>
  </si>
  <si>
    <t>%,V4470092</t>
  </si>
  <si>
    <t>4470092</t>
  </si>
  <si>
    <t>%,V4470093</t>
  </si>
  <si>
    <t>4470093</t>
  </si>
  <si>
    <t>%,V4470094</t>
  </si>
  <si>
    <t>4470094</t>
  </si>
  <si>
    <t>%,V4470095</t>
  </si>
  <si>
    <t>4470095</t>
  </si>
  <si>
    <t>%,V4470098</t>
  </si>
  <si>
    <t>4470098</t>
  </si>
  <si>
    <t>%,V4470099</t>
  </si>
  <si>
    <t>4470099</t>
  </si>
  <si>
    <t>%,V4470100</t>
  </si>
  <si>
    <t>4470100</t>
  </si>
  <si>
    <t>%,V4470101</t>
  </si>
  <si>
    <t>4470101</t>
  </si>
  <si>
    <t>%,V4470103</t>
  </si>
  <si>
    <t>4470103</t>
  </si>
  <si>
    <t>%,V4470106</t>
  </si>
  <si>
    <t>4470106</t>
  </si>
  <si>
    <t>%,V4470107</t>
  </si>
  <si>
    <t>4470107</t>
  </si>
  <si>
    <t>%,V4470109</t>
  </si>
  <si>
    <t>4470109</t>
  </si>
  <si>
    <t>%,V4470110</t>
  </si>
  <si>
    <t>4470110</t>
  </si>
  <si>
    <t>%,V4470112</t>
  </si>
  <si>
    <t>4470112</t>
  </si>
  <si>
    <t>%,V4470114</t>
  </si>
  <si>
    <t>4470114</t>
  </si>
  <si>
    <t>%,V4470115</t>
  </si>
  <si>
    <t>4470115</t>
  </si>
  <si>
    <t>%,V4470116</t>
  </si>
  <si>
    <t>4470116</t>
  </si>
  <si>
    <t>%,V4470124</t>
  </si>
  <si>
    <t>4470124</t>
  </si>
  <si>
    <t>%,V4470125</t>
  </si>
  <si>
    <t>4470125</t>
  </si>
  <si>
    <t>%,V4470126</t>
  </si>
  <si>
    <t>4470126</t>
  </si>
  <si>
    <t>%,V4470131</t>
  </si>
  <si>
    <t>4470131</t>
  </si>
  <si>
    <t>%,V4470141</t>
  </si>
  <si>
    <t>4470141</t>
  </si>
  <si>
    <t>%,V4470143</t>
  </si>
  <si>
    <t>4470143</t>
  </si>
  <si>
    <t>%,V4470144</t>
  </si>
  <si>
    <t>4470144</t>
  </si>
  <si>
    <t>%,V4470150</t>
  </si>
  <si>
    <t>4470150</t>
  </si>
  <si>
    <t>%,V4470155</t>
  </si>
  <si>
    <t>4470155</t>
  </si>
  <si>
    <t>%,V4470156</t>
  </si>
  <si>
    <t>4470156</t>
  </si>
  <si>
    <t>%,V4470166</t>
  </si>
  <si>
    <t>4470166</t>
  </si>
  <si>
    <t>%,V4470167</t>
  </si>
  <si>
    <t>4470167</t>
  </si>
  <si>
    <t>%,V4470168</t>
  </si>
  <si>
    <t>4470168</t>
  </si>
  <si>
    <t>%,V4470169</t>
  </si>
  <si>
    <t>4470169</t>
  </si>
  <si>
    <t>%,V4470170</t>
  </si>
  <si>
    <t>4470170</t>
  </si>
  <si>
    <t>%,V4470202</t>
  </si>
  <si>
    <t>4470202</t>
  </si>
  <si>
    <t>%,V4470203</t>
  </si>
  <si>
    <t>4470203</t>
  </si>
  <si>
    <t>%,V4470204</t>
  </si>
  <si>
    <t>4470204</t>
  </si>
  <si>
    <t>%,V4470205</t>
  </si>
  <si>
    <t>4470205</t>
  </si>
  <si>
    <t>%,V4470206</t>
  </si>
  <si>
    <t>4470206</t>
  </si>
  <si>
    <t>%,V4470207</t>
  </si>
  <si>
    <t>4470207</t>
  </si>
  <si>
    <t>%,V4470208</t>
  </si>
  <si>
    <t>4470208</t>
  </si>
  <si>
    <t>%,V4470209</t>
  </si>
  <si>
    <t>4470209</t>
  </si>
  <si>
    <t>%,V4470210</t>
  </si>
  <si>
    <t>4470210</t>
  </si>
  <si>
    <t>%,V4470211</t>
  </si>
  <si>
    <t>4470211</t>
  </si>
  <si>
    <t>%,V4470212</t>
  </si>
  <si>
    <t>4470212</t>
  </si>
  <si>
    <t>%,V4470214</t>
  </si>
  <si>
    <t>4470214</t>
  </si>
  <si>
    <t>%,V4470215</t>
  </si>
  <si>
    <t>4470215</t>
  </si>
  <si>
    <t>%,V4470216</t>
  </si>
  <si>
    <t>4470216</t>
  </si>
  <si>
    <t>%,V4500000</t>
  </si>
  <si>
    <t>4500000</t>
  </si>
  <si>
    <t>%,V4510001</t>
  </si>
  <si>
    <t>4510001</t>
  </si>
  <si>
    <t>%,V4540002</t>
  </si>
  <si>
    <t>4540002</t>
  </si>
  <si>
    <t>%,V4540004</t>
  </si>
  <si>
    <t>4540004</t>
  </si>
  <si>
    <t>%,V4560007</t>
  </si>
  <si>
    <t>4560007</t>
  </si>
  <si>
    <t>%,V4560012</t>
  </si>
  <si>
    <t>4560012</t>
  </si>
  <si>
    <t>%,V4560013</t>
  </si>
  <si>
    <t>4560013</t>
  </si>
  <si>
    <t>%,V4560015</t>
  </si>
  <si>
    <t>4560015</t>
  </si>
  <si>
    <t>%,V4560016</t>
  </si>
  <si>
    <t>4560016</t>
  </si>
  <si>
    <t>%,V4560041</t>
  </si>
  <si>
    <t>4560041</t>
  </si>
  <si>
    <t>%,V4560049</t>
  </si>
  <si>
    <t>4560049</t>
  </si>
  <si>
    <t>%,V4560050</t>
  </si>
  <si>
    <t>4560050</t>
  </si>
  <si>
    <t>%,V4560058</t>
  </si>
  <si>
    <t>4560058</t>
  </si>
  <si>
    <t>%,V4560060</t>
  </si>
  <si>
    <t>4560060</t>
  </si>
  <si>
    <t>%,V4560062</t>
  </si>
  <si>
    <t>4560062</t>
  </si>
  <si>
    <t>%,V4560068</t>
  </si>
  <si>
    <t>4560068</t>
  </si>
  <si>
    <t>%,V4560085</t>
  </si>
  <si>
    <t>4560085</t>
  </si>
  <si>
    <t>%,V4560095</t>
  </si>
  <si>
    <t>4560095</t>
  </si>
  <si>
    <t>%,V4560106</t>
  </si>
  <si>
    <t>4560106</t>
  </si>
  <si>
    <t>%,V4560109</t>
  </si>
  <si>
    <t>4560109</t>
  </si>
  <si>
    <t>%,V4560111</t>
  </si>
  <si>
    <t>4560111</t>
  </si>
  <si>
    <t>%,V4561002</t>
  </si>
  <si>
    <t>4561002</t>
  </si>
  <si>
    <t>%,V4561003</t>
  </si>
  <si>
    <t>4561003</t>
  </si>
  <si>
    <t>%,V4561005</t>
  </si>
  <si>
    <t>4561005</t>
  </si>
  <si>
    <t>%,V4561006</t>
  </si>
  <si>
    <t>4561006</t>
  </si>
  <si>
    <t>%,V4561007</t>
  </si>
  <si>
    <t>4561007</t>
  </si>
  <si>
    <t>%,V4561019</t>
  </si>
  <si>
    <t>4561019</t>
  </si>
  <si>
    <t>%,V4470001</t>
  </si>
  <si>
    <t>4470001</t>
  </si>
  <si>
    <t>%,V4470035</t>
  </si>
  <si>
    <t>4470035</t>
  </si>
  <si>
    <t>%,V4470128</t>
  </si>
  <si>
    <t>4470128</t>
  </si>
  <si>
    <t>%,V4540001</t>
  </si>
  <si>
    <t>4540001</t>
  </si>
  <si>
    <t>%,V4491003</t>
  </si>
  <si>
    <t>4491003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</si>
  <si>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</si>
  <si>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</si>
  <si>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</si>
  <si>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</si>
  <si>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</si>
  <si>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</si>
  <si>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</si>
  <si>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</si>
  <si>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</si>
  <si>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</si>
  <si>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</si>
  <si>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</si>
  <si>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</si>
  <si>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</si>
  <si>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</si>
  <si>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</si>
  <si>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</si>
  <si>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</si>
  <si>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</si>
  <si>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</si>
  <si>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</si>
  <si>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</si>
  <si>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</si>
  <si>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</si>
  <si>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</si>
  <si>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</si>
  <si>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</si>
  <si>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</si>
  <si>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</si>
  <si>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</si>
  <si>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</si>
  <si>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</si>
  <si>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</si>
  <si>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</si>
  <si>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</si>
  <si>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</si>
  <si>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</si>
  <si>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</si>
  <si>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</si>
  <si>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</si>
  <si>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</si>
  <si>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</si>
  <si>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</si>
  <si>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</si>
  <si>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</si>
  <si>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</si>
  <si>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</si>
  <si>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</si>
  <si>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</si>
  <si>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</si>
  <si>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</si>
  <si>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</si>
  <si>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</si>
  <si>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</si>
  <si>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</si>
  <si>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</si>
  <si>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%,V5550095</t>
  </si>
  <si>
    <t>5550095</t>
  </si>
  <si>
    <t>%,V5550096</t>
  </si>
  <si>
    <t>5550096</t>
  </si>
  <si>
    <t>%,V5550097</t>
  </si>
  <si>
    <t>5550097</t>
  </si>
  <si>
    <t>%,V5550098</t>
  </si>
  <si>
    <t>5550098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</si>
  <si>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</si>
  <si>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</si>
  <si>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</si>
  <si>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</si>
  <si>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</si>
  <si>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</si>
  <si>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</si>
  <si>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</si>
  <si>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</si>
  <si>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</si>
  <si>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</si>
  <si>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</si>
  <si>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</si>
  <si>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</si>
  <si>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</si>
  <si>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</si>
  <si>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</si>
  <si>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</si>
  <si>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</si>
  <si>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</si>
  <si>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</si>
  <si>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</si>
  <si>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</si>
  <si>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</si>
  <si>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</si>
  <si>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</si>
  <si>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</si>
  <si>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</si>
  <si>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</si>
  <si>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</si>
  <si>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</si>
  <si>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</si>
  <si>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</si>
  <si>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</si>
  <si>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</si>
  <si>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</si>
  <si>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</si>
  <si>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</si>
  <si>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</si>
  <si>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</si>
  <si>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</si>
  <si>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</si>
  <si>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</si>
  <si>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</si>
  <si>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</si>
  <si>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</si>
  <si>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</si>
  <si>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</si>
  <si>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</si>
  <si>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</si>
  <si>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</si>
  <si>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</si>
  <si>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</si>
  <si>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</si>
  <si>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%,V5090003</t>
  </si>
  <si>
    <t>5090003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</si>
  <si>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</si>
  <si>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</si>
  <si>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</si>
  <si>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</si>
  <si>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</si>
  <si>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</si>
  <si>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</si>
  <si>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</si>
  <si>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</si>
  <si>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</si>
  <si>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</si>
  <si>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</si>
  <si>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</si>
  <si>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</si>
  <si>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</si>
  <si>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</si>
  <si>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</si>
  <si>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</si>
  <si>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</si>
  <si>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</si>
  <si>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</si>
  <si>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</si>
  <si>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</si>
  <si>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</si>
  <si>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</si>
  <si>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</si>
  <si>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</si>
  <si>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</si>
  <si>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</si>
  <si>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</si>
  <si>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</si>
  <si>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</si>
  <si>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</si>
  <si>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</si>
  <si>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</si>
  <si>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</si>
  <si>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</si>
  <si>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</si>
  <si>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</si>
  <si>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</si>
  <si>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</si>
  <si>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</si>
  <si>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</si>
  <si>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</si>
  <si>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</si>
  <si>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</si>
  <si>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</si>
  <si>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</si>
  <si>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</si>
  <si>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</si>
  <si>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</si>
  <si>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</si>
  <si>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</si>
  <si>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</si>
  <si>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</si>
  <si>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</si>
  <si>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</si>
  <si>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</si>
  <si>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</si>
  <si>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</si>
  <si>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</si>
  <si>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</si>
  <si>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</si>
  <si>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</si>
  <si>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</si>
  <si>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</si>
  <si>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</si>
  <si>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</si>
  <si>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</si>
  <si>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</si>
  <si>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</si>
  <si>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</si>
  <si>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</si>
  <si>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</si>
  <si>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</si>
  <si>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</si>
  <si>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</si>
  <si>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</si>
  <si>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</si>
  <si>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</si>
  <si>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</si>
  <si>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</si>
  <si>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</si>
  <si>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</si>
  <si>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</si>
  <si>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</si>
  <si>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</si>
  <si>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</si>
  <si>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</si>
  <si>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</si>
  <si>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</si>
  <si>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</si>
  <si>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</si>
  <si>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</si>
  <si>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</si>
  <si>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</si>
  <si>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</si>
  <si>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</si>
  <si>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</si>
  <si>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</si>
  <si>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</si>
  <si>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</si>
  <si>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</si>
  <si>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</si>
  <si>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</si>
  <si>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</si>
  <si>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</si>
  <si>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</si>
  <si>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</si>
  <si>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</si>
  <si>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</si>
  <si>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</si>
  <si>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</si>
  <si>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</si>
  <si>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</si>
  <si>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</si>
  <si>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</si>
  <si>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</si>
  <si>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</si>
  <si>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</si>
  <si>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</si>
  <si>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</si>
  <si>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</si>
  <si>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</si>
  <si>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</si>
  <si>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</si>
  <si>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</si>
  <si>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</si>
  <si>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</si>
  <si>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</si>
  <si>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</si>
  <si>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</si>
  <si>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</si>
  <si>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</si>
  <si>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</si>
  <si>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</si>
  <si>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</si>
  <si>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</si>
  <si>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</si>
  <si>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</si>
  <si>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</si>
  <si>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</si>
  <si>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</si>
  <si>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</si>
  <si>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</si>
  <si>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</si>
  <si>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</si>
  <si>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</si>
  <si>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</si>
  <si>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</si>
  <si>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</si>
  <si>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</si>
  <si>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</si>
  <si>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</si>
  <si>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</si>
  <si>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</si>
  <si>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</si>
  <si>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</si>
  <si>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</si>
  <si>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</si>
  <si>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</si>
  <si>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</si>
  <si>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</si>
  <si>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</si>
  <si>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</si>
  <si>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</si>
  <si>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</si>
  <si>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</si>
  <si>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</si>
  <si>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</si>
  <si>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</si>
  <si>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</si>
  <si>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</si>
  <si>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</si>
  <si>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</si>
  <si>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</si>
  <si>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</si>
  <si>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</si>
  <si>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</si>
  <si>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</si>
  <si>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</si>
  <si>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</si>
  <si>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</si>
  <si>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</si>
  <si>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</si>
  <si>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</si>
  <si>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</si>
  <si>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</si>
  <si>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</si>
  <si>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</si>
  <si>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</si>
  <si>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</si>
  <si>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</si>
  <si>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</si>
  <si>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</si>
  <si>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</si>
  <si>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</si>
  <si>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</si>
  <si>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</si>
  <si>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</si>
  <si>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</si>
  <si>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</si>
  <si>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</si>
  <si>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</si>
  <si>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</si>
  <si>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</si>
  <si>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</si>
  <si>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</si>
  <si>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</si>
  <si>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</si>
  <si>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</si>
  <si>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</si>
  <si>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</si>
  <si>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</si>
  <si>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</si>
  <si>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</si>
  <si>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</si>
  <si>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</si>
  <si>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</si>
  <si>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</si>
  <si>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</si>
  <si>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</si>
  <si>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</si>
  <si>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</si>
  <si>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</si>
  <si>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</si>
  <si>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</si>
  <si>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</si>
  <si>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</si>
  <si>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</si>
  <si>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</si>
  <si>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</si>
  <si>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</si>
  <si>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</si>
  <si>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</si>
  <si>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</si>
  <si>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</si>
  <si>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</si>
  <si>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</si>
  <si>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</si>
  <si>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</si>
  <si>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</si>
  <si>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</si>
  <si>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</si>
  <si>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</si>
  <si>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</si>
  <si>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</si>
  <si>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</si>
  <si>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</si>
  <si>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</si>
  <si>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</si>
  <si>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</si>
  <si>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</si>
  <si>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</si>
  <si>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</si>
  <si>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</si>
  <si>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</si>
  <si>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</si>
  <si>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</si>
  <si>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</si>
  <si>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</si>
  <si>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</si>
  <si>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</si>
  <si>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</si>
  <si>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</si>
  <si>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</si>
  <si>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</si>
  <si>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</si>
  <si>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</si>
  <si>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</si>
  <si>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</si>
  <si>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</si>
  <si>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</si>
  <si>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</si>
  <si>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</si>
  <si>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</si>
  <si>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</si>
  <si>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</si>
  <si>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</si>
  <si>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</si>
  <si>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</si>
  <si>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</si>
  <si>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</si>
  <si>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</si>
  <si>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</si>
  <si>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</si>
  <si>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</si>
  <si>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</si>
  <si>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</si>
  <si>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</si>
  <si>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</si>
  <si>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</si>
  <si>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</si>
  <si>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</si>
  <si>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</si>
  <si>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</si>
  <si>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</si>
  <si>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</si>
  <si>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</si>
  <si>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</si>
  <si>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</si>
  <si>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</si>
  <si>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</si>
  <si>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</si>
  <si>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</si>
  <si>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</si>
  <si>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</si>
  <si>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</si>
  <si>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</si>
  <si>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</si>
  <si>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</si>
  <si>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</si>
  <si>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</si>
  <si>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</si>
  <si>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</si>
  <si>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</si>
  <si>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</si>
  <si>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</si>
  <si>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</si>
  <si>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</si>
  <si>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</si>
  <si>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</si>
  <si>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</si>
  <si>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</si>
  <si>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</si>
  <si>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</si>
  <si>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</si>
  <si>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</si>
  <si>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</si>
  <si>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</si>
  <si>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</si>
  <si>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</si>
  <si>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</si>
  <si>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</si>
  <si>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</si>
  <si>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</si>
  <si>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</si>
  <si>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</si>
  <si>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</si>
  <si>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</si>
  <si>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</si>
  <si>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</si>
  <si>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</si>
  <si>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</si>
  <si>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</si>
  <si>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</si>
  <si>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</si>
  <si>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</si>
  <si>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</si>
  <si>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</si>
  <si>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</si>
  <si>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</si>
  <si>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</si>
  <si>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</si>
  <si>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</si>
  <si>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</si>
  <si>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</si>
  <si>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</si>
  <si>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</si>
  <si>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</si>
  <si>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</si>
  <si>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</si>
  <si>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%,V408100607</t>
  </si>
  <si>
    <t>408100607</t>
  </si>
  <si>
    <t>%,V408100608</t>
  </si>
  <si>
    <t>408100608</t>
  </si>
  <si>
    <t>%,V408100609</t>
  </si>
  <si>
    <t>408100609</t>
  </si>
  <si>
    <t>%,V4081007</t>
  </si>
  <si>
    <t>4081007</t>
  </si>
  <si>
    <t>%,V408100806</t>
  </si>
  <si>
    <t>408100806</t>
  </si>
  <si>
    <t>%,V408100807</t>
  </si>
  <si>
    <t>408100807</t>
  </si>
  <si>
    <t>%,V408100808</t>
  </si>
  <si>
    <t>408100808</t>
  </si>
  <si>
    <t>%,V408100809</t>
  </si>
  <si>
    <t>408100809</t>
  </si>
  <si>
    <t>%,V408101407</t>
  </si>
  <si>
    <t>408101407</t>
  </si>
  <si>
    <t>%,V408101408</t>
  </si>
  <si>
    <t>408101408</t>
  </si>
  <si>
    <t>%,V408101409</t>
  </si>
  <si>
    <t>408101409</t>
  </si>
  <si>
    <t>%,V408101707</t>
  </si>
  <si>
    <t>408101707</t>
  </si>
  <si>
    <t>%,V408101708</t>
  </si>
  <si>
    <t>408101708</t>
  </si>
  <si>
    <t>%,V408101806</t>
  </si>
  <si>
    <t>408101806</t>
  </si>
  <si>
    <t>%,V408101807</t>
  </si>
  <si>
    <t>408101807</t>
  </si>
  <si>
    <t>%,V408101808</t>
  </si>
  <si>
    <t>408101808</t>
  </si>
  <si>
    <t>%,V408101900</t>
  </si>
  <si>
    <t>408101900</t>
  </si>
  <si>
    <t>%,V408101907</t>
  </si>
  <si>
    <t>408101907</t>
  </si>
  <si>
    <t>%,V408101908</t>
  </si>
  <si>
    <t>408101908</t>
  </si>
  <si>
    <t>%,V408101909</t>
  </si>
  <si>
    <t>408101909</t>
  </si>
  <si>
    <t>%,V408102208</t>
  </si>
  <si>
    <t>408102208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</si>
  <si>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</si>
  <si>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</si>
  <si>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</si>
  <si>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</si>
  <si>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</si>
  <si>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</si>
  <si>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</si>
  <si>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</si>
  <si>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</si>
  <si>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</si>
  <si>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</si>
  <si>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</si>
  <si>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</si>
  <si>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</si>
  <si>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</si>
  <si>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</si>
  <si>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</si>
  <si>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</si>
  <si>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</si>
  <si>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</si>
  <si>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</si>
  <si>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</si>
  <si>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%,V408103609</t>
  </si>
  <si>
    <t>408103609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</si>
  <si>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</si>
  <si>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</si>
  <si>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</si>
  <si>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</si>
  <si>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</si>
  <si>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</si>
  <si>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</si>
  <si>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</si>
  <si>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</si>
  <si>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</si>
  <si>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</si>
  <si>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</si>
  <si>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</si>
  <si>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</si>
  <si>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</si>
  <si>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</si>
  <si>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</si>
  <si>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</si>
  <si>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</si>
  <si>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</si>
  <si>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</si>
  <si>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</si>
  <si>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</si>
  <si>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</si>
  <si>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</si>
  <si>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</si>
  <si>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</si>
  <si>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</si>
  <si>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</si>
  <si>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</si>
  <si>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</si>
  <si>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</si>
  <si>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</si>
  <si>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</si>
  <si>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</si>
  <si>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</si>
  <si>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</si>
  <si>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</si>
  <si>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</si>
  <si>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</si>
  <si>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</si>
  <si>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</si>
  <si>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</si>
  <si>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</si>
  <si>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%,V4210021</t>
  </si>
  <si>
    <t>4210021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</si>
  <si>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</si>
  <si>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</si>
  <si>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</si>
  <si>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</si>
  <si>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</si>
  <si>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</si>
  <si>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</si>
  <si>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</si>
  <si>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</si>
  <si>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</si>
  <si>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</si>
  <si>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</si>
  <si>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</si>
  <si>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</si>
  <si>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</si>
  <si>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</si>
  <si>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</si>
  <si>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</si>
  <si>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</si>
  <si>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</si>
  <si>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</si>
  <si>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</si>
  <si>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</si>
  <si>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</si>
  <si>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</si>
  <si>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</si>
  <si>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</si>
  <si>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</si>
  <si>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</si>
  <si>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</si>
  <si>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</si>
  <si>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</si>
  <si>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</si>
  <si>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</si>
  <si>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%,V408200508</t>
  </si>
  <si>
    <t>408200508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</si>
  <si>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</si>
  <si>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</si>
  <si>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</si>
  <si>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</si>
  <si>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</si>
  <si>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</si>
  <si>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</si>
  <si>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</si>
  <si>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</si>
  <si>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</si>
  <si>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</si>
  <si>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</si>
  <si>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</si>
  <si>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</si>
  <si>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</si>
  <si>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</si>
  <si>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</si>
  <si>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</si>
  <si>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</si>
  <si>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</si>
  <si>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</si>
  <si>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</si>
  <si>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</si>
  <si>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</si>
  <si>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</si>
  <si>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</si>
  <si>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</si>
  <si>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</si>
  <si>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</si>
  <si>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</si>
  <si>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</si>
  <si>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</si>
  <si>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</si>
  <si>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</si>
  <si>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</si>
  <si>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</si>
  <si>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</si>
  <si>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</si>
  <si>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</si>
  <si>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</si>
  <si>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</si>
  <si>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</si>
  <si>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</si>
  <si>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</si>
  <si>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</si>
  <si>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</si>
  <si>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</si>
  <si>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</si>
  <si>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</si>
  <si>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</si>
  <si>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</si>
  <si>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</si>
  <si>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</si>
  <si>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</si>
  <si>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</si>
  <si>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</si>
  <si>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</si>
  <si>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</si>
  <si>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</si>
  <si>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</si>
  <si>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Gain Disposition of Allowances</t>
  </si>
  <si>
    <t>Comp. Allow. Gains SO2</t>
  </si>
  <si>
    <t>Comp. Allow. Gains-Seas NOx</t>
  </si>
  <si>
    <t>Loss Disposition of Allowances</t>
  </si>
  <si>
    <t>Residential Sales-W/Space Htg</t>
  </si>
  <si>
    <t>Residential Sales-W/O Space Ht</t>
  </si>
  <si>
    <t>Residential Fuel Rev</t>
  </si>
  <si>
    <t>Commercial Sales</t>
  </si>
  <si>
    <t>Industrial Sales (Excl Mines)</t>
  </si>
  <si>
    <t>Ind Sales-NonAffil(Incl Mines)</t>
  </si>
  <si>
    <t>Sales to Pub Auth - Schools</t>
  </si>
  <si>
    <t>Sales to Pub Auth - Ex Schools</t>
  </si>
  <si>
    <t>Commercial Fuel Rev</t>
  </si>
  <si>
    <t>Industrial Fuel Rev</t>
  </si>
  <si>
    <t>Public Street/Highway Lighting</t>
  </si>
  <si>
    <t>Public St &amp; Hwy Light Fuel Rev</t>
  </si>
  <si>
    <t>Sales for Resale - NonAssoc</t>
  </si>
  <si>
    <t>Sales for Resale-Nonaff-Ancill</t>
  </si>
  <si>
    <t>Sales for Resale-Nonaff-Transm</t>
  </si>
  <si>
    <t>Sales for Resale-Bookout Sales</t>
  </si>
  <si>
    <t>Sales for Resale-Option Sales</t>
  </si>
  <si>
    <t>Sales for Resale-Bookout Purch</t>
  </si>
  <si>
    <t>Sales for Resale-Option Purch</t>
  </si>
  <si>
    <t>Sale for Resl - Real from East</t>
  </si>
  <si>
    <t>Whsal/Muni/Pb Ath Fuel Rev</t>
  </si>
  <si>
    <t>Sale/Resale - NA - Fuel Rev</t>
  </si>
  <si>
    <t>Whsal/Muni/Pub Auth Base Rev</t>
  </si>
  <si>
    <t>Purch Pwr PhysTrad - Non Assoc</t>
  </si>
  <si>
    <t>PWR Trding Trans Exp-NonAssoc</t>
  </si>
  <si>
    <t>Financial Spark Gas - Realized</t>
  </si>
  <si>
    <t>Financial Electric Realized</t>
  </si>
  <si>
    <t>PJM Energy Sales Margin</t>
  </si>
  <si>
    <t>PJM Spot Energy Purchases</t>
  </si>
  <si>
    <t>PJM Explicit Congestion OSS</t>
  </si>
  <si>
    <t>PJM Implicit Congestion-OSS</t>
  </si>
  <si>
    <t>PJM Implicit Congestion-LSE</t>
  </si>
  <si>
    <t>PJM Transm. Loss - OSS</t>
  </si>
  <si>
    <t>PJM Ancillary Serv.-Reg</t>
  </si>
  <si>
    <t>PJM Oper.Reserve Rev-OSS</t>
  </si>
  <si>
    <t>PJM Capacity Cr. Net Sales</t>
  </si>
  <si>
    <t>PJM FTR Revenue-OSS</t>
  </si>
  <si>
    <t>PJM FTR Revenue-LSE</t>
  </si>
  <si>
    <t>PJM Energy Sales Cost</t>
  </si>
  <si>
    <t>PJM Pt2Pt Trans.Purch-NonAff.</t>
  </si>
  <si>
    <t>PJM NITS Purch-NonAff.</t>
  </si>
  <si>
    <t>PJM FTR Revenue-Spec</t>
  </si>
  <si>
    <t>PJM TO Admin. Exp.-NonAff.</t>
  </si>
  <si>
    <t>Non-ECR Phys. Sales-OSS</t>
  </si>
  <si>
    <t>PJM Transm. Loss - LSE</t>
  </si>
  <si>
    <t>PJM Meter Corrections-OSS</t>
  </si>
  <si>
    <t>PJM Meter Corrections-LSE</t>
  </si>
  <si>
    <t>PJM Incremental Spot-OSS</t>
  </si>
  <si>
    <t>PJM Incremental Exp Cong-OSS</t>
  </si>
  <si>
    <t>PJM Incremental Imp Cong-OSS</t>
  </si>
  <si>
    <t>Non ECR Purchased Power OSS</t>
  </si>
  <si>
    <t>PJM Contract Net Charge Credit</t>
  </si>
  <si>
    <t>Financial Hedge Realized</t>
  </si>
  <si>
    <t>Realiz.Sharing - 06 SIA</t>
  </si>
  <si>
    <t>Transm. Rev.-Dedic. Whlsl/Muni</t>
  </si>
  <si>
    <t>OSS Physical Margin Reclass</t>
  </si>
  <si>
    <t>OSS Optim. Margin Reclass</t>
  </si>
  <si>
    <t>Marginal Explicit Losses</t>
  </si>
  <si>
    <t>MISO FTR Revenues OSS</t>
  </si>
  <si>
    <t>Interest Rate Swaps-Power</t>
  </si>
  <si>
    <t>Capacity Sales Trading</t>
  </si>
  <si>
    <t>Non-ECR Auction Sales-OSS</t>
  </si>
  <si>
    <t>PJM OpRes-LSE-Credit</t>
  </si>
  <si>
    <t>PJM OpRes-LSE-Charge</t>
  </si>
  <si>
    <t>PJM Spinning-Credit</t>
  </si>
  <si>
    <t>PJM Spinning-Charge</t>
  </si>
  <si>
    <t>PJM Trans loss credits-OSS</t>
  </si>
  <si>
    <t>PJM transm loss charges - LSE</t>
  </si>
  <si>
    <t>PJM Transm loss credits-LSE</t>
  </si>
  <si>
    <t>PJM transm loss charges-OSS</t>
  </si>
  <si>
    <t>PJM ML OSS 3 Pct Rev</t>
  </si>
  <si>
    <t>PJM ML OSS 3 Pct Fuel</t>
  </si>
  <si>
    <t>PJM ML OSS 3 Pct NonFuel</t>
  </si>
  <si>
    <t>PJM 30m Suppl Reserve CR OSS</t>
  </si>
  <si>
    <t>PJM 30m Suppl Reserve CH OSS</t>
  </si>
  <si>
    <t>PJM Explicit Loss not in ECR</t>
  </si>
  <si>
    <t>Forfeited Discounts</t>
  </si>
  <si>
    <t>Misc Service Rev - Nonaffil</t>
  </si>
  <si>
    <t>Rent From Elect Property-NAC</t>
  </si>
  <si>
    <t>Rent From Elect Prop-ABD-Nonaf</t>
  </si>
  <si>
    <t>Oth Elect Rev - DSM Program</t>
  </si>
  <si>
    <t>Oth Elect Rev - Nonaffiliated</t>
  </si>
  <si>
    <t>Oth Elect Rev-Trans-Nonaffil</t>
  </si>
  <si>
    <t>Other Electric Revenues - ABD</t>
  </si>
  <si>
    <t>Financial Trading Rev-Unreal</t>
  </si>
  <si>
    <t>Miscellaneous Revenue-NonAffil</t>
  </si>
  <si>
    <t>Merch Generation Finan -Realzd</t>
  </si>
  <si>
    <t>Oth Elec Rev-Coal Trd Rlzd G-L</t>
  </si>
  <si>
    <t>PJM NITS Revenue-NonAff.</t>
  </si>
  <si>
    <t>PJM Pt2Pt Trans.Rev.-NonAff.</t>
  </si>
  <si>
    <t>PJM TO Admin. Rev..-NonAff.</t>
  </si>
  <si>
    <t>SECA Transmission Revenue</t>
  </si>
  <si>
    <t>PJM Expansion Cost Recov</t>
  </si>
  <si>
    <t>RTO Form. Cost Recovery</t>
  </si>
  <si>
    <t>MTM-Emissions Compliance</t>
  </si>
  <si>
    <t>Interest Rate Swaps-Coal</t>
  </si>
  <si>
    <t>MTM Aff GL Coal Trading</t>
  </si>
  <si>
    <t>RTO Formation Cost Recovery</t>
  </si>
  <si>
    <t>PJM Point to Point Trans Svc</t>
  </si>
  <si>
    <t>PJM Trans Owner Admin Rev</t>
  </si>
  <si>
    <t>PJM Network Integ Trans Svc</t>
  </si>
  <si>
    <t>Oth Elec Rev Trans Non Affil</t>
  </si>
  <si>
    <t>Sales for Resale - Assoc Cos</t>
  </si>
  <si>
    <t>Sls for Rsl - Fuel Rev - Assoc</t>
  </si>
  <si>
    <t>Sales for Res-Aff. Pool Energy</t>
  </si>
  <si>
    <t>Rent From Elect Property - Af</t>
  </si>
  <si>
    <t>SALES TO AFFILIATES</t>
  </si>
  <si>
    <t>GROSS OPERATING REVENUES</t>
  </si>
  <si>
    <t>Prov Rate Refund - Retail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</si>
  <si>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</si>
  <si>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</si>
  <si>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</si>
  <si>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</si>
  <si>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</si>
  <si>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</si>
  <si>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</si>
  <si>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</si>
  <si>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</si>
  <si>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</si>
  <si>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</si>
  <si>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</si>
  <si>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</si>
  <si>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</si>
  <si>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</si>
  <si>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</si>
  <si>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</si>
  <si>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</si>
  <si>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</si>
  <si>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</si>
  <si>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</si>
  <si>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</si>
  <si>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</si>
  <si>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</si>
  <si>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</si>
  <si>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</si>
  <si>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</si>
  <si>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PJM 30m Suppl Rserv Charge LSE</t>
  </si>
  <si>
    <t>Peak Hour Avail charge - LSE</t>
  </si>
  <si>
    <t>Purchased Power - Fuel</t>
  </si>
  <si>
    <t>Purchased Power - Non-Fuel</t>
  </si>
  <si>
    <t>Purch Power-Non Trad-Non-Fuel</t>
  </si>
  <si>
    <t>Purch Power - Mone - Non-Fuel</t>
  </si>
  <si>
    <t>Purch Power - PJM - Non-Fuel</t>
  </si>
  <si>
    <t>PJM Purchases-non-ECR-Auction</t>
  </si>
  <si>
    <t>PJM Capacity Purchases-Auction</t>
  </si>
  <si>
    <t>Purch Power-Pool Non-Fuel -Aff</t>
  </si>
  <si>
    <t>Pur Power-Pool NonFuel-OSS-Aff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</si>
  <si>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</si>
  <si>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</si>
  <si>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</si>
  <si>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</si>
  <si>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</si>
  <si>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</si>
  <si>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</si>
  <si>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</si>
  <si>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</si>
  <si>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</si>
  <si>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</si>
  <si>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</si>
  <si>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</si>
  <si>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</si>
  <si>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</si>
  <si>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</si>
  <si>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</si>
  <si>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</si>
  <si>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</si>
  <si>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</si>
  <si>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</si>
  <si>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</si>
  <si>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Voluntary CO2 Compliance Exp</t>
  </si>
  <si>
    <t>Misc Stm Pwr Exp Environmental</t>
  </si>
  <si>
    <t>Allowance Consumption SO2</t>
  </si>
  <si>
    <t>CO2 Allowance Consumption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</si>
  <si>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</si>
  <si>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</si>
  <si>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</si>
  <si>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</si>
  <si>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</si>
  <si>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Other Pwr Exp-Green Power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</si>
  <si>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</si>
  <si>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</si>
  <si>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</si>
  <si>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</si>
  <si>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</si>
  <si>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</si>
  <si>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</si>
  <si>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</si>
  <si>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</si>
  <si>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</si>
  <si>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</si>
  <si>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</si>
  <si>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</si>
  <si>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</si>
  <si>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</si>
  <si>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</si>
  <si>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</si>
  <si>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</si>
  <si>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</si>
  <si>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</si>
  <si>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</si>
  <si>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</si>
  <si>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</si>
  <si>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</si>
  <si>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</si>
  <si>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</si>
  <si>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</si>
  <si>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</si>
  <si>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</si>
  <si>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</si>
  <si>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</si>
  <si>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</si>
  <si>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</si>
  <si>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</si>
  <si>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</si>
  <si>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</si>
  <si>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</si>
  <si>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</si>
  <si>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</si>
  <si>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</si>
  <si>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</si>
  <si>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</si>
  <si>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</si>
  <si>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</si>
  <si>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</si>
  <si>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</si>
  <si>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</si>
  <si>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</si>
  <si>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</si>
  <si>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</si>
  <si>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</si>
  <si>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</si>
  <si>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</si>
  <si>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</si>
  <si>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</si>
  <si>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</si>
  <si>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</si>
  <si>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</si>
  <si>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</si>
  <si>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</si>
  <si>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</si>
  <si>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</si>
  <si>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</si>
  <si>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</si>
  <si>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</si>
  <si>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</si>
  <si>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</si>
  <si>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</si>
  <si>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</si>
  <si>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</si>
  <si>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</si>
  <si>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</si>
  <si>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</si>
  <si>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</si>
  <si>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</si>
  <si>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</si>
  <si>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</si>
  <si>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</si>
  <si>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</si>
  <si>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</si>
  <si>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</si>
  <si>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</si>
  <si>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</si>
  <si>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</si>
  <si>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</si>
  <si>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</si>
  <si>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</si>
  <si>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</si>
  <si>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</si>
  <si>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</si>
  <si>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</si>
  <si>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</si>
  <si>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</si>
  <si>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</si>
  <si>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</si>
  <si>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</si>
  <si>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</si>
  <si>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</si>
  <si>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</si>
  <si>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</si>
  <si>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</si>
  <si>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</si>
  <si>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</si>
  <si>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</si>
  <si>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</si>
  <si>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</si>
  <si>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</si>
  <si>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</si>
  <si>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</si>
  <si>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</si>
  <si>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</si>
  <si>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</si>
  <si>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</si>
  <si>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</si>
  <si>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</si>
  <si>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</si>
  <si>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</si>
  <si>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</si>
  <si>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</si>
  <si>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</si>
  <si>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</si>
  <si>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</si>
  <si>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</si>
  <si>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</si>
  <si>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</si>
  <si>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</si>
  <si>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</si>
  <si>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</si>
  <si>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</si>
  <si>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</si>
  <si>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</si>
  <si>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</si>
  <si>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</si>
  <si>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</si>
  <si>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</si>
  <si>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</si>
  <si>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</si>
  <si>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</si>
  <si>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</si>
  <si>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</si>
  <si>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</si>
  <si>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</si>
  <si>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</si>
  <si>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</si>
  <si>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</si>
  <si>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</si>
  <si>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</si>
  <si>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</si>
  <si>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Radio Equip - Owned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</si>
  <si>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</si>
  <si>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</si>
  <si>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</si>
  <si>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</si>
  <si>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</si>
  <si>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Exp - Removal Cost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</si>
  <si>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</si>
  <si>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</si>
  <si>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</si>
  <si>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</si>
  <si>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</si>
  <si>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</si>
  <si>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</si>
  <si>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</si>
  <si>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</si>
  <si>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</si>
  <si>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</si>
  <si>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</si>
  <si>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</si>
  <si>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</si>
  <si>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</si>
  <si>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</si>
  <si>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</si>
  <si>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</si>
  <si>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</si>
  <si>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</si>
  <si>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</si>
  <si>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</si>
  <si>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</si>
  <si>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</si>
  <si>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</si>
  <si>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</si>
  <si>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</si>
  <si>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</si>
  <si>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</si>
  <si>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</si>
  <si>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</si>
  <si>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</si>
  <si>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</si>
  <si>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</si>
  <si>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</si>
  <si>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</si>
  <si>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</si>
  <si>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</si>
  <si>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MTM Credit Reserve (B/L)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</si>
  <si>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</si>
  <si>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</si>
  <si>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</si>
  <si>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</si>
  <si>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</si>
  <si>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</si>
  <si>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</si>
  <si>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</si>
  <si>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</si>
  <si>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</si>
  <si>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</si>
  <si>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</si>
  <si>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</si>
  <si>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</si>
  <si>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</si>
  <si>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</si>
  <si>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</si>
  <si>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</si>
  <si>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</si>
  <si>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</si>
  <si>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</si>
  <si>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</si>
  <si>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</si>
  <si>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</si>
  <si>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</si>
  <si>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</si>
  <si>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</si>
  <si>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</si>
  <si>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</si>
  <si>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</si>
  <si>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</si>
  <si>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</si>
  <si>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</si>
  <si>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</si>
  <si>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</si>
  <si>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</si>
  <si>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</si>
  <si>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</si>
  <si>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</si>
  <si>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</si>
  <si>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</si>
  <si>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</si>
  <si>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</si>
  <si>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</si>
  <si>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</si>
  <si>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</si>
  <si>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</si>
  <si>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</si>
  <si>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</si>
  <si>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</si>
  <si>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</si>
  <si>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</si>
  <si>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</si>
  <si>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</si>
  <si>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</si>
  <si>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</si>
  <si>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</si>
  <si>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</si>
  <si>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2009-05-31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</si>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</sst>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66"/>
  <sheetViews>
    <sheetView tabSelected="1" zoomScale="68" zoomScaleNormal="68" zoomScalePageLayoutView="0" workbookViewId="0" topLeftCell="A1">
      <pane xSplit="3" ySplit="7" topLeftCell="D470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3" sqref="C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IF(AN536="error",AN537,AN536)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IF(AN536="error",AN537,AN536)</f>
        <v>KYP CORP CONSOLIDATED</v>
      </c>
      <c r="M2" s="6"/>
      <c r="N2" s="12"/>
      <c r="O2" s="10"/>
      <c r="P2" s="24"/>
      <c r="Q2" s="20"/>
      <c r="R2" s="20"/>
      <c r="S2" s="22"/>
      <c r="T2" s="79" t="str">
        <f>IF(AN536="error",AN537,AN536)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IF(AN536="error",AN537,AN536)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AO520*1</f>
        <v>39964</v>
      </c>
      <c r="C4" s="30"/>
      <c r="D4" s="7"/>
      <c r="E4" s="6"/>
      <c r="F4" s="6"/>
      <c r="G4" s="6"/>
      <c r="H4" s="10"/>
      <c r="I4" s="10"/>
      <c r="J4" s="10"/>
      <c r="K4" s="22"/>
      <c r="L4" s="19">
        <f>AO520*1</f>
        <v>39964</v>
      </c>
      <c r="M4" s="6"/>
      <c r="N4" s="12"/>
      <c r="O4" s="10"/>
      <c r="P4" s="24"/>
      <c r="Q4" s="20"/>
      <c r="R4" s="20"/>
      <c r="S4" s="22"/>
      <c r="T4" s="19">
        <f>AO520*1</f>
        <v>39964</v>
      </c>
      <c r="U4" s="30"/>
      <c r="V4" s="10"/>
      <c r="W4" s="10"/>
      <c r="X4" s="20"/>
      <c r="Y4" s="20"/>
      <c r="Z4" s="20"/>
      <c r="AA4" s="22"/>
      <c r="AB4" s="19">
        <f>AO520*1</f>
        <v>39964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1443</v>
      </c>
      <c r="C5" s="56">
        <f>IF(AO533&gt;0,"REPORT HAS "&amp;AO533&amp;"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06/09/09 15:33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06/09/09 15:33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06/09/09 15:33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06/09/09 15:33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TEXT($AO$520,"YYYY")</f>
        <v>2009</v>
      </c>
      <c r="F7" s="66"/>
      <c r="G7" s="78">
        <f>+E7-1</f>
        <v>2008</v>
      </c>
      <c r="H7" s="63"/>
      <c r="I7" s="63" t="s">
        <v>24</v>
      </c>
      <c r="J7" s="63"/>
      <c r="K7" s="68" t="s">
        <v>25</v>
      </c>
      <c r="L7" s="63"/>
      <c r="M7" s="67" t="str">
        <f>TEXT($AO$520,"YYYY")</f>
        <v>2009</v>
      </c>
      <c r="N7" s="66"/>
      <c r="O7" s="78">
        <f>+M7-1</f>
        <v>2008</v>
      </c>
      <c r="P7" s="63"/>
      <c r="Q7" s="63" t="s">
        <v>24</v>
      </c>
      <c r="R7" s="63"/>
      <c r="S7" s="68" t="s">
        <v>25</v>
      </c>
      <c r="T7" s="63"/>
      <c r="U7" s="67" t="str">
        <f>TEXT($AO$520,"YYYY")</f>
        <v>2009</v>
      </c>
      <c r="V7" s="63"/>
      <c r="W7" s="78">
        <f>+U7-1</f>
        <v>2008</v>
      </c>
      <c r="X7" s="63"/>
      <c r="Y7" s="63" t="s">
        <v>24</v>
      </c>
      <c r="Z7" s="63"/>
      <c r="AA7" s="68" t="s">
        <v>25</v>
      </c>
      <c r="AB7" s="63"/>
      <c r="AC7" s="67" t="str">
        <f>TEXT($AO$520,"YYYY")</f>
        <v>2009</v>
      </c>
      <c r="AD7" s="63"/>
      <c r="AE7" s="78">
        <f>+AC7-1</f>
        <v>2008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1009</v>
      </c>
      <c r="E10" s="5">
        <v>0</v>
      </c>
      <c r="G10" s="5">
        <v>0</v>
      </c>
      <c r="I10" s="9">
        <f aca="true" t="shared" si="0" ref="I10:I41">+E10-G10</f>
        <v>0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0</v>
      </c>
      <c r="M10" s="9">
        <v>0</v>
      </c>
      <c r="O10" s="9">
        <v>0</v>
      </c>
      <c r="Q10" s="9">
        <f aca="true" t="shared" si="2" ref="Q10:Q41">+M10-O10</f>
        <v>0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0</v>
      </c>
      <c r="U10" s="9">
        <v>0</v>
      </c>
      <c r="W10" s="9">
        <v>0</v>
      </c>
      <c r="Y10" s="9">
        <f aca="true" t="shared" si="4" ref="Y10:Y41">+U10-W10</f>
        <v>0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0</v>
      </c>
      <c r="AC10" s="9">
        <v>0</v>
      </c>
      <c r="AE10" s="9">
        <v>1834020.28</v>
      </c>
      <c r="AG10" s="9">
        <f aca="true" t="shared" si="6" ref="AG10:AG41">+AC10-AE10</f>
        <v>-1834020.28</v>
      </c>
      <c r="AI10" s="21" t="str">
        <f aca="true" t="shared" si="7" ref="AI10:AI41">IF(AE10&lt;0,IF(AG10=0,0,IF(OR(AE10=0,AC10=0),"N.M.",IF(ABS(AG10/AE10)&gt;=10,"N.M.",AG10/(-AE10)))),IF(AG10=0,0,IF(OR(AE10=0,AC10=0),"N.M.",IF(ABS(AG10/AE10)&gt;=10,"N.M.",AG10/AE10))))</f>
        <v>N.M.</v>
      </c>
    </row>
    <row r="11" spans="1:35" ht="12.75" outlineLevel="1">
      <c r="A11" s="1" t="s">
        <v>97</v>
      </c>
      <c r="B11" s="16" t="s">
        <v>98</v>
      </c>
      <c r="C11" s="1" t="s">
        <v>1010</v>
      </c>
      <c r="E11" s="5">
        <v>-86.85000000000001</v>
      </c>
      <c r="G11" s="5">
        <v>11866.91</v>
      </c>
      <c r="I11" s="9">
        <f t="shared" si="0"/>
        <v>-11953.76</v>
      </c>
      <c r="K11" s="21">
        <f t="shared" si="1"/>
        <v>-1.007318670150865</v>
      </c>
      <c r="M11" s="9">
        <v>38560.15</v>
      </c>
      <c r="O11" s="9">
        <v>277912.07</v>
      </c>
      <c r="Q11" s="9">
        <f t="shared" si="2"/>
        <v>-239351.92</v>
      </c>
      <c r="S11" s="21">
        <f t="shared" si="3"/>
        <v>-0.8612505387045623</v>
      </c>
      <c r="U11" s="9">
        <v>38560.15</v>
      </c>
      <c r="W11" s="9">
        <v>277912.07</v>
      </c>
      <c r="Y11" s="9">
        <f t="shared" si="4"/>
        <v>-239351.92</v>
      </c>
      <c r="AA11" s="21">
        <f t="shared" si="5"/>
        <v>-0.8612505387045623</v>
      </c>
      <c r="AC11" s="9">
        <v>322531.24000000005</v>
      </c>
      <c r="AE11" s="9">
        <v>277912.07</v>
      </c>
      <c r="AG11" s="9">
        <f t="shared" si="6"/>
        <v>44619.17000000004</v>
      </c>
      <c r="AI11" s="21">
        <f t="shared" si="7"/>
        <v>0.16055139310789934</v>
      </c>
    </row>
    <row r="12" spans="1:35" ht="12.75" outlineLevel="1">
      <c r="A12" s="1" t="s">
        <v>99</v>
      </c>
      <c r="B12" s="16" t="s">
        <v>100</v>
      </c>
      <c r="C12" s="1" t="s">
        <v>1011</v>
      </c>
      <c r="E12" s="5">
        <v>0</v>
      </c>
      <c r="G12" s="5">
        <v>0</v>
      </c>
      <c r="I12" s="9">
        <f t="shared" si="0"/>
        <v>0</v>
      </c>
      <c r="K12" s="21">
        <f t="shared" si="1"/>
        <v>0</v>
      </c>
      <c r="M12" s="9">
        <v>0</v>
      </c>
      <c r="O12" s="9">
        <v>0</v>
      </c>
      <c r="Q12" s="9">
        <f t="shared" si="2"/>
        <v>0</v>
      </c>
      <c r="S12" s="21">
        <f t="shared" si="3"/>
        <v>0</v>
      </c>
      <c r="U12" s="9">
        <v>0</v>
      </c>
      <c r="W12" s="9">
        <v>0</v>
      </c>
      <c r="Y12" s="9">
        <f t="shared" si="4"/>
        <v>0</v>
      </c>
      <c r="AA12" s="21">
        <f t="shared" si="5"/>
        <v>0</v>
      </c>
      <c r="AC12" s="9">
        <v>118500</v>
      </c>
      <c r="AE12" s="9">
        <v>0</v>
      </c>
      <c r="AG12" s="9">
        <f t="shared" si="6"/>
        <v>118500</v>
      </c>
      <c r="AI12" s="21" t="str">
        <f t="shared" si="7"/>
        <v>N.M.</v>
      </c>
    </row>
    <row r="13" spans="1:35" ht="12.75" outlineLevel="1">
      <c r="A13" s="1" t="s">
        <v>101</v>
      </c>
      <c r="B13" s="16" t="s">
        <v>102</v>
      </c>
      <c r="C13" s="1" t="s">
        <v>1012</v>
      </c>
      <c r="E13" s="5">
        <v>0</v>
      </c>
      <c r="G13" s="5">
        <v>0</v>
      </c>
      <c r="I13" s="9">
        <f t="shared" si="0"/>
        <v>0</v>
      </c>
      <c r="K13" s="21">
        <f t="shared" si="1"/>
        <v>0</v>
      </c>
      <c r="M13" s="9">
        <v>0</v>
      </c>
      <c r="O13" s="9">
        <v>6.8500000000000005</v>
      </c>
      <c r="Q13" s="9">
        <f t="shared" si="2"/>
        <v>-6.8500000000000005</v>
      </c>
      <c r="S13" s="21" t="str">
        <f t="shared" si="3"/>
        <v>N.M.</v>
      </c>
      <c r="U13" s="9">
        <v>0</v>
      </c>
      <c r="W13" s="9">
        <v>0</v>
      </c>
      <c r="Y13" s="9">
        <f t="shared" si="4"/>
        <v>0</v>
      </c>
      <c r="AA13" s="21">
        <f t="shared" si="5"/>
        <v>0</v>
      </c>
      <c r="AC13" s="9">
        <v>0</v>
      </c>
      <c r="AE13" s="9">
        <v>-157.96</v>
      </c>
      <c r="AG13" s="9">
        <f t="shared" si="6"/>
        <v>157.96</v>
      </c>
      <c r="AI13" s="21" t="str">
        <f t="shared" si="7"/>
        <v>N.M.</v>
      </c>
    </row>
    <row r="14" spans="1:35" ht="12.75" outlineLevel="1">
      <c r="A14" s="1" t="s">
        <v>103</v>
      </c>
      <c r="B14" s="16" t="s">
        <v>104</v>
      </c>
      <c r="C14" s="1" t="s">
        <v>1013</v>
      </c>
      <c r="E14" s="5">
        <v>4987178.34</v>
      </c>
      <c r="G14" s="5">
        <v>4054214.91</v>
      </c>
      <c r="I14" s="9">
        <f t="shared" si="0"/>
        <v>932963.4299999997</v>
      </c>
      <c r="K14" s="21">
        <f t="shared" si="1"/>
        <v>0.23012184867131272</v>
      </c>
      <c r="M14" s="9">
        <v>17982892.18</v>
      </c>
      <c r="O14" s="9">
        <v>17223102.21</v>
      </c>
      <c r="Q14" s="9">
        <f t="shared" si="2"/>
        <v>759789.9699999988</v>
      </c>
      <c r="S14" s="21">
        <f t="shared" si="3"/>
        <v>0.04411458288616861</v>
      </c>
      <c r="U14" s="9">
        <v>38925447.44</v>
      </c>
      <c r="W14" s="9">
        <v>37125119.17</v>
      </c>
      <c r="Y14" s="9">
        <f t="shared" si="4"/>
        <v>1800328.2699999958</v>
      </c>
      <c r="AA14" s="21">
        <f t="shared" si="5"/>
        <v>0.04849353511179573</v>
      </c>
      <c r="AC14" s="9">
        <v>84409855.53999999</v>
      </c>
      <c r="AE14" s="9">
        <v>79819228.95</v>
      </c>
      <c r="AG14" s="9">
        <f t="shared" si="6"/>
        <v>4590626.589999989</v>
      </c>
      <c r="AI14" s="21">
        <f t="shared" si="7"/>
        <v>0.05751279046901879</v>
      </c>
    </row>
    <row r="15" spans="1:35" ht="12.75" outlineLevel="1">
      <c r="A15" s="1" t="s">
        <v>105</v>
      </c>
      <c r="B15" s="16" t="s">
        <v>106</v>
      </c>
      <c r="C15" s="1" t="s">
        <v>1014</v>
      </c>
      <c r="E15" s="5">
        <v>2786235.0700000003</v>
      </c>
      <c r="G15" s="5">
        <v>2429767.1</v>
      </c>
      <c r="I15" s="9">
        <f t="shared" si="0"/>
        <v>356467.9700000002</v>
      </c>
      <c r="K15" s="21">
        <f t="shared" si="1"/>
        <v>0.1467086989530808</v>
      </c>
      <c r="M15" s="9">
        <v>8765446.91</v>
      </c>
      <c r="O15" s="9">
        <v>8570384.42</v>
      </c>
      <c r="Q15" s="9">
        <f t="shared" si="2"/>
        <v>195062.49000000022</v>
      </c>
      <c r="S15" s="21">
        <f t="shared" si="3"/>
        <v>0.022760063077777348</v>
      </c>
      <c r="U15" s="9">
        <v>17096408.35</v>
      </c>
      <c r="W15" s="9">
        <v>16659473.62</v>
      </c>
      <c r="Y15" s="9">
        <f t="shared" si="4"/>
        <v>436934.7300000023</v>
      </c>
      <c r="AA15" s="21">
        <f t="shared" si="5"/>
        <v>0.02622740309606507</v>
      </c>
      <c r="AC15" s="9">
        <v>41613023.64</v>
      </c>
      <c r="AE15" s="9">
        <v>41342695.8</v>
      </c>
      <c r="AG15" s="9">
        <f t="shared" si="6"/>
        <v>270327.8400000036</v>
      </c>
      <c r="AI15" s="21">
        <f t="shared" si="7"/>
        <v>0.006538708586100561</v>
      </c>
    </row>
    <row r="16" spans="1:35" ht="12.75" outlineLevel="1">
      <c r="A16" s="1" t="s">
        <v>107</v>
      </c>
      <c r="B16" s="16" t="s">
        <v>108</v>
      </c>
      <c r="C16" s="1" t="s">
        <v>1015</v>
      </c>
      <c r="E16" s="5">
        <v>4411246.7</v>
      </c>
      <c r="G16" s="5">
        <v>3066977.61</v>
      </c>
      <c r="I16" s="9">
        <f t="shared" si="0"/>
        <v>1344269.0900000003</v>
      </c>
      <c r="K16" s="21">
        <f t="shared" si="1"/>
        <v>0.43830417464312704</v>
      </c>
      <c r="M16" s="9">
        <v>15508850.83</v>
      </c>
      <c r="O16" s="9">
        <v>10791721.7</v>
      </c>
      <c r="Q16" s="9">
        <f t="shared" si="2"/>
        <v>4717129.130000001</v>
      </c>
      <c r="S16" s="21">
        <f t="shared" si="3"/>
        <v>0.43710626173764294</v>
      </c>
      <c r="U16" s="9">
        <v>32890941.47</v>
      </c>
      <c r="W16" s="9">
        <v>22809642.85</v>
      </c>
      <c r="Y16" s="9">
        <f t="shared" si="4"/>
        <v>10081298.619999997</v>
      </c>
      <c r="AA16" s="21">
        <f t="shared" si="5"/>
        <v>0.44197529467235813</v>
      </c>
      <c r="AC16" s="9">
        <v>76229307.3</v>
      </c>
      <c r="AE16" s="9">
        <v>46352808.24</v>
      </c>
      <c r="AG16" s="9">
        <f t="shared" si="6"/>
        <v>29876499.059999995</v>
      </c>
      <c r="AI16" s="21">
        <f t="shared" si="7"/>
        <v>0.6445456099511608</v>
      </c>
    </row>
    <row r="17" spans="1:35" ht="12.75" outlineLevel="1">
      <c r="A17" s="1" t="s">
        <v>109</v>
      </c>
      <c r="B17" s="16" t="s">
        <v>110</v>
      </c>
      <c r="C17" s="1" t="s">
        <v>1016</v>
      </c>
      <c r="E17" s="5">
        <v>4504605.89</v>
      </c>
      <c r="G17" s="5">
        <v>4264852.63</v>
      </c>
      <c r="I17" s="9">
        <f t="shared" si="0"/>
        <v>239753.25999999978</v>
      </c>
      <c r="K17" s="21">
        <f t="shared" si="1"/>
        <v>0.0562160714097171</v>
      </c>
      <c r="M17" s="9">
        <v>12948657.85</v>
      </c>
      <c r="O17" s="9">
        <v>12766810.6</v>
      </c>
      <c r="Q17" s="9">
        <f t="shared" si="2"/>
        <v>181847.25</v>
      </c>
      <c r="S17" s="21">
        <f t="shared" si="3"/>
        <v>0.014243749335483993</v>
      </c>
      <c r="U17" s="9">
        <v>22644300.37</v>
      </c>
      <c r="W17" s="9">
        <v>22220325.47</v>
      </c>
      <c r="Y17" s="9">
        <f t="shared" si="4"/>
        <v>423974.90000000224</v>
      </c>
      <c r="AA17" s="21">
        <f t="shared" si="5"/>
        <v>0.0190804990940577</v>
      </c>
      <c r="AC17" s="9">
        <v>55756490.74</v>
      </c>
      <c r="AE17" s="9">
        <v>54473945.31</v>
      </c>
      <c r="AG17" s="9">
        <f t="shared" si="6"/>
        <v>1282545.4299999997</v>
      </c>
      <c r="AI17" s="21">
        <f t="shared" si="7"/>
        <v>0.023544199391127223</v>
      </c>
    </row>
    <row r="18" spans="1:35" ht="12.75" outlineLevel="1">
      <c r="A18" s="1" t="s">
        <v>111</v>
      </c>
      <c r="B18" s="16" t="s">
        <v>112</v>
      </c>
      <c r="C18" s="1" t="s">
        <v>1017</v>
      </c>
      <c r="E18" s="5">
        <v>4725576.6</v>
      </c>
      <c r="G18" s="5">
        <v>4046957.18</v>
      </c>
      <c r="I18" s="9">
        <f t="shared" si="0"/>
        <v>678619.4199999995</v>
      </c>
      <c r="K18" s="21">
        <f t="shared" si="1"/>
        <v>0.16768633563847082</v>
      </c>
      <c r="M18" s="9">
        <v>12324659.34</v>
      </c>
      <c r="O18" s="9">
        <v>11801685.6</v>
      </c>
      <c r="Q18" s="9">
        <f t="shared" si="2"/>
        <v>522973.7400000002</v>
      </c>
      <c r="S18" s="21">
        <f t="shared" si="3"/>
        <v>0.04431347840684726</v>
      </c>
      <c r="U18" s="9">
        <v>19935574.24</v>
      </c>
      <c r="W18" s="9">
        <v>18758852.1</v>
      </c>
      <c r="Y18" s="9">
        <f t="shared" si="4"/>
        <v>1176722.1399999969</v>
      </c>
      <c r="AA18" s="21">
        <f t="shared" si="5"/>
        <v>0.06272889906733668</v>
      </c>
      <c r="AC18" s="9">
        <v>49938796.86</v>
      </c>
      <c r="AE18" s="9">
        <v>46184910.33</v>
      </c>
      <c r="AG18" s="9">
        <f t="shared" si="6"/>
        <v>3753886.530000001</v>
      </c>
      <c r="AI18" s="21">
        <f t="shared" si="7"/>
        <v>0.08127950239976142</v>
      </c>
    </row>
    <row r="19" spans="1:35" ht="12.75" outlineLevel="1">
      <c r="A19" s="1" t="s">
        <v>113</v>
      </c>
      <c r="B19" s="16" t="s">
        <v>114</v>
      </c>
      <c r="C19" s="1" t="s">
        <v>1018</v>
      </c>
      <c r="E19" s="5">
        <v>3069952.41</v>
      </c>
      <c r="G19" s="5">
        <v>2974377.95</v>
      </c>
      <c r="I19" s="9">
        <f t="shared" si="0"/>
        <v>95574.45999999996</v>
      </c>
      <c r="K19" s="21">
        <f t="shared" si="1"/>
        <v>0.03213258758860822</v>
      </c>
      <c r="M19" s="9">
        <v>9494013.09</v>
      </c>
      <c r="O19" s="9">
        <v>8755408.78</v>
      </c>
      <c r="Q19" s="9">
        <f t="shared" si="2"/>
        <v>738604.3100000005</v>
      </c>
      <c r="S19" s="21">
        <f t="shared" si="3"/>
        <v>0.08435977446161007</v>
      </c>
      <c r="U19" s="9">
        <v>15746732.64</v>
      </c>
      <c r="W19" s="9">
        <v>14498668.27</v>
      </c>
      <c r="Y19" s="9">
        <f t="shared" si="4"/>
        <v>1248064.370000001</v>
      </c>
      <c r="AA19" s="21">
        <f t="shared" si="5"/>
        <v>0.0860813108320052</v>
      </c>
      <c r="AC19" s="9">
        <v>37103432.43</v>
      </c>
      <c r="AE19" s="9">
        <v>34090316.25</v>
      </c>
      <c r="AG19" s="9">
        <f t="shared" si="6"/>
        <v>3013116.1799999997</v>
      </c>
      <c r="AI19" s="21">
        <f t="shared" si="7"/>
        <v>0.08838627831737993</v>
      </c>
    </row>
    <row r="20" spans="1:35" ht="12.75" outlineLevel="1">
      <c r="A20" s="1" t="s">
        <v>115</v>
      </c>
      <c r="B20" s="16" t="s">
        <v>116</v>
      </c>
      <c r="C20" s="1" t="s">
        <v>1019</v>
      </c>
      <c r="E20" s="5">
        <v>813337.38</v>
      </c>
      <c r="G20" s="5">
        <v>759488.4400000001</v>
      </c>
      <c r="I20" s="9">
        <f t="shared" si="0"/>
        <v>53848.939999999944</v>
      </c>
      <c r="K20" s="21">
        <f t="shared" si="1"/>
        <v>0.07090159265623575</v>
      </c>
      <c r="M20" s="9">
        <v>2388172.18</v>
      </c>
      <c r="O20" s="9">
        <v>2280805.96</v>
      </c>
      <c r="Q20" s="9">
        <f t="shared" si="2"/>
        <v>107366.2200000002</v>
      </c>
      <c r="S20" s="21">
        <f t="shared" si="3"/>
        <v>0.04707380719050743</v>
      </c>
      <c r="U20" s="9">
        <v>4139249.96</v>
      </c>
      <c r="W20" s="9">
        <v>4040518.65</v>
      </c>
      <c r="Y20" s="9">
        <f t="shared" si="4"/>
        <v>98731.31000000006</v>
      </c>
      <c r="AA20" s="21">
        <f t="shared" si="5"/>
        <v>0.024435306096161704</v>
      </c>
      <c r="AC20" s="9">
        <v>9745656.96</v>
      </c>
      <c r="AE20" s="9">
        <v>9595539.36</v>
      </c>
      <c r="AG20" s="9">
        <f t="shared" si="6"/>
        <v>150117.6000000015</v>
      </c>
      <c r="AI20" s="21">
        <f t="shared" si="7"/>
        <v>0.015644519225858453</v>
      </c>
    </row>
    <row r="21" spans="1:35" ht="12.75" outlineLevel="1">
      <c r="A21" s="1" t="s">
        <v>117</v>
      </c>
      <c r="B21" s="16" t="s">
        <v>118</v>
      </c>
      <c r="C21" s="1" t="s">
        <v>1020</v>
      </c>
      <c r="E21" s="5">
        <v>809791.14</v>
      </c>
      <c r="G21" s="5">
        <v>715886.46</v>
      </c>
      <c r="I21" s="9">
        <f t="shared" si="0"/>
        <v>93904.68000000005</v>
      </c>
      <c r="K21" s="21">
        <f t="shared" si="1"/>
        <v>0.13117258845767255</v>
      </c>
      <c r="M21" s="9">
        <v>2271216.2</v>
      </c>
      <c r="O21" s="9">
        <v>2121489.72</v>
      </c>
      <c r="Q21" s="9">
        <f t="shared" si="2"/>
        <v>149726.47999999998</v>
      </c>
      <c r="S21" s="21">
        <f t="shared" si="3"/>
        <v>0.0705761044177956</v>
      </c>
      <c r="U21" s="9">
        <v>3827497.25</v>
      </c>
      <c r="W21" s="9">
        <v>3616624.9</v>
      </c>
      <c r="Y21" s="9">
        <f t="shared" si="4"/>
        <v>210872.3500000001</v>
      </c>
      <c r="AA21" s="21">
        <f t="shared" si="5"/>
        <v>0.058306392238797036</v>
      </c>
      <c r="AC21" s="9">
        <v>9287031.15</v>
      </c>
      <c r="AE21" s="9">
        <v>8820365.89</v>
      </c>
      <c r="AG21" s="9">
        <f t="shared" si="6"/>
        <v>466665.2599999998</v>
      </c>
      <c r="AI21" s="21">
        <f t="shared" si="7"/>
        <v>0.05290769859434933</v>
      </c>
    </row>
    <row r="22" spans="1:35" ht="12.75" outlineLevel="1">
      <c r="A22" s="1" t="s">
        <v>119</v>
      </c>
      <c r="B22" s="16" t="s">
        <v>120</v>
      </c>
      <c r="C22" s="1" t="s">
        <v>1021</v>
      </c>
      <c r="E22" s="5">
        <v>3438693.22</v>
      </c>
      <c r="G22" s="5">
        <v>2626588.49</v>
      </c>
      <c r="I22" s="9">
        <f t="shared" si="0"/>
        <v>812104.73</v>
      </c>
      <c r="K22" s="21">
        <f t="shared" si="1"/>
        <v>0.30918612987602023</v>
      </c>
      <c r="M22" s="9">
        <v>9794510.25</v>
      </c>
      <c r="O22" s="9">
        <v>7000049.91</v>
      </c>
      <c r="Q22" s="9">
        <f t="shared" si="2"/>
        <v>2794460.34</v>
      </c>
      <c r="S22" s="21">
        <f t="shared" si="3"/>
        <v>0.3992057736628338</v>
      </c>
      <c r="U22" s="9">
        <v>17075747.28</v>
      </c>
      <c r="W22" s="9">
        <v>12120674.04</v>
      </c>
      <c r="Y22" s="9">
        <f t="shared" si="4"/>
        <v>4955073.240000002</v>
      </c>
      <c r="AA22" s="21">
        <f t="shared" si="5"/>
        <v>0.4088116901459056</v>
      </c>
      <c r="AC22" s="9">
        <v>43239266.8</v>
      </c>
      <c r="AE22" s="9">
        <v>26799162.729999997</v>
      </c>
      <c r="AG22" s="9">
        <f t="shared" si="6"/>
        <v>16440104.07</v>
      </c>
      <c r="AI22" s="21">
        <f t="shared" si="7"/>
        <v>0.6134558842615007</v>
      </c>
    </row>
    <row r="23" spans="1:35" ht="12.75" outlineLevel="1">
      <c r="A23" s="1" t="s">
        <v>121</v>
      </c>
      <c r="B23" s="16" t="s">
        <v>122</v>
      </c>
      <c r="C23" s="1" t="s">
        <v>1022</v>
      </c>
      <c r="E23" s="5">
        <v>7771766.54</v>
      </c>
      <c r="G23" s="5">
        <v>5985028.84</v>
      </c>
      <c r="I23" s="9">
        <f t="shared" si="0"/>
        <v>1786737.7000000002</v>
      </c>
      <c r="K23" s="21">
        <f t="shared" si="1"/>
        <v>0.2985345180057646</v>
      </c>
      <c r="M23" s="9">
        <v>24098821.23</v>
      </c>
      <c r="O23" s="9">
        <v>17007778.59</v>
      </c>
      <c r="Q23" s="9">
        <f t="shared" si="2"/>
        <v>7091042.640000001</v>
      </c>
      <c r="S23" s="21">
        <f t="shared" si="3"/>
        <v>0.41692938336869545</v>
      </c>
      <c r="U23" s="9">
        <v>39669565.77</v>
      </c>
      <c r="W23" s="9">
        <v>28346626.99</v>
      </c>
      <c r="Y23" s="9">
        <f t="shared" si="4"/>
        <v>11322938.780000005</v>
      </c>
      <c r="AA23" s="21">
        <f t="shared" si="5"/>
        <v>0.3994457183210709</v>
      </c>
      <c r="AC23" s="9">
        <v>99386283.65</v>
      </c>
      <c r="AE23" s="9">
        <v>59847807.18</v>
      </c>
      <c r="AG23" s="9">
        <f t="shared" si="6"/>
        <v>39538476.470000006</v>
      </c>
      <c r="AI23" s="21">
        <f t="shared" si="7"/>
        <v>0.6606503785691419</v>
      </c>
    </row>
    <row r="24" spans="1:35" ht="12.75" outlineLevel="1">
      <c r="A24" s="1" t="s">
        <v>123</v>
      </c>
      <c r="B24" s="16" t="s">
        <v>124</v>
      </c>
      <c r="C24" s="1" t="s">
        <v>1023</v>
      </c>
      <c r="E24" s="5">
        <v>85219.51</v>
      </c>
      <c r="G24" s="5">
        <v>80660.26</v>
      </c>
      <c r="I24" s="9">
        <f t="shared" si="0"/>
        <v>4559.25</v>
      </c>
      <c r="K24" s="21">
        <f t="shared" si="1"/>
        <v>0.05652411732865726</v>
      </c>
      <c r="M24" s="9">
        <v>257407.83000000002</v>
      </c>
      <c r="O24" s="9">
        <v>249730.85</v>
      </c>
      <c r="Q24" s="9">
        <f t="shared" si="2"/>
        <v>7676.9800000000105</v>
      </c>
      <c r="S24" s="21">
        <f t="shared" si="3"/>
        <v>0.03074101577758619</v>
      </c>
      <c r="U24" s="9">
        <v>412559.34</v>
      </c>
      <c r="W24" s="9">
        <v>408837.69</v>
      </c>
      <c r="Y24" s="9">
        <f t="shared" si="4"/>
        <v>3721.6500000000233</v>
      </c>
      <c r="AA24" s="21">
        <f t="shared" si="5"/>
        <v>0.00910300124237573</v>
      </c>
      <c r="AC24" s="9">
        <v>1014082.3</v>
      </c>
      <c r="AE24" s="9">
        <v>983572.81</v>
      </c>
      <c r="AG24" s="9">
        <f t="shared" si="6"/>
        <v>30509.48999999999</v>
      </c>
      <c r="AI24" s="21">
        <f t="shared" si="7"/>
        <v>0.031019045758290113</v>
      </c>
    </row>
    <row r="25" spans="1:35" ht="12.75" outlineLevel="1">
      <c r="A25" s="1" t="s">
        <v>125</v>
      </c>
      <c r="B25" s="16" t="s">
        <v>126</v>
      </c>
      <c r="C25" s="1" t="s">
        <v>1024</v>
      </c>
      <c r="E25" s="5">
        <v>19958.66</v>
      </c>
      <c r="G25" s="5">
        <v>13543.57</v>
      </c>
      <c r="I25" s="9">
        <f t="shared" si="0"/>
        <v>6415.09</v>
      </c>
      <c r="K25" s="21">
        <f t="shared" si="1"/>
        <v>0.47366314789970443</v>
      </c>
      <c r="M25" s="9">
        <v>69435.29000000001</v>
      </c>
      <c r="O25" s="9">
        <v>47899.4</v>
      </c>
      <c r="Q25" s="9">
        <f t="shared" si="2"/>
        <v>21535.890000000007</v>
      </c>
      <c r="S25" s="21">
        <f t="shared" si="3"/>
        <v>0.44960667565773277</v>
      </c>
      <c r="U25" s="9">
        <v>124805.65000000001</v>
      </c>
      <c r="W25" s="9">
        <v>86207.39</v>
      </c>
      <c r="Y25" s="9">
        <f t="shared" si="4"/>
        <v>38598.26000000001</v>
      </c>
      <c r="AA25" s="21">
        <f t="shared" si="5"/>
        <v>0.44773725315196305</v>
      </c>
      <c r="AC25" s="9">
        <v>309657.89</v>
      </c>
      <c r="AE25" s="9">
        <v>187148.3</v>
      </c>
      <c r="AG25" s="9">
        <f t="shared" si="6"/>
        <v>122509.59000000003</v>
      </c>
      <c r="AI25" s="21">
        <f t="shared" si="7"/>
        <v>0.6546123582207267</v>
      </c>
    </row>
    <row r="26" spans="1:35" ht="12.75" outlineLevel="1">
      <c r="A26" s="1" t="s">
        <v>127</v>
      </c>
      <c r="B26" s="16" t="s">
        <v>128</v>
      </c>
      <c r="C26" s="1" t="s">
        <v>1025</v>
      </c>
      <c r="E26" s="5">
        <v>771058.26</v>
      </c>
      <c r="G26" s="5">
        <v>1924078.9100000001</v>
      </c>
      <c r="I26" s="9">
        <f t="shared" si="0"/>
        <v>-1153020.6500000001</v>
      </c>
      <c r="K26" s="21">
        <f t="shared" si="1"/>
        <v>-0.5992585044238129</v>
      </c>
      <c r="M26" s="9">
        <v>2884960.3</v>
      </c>
      <c r="O26" s="9">
        <v>4065375.2</v>
      </c>
      <c r="Q26" s="9">
        <f t="shared" si="2"/>
        <v>-1180414.9000000004</v>
      </c>
      <c r="S26" s="21">
        <f t="shared" si="3"/>
        <v>-0.29035816915496515</v>
      </c>
      <c r="U26" s="9">
        <v>3554160.1</v>
      </c>
      <c r="W26" s="9">
        <v>8793714.91</v>
      </c>
      <c r="Y26" s="9">
        <f t="shared" si="4"/>
        <v>-5239554.8100000005</v>
      </c>
      <c r="AA26" s="21">
        <f t="shared" si="5"/>
        <v>-0.5958295059169709</v>
      </c>
      <c r="AC26" s="9">
        <v>20626006.98</v>
      </c>
      <c r="AE26" s="9">
        <v>26594739.913</v>
      </c>
      <c r="AG26" s="9">
        <f t="shared" si="6"/>
        <v>-5968732.932999998</v>
      </c>
      <c r="AI26" s="21">
        <f t="shared" si="7"/>
        <v>-0.22443283718982232</v>
      </c>
    </row>
    <row r="27" spans="1:35" ht="12.75" outlineLevel="1">
      <c r="A27" s="1" t="s">
        <v>129</v>
      </c>
      <c r="B27" s="16" t="s">
        <v>130</v>
      </c>
      <c r="C27" s="1" t="s">
        <v>1026</v>
      </c>
      <c r="E27" s="5">
        <v>6311.09</v>
      </c>
      <c r="G27" s="5">
        <v>2285.61</v>
      </c>
      <c r="I27" s="9">
        <f t="shared" si="0"/>
        <v>4025.48</v>
      </c>
      <c r="K27" s="21">
        <f t="shared" si="1"/>
        <v>1.761227856020931</v>
      </c>
      <c r="M27" s="9">
        <v>18913.7</v>
      </c>
      <c r="O27" s="9">
        <v>5993.42</v>
      </c>
      <c r="Q27" s="9">
        <f t="shared" si="2"/>
        <v>12920.28</v>
      </c>
      <c r="S27" s="21">
        <f t="shared" si="3"/>
        <v>2.15574413273223</v>
      </c>
      <c r="U27" s="9">
        <v>41107.89</v>
      </c>
      <c r="W27" s="9">
        <v>10502.9</v>
      </c>
      <c r="Y27" s="9">
        <f t="shared" si="4"/>
        <v>30604.989999999998</v>
      </c>
      <c r="AA27" s="21">
        <f t="shared" si="5"/>
        <v>2.9139561454455434</v>
      </c>
      <c r="AC27" s="9">
        <v>57381.19</v>
      </c>
      <c r="AE27" s="9">
        <v>25202.17</v>
      </c>
      <c r="AG27" s="9">
        <f t="shared" si="6"/>
        <v>32179.020000000004</v>
      </c>
      <c r="AI27" s="21">
        <f t="shared" si="7"/>
        <v>1.2768352883898493</v>
      </c>
    </row>
    <row r="28" spans="1:35" ht="12.75" outlineLevel="1">
      <c r="A28" s="1" t="s">
        <v>131</v>
      </c>
      <c r="B28" s="16" t="s">
        <v>132</v>
      </c>
      <c r="C28" s="1" t="s">
        <v>1027</v>
      </c>
      <c r="E28" s="5">
        <v>63811.85</v>
      </c>
      <c r="G28" s="5">
        <v>61745.880000000005</v>
      </c>
      <c r="I28" s="9">
        <f t="shared" si="0"/>
        <v>2065.969999999994</v>
      </c>
      <c r="K28" s="21">
        <f t="shared" si="1"/>
        <v>0.03345923647051421</v>
      </c>
      <c r="M28" s="9">
        <v>191435.55000000002</v>
      </c>
      <c r="O28" s="9">
        <v>186064.88</v>
      </c>
      <c r="Q28" s="9">
        <f t="shared" si="2"/>
        <v>5370.670000000013</v>
      </c>
      <c r="S28" s="21">
        <f t="shared" si="3"/>
        <v>0.02886450145777114</v>
      </c>
      <c r="U28" s="9">
        <v>303677.79</v>
      </c>
      <c r="W28" s="9">
        <v>307615.08</v>
      </c>
      <c r="Y28" s="9">
        <f t="shared" si="4"/>
        <v>-3937.2900000000373</v>
      </c>
      <c r="AA28" s="21">
        <f t="shared" si="5"/>
        <v>-0.012799405022666759</v>
      </c>
      <c r="AC28" s="9">
        <v>742008.13</v>
      </c>
      <c r="AE28" s="9">
        <v>735823.25</v>
      </c>
      <c r="AG28" s="9">
        <f t="shared" si="6"/>
        <v>6184.880000000005</v>
      </c>
      <c r="AI28" s="21">
        <f t="shared" si="7"/>
        <v>0.008405388114604975</v>
      </c>
    </row>
    <row r="29" spans="1:35" ht="12.75" outlineLevel="1">
      <c r="A29" s="1" t="s">
        <v>133</v>
      </c>
      <c r="B29" s="16" t="s">
        <v>134</v>
      </c>
      <c r="C29" s="1" t="s">
        <v>1028</v>
      </c>
      <c r="E29" s="5">
        <v>4461998.87</v>
      </c>
      <c r="G29" s="5">
        <v>10794605.41</v>
      </c>
      <c r="I29" s="9">
        <f t="shared" si="0"/>
        <v>-6332606.54</v>
      </c>
      <c r="K29" s="21">
        <f t="shared" si="1"/>
        <v>-0.5866454862846163</v>
      </c>
      <c r="M29" s="9">
        <v>12248054.62</v>
      </c>
      <c r="O29" s="9">
        <v>33236800.24</v>
      </c>
      <c r="Q29" s="9">
        <f t="shared" si="2"/>
        <v>-20988745.619999997</v>
      </c>
      <c r="S29" s="21">
        <f t="shared" si="3"/>
        <v>-0.631491162459747</v>
      </c>
      <c r="U29" s="9">
        <v>21878926.68</v>
      </c>
      <c r="W29" s="9">
        <v>56176478.57</v>
      </c>
      <c r="Y29" s="9">
        <f t="shared" si="4"/>
        <v>-34297551.89</v>
      </c>
      <c r="AA29" s="21">
        <f t="shared" si="5"/>
        <v>-0.6105322505621769</v>
      </c>
      <c r="AC29" s="9">
        <v>100032366.19</v>
      </c>
      <c r="AE29" s="9">
        <v>144948632.03</v>
      </c>
      <c r="AG29" s="9">
        <f t="shared" si="6"/>
        <v>-44916265.84</v>
      </c>
      <c r="AI29" s="21">
        <f t="shared" si="7"/>
        <v>-0.3098771282691629</v>
      </c>
    </row>
    <row r="30" spans="1:35" ht="12.75" outlineLevel="1">
      <c r="A30" s="1" t="s">
        <v>135</v>
      </c>
      <c r="B30" s="16" t="s">
        <v>136</v>
      </c>
      <c r="C30" s="1" t="s">
        <v>1029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0</v>
      </c>
      <c r="W30" s="9">
        <v>0</v>
      </c>
      <c r="Y30" s="9">
        <f t="shared" si="4"/>
        <v>0</v>
      </c>
      <c r="AA30" s="21">
        <f t="shared" si="5"/>
        <v>0</v>
      </c>
      <c r="AC30" s="9">
        <v>0</v>
      </c>
      <c r="AE30" s="9">
        <v>91691.36</v>
      </c>
      <c r="AG30" s="9">
        <f t="shared" si="6"/>
        <v>-91691.36</v>
      </c>
      <c r="AI30" s="21" t="str">
        <f t="shared" si="7"/>
        <v>N.M.</v>
      </c>
    </row>
    <row r="31" spans="1:35" ht="12.75" outlineLevel="1">
      <c r="A31" s="1" t="s">
        <v>137</v>
      </c>
      <c r="B31" s="16" t="s">
        <v>138</v>
      </c>
      <c r="C31" s="1" t="s">
        <v>1030</v>
      </c>
      <c r="E31" s="5">
        <v>-4053564.14</v>
      </c>
      <c r="G31" s="5">
        <v>-10127868.23</v>
      </c>
      <c r="I31" s="9">
        <f t="shared" si="0"/>
        <v>6074304.09</v>
      </c>
      <c r="K31" s="21">
        <f t="shared" si="1"/>
        <v>0.5997613665635142</v>
      </c>
      <c r="M31" s="9">
        <v>-11159451.28</v>
      </c>
      <c r="O31" s="9">
        <v>-31974004.85</v>
      </c>
      <c r="Q31" s="9">
        <f t="shared" si="2"/>
        <v>20814553.57</v>
      </c>
      <c r="S31" s="21">
        <f t="shared" si="3"/>
        <v>0.650983624592776</v>
      </c>
      <c r="U31" s="9">
        <v>-20057929.27</v>
      </c>
      <c r="W31" s="9">
        <v>-53874595.69</v>
      </c>
      <c r="Y31" s="9">
        <f t="shared" si="4"/>
        <v>33816666.42</v>
      </c>
      <c r="AA31" s="21">
        <f t="shared" si="5"/>
        <v>0.6276922543342061</v>
      </c>
      <c r="AC31" s="9">
        <v>-93026438.5</v>
      </c>
      <c r="AE31" s="9">
        <v>-141287616.17000002</v>
      </c>
      <c r="AG31" s="9">
        <f t="shared" si="6"/>
        <v>48261177.67000002</v>
      </c>
      <c r="AI31" s="21">
        <f t="shared" si="7"/>
        <v>0.34158108812545346</v>
      </c>
    </row>
    <row r="32" spans="1:35" ht="12.75" outlineLevel="1">
      <c r="A32" s="1" t="s">
        <v>139</v>
      </c>
      <c r="B32" s="16" t="s">
        <v>140</v>
      </c>
      <c r="C32" s="1" t="s">
        <v>1031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0</v>
      </c>
      <c r="Q32" s="9">
        <f t="shared" si="2"/>
        <v>0</v>
      </c>
      <c r="S32" s="21">
        <f t="shared" si="3"/>
        <v>0</v>
      </c>
      <c r="U32" s="9">
        <v>0</v>
      </c>
      <c r="W32" s="9">
        <v>0</v>
      </c>
      <c r="Y32" s="9">
        <f t="shared" si="4"/>
        <v>0</v>
      </c>
      <c r="AA32" s="21">
        <f t="shared" si="5"/>
        <v>0</v>
      </c>
      <c r="AC32" s="9">
        <v>0</v>
      </c>
      <c r="AE32" s="9">
        <v>-46396.81</v>
      </c>
      <c r="AG32" s="9">
        <f t="shared" si="6"/>
        <v>46396.81</v>
      </c>
      <c r="AI32" s="21" t="str">
        <f t="shared" si="7"/>
        <v>N.M.</v>
      </c>
    </row>
    <row r="33" spans="1:35" ht="12.75" outlineLevel="1">
      <c r="A33" s="1" t="s">
        <v>141</v>
      </c>
      <c r="B33" s="16" t="s">
        <v>142</v>
      </c>
      <c r="C33" s="1" t="s">
        <v>1032</v>
      </c>
      <c r="E33" s="5">
        <v>0</v>
      </c>
      <c r="G33" s="5">
        <v>0</v>
      </c>
      <c r="I33" s="9">
        <f t="shared" si="0"/>
        <v>0</v>
      </c>
      <c r="K33" s="21">
        <f t="shared" si="1"/>
        <v>0</v>
      </c>
      <c r="M33" s="9">
        <v>0</v>
      </c>
      <c r="O33" s="9">
        <v>0</v>
      </c>
      <c r="Q33" s="9">
        <f t="shared" si="2"/>
        <v>0</v>
      </c>
      <c r="S33" s="21">
        <f t="shared" si="3"/>
        <v>0</v>
      </c>
      <c r="U33" s="9">
        <v>0</v>
      </c>
      <c r="W33" s="9">
        <v>0</v>
      </c>
      <c r="Y33" s="9">
        <f t="shared" si="4"/>
        <v>0</v>
      </c>
      <c r="AA33" s="21">
        <f t="shared" si="5"/>
        <v>0</v>
      </c>
      <c r="AC33" s="9">
        <v>0</v>
      </c>
      <c r="AE33" s="9">
        <v>-17972.22</v>
      </c>
      <c r="AG33" s="9">
        <f t="shared" si="6"/>
        <v>17972.22</v>
      </c>
      <c r="AI33" s="21" t="str">
        <f t="shared" si="7"/>
        <v>N.M.</v>
      </c>
    </row>
    <row r="34" spans="1:35" ht="12.75" outlineLevel="1">
      <c r="A34" s="1" t="s">
        <v>143</v>
      </c>
      <c r="B34" s="16" t="s">
        <v>144</v>
      </c>
      <c r="C34" s="1" t="s">
        <v>1033</v>
      </c>
      <c r="E34" s="5">
        <v>209123.16</v>
      </c>
      <c r="G34" s="5">
        <v>120435.91</v>
      </c>
      <c r="I34" s="9">
        <f t="shared" si="0"/>
        <v>88687.25</v>
      </c>
      <c r="K34" s="21">
        <f t="shared" si="1"/>
        <v>0.7363854352078213</v>
      </c>
      <c r="M34" s="9">
        <v>626464.23</v>
      </c>
      <c r="O34" s="9">
        <v>689785.24</v>
      </c>
      <c r="Q34" s="9">
        <f t="shared" si="2"/>
        <v>-63321.01000000001</v>
      </c>
      <c r="S34" s="21">
        <f t="shared" si="3"/>
        <v>-0.09179815155221357</v>
      </c>
      <c r="U34" s="9">
        <v>1284747.49</v>
      </c>
      <c r="W34" s="9">
        <v>1096142.26</v>
      </c>
      <c r="Y34" s="9">
        <f t="shared" si="4"/>
        <v>188605.22999999998</v>
      </c>
      <c r="AA34" s="21">
        <f t="shared" si="5"/>
        <v>0.17206273025181967</v>
      </c>
      <c r="AC34" s="9">
        <v>2549192.3030000003</v>
      </c>
      <c r="AE34" s="9">
        <v>2221659.7199999997</v>
      </c>
      <c r="AG34" s="9">
        <f t="shared" si="6"/>
        <v>327532.58300000057</v>
      </c>
      <c r="AI34" s="21">
        <f t="shared" si="7"/>
        <v>0.14742697995172754</v>
      </c>
    </row>
    <row r="35" spans="1:35" ht="12.75" outlineLevel="1">
      <c r="A35" s="1" t="s">
        <v>145</v>
      </c>
      <c r="B35" s="16" t="s">
        <v>146</v>
      </c>
      <c r="C35" s="1" t="s">
        <v>1034</v>
      </c>
      <c r="E35" s="5">
        <v>2143318.72</v>
      </c>
      <c r="G35" s="5">
        <v>1615184.9300000002</v>
      </c>
      <c r="I35" s="9">
        <f t="shared" si="0"/>
        <v>528133.79</v>
      </c>
      <c r="K35" s="21">
        <f t="shared" si="1"/>
        <v>0.32698038484051484</v>
      </c>
      <c r="M35" s="9">
        <v>7212190.41</v>
      </c>
      <c r="O35" s="9">
        <v>6044214.09</v>
      </c>
      <c r="Q35" s="9">
        <f t="shared" si="2"/>
        <v>1167976.3200000003</v>
      </c>
      <c r="S35" s="21">
        <f t="shared" si="3"/>
        <v>0.19323874082031406</v>
      </c>
      <c r="U35" s="9">
        <v>13318411.93</v>
      </c>
      <c r="W35" s="9">
        <v>10184028.19</v>
      </c>
      <c r="Y35" s="9">
        <f t="shared" si="4"/>
        <v>3134383.74</v>
      </c>
      <c r="AA35" s="21">
        <f t="shared" si="5"/>
        <v>0.3077744563862996</v>
      </c>
      <c r="AC35" s="9">
        <v>34968700.59</v>
      </c>
      <c r="AE35" s="9">
        <v>26308771.64</v>
      </c>
      <c r="AG35" s="9">
        <f t="shared" si="6"/>
        <v>8659928.950000003</v>
      </c>
      <c r="AI35" s="21">
        <f t="shared" si="7"/>
        <v>0.32916508108015957</v>
      </c>
    </row>
    <row r="36" spans="1:35" ht="12.75" outlineLevel="1">
      <c r="A36" s="1" t="s">
        <v>147</v>
      </c>
      <c r="B36" s="16" t="s">
        <v>148</v>
      </c>
      <c r="C36" s="1" t="s">
        <v>1035</v>
      </c>
      <c r="E36" s="5">
        <v>999856.41</v>
      </c>
      <c r="G36" s="5">
        <v>138401.25</v>
      </c>
      <c r="I36" s="9">
        <f t="shared" si="0"/>
        <v>861455.16</v>
      </c>
      <c r="K36" s="21">
        <f t="shared" si="1"/>
        <v>6.224330777359309</v>
      </c>
      <c r="M36" s="9">
        <v>1370391.43</v>
      </c>
      <c r="O36" s="9">
        <v>505800.36</v>
      </c>
      <c r="Q36" s="9">
        <f t="shared" si="2"/>
        <v>864591.07</v>
      </c>
      <c r="S36" s="21">
        <f t="shared" si="3"/>
        <v>1.7093524211805622</v>
      </c>
      <c r="U36" s="9">
        <v>1851845.3599999999</v>
      </c>
      <c r="W36" s="9">
        <v>957710.74</v>
      </c>
      <c r="Y36" s="9">
        <f t="shared" si="4"/>
        <v>894134.6199999999</v>
      </c>
      <c r="AA36" s="21">
        <f t="shared" si="5"/>
        <v>0.9336165740398817</v>
      </c>
      <c r="AC36" s="9">
        <v>3295806.65</v>
      </c>
      <c r="AE36" s="9">
        <v>2264314.41</v>
      </c>
      <c r="AG36" s="9">
        <f t="shared" si="6"/>
        <v>1031492.2399999998</v>
      </c>
      <c r="AI36" s="21">
        <f t="shared" si="7"/>
        <v>0.45554285016452273</v>
      </c>
    </row>
    <row r="37" spans="1:35" ht="12.75" outlineLevel="1">
      <c r="A37" s="1" t="s">
        <v>149</v>
      </c>
      <c r="B37" s="16" t="s">
        <v>150</v>
      </c>
      <c r="C37" s="1" t="s">
        <v>1036</v>
      </c>
      <c r="E37" s="5">
        <v>0</v>
      </c>
      <c r="G37" s="5">
        <v>-879481.73</v>
      </c>
      <c r="I37" s="9">
        <f t="shared" si="0"/>
        <v>879481.73</v>
      </c>
      <c r="K37" s="21" t="str">
        <f t="shared" si="1"/>
        <v>N.M.</v>
      </c>
      <c r="M37" s="9">
        <v>0</v>
      </c>
      <c r="O37" s="9">
        <v>-2715541.29</v>
      </c>
      <c r="Q37" s="9">
        <f t="shared" si="2"/>
        <v>2715541.29</v>
      </c>
      <c r="S37" s="21" t="str">
        <f t="shared" si="3"/>
        <v>N.M.</v>
      </c>
      <c r="U37" s="9">
        <v>0</v>
      </c>
      <c r="W37" s="9">
        <v>-3671604.39</v>
      </c>
      <c r="Y37" s="9">
        <f t="shared" si="4"/>
        <v>3671604.39</v>
      </c>
      <c r="AA37" s="21" t="str">
        <f t="shared" si="5"/>
        <v>N.M.</v>
      </c>
      <c r="AC37" s="9">
        <v>-7889263.62</v>
      </c>
      <c r="AE37" s="9">
        <v>-11248388.17</v>
      </c>
      <c r="AG37" s="9">
        <f t="shared" si="6"/>
        <v>3359124.55</v>
      </c>
      <c r="AI37" s="21">
        <f t="shared" si="7"/>
        <v>0.29863163497139517</v>
      </c>
    </row>
    <row r="38" spans="1:35" ht="12.75" outlineLevel="1">
      <c r="A38" s="1" t="s">
        <v>151</v>
      </c>
      <c r="B38" s="16" t="s">
        <v>152</v>
      </c>
      <c r="C38" s="1" t="s">
        <v>1037</v>
      </c>
      <c r="E38" s="5">
        <v>-3245.38</v>
      </c>
      <c r="G38" s="5">
        <v>-3159.51</v>
      </c>
      <c r="I38" s="9">
        <f t="shared" si="0"/>
        <v>-85.86999999999989</v>
      </c>
      <c r="K38" s="21">
        <f t="shared" si="1"/>
        <v>-0.02717826498412725</v>
      </c>
      <c r="M38" s="9">
        <v>-40253.14</v>
      </c>
      <c r="O38" s="9">
        <v>-8254.89</v>
      </c>
      <c r="Q38" s="9">
        <f t="shared" si="2"/>
        <v>-31998.25</v>
      </c>
      <c r="S38" s="21">
        <f t="shared" si="3"/>
        <v>-3.8762781817807386</v>
      </c>
      <c r="U38" s="9">
        <v>-72074.41</v>
      </c>
      <c r="W38" s="9">
        <v>-18087.18</v>
      </c>
      <c r="Y38" s="9">
        <f t="shared" si="4"/>
        <v>-53987.23</v>
      </c>
      <c r="AA38" s="21">
        <f t="shared" si="5"/>
        <v>-2.9848340095028636</v>
      </c>
      <c r="AC38" s="9">
        <v>-157240.26</v>
      </c>
      <c r="AE38" s="9">
        <v>-6125.82</v>
      </c>
      <c r="AG38" s="9">
        <f t="shared" si="6"/>
        <v>-151114.44</v>
      </c>
      <c r="AI38" s="21" t="str">
        <f t="shared" si="7"/>
        <v>N.M.</v>
      </c>
    </row>
    <row r="39" spans="1:35" ht="12.75" outlineLevel="1">
      <c r="A39" s="1" t="s">
        <v>153</v>
      </c>
      <c r="B39" s="16" t="s">
        <v>154</v>
      </c>
      <c r="C39" s="1" t="s">
        <v>1038</v>
      </c>
      <c r="E39" s="5">
        <v>-88964.98</v>
      </c>
      <c r="G39" s="5">
        <v>-36032.840000000004</v>
      </c>
      <c r="I39" s="9">
        <f t="shared" si="0"/>
        <v>-52932.13999999999</v>
      </c>
      <c r="K39" s="21">
        <f t="shared" si="1"/>
        <v>-1.4689971703590388</v>
      </c>
      <c r="M39" s="9">
        <v>23177.11</v>
      </c>
      <c r="O39" s="9">
        <v>-150515.24</v>
      </c>
      <c r="Q39" s="9">
        <f t="shared" si="2"/>
        <v>173692.34999999998</v>
      </c>
      <c r="S39" s="21">
        <f t="shared" si="3"/>
        <v>1.1539851379833697</v>
      </c>
      <c r="U39" s="9">
        <v>-71176.88</v>
      </c>
      <c r="W39" s="9">
        <v>-332467.37</v>
      </c>
      <c r="Y39" s="9">
        <f t="shared" si="4"/>
        <v>261290.49</v>
      </c>
      <c r="AA39" s="21">
        <f t="shared" si="5"/>
        <v>0.7859131860067952</v>
      </c>
      <c r="AC39" s="9">
        <v>-1377677.17</v>
      </c>
      <c r="AE39" s="9">
        <v>238069.46999999997</v>
      </c>
      <c r="AG39" s="9">
        <f t="shared" si="6"/>
        <v>-1615746.64</v>
      </c>
      <c r="AI39" s="21">
        <f t="shared" si="7"/>
        <v>-6.786870403836326</v>
      </c>
    </row>
    <row r="40" spans="1:35" ht="12.75" outlineLevel="1">
      <c r="A40" s="1" t="s">
        <v>155</v>
      </c>
      <c r="B40" s="16" t="s">
        <v>156</v>
      </c>
      <c r="C40" s="1" t="s">
        <v>1039</v>
      </c>
      <c r="E40" s="5">
        <v>-567206.7000000001</v>
      </c>
      <c r="G40" s="5">
        <v>-842900.99</v>
      </c>
      <c r="I40" s="9">
        <f t="shared" si="0"/>
        <v>275694.2899999999</v>
      </c>
      <c r="K40" s="21">
        <f t="shared" si="1"/>
        <v>0.32707790508111745</v>
      </c>
      <c r="M40" s="9">
        <v>-2129830.03</v>
      </c>
      <c r="O40" s="9">
        <v>-252636.84</v>
      </c>
      <c r="Q40" s="9">
        <f t="shared" si="2"/>
        <v>-1877193.1899999997</v>
      </c>
      <c r="S40" s="21">
        <f t="shared" si="3"/>
        <v>-7.430401638969201</v>
      </c>
      <c r="U40" s="9">
        <v>-2621736.84</v>
      </c>
      <c r="W40" s="9">
        <v>-144903.78</v>
      </c>
      <c r="Y40" s="9">
        <f t="shared" si="4"/>
        <v>-2476833.06</v>
      </c>
      <c r="AA40" s="21" t="str">
        <f t="shared" si="5"/>
        <v>N.M.</v>
      </c>
      <c r="AC40" s="9">
        <v>-7023858.2299999995</v>
      </c>
      <c r="AE40" s="9">
        <v>2432905.99</v>
      </c>
      <c r="AG40" s="9">
        <f t="shared" si="6"/>
        <v>-9456764.219999999</v>
      </c>
      <c r="AI40" s="21">
        <f t="shared" si="7"/>
        <v>-3.887024101576567</v>
      </c>
    </row>
    <row r="41" spans="1:35" ht="12.75" outlineLevel="1">
      <c r="A41" s="1" t="s">
        <v>157</v>
      </c>
      <c r="B41" s="16" t="s">
        <v>158</v>
      </c>
      <c r="C41" s="1" t="s">
        <v>1040</v>
      </c>
      <c r="E41" s="5">
        <v>-239546.69</v>
      </c>
      <c r="G41" s="5">
        <v>3233035.65</v>
      </c>
      <c r="I41" s="9">
        <f t="shared" si="0"/>
        <v>-3472582.34</v>
      </c>
      <c r="K41" s="21">
        <f t="shared" si="1"/>
        <v>-1.0740934267149205</v>
      </c>
      <c r="M41" s="9">
        <v>-770105.92</v>
      </c>
      <c r="O41" s="9">
        <v>6972383.67</v>
      </c>
      <c r="Q41" s="9">
        <f t="shared" si="2"/>
        <v>-7742489.59</v>
      </c>
      <c r="S41" s="21">
        <f t="shared" si="3"/>
        <v>-1.1104508811403375</v>
      </c>
      <c r="U41" s="9">
        <v>-941363.15</v>
      </c>
      <c r="W41" s="9">
        <v>11753538.77</v>
      </c>
      <c r="Y41" s="9">
        <f t="shared" si="4"/>
        <v>-12694901.92</v>
      </c>
      <c r="AA41" s="21">
        <f t="shared" si="5"/>
        <v>-1.0800918913376758</v>
      </c>
      <c r="AC41" s="9">
        <v>14804480.959999999</v>
      </c>
      <c r="AE41" s="9">
        <v>24094231.43</v>
      </c>
      <c r="AG41" s="9">
        <f t="shared" si="6"/>
        <v>-9289750.47</v>
      </c>
      <c r="AI41" s="21">
        <f t="shared" si="7"/>
        <v>-0.3855591118143419</v>
      </c>
    </row>
    <row r="42" spans="1:35" ht="12.75" outlineLevel="1">
      <c r="A42" s="1" t="s">
        <v>159</v>
      </c>
      <c r="B42" s="16" t="s">
        <v>160</v>
      </c>
      <c r="C42" s="1" t="s">
        <v>1041</v>
      </c>
      <c r="E42" s="5">
        <v>0</v>
      </c>
      <c r="G42" s="5">
        <v>0</v>
      </c>
      <c r="I42" s="9">
        <f aca="true" t="shared" si="8" ref="I42:I73">+E42-G42</f>
        <v>0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</v>
      </c>
      <c r="M42" s="9">
        <v>0</v>
      </c>
      <c r="O42" s="9">
        <v>0</v>
      </c>
      <c r="Q42" s="9">
        <f aca="true" t="shared" si="10" ref="Q42:Q73">+M42-O42</f>
        <v>0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</v>
      </c>
      <c r="U42" s="9">
        <v>0</v>
      </c>
      <c r="W42" s="9">
        <v>0</v>
      </c>
      <c r="Y42" s="9">
        <f aca="true" t="shared" si="12" ref="Y42:Y73">+U42-W42</f>
        <v>0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</v>
      </c>
      <c r="AC42" s="9">
        <v>0</v>
      </c>
      <c r="AE42" s="9">
        <v>4575224.92</v>
      </c>
      <c r="AG42" s="9">
        <f aca="true" t="shared" si="14" ref="AG42:AG73">+AC42-AE42</f>
        <v>-4575224.92</v>
      </c>
      <c r="AI42" s="21" t="str">
        <f aca="true" t="shared" si="15" ref="AI42:AI73">IF(AE42&lt;0,IF(AG42=0,0,IF(OR(AE42=0,AC42=0),"N.M.",IF(ABS(AG42/AE42)&gt;=10,"N.M.",AG42/(-AE42)))),IF(AG42=0,0,IF(OR(AE42=0,AC42=0),"N.M.",IF(ABS(AG42/AE42)&gt;=10,"N.M.",AG42/AE42))))</f>
        <v>N.M.</v>
      </c>
    </row>
    <row r="43" spans="1:35" ht="12.75" outlineLevel="1">
      <c r="A43" s="1" t="s">
        <v>161</v>
      </c>
      <c r="B43" s="16" t="s">
        <v>162</v>
      </c>
      <c r="C43" s="1" t="s">
        <v>1042</v>
      </c>
      <c r="E43" s="5">
        <v>-10080.210000000001</v>
      </c>
      <c r="G43" s="5">
        <v>-17771.99</v>
      </c>
      <c r="I43" s="9">
        <f t="shared" si="8"/>
        <v>7691.780000000001</v>
      </c>
      <c r="K43" s="21">
        <f t="shared" si="9"/>
        <v>0.4328035295991051</v>
      </c>
      <c r="M43" s="9">
        <v>27708.190000000002</v>
      </c>
      <c r="O43" s="9">
        <v>-100694.48</v>
      </c>
      <c r="Q43" s="9">
        <f t="shared" si="10"/>
        <v>128402.67</v>
      </c>
      <c r="S43" s="21">
        <f t="shared" si="11"/>
        <v>1.2751708931810364</v>
      </c>
      <c r="U43" s="9">
        <v>15177.82</v>
      </c>
      <c r="W43" s="9">
        <v>-151566.39</v>
      </c>
      <c r="Y43" s="9">
        <f t="shared" si="12"/>
        <v>166744.21000000002</v>
      </c>
      <c r="AA43" s="21">
        <f t="shared" si="13"/>
        <v>1.1001397473410828</v>
      </c>
      <c r="AC43" s="9">
        <v>-194515.24</v>
      </c>
      <c r="AE43" s="9">
        <v>-398114.4</v>
      </c>
      <c r="AG43" s="9">
        <f t="shared" si="14"/>
        <v>203599.16000000003</v>
      </c>
      <c r="AI43" s="21">
        <f t="shared" si="15"/>
        <v>0.5114086805199712</v>
      </c>
    </row>
    <row r="44" spans="1:35" ht="12.75" outlineLevel="1">
      <c r="A44" s="1" t="s">
        <v>163</v>
      </c>
      <c r="B44" s="16" t="s">
        <v>164</v>
      </c>
      <c r="C44" s="1" t="s">
        <v>1043</v>
      </c>
      <c r="E44" s="5">
        <v>0</v>
      </c>
      <c r="G44" s="5">
        <v>0</v>
      </c>
      <c r="I44" s="9">
        <f t="shared" si="8"/>
        <v>0</v>
      </c>
      <c r="K44" s="21">
        <f t="shared" si="9"/>
        <v>0</v>
      </c>
      <c r="M44" s="9">
        <v>0</v>
      </c>
      <c r="O44" s="9">
        <v>0</v>
      </c>
      <c r="Q44" s="9">
        <f t="shared" si="10"/>
        <v>0</v>
      </c>
      <c r="S44" s="21">
        <f t="shared" si="11"/>
        <v>0</v>
      </c>
      <c r="U44" s="9">
        <v>0</v>
      </c>
      <c r="W44" s="9">
        <v>0</v>
      </c>
      <c r="Y44" s="9">
        <f t="shared" si="12"/>
        <v>0</v>
      </c>
      <c r="AA44" s="21">
        <f t="shared" si="13"/>
        <v>0</v>
      </c>
      <c r="AC44" s="9">
        <v>0</v>
      </c>
      <c r="AE44" s="9">
        <v>-1810.2</v>
      </c>
      <c r="AG44" s="9">
        <f t="shared" si="14"/>
        <v>1810.2</v>
      </c>
      <c r="AI44" s="21" t="str">
        <f t="shared" si="15"/>
        <v>N.M.</v>
      </c>
    </row>
    <row r="45" spans="1:35" ht="12.75" outlineLevel="1">
      <c r="A45" s="1" t="s">
        <v>165</v>
      </c>
      <c r="B45" s="16" t="s">
        <v>166</v>
      </c>
      <c r="C45" s="1" t="s">
        <v>1044</v>
      </c>
      <c r="E45" s="5">
        <v>-209321.74</v>
      </c>
      <c r="G45" s="5">
        <v>-433889.68</v>
      </c>
      <c r="I45" s="9">
        <f t="shared" si="8"/>
        <v>224567.94</v>
      </c>
      <c r="K45" s="21">
        <f t="shared" si="9"/>
        <v>0.5175692125242527</v>
      </c>
      <c r="M45" s="9">
        <v>-2063684.75</v>
      </c>
      <c r="O45" s="9">
        <v>-851461.59</v>
      </c>
      <c r="Q45" s="9">
        <f t="shared" si="10"/>
        <v>-1212223.1600000001</v>
      </c>
      <c r="S45" s="21">
        <f t="shared" si="11"/>
        <v>-1.4236968223076278</v>
      </c>
      <c r="U45" s="9">
        <v>-4286770.07</v>
      </c>
      <c r="W45" s="9">
        <v>-2228237.46</v>
      </c>
      <c r="Y45" s="9">
        <f t="shared" si="12"/>
        <v>-2058532.6100000003</v>
      </c>
      <c r="AA45" s="21">
        <f t="shared" si="13"/>
        <v>-0.9238389745049885</v>
      </c>
      <c r="AC45" s="9">
        <v>-9549967.04</v>
      </c>
      <c r="AE45" s="9">
        <v>-8654649.85</v>
      </c>
      <c r="AG45" s="9">
        <f t="shared" si="14"/>
        <v>-895317.1899999995</v>
      </c>
      <c r="AI45" s="21">
        <f t="shared" si="15"/>
        <v>-0.10344926779446768</v>
      </c>
    </row>
    <row r="46" spans="1:35" ht="12.75" outlineLevel="1">
      <c r="A46" s="1" t="s">
        <v>167</v>
      </c>
      <c r="B46" s="16" t="s">
        <v>168</v>
      </c>
      <c r="C46" s="1" t="s">
        <v>1045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</v>
      </c>
      <c r="W46" s="9">
        <v>0</v>
      </c>
      <c r="Y46" s="9">
        <f t="shared" si="12"/>
        <v>0</v>
      </c>
      <c r="AA46" s="21">
        <f t="shared" si="13"/>
        <v>0</v>
      </c>
      <c r="AC46" s="9">
        <v>0</v>
      </c>
      <c r="AE46" s="9">
        <v>-1041.93</v>
      </c>
      <c r="AG46" s="9">
        <f t="shared" si="14"/>
        <v>1041.93</v>
      </c>
      <c r="AI46" s="21" t="str">
        <f t="shared" si="15"/>
        <v>N.M.</v>
      </c>
    </row>
    <row r="47" spans="1:35" ht="12.75" outlineLevel="1">
      <c r="A47" s="1" t="s">
        <v>169</v>
      </c>
      <c r="B47" s="16" t="s">
        <v>170</v>
      </c>
      <c r="C47" s="1" t="s">
        <v>1046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0</v>
      </c>
      <c r="Y47" s="9">
        <f t="shared" si="12"/>
        <v>0</v>
      </c>
      <c r="AA47" s="21">
        <f t="shared" si="13"/>
        <v>0</v>
      </c>
      <c r="AC47" s="9">
        <v>0</v>
      </c>
      <c r="AE47" s="9">
        <v>0.66</v>
      </c>
      <c r="AG47" s="9">
        <f t="shared" si="14"/>
        <v>-0.66</v>
      </c>
      <c r="AI47" s="21" t="str">
        <f t="shared" si="15"/>
        <v>N.M.</v>
      </c>
    </row>
    <row r="48" spans="1:35" ht="12.75" outlineLevel="1">
      <c r="A48" s="1" t="s">
        <v>171</v>
      </c>
      <c r="B48" s="16" t="s">
        <v>172</v>
      </c>
      <c r="C48" s="1" t="s">
        <v>1047</v>
      </c>
      <c r="E48" s="5">
        <v>44229.450000000004</v>
      </c>
      <c r="G48" s="5">
        <v>46785.38</v>
      </c>
      <c r="I48" s="9">
        <f t="shared" si="8"/>
        <v>-2555.929999999993</v>
      </c>
      <c r="K48" s="21">
        <f t="shared" si="9"/>
        <v>-0.05463095522575628</v>
      </c>
      <c r="M48" s="9">
        <v>301000.18</v>
      </c>
      <c r="O48" s="9">
        <v>81083.84</v>
      </c>
      <c r="Q48" s="9">
        <f t="shared" si="10"/>
        <v>219916.34</v>
      </c>
      <c r="S48" s="21">
        <f t="shared" si="11"/>
        <v>2.7122092392269534</v>
      </c>
      <c r="U48" s="9">
        <v>535016.8</v>
      </c>
      <c r="W48" s="9">
        <v>99469.02</v>
      </c>
      <c r="Y48" s="9">
        <f t="shared" si="12"/>
        <v>435547.78</v>
      </c>
      <c r="AA48" s="21">
        <f t="shared" si="13"/>
        <v>4.378727969773905</v>
      </c>
      <c r="AC48" s="9">
        <v>1144868.1600000001</v>
      </c>
      <c r="AE48" s="9">
        <v>519681.59</v>
      </c>
      <c r="AG48" s="9">
        <f t="shared" si="14"/>
        <v>625186.5700000001</v>
      </c>
      <c r="AI48" s="21">
        <f t="shared" si="15"/>
        <v>1.203018506004802</v>
      </c>
    </row>
    <row r="49" spans="1:35" ht="12.75" outlineLevel="1">
      <c r="A49" s="1" t="s">
        <v>173</v>
      </c>
      <c r="B49" s="16" t="s">
        <v>174</v>
      </c>
      <c r="C49" s="1" t="s">
        <v>1048</v>
      </c>
      <c r="E49" s="5">
        <v>132148.51</v>
      </c>
      <c r="G49" s="5">
        <v>150259.39</v>
      </c>
      <c r="I49" s="9">
        <f t="shared" si="8"/>
        <v>-18110.880000000005</v>
      </c>
      <c r="K49" s="21">
        <f t="shared" si="9"/>
        <v>-0.1205307701568601</v>
      </c>
      <c r="M49" s="9">
        <v>355259.06</v>
      </c>
      <c r="O49" s="9">
        <v>453928.43</v>
      </c>
      <c r="Q49" s="9">
        <f t="shared" si="10"/>
        <v>-98669.37</v>
      </c>
      <c r="S49" s="21">
        <f t="shared" si="11"/>
        <v>-0.21736768062753856</v>
      </c>
      <c r="U49" s="9">
        <v>532435.6</v>
      </c>
      <c r="W49" s="9">
        <v>784636.29</v>
      </c>
      <c r="Y49" s="9">
        <f t="shared" si="12"/>
        <v>-252200.69000000006</v>
      </c>
      <c r="AA49" s="21">
        <f t="shared" si="13"/>
        <v>-0.32142368791022913</v>
      </c>
      <c r="AC49" s="9">
        <v>2190991.64</v>
      </c>
      <c r="AE49" s="9">
        <v>1709562.4900000002</v>
      </c>
      <c r="AG49" s="9">
        <f t="shared" si="14"/>
        <v>481429.1499999999</v>
      </c>
      <c r="AI49" s="21">
        <f t="shared" si="15"/>
        <v>0.28160956549766125</v>
      </c>
    </row>
    <row r="50" spans="1:35" ht="12.75" outlineLevel="1">
      <c r="A50" s="1" t="s">
        <v>175</v>
      </c>
      <c r="B50" s="16" t="s">
        <v>176</v>
      </c>
      <c r="C50" s="1" t="s">
        <v>1049</v>
      </c>
      <c r="E50" s="5">
        <v>53973.73</v>
      </c>
      <c r="G50" s="5">
        <v>405886.59</v>
      </c>
      <c r="I50" s="9">
        <f t="shared" si="8"/>
        <v>-351912.86000000004</v>
      </c>
      <c r="K50" s="21">
        <f t="shared" si="9"/>
        <v>-0.8670226330956142</v>
      </c>
      <c r="M50" s="9">
        <v>229280.84</v>
      </c>
      <c r="O50" s="9">
        <v>666040.09</v>
      </c>
      <c r="Q50" s="9">
        <f t="shared" si="10"/>
        <v>-436759.25</v>
      </c>
      <c r="S50" s="21">
        <f t="shared" si="11"/>
        <v>-0.6557551963576247</v>
      </c>
      <c r="U50" s="9">
        <v>973100.05</v>
      </c>
      <c r="W50" s="9">
        <v>1316552.54</v>
      </c>
      <c r="Y50" s="9">
        <f t="shared" si="12"/>
        <v>-343452.49</v>
      </c>
      <c r="AA50" s="21">
        <f t="shared" si="13"/>
        <v>-0.2608726044461545</v>
      </c>
      <c r="AC50" s="9">
        <v>5112540.97</v>
      </c>
      <c r="AE50" s="9">
        <v>5479620.470000001</v>
      </c>
      <c r="AG50" s="9">
        <f t="shared" si="14"/>
        <v>-367079.50000000093</v>
      </c>
      <c r="AI50" s="21">
        <f t="shared" si="15"/>
        <v>-0.06698994976197702</v>
      </c>
    </row>
    <row r="51" spans="1:35" ht="12.75" outlineLevel="1">
      <c r="A51" s="1" t="s">
        <v>177</v>
      </c>
      <c r="B51" s="16" t="s">
        <v>178</v>
      </c>
      <c r="C51" s="1" t="s">
        <v>1050</v>
      </c>
      <c r="E51" s="5">
        <v>223916.19</v>
      </c>
      <c r="G51" s="5">
        <v>315510.51</v>
      </c>
      <c r="I51" s="9">
        <f t="shared" si="8"/>
        <v>-91594.32</v>
      </c>
      <c r="K51" s="21">
        <f t="shared" si="9"/>
        <v>-0.29030513119832363</v>
      </c>
      <c r="M51" s="9">
        <v>2365923.36</v>
      </c>
      <c r="O51" s="9">
        <v>527786.34</v>
      </c>
      <c r="Q51" s="9">
        <f t="shared" si="10"/>
        <v>1838137.02</v>
      </c>
      <c r="S51" s="21">
        <f t="shared" si="11"/>
        <v>3.482729431762103</v>
      </c>
      <c r="U51" s="9">
        <v>4734606.58</v>
      </c>
      <c r="W51" s="9">
        <v>1850810.62</v>
      </c>
      <c r="Y51" s="9">
        <f t="shared" si="12"/>
        <v>2883795.96</v>
      </c>
      <c r="AA51" s="21">
        <f t="shared" si="13"/>
        <v>1.558125898369872</v>
      </c>
      <c r="AC51" s="9">
        <v>10055725.25</v>
      </c>
      <c r="AE51" s="9">
        <v>8179003.94</v>
      </c>
      <c r="AG51" s="9">
        <f t="shared" si="14"/>
        <v>1876721.3099999996</v>
      </c>
      <c r="AI51" s="21">
        <f t="shared" si="15"/>
        <v>0.2294559733394626</v>
      </c>
    </row>
    <row r="52" spans="1:35" ht="12.75" outlineLevel="1">
      <c r="A52" s="1" t="s">
        <v>179</v>
      </c>
      <c r="B52" s="16" t="s">
        <v>180</v>
      </c>
      <c r="C52" s="1" t="s">
        <v>1051</v>
      </c>
      <c r="E52" s="5">
        <v>1168344.45</v>
      </c>
      <c r="G52" s="5">
        <v>6570502.17</v>
      </c>
      <c r="I52" s="9">
        <f t="shared" si="8"/>
        <v>-5402157.72</v>
      </c>
      <c r="K52" s="21">
        <f t="shared" si="9"/>
        <v>-0.8221833857182943</v>
      </c>
      <c r="M52" s="9">
        <v>4190636.84</v>
      </c>
      <c r="O52" s="9">
        <v>16504701.74</v>
      </c>
      <c r="Q52" s="9">
        <f t="shared" si="10"/>
        <v>-12314064.9</v>
      </c>
      <c r="S52" s="21">
        <f t="shared" si="11"/>
        <v>-0.7460943611090061</v>
      </c>
      <c r="U52" s="9">
        <v>7269250.89</v>
      </c>
      <c r="W52" s="9">
        <v>27412145.17</v>
      </c>
      <c r="Y52" s="9">
        <f t="shared" si="12"/>
        <v>-20142894.28</v>
      </c>
      <c r="AA52" s="21">
        <f t="shared" si="13"/>
        <v>-0.7348164164125504</v>
      </c>
      <c r="AC52" s="9">
        <v>40959499.58</v>
      </c>
      <c r="AE52" s="9">
        <v>64791586.61</v>
      </c>
      <c r="AG52" s="9">
        <f t="shared" si="14"/>
        <v>-23832087.03</v>
      </c>
      <c r="AI52" s="21">
        <f t="shared" si="15"/>
        <v>-0.3678268781015116</v>
      </c>
    </row>
    <row r="53" spans="1:35" ht="12.75" outlineLevel="1">
      <c r="A53" s="1" t="s">
        <v>181</v>
      </c>
      <c r="B53" s="16" t="s">
        <v>182</v>
      </c>
      <c r="C53" s="1" t="s">
        <v>1052</v>
      </c>
      <c r="E53" s="5">
        <v>-211.53</v>
      </c>
      <c r="G53" s="5">
        <v>-389.01</v>
      </c>
      <c r="I53" s="9">
        <f t="shared" si="8"/>
        <v>177.48</v>
      </c>
      <c r="K53" s="21">
        <f t="shared" si="9"/>
        <v>0.45623505822472427</v>
      </c>
      <c r="M53" s="9">
        <v>-807.52</v>
      </c>
      <c r="O53" s="9">
        <v>-4559.78</v>
      </c>
      <c r="Q53" s="9">
        <f t="shared" si="10"/>
        <v>3752.2599999999998</v>
      </c>
      <c r="S53" s="21">
        <f t="shared" si="11"/>
        <v>0.8229037365837826</v>
      </c>
      <c r="U53" s="9">
        <v>-1704.77</v>
      </c>
      <c r="W53" s="9">
        <v>-9680.83</v>
      </c>
      <c r="Y53" s="9">
        <f t="shared" si="12"/>
        <v>7976.0599999999995</v>
      </c>
      <c r="AA53" s="21">
        <f t="shared" si="13"/>
        <v>0.8239024959636725</v>
      </c>
      <c r="AC53" s="9">
        <v>-11377.460000000001</v>
      </c>
      <c r="AE53" s="9">
        <v>-25361.53</v>
      </c>
      <c r="AG53" s="9">
        <f t="shared" si="14"/>
        <v>13984.069999999998</v>
      </c>
      <c r="AI53" s="21">
        <f t="shared" si="15"/>
        <v>0.5513890526320769</v>
      </c>
    </row>
    <row r="54" spans="1:35" ht="12.75" outlineLevel="1">
      <c r="A54" s="1" t="s">
        <v>183</v>
      </c>
      <c r="B54" s="16" t="s">
        <v>184</v>
      </c>
      <c r="C54" s="1" t="s">
        <v>1053</v>
      </c>
      <c r="E54" s="5">
        <v>1282.41</v>
      </c>
      <c r="G54" s="5">
        <v>-153.63</v>
      </c>
      <c r="I54" s="9">
        <f t="shared" si="8"/>
        <v>1436.04</v>
      </c>
      <c r="K54" s="21">
        <f t="shared" si="9"/>
        <v>9.347393087287639</v>
      </c>
      <c r="M54" s="9">
        <v>4255.97</v>
      </c>
      <c r="O54" s="9">
        <v>67243.85</v>
      </c>
      <c r="Q54" s="9">
        <f t="shared" si="10"/>
        <v>-62987.880000000005</v>
      </c>
      <c r="S54" s="21">
        <f t="shared" si="11"/>
        <v>-0.9367084127396037</v>
      </c>
      <c r="U54" s="9">
        <v>5408.93</v>
      </c>
      <c r="W54" s="9">
        <v>154838.48</v>
      </c>
      <c r="Y54" s="9">
        <f t="shared" si="12"/>
        <v>-149429.55000000002</v>
      </c>
      <c r="AA54" s="21">
        <f t="shared" si="13"/>
        <v>-0.9650672752664584</v>
      </c>
      <c r="AC54" s="9">
        <v>13396.19</v>
      </c>
      <c r="AE54" s="9">
        <v>126303.29000000001</v>
      </c>
      <c r="AG54" s="9">
        <f t="shared" si="14"/>
        <v>-112907.1</v>
      </c>
      <c r="AI54" s="21">
        <f t="shared" si="15"/>
        <v>-0.8939363337249568</v>
      </c>
    </row>
    <row r="55" spans="1:35" ht="12.75" outlineLevel="1">
      <c r="A55" s="1" t="s">
        <v>185</v>
      </c>
      <c r="B55" s="16" t="s">
        <v>186</v>
      </c>
      <c r="C55" s="1" t="s">
        <v>1054</v>
      </c>
      <c r="E55" s="5">
        <v>-84262.2</v>
      </c>
      <c r="G55" s="5">
        <v>171749.30000000002</v>
      </c>
      <c r="I55" s="9">
        <f t="shared" si="8"/>
        <v>-256011.5</v>
      </c>
      <c r="K55" s="21">
        <f t="shared" si="9"/>
        <v>-1.490611606568411</v>
      </c>
      <c r="M55" s="9">
        <v>-204207.66</v>
      </c>
      <c r="O55" s="9">
        <v>302389.06</v>
      </c>
      <c r="Q55" s="9">
        <f t="shared" si="10"/>
        <v>-506596.72</v>
      </c>
      <c r="S55" s="21">
        <f t="shared" si="11"/>
        <v>-1.6753143119661802</v>
      </c>
      <c r="U55" s="9">
        <v>-142179.88</v>
      </c>
      <c r="W55" s="9">
        <v>551551.09</v>
      </c>
      <c r="Y55" s="9">
        <f t="shared" si="12"/>
        <v>-693730.97</v>
      </c>
      <c r="AA55" s="21">
        <f t="shared" si="13"/>
        <v>-1.2577818856273133</v>
      </c>
      <c r="AC55" s="9">
        <v>-164936.99</v>
      </c>
      <c r="AE55" s="9">
        <v>1064772.98</v>
      </c>
      <c r="AG55" s="9">
        <f t="shared" si="14"/>
        <v>-1229709.97</v>
      </c>
      <c r="AI55" s="21">
        <f t="shared" si="15"/>
        <v>-1.1549034330303911</v>
      </c>
    </row>
    <row r="56" spans="1:35" ht="12.75" outlineLevel="1">
      <c r="A56" s="1" t="s">
        <v>187</v>
      </c>
      <c r="B56" s="16" t="s">
        <v>188</v>
      </c>
      <c r="C56" s="1" t="s">
        <v>1055</v>
      </c>
      <c r="E56" s="5">
        <v>-681.6</v>
      </c>
      <c r="G56" s="5">
        <v>-1950.69</v>
      </c>
      <c r="I56" s="9">
        <f t="shared" si="8"/>
        <v>1269.0900000000001</v>
      </c>
      <c r="K56" s="21">
        <f t="shared" si="9"/>
        <v>0.6505851775525584</v>
      </c>
      <c r="M56" s="9">
        <v>-2096.36</v>
      </c>
      <c r="O56" s="9">
        <v>-3347.66</v>
      </c>
      <c r="Q56" s="9">
        <f t="shared" si="10"/>
        <v>1251.2999999999997</v>
      </c>
      <c r="S56" s="21">
        <f t="shared" si="11"/>
        <v>0.37378347860893874</v>
      </c>
      <c r="U56" s="9">
        <v>-3314.1800000000003</v>
      </c>
      <c r="W56" s="9">
        <v>-27151.68</v>
      </c>
      <c r="Y56" s="9">
        <f t="shared" si="12"/>
        <v>23837.5</v>
      </c>
      <c r="AA56" s="21">
        <f t="shared" si="13"/>
        <v>0.8779383080531297</v>
      </c>
      <c r="AC56" s="9">
        <v>-18537.31</v>
      </c>
      <c r="AE56" s="9">
        <v>-34382.08</v>
      </c>
      <c r="AG56" s="9">
        <f t="shared" si="14"/>
        <v>15844.77</v>
      </c>
      <c r="AI56" s="21">
        <f t="shared" si="15"/>
        <v>0.46084384656192995</v>
      </c>
    </row>
    <row r="57" spans="1:35" ht="12.75" outlineLevel="1">
      <c r="A57" s="1" t="s">
        <v>189</v>
      </c>
      <c r="B57" s="16" t="s">
        <v>190</v>
      </c>
      <c r="C57" s="1" t="s">
        <v>1056</v>
      </c>
      <c r="E57" s="5">
        <v>22483.510000000002</v>
      </c>
      <c r="G57" s="5">
        <v>1072521.41</v>
      </c>
      <c r="I57" s="9">
        <f t="shared" si="8"/>
        <v>-1050037.9</v>
      </c>
      <c r="K57" s="21">
        <f t="shared" si="9"/>
        <v>-0.9790367727950531</v>
      </c>
      <c r="M57" s="9">
        <v>71386.67</v>
      </c>
      <c r="O57" s="9">
        <v>3197692.91</v>
      </c>
      <c r="Q57" s="9">
        <f t="shared" si="10"/>
        <v>-3126306.24</v>
      </c>
      <c r="S57" s="21">
        <f t="shared" si="11"/>
        <v>-0.9776755704787174</v>
      </c>
      <c r="U57" s="9">
        <v>463544.47000000003</v>
      </c>
      <c r="W57" s="9">
        <v>5386539.76</v>
      </c>
      <c r="Y57" s="9">
        <f t="shared" si="12"/>
        <v>-4922995.29</v>
      </c>
      <c r="AA57" s="21">
        <f t="shared" si="13"/>
        <v>-0.9139439249214788</v>
      </c>
      <c r="AC57" s="9">
        <v>15803733.98</v>
      </c>
      <c r="AE57" s="9">
        <v>17008157.04</v>
      </c>
      <c r="AG57" s="9">
        <f t="shared" si="14"/>
        <v>-1204423.0599999987</v>
      </c>
      <c r="AI57" s="21">
        <f t="shared" si="15"/>
        <v>-0.07081443669454729</v>
      </c>
    </row>
    <row r="58" spans="1:35" ht="12.75" outlineLevel="1">
      <c r="A58" s="1" t="s">
        <v>191</v>
      </c>
      <c r="B58" s="16" t="s">
        <v>192</v>
      </c>
      <c r="C58" s="1" t="s">
        <v>1057</v>
      </c>
      <c r="E58" s="5">
        <v>0</v>
      </c>
      <c r="G58" s="5">
        <v>0</v>
      </c>
      <c r="I58" s="9">
        <f t="shared" si="8"/>
        <v>0</v>
      </c>
      <c r="K58" s="21">
        <f t="shared" si="9"/>
        <v>0</v>
      </c>
      <c r="M58" s="9">
        <v>0</v>
      </c>
      <c r="O58" s="9">
        <v>0</v>
      </c>
      <c r="Q58" s="9">
        <f t="shared" si="10"/>
        <v>0</v>
      </c>
      <c r="S58" s="21">
        <f t="shared" si="11"/>
        <v>0</v>
      </c>
      <c r="U58" s="9">
        <v>0</v>
      </c>
      <c r="W58" s="9">
        <v>0</v>
      </c>
      <c r="Y58" s="9">
        <f t="shared" si="12"/>
        <v>0</v>
      </c>
      <c r="AA58" s="21">
        <f t="shared" si="13"/>
        <v>0</v>
      </c>
      <c r="AC58" s="9">
        <v>0</v>
      </c>
      <c r="AE58" s="9">
        <v>-4877.59</v>
      </c>
      <c r="AG58" s="9">
        <f t="shared" si="14"/>
        <v>4877.59</v>
      </c>
      <c r="AI58" s="21" t="str">
        <f t="shared" si="15"/>
        <v>N.M.</v>
      </c>
    </row>
    <row r="59" spans="1:35" ht="12.75" outlineLevel="1">
      <c r="A59" s="1" t="s">
        <v>193</v>
      </c>
      <c r="B59" s="16" t="s">
        <v>194</v>
      </c>
      <c r="C59" s="1" t="s">
        <v>1058</v>
      </c>
      <c r="E59" s="5">
        <v>-32685.48</v>
      </c>
      <c r="G59" s="5">
        <v>-2478.31</v>
      </c>
      <c r="I59" s="9">
        <f t="shared" si="8"/>
        <v>-30207.17</v>
      </c>
      <c r="K59" s="21" t="str">
        <f t="shared" si="9"/>
        <v>N.M.</v>
      </c>
      <c r="M59" s="9">
        <v>-98209.18000000001</v>
      </c>
      <c r="O59" s="9">
        <v>111255.55</v>
      </c>
      <c r="Q59" s="9">
        <f t="shared" si="10"/>
        <v>-209464.73</v>
      </c>
      <c r="S59" s="21">
        <f t="shared" si="11"/>
        <v>-1.8827351084957111</v>
      </c>
      <c r="U59" s="9">
        <v>-130435.84</v>
      </c>
      <c r="W59" s="9">
        <v>67257.93000000001</v>
      </c>
      <c r="Y59" s="9">
        <f t="shared" si="12"/>
        <v>-197693.77000000002</v>
      </c>
      <c r="AA59" s="21">
        <f t="shared" si="13"/>
        <v>-2.9393377108097143</v>
      </c>
      <c r="AC59" s="9">
        <v>38486.899999999994</v>
      </c>
      <c r="AE59" s="9">
        <v>120237.05000000002</v>
      </c>
      <c r="AG59" s="9">
        <f t="shared" si="14"/>
        <v>-81750.15000000002</v>
      </c>
      <c r="AI59" s="21">
        <f t="shared" si="15"/>
        <v>-0.6799081481124164</v>
      </c>
    </row>
    <row r="60" spans="1:35" ht="12.75" outlineLevel="1">
      <c r="A60" s="1" t="s">
        <v>195</v>
      </c>
      <c r="B60" s="16" t="s">
        <v>196</v>
      </c>
      <c r="C60" s="1" t="s">
        <v>1059</v>
      </c>
      <c r="E60" s="5">
        <v>6148.6</v>
      </c>
      <c r="G60" s="5">
        <v>-30.39</v>
      </c>
      <c r="I60" s="9">
        <f t="shared" si="8"/>
        <v>6178.990000000001</v>
      </c>
      <c r="K60" s="21" t="str">
        <f t="shared" si="9"/>
        <v>N.M.</v>
      </c>
      <c r="M60" s="9">
        <v>5373.29</v>
      </c>
      <c r="O60" s="9">
        <v>1006.9300000000001</v>
      </c>
      <c r="Q60" s="9">
        <f t="shared" si="10"/>
        <v>4366.36</v>
      </c>
      <c r="S60" s="21">
        <f t="shared" si="11"/>
        <v>4.336309376024152</v>
      </c>
      <c r="U60" s="9">
        <v>5026.36</v>
      </c>
      <c r="W60" s="9">
        <v>11504.24</v>
      </c>
      <c r="Y60" s="9">
        <f t="shared" si="12"/>
        <v>-6477.88</v>
      </c>
      <c r="AA60" s="21">
        <f t="shared" si="13"/>
        <v>-0.5630863055708156</v>
      </c>
      <c r="AC60" s="9">
        <v>-10511.600000000002</v>
      </c>
      <c r="AE60" s="9">
        <v>16412.97</v>
      </c>
      <c r="AG60" s="9">
        <f t="shared" si="14"/>
        <v>-26924.570000000003</v>
      </c>
      <c r="AI60" s="21">
        <f t="shared" si="15"/>
        <v>-1.6404447214611373</v>
      </c>
    </row>
    <row r="61" spans="1:35" ht="12.75" outlineLevel="1">
      <c r="A61" s="1" t="s">
        <v>197</v>
      </c>
      <c r="B61" s="16" t="s">
        <v>198</v>
      </c>
      <c r="C61" s="1" t="s">
        <v>1060</v>
      </c>
      <c r="E61" s="5">
        <v>-5.14</v>
      </c>
      <c r="G61" s="5">
        <v>301.86</v>
      </c>
      <c r="I61" s="9">
        <f t="shared" si="8"/>
        <v>-307</v>
      </c>
      <c r="K61" s="21">
        <f t="shared" si="9"/>
        <v>-1.0170277612138077</v>
      </c>
      <c r="M61" s="9">
        <v>-32112.38</v>
      </c>
      <c r="O61" s="9">
        <v>414.09000000000003</v>
      </c>
      <c r="Q61" s="9">
        <f t="shared" si="10"/>
        <v>-32526.47</v>
      </c>
      <c r="S61" s="21" t="str">
        <f t="shared" si="11"/>
        <v>N.M.</v>
      </c>
      <c r="U61" s="9">
        <v>448.22</v>
      </c>
      <c r="W61" s="9">
        <v>-12488.57</v>
      </c>
      <c r="Y61" s="9">
        <f t="shared" si="12"/>
        <v>12936.789999999999</v>
      </c>
      <c r="AA61" s="21">
        <f t="shared" si="13"/>
        <v>1.0358904181984006</v>
      </c>
      <c r="AC61" s="9">
        <v>-70814.97</v>
      </c>
      <c r="AE61" s="9">
        <v>-56659.01</v>
      </c>
      <c r="AG61" s="9">
        <f t="shared" si="14"/>
        <v>-14155.96</v>
      </c>
      <c r="AI61" s="21">
        <f t="shared" si="15"/>
        <v>-0.2498448172673684</v>
      </c>
    </row>
    <row r="62" spans="1:35" ht="12.75" outlineLevel="1">
      <c r="A62" s="1" t="s">
        <v>199</v>
      </c>
      <c r="B62" s="16" t="s">
        <v>200</v>
      </c>
      <c r="C62" s="1" t="s">
        <v>1061</v>
      </c>
      <c r="E62" s="5">
        <v>11906.57</v>
      </c>
      <c r="G62" s="5">
        <v>-1045.88</v>
      </c>
      <c r="I62" s="9">
        <f t="shared" si="8"/>
        <v>12952.45</v>
      </c>
      <c r="K62" s="21" t="str">
        <f t="shared" si="9"/>
        <v>N.M.</v>
      </c>
      <c r="M62" s="9">
        <v>39052.12</v>
      </c>
      <c r="O62" s="9">
        <v>12238.28</v>
      </c>
      <c r="Q62" s="9">
        <f t="shared" si="10"/>
        <v>26813.840000000004</v>
      </c>
      <c r="S62" s="21">
        <f t="shared" si="11"/>
        <v>2.1909810855773855</v>
      </c>
      <c r="U62" s="9">
        <v>-63142.060000000005</v>
      </c>
      <c r="W62" s="9">
        <v>22205.65</v>
      </c>
      <c r="Y62" s="9">
        <f t="shared" si="12"/>
        <v>-85347.71</v>
      </c>
      <c r="AA62" s="21">
        <f t="shared" si="13"/>
        <v>-3.8435132500061924</v>
      </c>
      <c r="AC62" s="9">
        <v>-106819.59</v>
      </c>
      <c r="AE62" s="9">
        <v>31430.04</v>
      </c>
      <c r="AG62" s="9">
        <f t="shared" si="14"/>
        <v>-138249.63</v>
      </c>
      <c r="AI62" s="21">
        <f t="shared" si="15"/>
        <v>-4.398646326889816</v>
      </c>
    </row>
    <row r="63" spans="1:35" ht="12.75" outlineLevel="1">
      <c r="A63" s="1" t="s">
        <v>201</v>
      </c>
      <c r="B63" s="16" t="s">
        <v>202</v>
      </c>
      <c r="C63" s="1" t="s">
        <v>1062</v>
      </c>
      <c r="E63" s="5">
        <v>2655.9500000000003</v>
      </c>
      <c r="G63" s="5">
        <v>-1636889.28</v>
      </c>
      <c r="I63" s="9">
        <f t="shared" si="8"/>
        <v>1639545.23</v>
      </c>
      <c r="K63" s="21">
        <f t="shared" si="9"/>
        <v>1.0016225593462253</v>
      </c>
      <c r="M63" s="9">
        <v>61924.380000000005</v>
      </c>
      <c r="O63" s="9">
        <v>-2601226.13</v>
      </c>
      <c r="Q63" s="9">
        <f t="shared" si="10"/>
        <v>2663150.51</v>
      </c>
      <c r="S63" s="21">
        <f t="shared" si="11"/>
        <v>1.0238058426700487</v>
      </c>
      <c r="U63" s="9">
        <v>421518.91000000003</v>
      </c>
      <c r="W63" s="9">
        <v>-4534360.28</v>
      </c>
      <c r="Y63" s="9">
        <f t="shared" si="12"/>
        <v>4955879.19</v>
      </c>
      <c r="AA63" s="21">
        <f t="shared" si="13"/>
        <v>1.0929610538137478</v>
      </c>
      <c r="AC63" s="9">
        <v>-7609931.149999999</v>
      </c>
      <c r="AE63" s="9">
        <v>-11552524.71</v>
      </c>
      <c r="AG63" s="9">
        <f t="shared" si="14"/>
        <v>3942593.5600000015</v>
      </c>
      <c r="AI63" s="21">
        <f t="shared" si="15"/>
        <v>0.34127549249795125</v>
      </c>
    </row>
    <row r="64" spans="1:35" ht="12.75" outlineLevel="1">
      <c r="A64" s="1" t="s">
        <v>203</v>
      </c>
      <c r="B64" s="16" t="s">
        <v>204</v>
      </c>
      <c r="C64" s="1" t="s">
        <v>1063</v>
      </c>
      <c r="E64" s="5">
        <v>-860.36</v>
      </c>
      <c r="G64" s="5">
        <v>-119416.71</v>
      </c>
      <c r="I64" s="9">
        <f t="shared" si="8"/>
        <v>118556.35</v>
      </c>
      <c r="K64" s="21">
        <f t="shared" si="9"/>
        <v>0.9927953131517356</v>
      </c>
      <c r="M64" s="9">
        <v>-24002.77</v>
      </c>
      <c r="O64" s="9">
        <v>-504279.16000000003</v>
      </c>
      <c r="Q64" s="9">
        <f t="shared" si="10"/>
        <v>480276.39</v>
      </c>
      <c r="S64" s="21">
        <f t="shared" si="11"/>
        <v>0.9524018204519893</v>
      </c>
      <c r="U64" s="9">
        <v>-280335.58</v>
      </c>
      <c r="W64" s="9">
        <v>-860448.64</v>
      </c>
      <c r="Y64" s="9">
        <f t="shared" si="12"/>
        <v>580113.06</v>
      </c>
      <c r="AA64" s="21">
        <f t="shared" si="13"/>
        <v>0.6741983577311483</v>
      </c>
      <c r="AC64" s="9">
        <v>-1953809.6800000002</v>
      </c>
      <c r="AE64" s="9">
        <v>-3214689.6100000003</v>
      </c>
      <c r="AG64" s="9">
        <f t="shared" si="14"/>
        <v>1260879.9300000002</v>
      </c>
      <c r="AI64" s="21">
        <f t="shared" si="15"/>
        <v>0.39222447046761694</v>
      </c>
    </row>
    <row r="65" spans="1:35" ht="12.75" outlineLevel="1">
      <c r="A65" s="1" t="s">
        <v>205</v>
      </c>
      <c r="B65" s="16" t="s">
        <v>206</v>
      </c>
      <c r="C65" s="1" t="s">
        <v>1064</v>
      </c>
      <c r="E65" s="5">
        <v>-0.02</v>
      </c>
      <c r="G65" s="5">
        <v>0.03</v>
      </c>
      <c r="I65" s="9">
        <f t="shared" si="8"/>
        <v>-0.05</v>
      </c>
      <c r="K65" s="21">
        <f t="shared" si="9"/>
        <v>-1.6666666666666667</v>
      </c>
      <c r="M65" s="9">
        <v>-0.01</v>
      </c>
      <c r="O65" s="9">
        <v>0.04</v>
      </c>
      <c r="Q65" s="9">
        <f t="shared" si="10"/>
        <v>-0.05</v>
      </c>
      <c r="S65" s="21">
        <f t="shared" si="11"/>
        <v>-1.25</v>
      </c>
      <c r="U65" s="9">
        <v>-0.01</v>
      </c>
      <c r="W65" s="9">
        <v>0.04</v>
      </c>
      <c r="Y65" s="9">
        <f t="shared" si="12"/>
        <v>-0.05</v>
      </c>
      <c r="AA65" s="21">
        <f t="shared" si="13"/>
        <v>-1.25</v>
      </c>
      <c r="AC65" s="9">
        <v>-0.05</v>
      </c>
      <c r="AE65" s="9">
        <v>0.04</v>
      </c>
      <c r="AG65" s="9">
        <f t="shared" si="14"/>
        <v>-0.09</v>
      </c>
      <c r="AI65" s="21">
        <f t="shared" si="15"/>
        <v>-2.25</v>
      </c>
    </row>
    <row r="66" spans="1:35" ht="12.75" outlineLevel="1">
      <c r="A66" s="1" t="s">
        <v>207</v>
      </c>
      <c r="B66" s="16" t="s">
        <v>208</v>
      </c>
      <c r="C66" s="1" t="s">
        <v>1065</v>
      </c>
      <c r="E66" s="5">
        <v>197759.27000000002</v>
      </c>
      <c r="G66" s="5">
        <v>203791.51</v>
      </c>
      <c r="I66" s="9">
        <f t="shared" si="8"/>
        <v>-6032.239999999991</v>
      </c>
      <c r="K66" s="21">
        <f t="shared" si="9"/>
        <v>-0.029600055468453963</v>
      </c>
      <c r="M66" s="9">
        <v>597061.85</v>
      </c>
      <c r="O66" s="9">
        <v>-550751.8200000001</v>
      </c>
      <c r="Q66" s="9">
        <f t="shared" si="10"/>
        <v>1147813.67</v>
      </c>
      <c r="S66" s="21">
        <f t="shared" si="11"/>
        <v>2.084085114780011</v>
      </c>
      <c r="U66" s="9">
        <v>969561.97</v>
      </c>
      <c r="W66" s="9">
        <v>-716976.39</v>
      </c>
      <c r="Y66" s="9">
        <f t="shared" si="12"/>
        <v>1686538.3599999999</v>
      </c>
      <c r="AA66" s="21">
        <f t="shared" si="13"/>
        <v>2.3522927442561947</v>
      </c>
      <c r="AC66" s="9">
        <v>694358.71</v>
      </c>
      <c r="AE66" s="9">
        <v>-403186.32</v>
      </c>
      <c r="AG66" s="9">
        <f t="shared" si="14"/>
        <v>1097545.03</v>
      </c>
      <c r="AI66" s="21">
        <f t="shared" si="15"/>
        <v>2.7221782475159375</v>
      </c>
    </row>
    <row r="67" spans="1:35" ht="12.75" outlineLevel="1">
      <c r="A67" s="1" t="s">
        <v>209</v>
      </c>
      <c r="B67" s="16" t="s">
        <v>210</v>
      </c>
      <c r="C67" s="1" t="s">
        <v>1066</v>
      </c>
      <c r="E67" s="5">
        <v>-63</v>
      </c>
      <c r="G67" s="5">
        <v>-1170</v>
      </c>
      <c r="I67" s="9">
        <f t="shared" si="8"/>
        <v>1107</v>
      </c>
      <c r="K67" s="21">
        <f t="shared" si="9"/>
        <v>0.9461538461538461</v>
      </c>
      <c r="M67" s="9">
        <v>-2001</v>
      </c>
      <c r="O67" s="9">
        <v>-2249</v>
      </c>
      <c r="Q67" s="9">
        <f t="shared" si="10"/>
        <v>248</v>
      </c>
      <c r="S67" s="21">
        <f t="shared" si="11"/>
        <v>0.11027123165851489</v>
      </c>
      <c r="U67" s="9">
        <v>-7331</v>
      </c>
      <c r="W67" s="9">
        <v>-1337</v>
      </c>
      <c r="Y67" s="9">
        <f t="shared" si="12"/>
        <v>-5994</v>
      </c>
      <c r="AA67" s="21">
        <f t="shared" si="13"/>
        <v>-4.483171278982797</v>
      </c>
      <c r="AC67" s="9">
        <v>3886</v>
      </c>
      <c r="AE67" s="9">
        <v>-3437</v>
      </c>
      <c r="AG67" s="9">
        <f t="shared" si="14"/>
        <v>7323</v>
      </c>
      <c r="AI67" s="21">
        <f t="shared" si="15"/>
        <v>2.1306371835903404</v>
      </c>
    </row>
    <row r="68" spans="1:35" ht="12.75" outlineLevel="1">
      <c r="A68" s="1" t="s">
        <v>211</v>
      </c>
      <c r="B68" s="16" t="s">
        <v>212</v>
      </c>
      <c r="C68" s="1" t="s">
        <v>1067</v>
      </c>
      <c r="E68" s="5">
        <v>55716.32</v>
      </c>
      <c r="G68" s="5">
        <v>42598.520000000004</v>
      </c>
      <c r="I68" s="9">
        <f t="shared" si="8"/>
        <v>13117.799999999996</v>
      </c>
      <c r="K68" s="21">
        <f t="shared" si="9"/>
        <v>0.30794027585934897</v>
      </c>
      <c r="M68" s="9">
        <v>165968.36000000002</v>
      </c>
      <c r="O68" s="9">
        <v>124980.3</v>
      </c>
      <c r="Q68" s="9">
        <f t="shared" si="10"/>
        <v>40988.06000000001</v>
      </c>
      <c r="S68" s="21">
        <f t="shared" si="11"/>
        <v>0.32795616589174464</v>
      </c>
      <c r="U68" s="9">
        <v>261816.36000000002</v>
      </c>
      <c r="W68" s="9">
        <v>208651.54</v>
      </c>
      <c r="Y68" s="9">
        <f t="shared" si="12"/>
        <v>53164.82000000001</v>
      </c>
      <c r="AA68" s="21">
        <f t="shared" si="13"/>
        <v>0.2548019535345869</v>
      </c>
      <c r="AC68" s="9">
        <v>557868.1900000001</v>
      </c>
      <c r="AE68" s="9">
        <v>527117.1</v>
      </c>
      <c r="AG68" s="9">
        <f t="shared" si="14"/>
        <v>30751.090000000084</v>
      </c>
      <c r="AI68" s="21">
        <f t="shared" si="15"/>
        <v>0.05833825159532879</v>
      </c>
    </row>
    <row r="69" spans="1:35" ht="12.75" outlineLevel="1">
      <c r="A69" s="1" t="s">
        <v>213</v>
      </c>
      <c r="B69" s="16" t="s">
        <v>214</v>
      </c>
      <c r="C69" s="1" t="s">
        <v>1068</v>
      </c>
      <c r="E69" s="5">
        <v>-804465.42</v>
      </c>
      <c r="G69" s="5">
        <v>-302083.83</v>
      </c>
      <c r="I69" s="9">
        <f t="shared" si="8"/>
        <v>-502381.59</v>
      </c>
      <c r="K69" s="21">
        <f t="shared" si="9"/>
        <v>-1.663053563641589</v>
      </c>
      <c r="M69" s="9">
        <v>-2321600.768</v>
      </c>
      <c r="O69" s="9">
        <v>261440.83000000002</v>
      </c>
      <c r="Q69" s="9">
        <f t="shared" si="10"/>
        <v>-2583041.598</v>
      </c>
      <c r="S69" s="21">
        <f t="shared" si="11"/>
        <v>-9.880023705555097</v>
      </c>
      <c r="U69" s="9">
        <v>-3460685.688</v>
      </c>
      <c r="W69" s="9">
        <v>285795.27</v>
      </c>
      <c r="Y69" s="9">
        <f t="shared" si="12"/>
        <v>-3746480.958</v>
      </c>
      <c r="AA69" s="21" t="str">
        <f t="shared" si="13"/>
        <v>N.M.</v>
      </c>
      <c r="AC69" s="9">
        <v>-5891735.919</v>
      </c>
      <c r="AE69" s="9">
        <v>683771.69</v>
      </c>
      <c r="AG69" s="9">
        <f t="shared" si="14"/>
        <v>-6575507.608999999</v>
      </c>
      <c r="AI69" s="21">
        <f t="shared" si="15"/>
        <v>-9.61652508456441</v>
      </c>
    </row>
    <row r="70" spans="1:35" ht="12.75" outlineLevel="1">
      <c r="A70" s="1" t="s">
        <v>215</v>
      </c>
      <c r="B70" s="16" t="s">
        <v>216</v>
      </c>
      <c r="C70" s="1" t="s">
        <v>1069</v>
      </c>
      <c r="E70" s="5">
        <v>804465.42</v>
      </c>
      <c r="G70" s="5">
        <v>302083.83</v>
      </c>
      <c r="I70" s="9">
        <f t="shared" si="8"/>
        <v>502381.59</v>
      </c>
      <c r="K70" s="21">
        <f t="shared" si="9"/>
        <v>1.663053563641589</v>
      </c>
      <c r="M70" s="9">
        <v>2321600.768</v>
      </c>
      <c r="O70" s="9">
        <v>-261440.83000000002</v>
      </c>
      <c r="Q70" s="9">
        <f t="shared" si="10"/>
        <v>2583041.598</v>
      </c>
      <c r="S70" s="21">
        <f t="shared" si="11"/>
        <v>9.880023705555097</v>
      </c>
      <c r="U70" s="9">
        <v>3460685.688</v>
      </c>
      <c r="W70" s="9">
        <v>-285795.27</v>
      </c>
      <c r="Y70" s="9">
        <f t="shared" si="12"/>
        <v>3746480.958</v>
      </c>
      <c r="AA70" s="21" t="str">
        <f t="shared" si="13"/>
        <v>N.M.</v>
      </c>
      <c r="AC70" s="9">
        <v>5891735.919</v>
      </c>
      <c r="AE70" s="9">
        <v>-683771.69</v>
      </c>
      <c r="AG70" s="9">
        <f t="shared" si="14"/>
        <v>6575507.608999999</v>
      </c>
      <c r="AI70" s="21">
        <f t="shared" si="15"/>
        <v>9.61652508456441</v>
      </c>
    </row>
    <row r="71" spans="1:35" ht="12.75" outlineLevel="1">
      <c r="A71" s="1" t="s">
        <v>217</v>
      </c>
      <c r="B71" s="16" t="s">
        <v>218</v>
      </c>
      <c r="C71" s="1" t="s">
        <v>1070</v>
      </c>
      <c r="E71" s="5">
        <v>-3263.79</v>
      </c>
      <c r="G71" s="5">
        <v>-19812.07</v>
      </c>
      <c r="I71" s="9">
        <f t="shared" si="8"/>
        <v>16548.28</v>
      </c>
      <c r="K71" s="21">
        <f t="shared" si="9"/>
        <v>0.8352625444993884</v>
      </c>
      <c r="M71" s="9">
        <v>539.5</v>
      </c>
      <c r="O71" s="9">
        <v>-68466.23</v>
      </c>
      <c r="Q71" s="9">
        <f t="shared" si="10"/>
        <v>69005.73</v>
      </c>
      <c r="S71" s="21">
        <f t="shared" si="11"/>
        <v>1.0078797970912083</v>
      </c>
      <c r="U71" s="9">
        <v>8256.75</v>
      </c>
      <c r="W71" s="9">
        <v>-115701.61</v>
      </c>
      <c r="Y71" s="9">
        <f t="shared" si="12"/>
        <v>123958.36</v>
      </c>
      <c r="AA71" s="21">
        <f t="shared" si="13"/>
        <v>1.0713624469011278</v>
      </c>
      <c r="AC71" s="9">
        <v>-101829.64</v>
      </c>
      <c r="AE71" s="9">
        <v>-258888.58000000002</v>
      </c>
      <c r="AG71" s="9">
        <f t="shared" si="14"/>
        <v>157058.94</v>
      </c>
      <c r="AI71" s="21">
        <f t="shared" si="15"/>
        <v>0.6066661573098358</v>
      </c>
    </row>
    <row r="72" spans="1:35" ht="12.75" outlineLevel="1">
      <c r="A72" s="1" t="s">
        <v>219</v>
      </c>
      <c r="B72" s="16" t="s">
        <v>220</v>
      </c>
      <c r="C72" s="1" t="s">
        <v>1071</v>
      </c>
      <c r="E72" s="5">
        <v>-165.49</v>
      </c>
      <c r="G72" s="5">
        <v>13512.75</v>
      </c>
      <c r="I72" s="9">
        <f t="shared" si="8"/>
        <v>-13678.24</v>
      </c>
      <c r="K72" s="21">
        <f t="shared" si="9"/>
        <v>-1.0122469519527852</v>
      </c>
      <c r="M72" s="9">
        <v>-1583.29</v>
      </c>
      <c r="O72" s="9">
        <v>12827</v>
      </c>
      <c r="Q72" s="9">
        <f t="shared" si="10"/>
        <v>-14410.29</v>
      </c>
      <c r="S72" s="21">
        <f t="shared" si="11"/>
        <v>-1.1234341623138693</v>
      </c>
      <c r="U72" s="9">
        <v>-1044.45</v>
      </c>
      <c r="W72" s="9">
        <v>17794.74</v>
      </c>
      <c r="Y72" s="9">
        <f t="shared" si="12"/>
        <v>-18839.190000000002</v>
      </c>
      <c r="AA72" s="21">
        <f t="shared" si="13"/>
        <v>-1.0586943107907167</v>
      </c>
      <c r="AC72" s="9">
        <v>17879.87</v>
      </c>
      <c r="AE72" s="9">
        <v>17794.74</v>
      </c>
      <c r="AG72" s="9">
        <f t="shared" si="14"/>
        <v>85.12999999999738</v>
      </c>
      <c r="AI72" s="21">
        <f t="shared" si="15"/>
        <v>0.004783997967938693</v>
      </c>
    </row>
    <row r="73" spans="1:35" ht="12.75" outlineLevel="1">
      <c r="A73" s="1" t="s">
        <v>221</v>
      </c>
      <c r="B73" s="16" t="s">
        <v>222</v>
      </c>
      <c r="C73" s="1" t="s">
        <v>1072</v>
      </c>
      <c r="E73" s="5">
        <v>-3898.41</v>
      </c>
      <c r="G73" s="5">
        <v>-360.74</v>
      </c>
      <c r="I73" s="9">
        <f t="shared" si="8"/>
        <v>-3537.67</v>
      </c>
      <c r="K73" s="21">
        <f t="shared" si="9"/>
        <v>-9.806702888506958</v>
      </c>
      <c r="M73" s="9">
        <v>-6551.360000000001</v>
      </c>
      <c r="O73" s="9">
        <v>107.94</v>
      </c>
      <c r="Q73" s="9">
        <f t="shared" si="10"/>
        <v>-6659.3</v>
      </c>
      <c r="S73" s="21" t="str">
        <f t="shared" si="11"/>
        <v>N.M.</v>
      </c>
      <c r="U73" s="9">
        <v>-10916.74</v>
      </c>
      <c r="W73" s="9">
        <v>1183.56</v>
      </c>
      <c r="Y73" s="9">
        <f t="shared" si="12"/>
        <v>-12100.3</v>
      </c>
      <c r="AA73" s="21" t="str">
        <f t="shared" si="13"/>
        <v>N.M.</v>
      </c>
      <c r="AC73" s="9">
        <v>776.5100000000002</v>
      </c>
      <c r="AE73" s="9">
        <v>1183.56</v>
      </c>
      <c r="AG73" s="9">
        <f t="shared" si="14"/>
        <v>-407.0499999999997</v>
      </c>
      <c r="AI73" s="21">
        <f t="shared" si="15"/>
        <v>-0.3439200378519042</v>
      </c>
    </row>
    <row r="74" spans="1:35" ht="12.75" outlineLevel="1">
      <c r="A74" s="1" t="s">
        <v>223</v>
      </c>
      <c r="B74" s="16" t="s">
        <v>224</v>
      </c>
      <c r="C74" s="1" t="s">
        <v>1073</v>
      </c>
      <c r="E74" s="5">
        <v>-15905.17</v>
      </c>
      <c r="G74" s="5">
        <v>-32982.590000000004</v>
      </c>
      <c r="I74" s="9">
        <f aca="true" t="shared" si="16" ref="I74:I105">+E74-G74</f>
        <v>17077.420000000006</v>
      </c>
      <c r="K74" s="21">
        <f aca="true" t="shared" si="17" ref="K74:K105">IF(G74&lt;0,IF(I74=0,0,IF(OR(G74=0,E74=0),"N.M.",IF(ABS(I74/G74)&gt;=10,"N.M.",I74/(-G74)))),IF(I74=0,0,IF(OR(G74=0,E74=0),"N.M.",IF(ABS(I74/G74)&gt;=10,"N.M.",I74/G74))))</f>
        <v>0.5177707390474794</v>
      </c>
      <c r="M74" s="9">
        <v>-47202.44</v>
      </c>
      <c r="O74" s="9">
        <v>108942.75</v>
      </c>
      <c r="Q74" s="9">
        <f aca="true" t="shared" si="18" ref="Q74:Q105">+M74-O74</f>
        <v>-156145.19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-1.4332774783085611</v>
      </c>
      <c r="U74" s="9">
        <v>-76975.87</v>
      </c>
      <c r="W74" s="9">
        <v>108942.75</v>
      </c>
      <c r="Y74" s="9">
        <f aca="true" t="shared" si="20" ref="Y74:Y105">+U74-W74</f>
        <v>-185918.62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-1.7065717544306527</v>
      </c>
      <c r="AC74" s="9">
        <v>-169145.77000000002</v>
      </c>
      <c r="AE74" s="9">
        <v>108942.75</v>
      </c>
      <c r="AG74" s="9">
        <f aca="true" t="shared" si="22" ref="AG74:AG105">+AC74-AE74</f>
        <v>-278088.52</v>
      </c>
      <c r="AI74" s="21">
        <f aca="true" t="shared" si="23" ref="AI74:AI105">IF(AE74&lt;0,IF(AG74=0,0,IF(OR(AE74=0,AC74=0),"N.M.",IF(ABS(AG74/AE74)&gt;=10,"N.M.",AG74/(-AE74)))),IF(AG74=0,0,IF(OR(AE74=0,AC74=0),"N.M.",IF(ABS(AG74/AE74)&gt;=10,"N.M.",AG74/AE74))))</f>
        <v>-2.552611532203841</v>
      </c>
    </row>
    <row r="75" spans="1:35" ht="12.75" outlineLevel="1">
      <c r="A75" s="1" t="s">
        <v>225</v>
      </c>
      <c r="B75" s="16" t="s">
        <v>226</v>
      </c>
      <c r="C75" s="1" t="s">
        <v>1074</v>
      </c>
      <c r="E75" s="5">
        <v>467713.92</v>
      </c>
      <c r="G75" s="5">
        <v>0</v>
      </c>
      <c r="I75" s="9">
        <f t="shared" si="16"/>
        <v>467713.92</v>
      </c>
      <c r="K75" s="21" t="str">
        <f t="shared" si="17"/>
        <v>N.M.</v>
      </c>
      <c r="M75" s="9">
        <v>2813512.2800000003</v>
      </c>
      <c r="O75" s="9">
        <v>0</v>
      </c>
      <c r="Q75" s="9">
        <f t="shared" si="18"/>
        <v>2813512.2800000003</v>
      </c>
      <c r="S75" s="21" t="str">
        <f t="shared" si="19"/>
        <v>N.M.</v>
      </c>
      <c r="U75" s="9">
        <v>7853095.2</v>
      </c>
      <c r="W75" s="9">
        <v>0</v>
      </c>
      <c r="Y75" s="9">
        <f t="shared" si="20"/>
        <v>7853095.2</v>
      </c>
      <c r="AA75" s="21" t="str">
        <f t="shared" si="21"/>
        <v>N.M.</v>
      </c>
      <c r="AC75" s="9">
        <v>7853095.2</v>
      </c>
      <c r="AE75" s="9">
        <v>0</v>
      </c>
      <c r="AG75" s="9">
        <f t="shared" si="22"/>
        <v>7853095.2</v>
      </c>
      <c r="AI75" s="21" t="str">
        <f t="shared" si="23"/>
        <v>N.M.</v>
      </c>
    </row>
    <row r="76" spans="1:35" ht="12.75" outlineLevel="1">
      <c r="A76" s="1" t="s">
        <v>227</v>
      </c>
      <c r="B76" s="16" t="s">
        <v>228</v>
      </c>
      <c r="C76" s="1" t="s">
        <v>1075</v>
      </c>
      <c r="E76" s="5">
        <v>314173.44</v>
      </c>
      <c r="G76" s="5">
        <v>49279.12</v>
      </c>
      <c r="I76" s="9">
        <f t="shared" si="16"/>
        <v>264894.32</v>
      </c>
      <c r="K76" s="21">
        <f t="shared" si="17"/>
        <v>5.375386573461539</v>
      </c>
      <c r="M76" s="9">
        <v>1036756.47</v>
      </c>
      <c r="O76" s="9">
        <v>75825.67</v>
      </c>
      <c r="Q76" s="9">
        <f t="shared" si="18"/>
        <v>960930.7999999999</v>
      </c>
      <c r="S76" s="21" t="str">
        <f t="shared" si="19"/>
        <v>N.M.</v>
      </c>
      <c r="U76" s="9">
        <v>1460378.88</v>
      </c>
      <c r="W76" s="9">
        <v>98490.8</v>
      </c>
      <c r="Y76" s="9">
        <f t="shared" si="20"/>
        <v>1361888.0799999998</v>
      </c>
      <c r="AA76" s="21" t="str">
        <f t="shared" si="21"/>
        <v>N.M.</v>
      </c>
      <c r="AC76" s="9">
        <v>2027532.0699999998</v>
      </c>
      <c r="AE76" s="9">
        <v>185764.33000000002</v>
      </c>
      <c r="AG76" s="9">
        <f t="shared" si="22"/>
        <v>1841767.7399999998</v>
      </c>
      <c r="AI76" s="21">
        <f t="shared" si="23"/>
        <v>9.914539244428678</v>
      </c>
    </row>
    <row r="77" spans="1:35" ht="12.75" outlineLevel="1">
      <c r="A77" s="1" t="s">
        <v>229</v>
      </c>
      <c r="B77" s="16" t="s">
        <v>230</v>
      </c>
      <c r="C77" s="1" t="s">
        <v>1076</v>
      </c>
      <c r="E77" s="5">
        <v>-364967.312</v>
      </c>
      <c r="G77" s="5">
        <v>-207366.72</v>
      </c>
      <c r="I77" s="9">
        <f t="shared" si="16"/>
        <v>-157600.59199999998</v>
      </c>
      <c r="K77" s="21">
        <f t="shared" si="17"/>
        <v>-0.7600090892116149</v>
      </c>
      <c r="M77" s="9">
        <v>-1162819.462</v>
      </c>
      <c r="O77" s="9">
        <v>-516826.36</v>
      </c>
      <c r="Q77" s="9">
        <f t="shared" si="18"/>
        <v>-645993.1020000001</v>
      </c>
      <c r="S77" s="21">
        <f t="shared" si="19"/>
        <v>-1.2499228986694875</v>
      </c>
      <c r="U77" s="9">
        <v>-1610253.752</v>
      </c>
      <c r="W77" s="9">
        <v>-907107.5700000001</v>
      </c>
      <c r="Y77" s="9">
        <f t="shared" si="20"/>
        <v>-703146.182</v>
      </c>
      <c r="AA77" s="21">
        <f t="shared" si="21"/>
        <v>-0.7751519282327233</v>
      </c>
      <c r="AC77" s="9">
        <v>-3025724.802</v>
      </c>
      <c r="AE77" s="9">
        <v>-2356954.54</v>
      </c>
      <c r="AG77" s="9">
        <f t="shared" si="22"/>
        <v>-668770.2620000001</v>
      </c>
      <c r="AI77" s="21">
        <f t="shared" si="23"/>
        <v>-0.28374338607311456</v>
      </c>
    </row>
    <row r="78" spans="1:35" ht="12.75" outlineLevel="1">
      <c r="A78" s="1" t="s">
        <v>231</v>
      </c>
      <c r="B78" s="16" t="s">
        <v>232</v>
      </c>
      <c r="C78" s="1" t="s">
        <v>1077</v>
      </c>
      <c r="E78" s="5">
        <v>0</v>
      </c>
      <c r="G78" s="5">
        <v>-26.79</v>
      </c>
      <c r="I78" s="9">
        <f t="shared" si="16"/>
        <v>26.79</v>
      </c>
      <c r="K78" s="21" t="str">
        <f t="shared" si="17"/>
        <v>N.M.</v>
      </c>
      <c r="M78" s="9">
        <v>0</v>
      </c>
      <c r="O78" s="9">
        <v>-26.79</v>
      </c>
      <c r="Q78" s="9">
        <f t="shared" si="18"/>
        <v>26.79</v>
      </c>
      <c r="S78" s="21" t="str">
        <f t="shared" si="19"/>
        <v>N.M.</v>
      </c>
      <c r="U78" s="9">
        <v>0</v>
      </c>
      <c r="W78" s="9">
        <v>-26.79</v>
      </c>
      <c r="Y78" s="9">
        <f t="shared" si="20"/>
        <v>26.79</v>
      </c>
      <c r="AA78" s="21" t="str">
        <f t="shared" si="21"/>
        <v>N.M.</v>
      </c>
      <c r="AC78" s="9">
        <v>-792.6700000000001</v>
      </c>
      <c r="AE78" s="9">
        <v>1275.45</v>
      </c>
      <c r="AG78" s="9">
        <f t="shared" si="22"/>
        <v>-2068.12</v>
      </c>
      <c r="AI78" s="21">
        <f t="shared" si="23"/>
        <v>-1.6214826139793797</v>
      </c>
    </row>
    <row r="79" spans="1:35" ht="12.75" outlineLevel="1">
      <c r="A79" s="1" t="s">
        <v>233</v>
      </c>
      <c r="B79" s="16" t="s">
        <v>234</v>
      </c>
      <c r="C79" s="1" t="s">
        <v>1078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0</v>
      </c>
      <c r="O79" s="9">
        <v>0</v>
      </c>
      <c r="Q79" s="9">
        <f t="shared" si="18"/>
        <v>0</v>
      </c>
      <c r="S79" s="21">
        <f t="shared" si="19"/>
        <v>0</v>
      </c>
      <c r="U79" s="9">
        <v>0</v>
      </c>
      <c r="W79" s="9">
        <v>0</v>
      </c>
      <c r="Y79" s="9">
        <f t="shared" si="20"/>
        <v>0</v>
      </c>
      <c r="AA79" s="21">
        <f t="shared" si="21"/>
        <v>0</v>
      </c>
      <c r="AC79" s="9">
        <v>0</v>
      </c>
      <c r="AE79" s="9">
        <v>-717.88</v>
      </c>
      <c r="AG79" s="9">
        <f t="shared" si="22"/>
        <v>717.88</v>
      </c>
      <c r="AI79" s="21" t="str">
        <f t="shared" si="23"/>
        <v>N.M.</v>
      </c>
    </row>
    <row r="80" spans="1:35" ht="12.75" outlineLevel="1">
      <c r="A80" s="1" t="s">
        <v>235</v>
      </c>
      <c r="B80" s="16" t="s">
        <v>236</v>
      </c>
      <c r="C80" s="1" t="s">
        <v>1079</v>
      </c>
      <c r="E80" s="5">
        <v>75536.09</v>
      </c>
      <c r="G80" s="5">
        <v>416375.32</v>
      </c>
      <c r="I80" s="9">
        <f t="shared" si="16"/>
        <v>-340839.23</v>
      </c>
      <c r="K80" s="21">
        <f t="shared" si="17"/>
        <v>-0.8185865338992714</v>
      </c>
      <c r="M80" s="9">
        <v>319860.65</v>
      </c>
      <c r="O80" s="9">
        <v>1084556.01</v>
      </c>
      <c r="Q80" s="9">
        <f t="shared" si="18"/>
        <v>-764695.36</v>
      </c>
      <c r="S80" s="21">
        <f t="shared" si="19"/>
        <v>-0.705076872885523</v>
      </c>
      <c r="U80" s="9">
        <v>483698.05</v>
      </c>
      <c r="W80" s="9">
        <v>1803850.12</v>
      </c>
      <c r="Y80" s="9">
        <f t="shared" si="20"/>
        <v>-1320152.07</v>
      </c>
      <c r="AA80" s="21">
        <f t="shared" si="21"/>
        <v>-0.7318524168737478</v>
      </c>
      <c r="AC80" s="9">
        <v>3091919.58</v>
      </c>
      <c r="AE80" s="9">
        <v>4091657.24</v>
      </c>
      <c r="AG80" s="9">
        <f t="shared" si="22"/>
        <v>-999737.6600000001</v>
      </c>
      <c r="AI80" s="21">
        <f t="shared" si="23"/>
        <v>-0.24433563257121707</v>
      </c>
    </row>
    <row r="81" spans="1:35" ht="12.75" outlineLevel="1">
      <c r="A81" s="1" t="s">
        <v>237</v>
      </c>
      <c r="B81" s="16" t="s">
        <v>238</v>
      </c>
      <c r="C81" s="1" t="s">
        <v>1080</v>
      </c>
      <c r="E81" s="5">
        <v>-641936.97</v>
      </c>
      <c r="G81" s="5">
        <v>-1393810.38</v>
      </c>
      <c r="I81" s="9">
        <f t="shared" si="16"/>
        <v>751873.4099999999</v>
      </c>
      <c r="K81" s="21">
        <f t="shared" si="17"/>
        <v>0.539437373109533</v>
      </c>
      <c r="M81" s="9">
        <v>-2913828.52</v>
      </c>
      <c r="O81" s="9">
        <v>-4955257.99</v>
      </c>
      <c r="Q81" s="9">
        <f t="shared" si="18"/>
        <v>2041429.4700000002</v>
      </c>
      <c r="S81" s="21">
        <f t="shared" si="19"/>
        <v>0.4119723885456063</v>
      </c>
      <c r="U81" s="9">
        <v>-6377824.89</v>
      </c>
      <c r="W81" s="9">
        <v>-9452226.37</v>
      </c>
      <c r="Y81" s="9">
        <f t="shared" si="20"/>
        <v>3074401.4799999995</v>
      </c>
      <c r="AA81" s="21">
        <f t="shared" si="21"/>
        <v>0.3252568611515384</v>
      </c>
      <c r="AC81" s="9">
        <v>-21595618.36</v>
      </c>
      <c r="AE81" s="9">
        <v>-21904496.409999996</v>
      </c>
      <c r="AG81" s="9">
        <f t="shared" si="22"/>
        <v>308878.049999997</v>
      </c>
      <c r="AI81" s="21">
        <f t="shared" si="23"/>
        <v>0.014101125367985443</v>
      </c>
    </row>
    <row r="82" spans="1:35" ht="12.75" outlineLevel="1">
      <c r="A82" s="1" t="s">
        <v>239</v>
      </c>
      <c r="B82" s="16" t="s">
        <v>240</v>
      </c>
      <c r="C82" s="1" t="s">
        <v>1081</v>
      </c>
      <c r="E82" s="5">
        <v>398315.58</v>
      </c>
      <c r="G82" s="5">
        <v>620632.78</v>
      </c>
      <c r="I82" s="9">
        <f t="shared" si="16"/>
        <v>-222317.2</v>
      </c>
      <c r="K82" s="21">
        <f t="shared" si="17"/>
        <v>-0.3582105347384326</v>
      </c>
      <c r="M82" s="9">
        <v>1464542.74</v>
      </c>
      <c r="O82" s="9">
        <v>2480181.13</v>
      </c>
      <c r="Q82" s="9">
        <f t="shared" si="18"/>
        <v>-1015638.3899999999</v>
      </c>
      <c r="S82" s="21">
        <f t="shared" si="19"/>
        <v>-0.40950170038589073</v>
      </c>
      <c r="U82" s="9">
        <v>3682009.67</v>
      </c>
      <c r="W82" s="9">
        <v>4543627.69</v>
      </c>
      <c r="Y82" s="9">
        <f t="shared" si="20"/>
        <v>-861618.0200000005</v>
      </c>
      <c r="AA82" s="21">
        <f t="shared" si="21"/>
        <v>-0.1896321791277754</v>
      </c>
      <c r="AC82" s="9">
        <v>11310880.67</v>
      </c>
      <c r="AE82" s="9">
        <v>9953399.280000001</v>
      </c>
      <c r="AG82" s="9">
        <f t="shared" si="22"/>
        <v>1357481.3899999987</v>
      </c>
      <c r="AI82" s="21">
        <f t="shared" si="23"/>
        <v>0.13638369684693274</v>
      </c>
    </row>
    <row r="83" spans="1:35" ht="12.75" outlineLevel="1">
      <c r="A83" s="1" t="s">
        <v>241</v>
      </c>
      <c r="B83" s="16" t="s">
        <v>242</v>
      </c>
      <c r="C83" s="1" t="s">
        <v>1082</v>
      </c>
      <c r="E83" s="5">
        <v>-99230.14</v>
      </c>
      <c r="G83" s="5">
        <v>-944894.4</v>
      </c>
      <c r="I83" s="9">
        <f t="shared" si="16"/>
        <v>845664.26</v>
      </c>
      <c r="K83" s="21">
        <f t="shared" si="17"/>
        <v>0.8949828255940558</v>
      </c>
      <c r="M83" s="9">
        <v>-415682.02</v>
      </c>
      <c r="O83" s="9">
        <v>-2241388.48</v>
      </c>
      <c r="Q83" s="9">
        <f t="shared" si="18"/>
        <v>1825706.46</v>
      </c>
      <c r="S83" s="21">
        <f t="shared" si="19"/>
        <v>0.81454262672038</v>
      </c>
      <c r="U83" s="9">
        <v>-680156.38</v>
      </c>
      <c r="W83" s="9">
        <v>-4002447.27</v>
      </c>
      <c r="Y83" s="9">
        <f t="shared" si="20"/>
        <v>3322290.89</v>
      </c>
      <c r="AA83" s="21">
        <f t="shared" si="21"/>
        <v>0.830064874283778</v>
      </c>
      <c r="AC83" s="9">
        <v>-6435762.149999999</v>
      </c>
      <c r="AE83" s="9">
        <v>-9112345.17</v>
      </c>
      <c r="AG83" s="9">
        <f t="shared" si="22"/>
        <v>2676583.0200000005</v>
      </c>
      <c r="AI83" s="21">
        <f t="shared" si="23"/>
        <v>0.293731522463827</v>
      </c>
    </row>
    <row r="84" spans="1:35" ht="12.75" outlineLevel="1">
      <c r="A84" s="1" t="s">
        <v>243</v>
      </c>
      <c r="B84" s="16" t="s">
        <v>244</v>
      </c>
      <c r="C84" s="1" t="s">
        <v>1083</v>
      </c>
      <c r="E84" s="5">
        <v>0</v>
      </c>
      <c r="G84" s="5">
        <v>835124.04</v>
      </c>
      <c r="I84" s="9">
        <f t="shared" si="16"/>
        <v>-835124.04</v>
      </c>
      <c r="K84" s="21" t="str">
        <f t="shared" si="17"/>
        <v>N.M.</v>
      </c>
      <c r="M84" s="9">
        <v>0</v>
      </c>
      <c r="O84" s="9">
        <v>2868389.76</v>
      </c>
      <c r="Q84" s="9">
        <f t="shared" si="18"/>
        <v>-2868389.76</v>
      </c>
      <c r="S84" s="21" t="str">
        <f t="shared" si="19"/>
        <v>N.M.</v>
      </c>
      <c r="U84" s="9">
        <v>0</v>
      </c>
      <c r="W84" s="9">
        <v>5191298.24</v>
      </c>
      <c r="Y84" s="9">
        <f t="shared" si="20"/>
        <v>-5191298.24</v>
      </c>
      <c r="AA84" s="21" t="str">
        <f t="shared" si="21"/>
        <v>N.M.</v>
      </c>
      <c r="AC84" s="9">
        <v>8257281.13</v>
      </c>
      <c r="AE84" s="9">
        <v>12192392.212000001</v>
      </c>
      <c r="AG84" s="9">
        <f t="shared" si="22"/>
        <v>-3935111.0820000013</v>
      </c>
      <c r="AI84" s="21">
        <f t="shared" si="23"/>
        <v>-0.32275135294015433</v>
      </c>
    </row>
    <row r="85" spans="1:35" ht="12.75" outlineLevel="1">
      <c r="A85" s="1" t="s">
        <v>245</v>
      </c>
      <c r="B85" s="16" t="s">
        <v>246</v>
      </c>
      <c r="C85" s="1" t="s">
        <v>1084</v>
      </c>
      <c r="E85" s="5">
        <v>0</v>
      </c>
      <c r="G85" s="5">
        <v>-351708.85000000003</v>
      </c>
      <c r="I85" s="9">
        <f t="shared" si="16"/>
        <v>351708.85000000003</v>
      </c>
      <c r="K85" s="21" t="str">
        <f t="shared" si="17"/>
        <v>N.M.</v>
      </c>
      <c r="M85" s="9">
        <v>0</v>
      </c>
      <c r="O85" s="9">
        <v>-1096584.95</v>
      </c>
      <c r="Q85" s="9">
        <f t="shared" si="18"/>
        <v>1096584.95</v>
      </c>
      <c r="S85" s="21" t="str">
        <f t="shared" si="19"/>
        <v>N.M.</v>
      </c>
      <c r="U85" s="9">
        <v>0</v>
      </c>
      <c r="W85" s="9">
        <v>-1927185.07</v>
      </c>
      <c r="Y85" s="9">
        <f t="shared" si="20"/>
        <v>1927185.07</v>
      </c>
      <c r="AA85" s="21" t="str">
        <f t="shared" si="21"/>
        <v>N.M.</v>
      </c>
      <c r="AC85" s="9">
        <v>-3812264.24</v>
      </c>
      <c r="AE85" s="9">
        <v>-4609271.682</v>
      </c>
      <c r="AG85" s="9">
        <f t="shared" si="22"/>
        <v>797007.4419999998</v>
      </c>
      <c r="AI85" s="21">
        <f t="shared" si="23"/>
        <v>0.17291396493559952</v>
      </c>
    </row>
    <row r="86" spans="1:35" ht="12.75" outlineLevel="1">
      <c r="A86" s="1" t="s">
        <v>247</v>
      </c>
      <c r="B86" s="16" t="s">
        <v>248</v>
      </c>
      <c r="C86" s="1" t="s">
        <v>1085</v>
      </c>
      <c r="E86" s="5">
        <v>0</v>
      </c>
      <c r="G86" s="5">
        <v>-51411.93</v>
      </c>
      <c r="I86" s="9">
        <f t="shared" si="16"/>
        <v>51411.93</v>
      </c>
      <c r="K86" s="21" t="str">
        <f t="shared" si="17"/>
        <v>N.M.</v>
      </c>
      <c r="M86" s="9">
        <v>0</v>
      </c>
      <c r="O86" s="9">
        <v>-192228.01</v>
      </c>
      <c r="Q86" s="9">
        <f t="shared" si="18"/>
        <v>192228.01</v>
      </c>
      <c r="S86" s="21" t="str">
        <f t="shared" si="19"/>
        <v>N.M.</v>
      </c>
      <c r="U86" s="9">
        <v>0</v>
      </c>
      <c r="W86" s="9">
        <v>-310993.82</v>
      </c>
      <c r="Y86" s="9">
        <f t="shared" si="20"/>
        <v>310993.82</v>
      </c>
      <c r="AA86" s="21" t="str">
        <f t="shared" si="21"/>
        <v>N.M.</v>
      </c>
      <c r="AC86" s="9">
        <v>-632624.09</v>
      </c>
      <c r="AE86" s="9">
        <v>-757624.223</v>
      </c>
      <c r="AG86" s="9">
        <f t="shared" si="22"/>
        <v>125000.13300000003</v>
      </c>
      <c r="AI86" s="21">
        <f t="shared" si="23"/>
        <v>0.1649896204546248</v>
      </c>
    </row>
    <row r="87" spans="1:35" ht="12.75" outlineLevel="1">
      <c r="A87" s="1" t="s">
        <v>249</v>
      </c>
      <c r="B87" s="16" t="s">
        <v>250</v>
      </c>
      <c r="C87" s="1" t="s">
        <v>1086</v>
      </c>
      <c r="E87" s="5">
        <v>25947.95</v>
      </c>
      <c r="G87" s="5">
        <v>0</v>
      </c>
      <c r="I87" s="9">
        <f t="shared" si="16"/>
        <v>25947.95</v>
      </c>
      <c r="K87" s="21" t="str">
        <f t="shared" si="17"/>
        <v>N.M.</v>
      </c>
      <c r="M87" s="9">
        <v>54441.17</v>
      </c>
      <c r="O87" s="9">
        <v>0</v>
      </c>
      <c r="Q87" s="9">
        <f t="shared" si="18"/>
        <v>54441.17</v>
      </c>
      <c r="S87" s="21" t="str">
        <f t="shared" si="19"/>
        <v>N.M.</v>
      </c>
      <c r="U87" s="9">
        <v>55367.39</v>
      </c>
      <c r="W87" s="9">
        <v>0</v>
      </c>
      <c r="Y87" s="9">
        <f t="shared" si="20"/>
        <v>55367.39</v>
      </c>
      <c r="AA87" s="21" t="str">
        <f t="shared" si="21"/>
        <v>N.M.</v>
      </c>
      <c r="AC87" s="9">
        <v>94131.11</v>
      </c>
      <c r="AE87" s="9">
        <v>0</v>
      </c>
      <c r="AG87" s="9">
        <f t="shared" si="22"/>
        <v>94131.11</v>
      </c>
      <c r="AI87" s="21" t="str">
        <f t="shared" si="23"/>
        <v>N.M.</v>
      </c>
    </row>
    <row r="88" spans="1:35" ht="12.75" outlineLevel="1">
      <c r="A88" s="1" t="s">
        <v>251</v>
      </c>
      <c r="B88" s="16" t="s">
        <v>252</v>
      </c>
      <c r="C88" s="1" t="s">
        <v>1087</v>
      </c>
      <c r="E88" s="5">
        <v>0</v>
      </c>
      <c r="G88" s="5">
        <v>0</v>
      </c>
      <c r="I88" s="9">
        <f t="shared" si="16"/>
        <v>0</v>
      </c>
      <c r="K88" s="21">
        <f t="shared" si="17"/>
        <v>0</v>
      </c>
      <c r="M88" s="9">
        <v>0</v>
      </c>
      <c r="O88" s="9">
        <v>0</v>
      </c>
      <c r="Q88" s="9">
        <f t="shared" si="18"/>
        <v>0</v>
      </c>
      <c r="S88" s="21">
        <f t="shared" si="19"/>
        <v>0</v>
      </c>
      <c r="U88" s="9">
        <v>0</v>
      </c>
      <c r="W88" s="9">
        <v>0</v>
      </c>
      <c r="Y88" s="9">
        <f t="shared" si="20"/>
        <v>0</v>
      </c>
      <c r="AA88" s="21">
        <f t="shared" si="21"/>
        <v>0</v>
      </c>
      <c r="AC88" s="9">
        <v>-10.36</v>
      </c>
      <c r="AE88" s="9">
        <v>0</v>
      </c>
      <c r="AG88" s="9">
        <f t="shared" si="22"/>
        <v>-10.36</v>
      </c>
      <c r="AI88" s="21" t="str">
        <f t="shared" si="23"/>
        <v>N.M.</v>
      </c>
    </row>
    <row r="89" spans="1:35" ht="12.75" outlineLevel="1">
      <c r="A89" s="1" t="s">
        <v>253</v>
      </c>
      <c r="B89" s="16" t="s">
        <v>254</v>
      </c>
      <c r="C89" s="1" t="s">
        <v>1088</v>
      </c>
      <c r="E89" s="5">
        <v>-22233.44</v>
      </c>
      <c r="G89" s="5">
        <v>-8467.83</v>
      </c>
      <c r="I89" s="9">
        <f t="shared" si="16"/>
        <v>-13765.609999999999</v>
      </c>
      <c r="K89" s="21">
        <f t="shared" si="17"/>
        <v>-1.6256360838609183</v>
      </c>
      <c r="M89" s="9">
        <v>28503.83</v>
      </c>
      <c r="O89" s="9">
        <v>-16233.37</v>
      </c>
      <c r="Q89" s="9">
        <f t="shared" si="18"/>
        <v>44737.200000000004</v>
      </c>
      <c r="S89" s="21">
        <f t="shared" si="19"/>
        <v>2.7558787854893962</v>
      </c>
      <c r="U89" s="9">
        <v>-157471.41</v>
      </c>
      <c r="W89" s="9">
        <v>-15676.09</v>
      </c>
      <c r="Y89" s="9">
        <f t="shared" si="20"/>
        <v>-141795.32</v>
      </c>
      <c r="AA89" s="21">
        <f t="shared" si="21"/>
        <v>-9.045324439959199</v>
      </c>
      <c r="AC89" s="9">
        <v>-728892.89</v>
      </c>
      <c r="AE89" s="9">
        <v>-53474.18000000001</v>
      </c>
      <c r="AG89" s="9">
        <f t="shared" si="22"/>
        <v>-675418.71</v>
      </c>
      <c r="AI89" s="21" t="str">
        <f t="shared" si="23"/>
        <v>N.M.</v>
      </c>
    </row>
    <row r="90" spans="1:35" ht="12.75" outlineLevel="1">
      <c r="A90" s="1" t="s">
        <v>255</v>
      </c>
      <c r="B90" s="16" t="s">
        <v>256</v>
      </c>
      <c r="C90" s="1" t="s">
        <v>1089</v>
      </c>
      <c r="E90" s="5">
        <v>127021.1</v>
      </c>
      <c r="G90" s="5">
        <v>120759.75</v>
      </c>
      <c r="I90" s="9">
        <f t="shared" si="16"/>
        <v>6261.350000000006</v>
      </c>
      <c r="K90" s="21">
        <f t="shared" si="17"/>
        <v>0.051849643610557376</v>
      </c>
      <c r="M90" s="9">
        <v>418790.45</v>
      </c>
      <c r="O90" s="9">
        <v>382483.24</v>
      </c>
      <c r="Q90" s="9">
        <f t="shared" si="18"/>
        <v>36307.21000000002</v>
      </c>
      <c r="S90" s="21">
        <f t="shared" si="19"/>
        <v>0.09492496978429701</v>
      </c>
      <c r="U90" s="9">
        <v>878105.37</v>
      </c>
      <c r="W90" s="9">
        <v>775736.86</v>
      </c>
      <c r="Y90" s="9">
        <f t="shared" si="20"/>
        <v>102368.51000000001</v>
      </c>
      <c r="AA90" s="21">
        <f t="shared" si="21"/>
        <v>0.1319629313476222</v>
      </c>
      <c r="AC90" s="9">
        <v>1783529.15</v>
      </c>
      <c r="AE90" s="9">
        <v>1634483.08</v>
      </c>
      <c r="AG90" s="9">
        <f t="shared" si="22"/>
        <v>149046.06999999983</v>
      </c>
      <c r="AI90" s="21">
        <f t="shared" si="23"/>
        <v>0.09118850590977046</v>
      </c>
    </row>
    <row r="91" spans="1:35" ht="12.75" outlineLevel="1">
      <c r="A91" s="1" t="s">
        <v>257</v>
      </c>
      <c r="B91" s="16" t="s">
        <v>258</v>
      </c>
      <c r="C91" s="1" t="s">
        <v>1090</v>
      </c>
      <c r="E91" s="5">
        <v>38974.63</v>
      </c>
      <c r="G91" s="5">
        <v>46576.214</v>
      </c>
      <c r="I91" s="9">
        <f t="shared" si="16"/>
        <v>-7601.584000000003</v>
      </c>
      <c r="K91" s="21">
        <f t="shared" si="17"/>
        <v>-0.16320742600504204</v>
      </c>
      <c r="M91" s="9">
        <v>116770.6</v>
      </c>
      <c r="O91" s="9">
        <v>141889.784</v>
      </c>
      <c r="Q91" s="9">
        <f t="shared" si="18"/>
        <v>-25119.18400000001</v>
      </c>
      <c r="S91" s="21">
        <f t="shared" si="19"/>
        <v>-0.1770330695548878</v>
      </c>
      <c r="U91" s="9">
        <v>172366.97</v>
      </c>
      <c r="W91" s="9">
        <v>207326.47</v>
      </c>
      <c r="Y91" s="9">
        <f t="shared" si="20"/>
        <v>-34959.5</v>
      </c>
      <c r="AA91" s="21">
        <f t="shared" si="21"/>
        <v>-0.16862053359612017</v>
      </c>
      <c r="AC91" s="9">
        <v>400898.96400000004</v>
      </c>
      <c r="AE91" s="9">
        <v>425704.76399999997</v>
      </c>
      <c r="AG91" s="9">
        <f t="shared" si="22"/>
        <v>-24805.79999999993</v>
      </c>
      <c r="AI91" s="21">
        <f t="shared" si="23"/>
        <v>-0.05826996100987945</v>
      </c>
    </row>
    <row r="92" spans="1:35" ht="12.75" outlineLevel="1">
      <c r="A92" s="1" t="s">
        <v>259</v>
      </c>
      <c r="B92" s="16" t="s">
        <v>260</v>
      </c>
      <c r="C92" s="1" t="s">
        <v>1091</v>
      </c>
      <c r="E92" s="5">
        <v>340048.61</v>
      </c>
      <c r="G92" s="5">
        <v>257881.82</v>
      </c>
      <c r="I92" s="9">
        <f t="shared" si="16"/>
        <v>82166.78999999998</v>
      </c>
      <c r="K92" s="21">
        <f t="shared" si="17"/>
        <v>0.31862187881255055</v>
      </c>
      <c r="M92" s="9">
        <v>1228391.92</v>
      </c>
      <c r="O92" s="9">
        <v>789921.5700000001</v>
      </c>
      <c r="Q92" s="9">
        <f t="shared" si="18"/>
        <v>438470.34999999986</v>
      </c>
      <c r="S92" s="21">
        <f t="shared" si="19"/>
        <v>0.5550808670789934</v>
      </c>
      <c r="U92" s="9">
        <v>2063798.84</v>
      </c>
      <c r="W92" s="9">
        <v>1268131.87</v>
      </c>
      <c r="Y92" s="9">
        <f t="shared" si="20"/>
        <v>795666.97</v>
      </c>
      <c r="AA92" s="21">
        <f t="shared" si="21"/>
        <v>0.6274323584344583</v>
      </c>
      <c r="AC92" s="9">
        <v>11769794.52</v>
      </c>
      <c r="AE92" s="9">
        <v>3156696.89</v>
      </c>
      <c r="AG92" s="9">
        <f t="shared" si="22"/>
        <v>8613097.629999999</v>
      </c>
      <c r="AI92" s="21">
        <f t="shared" si="23"/>
        <v>2.7285158918124695</v>
      </c>
    </row>
    <row r="93" spans="1:35" ht="12.75" outlineLevel="1">
      <c r="A93" s="1" t="s">
        <v>261</v>
      </c>
      <c r="B93" s="16" t="s">
        <v>262</v>
      </c>
      <c r="C93" s="1" t="s">
        <v>1092</v>
      </c>
      <c r="E93" s="5">
        <v>2300</v>
      </c>
      <c r="G93" s="5">
        <v>2300</v>
      </c>
      <c r="I93" s="9">
        <f t="shared" si="16"/>
        <v>0</v>
      </c>
      <c r="K93" s="21">
        <f t="shared" si="17"/>
        <v>0</v>
      </c>
      <c r="M93" s="9">
        <v>16908.36</v>
      </c>
      <c r="O93" s="9">
        <v>16523.89</v>
      </c>
      <c r="Q93" s="9">
        <f t="shared" si="18"/>
        <v>384.47000000000116</v>
      </c>
      <c r="S93" s="21">
        <f t="shared" si="19"/>
        <v>0.023267523567392496</v>
      </c>
      <c r="U93" s="9">
        <v>21508.36</v>
      </c>
      <c r="W93" s="9">
        <v>24123.89</v>
      </c>
      <c r="Y93" s="9">
        <f t="shared" si="20"/>
        <v>-2615.529999999999</v>
      </c>
      <c r="AA93" s="21">
        <f t="shared" si="21"/>
        <v>-0.10842073977289728</v>
      </c>
      <c r="AC93" s="9">
        <v>80529.95999999999</v>
      </c>
      <c r="AE93" s="9">
        <v>80015.56</v>
      </c>
      <c r="AG93" s="9">
        <f t="shared" si="22"/>
        <v>514.3999999999942</v>
      </c>
      <c r="AI93" s="21">
        <f t="shared" si="23"/>
        <v>0.006428749608201132</v>
      </c>
    </row>
    <row r="94" spans="1:35" ht="12.75" outlineLevel="1">
      <c r="A94" s="1" t="s">
        <v>263</v>
      </c>
      <c r="B94" s="16" t="s">
        <v>264</v>
      </c>
      <c r="C94" s="1" t="s">
        <v>1093</v>
      </c>
      <c r="E94" s="5">
        <v>97193.71</v>
      </c>
      <c r="G94" s="5">
        <v>50027.55</v>
      </c>
      <c r="I94" s="9">
        <f t="shared" si="16"/>
        <v>47166.16</v>
      </c>
      <c r="K94" s="21">
        <f t="shared" si="17"/>
        <v>0.9428037151529507</v>
      </c>
      <c r="M94" s="9">
        <v>349217.82</v>
      </c>
      <c r="O94" s="9">
        <v>195606.87</v>
      </c>
      <c r="Q94" s="9">
        <f t="shared" si="18"/>
        <v>153610.95</v>
      </c>
      <c r="S94" s="21">
        <f t="shared" si="19"/>
        <v>0.7853044732017849</v>
      </c>
      <c r="U94" s="9">
        <v>672214.92</v>
      </c>
      <c r="W94" s="9">
        <v>495712.17</v>
      </c>
      <c r="Y94" s="9">
        <f t="shared" si="20"/>
        <v>176502.75000000006</v>
      </c>
      <c r="AA94" s="21">
        <f t="shared" si="21"/>
        <v>0.3560589404129418</v>
      </c>
      <c r="AC94" s="9">
        <v>1068686.74</v>
      </c>
      <c r="AE94" s="9">
        <v>967951.3</v>
      </c>
      <c r="AG94" s="9">
        <f t="shared" si="22"/>
        <v>100735.43999999994</v>
      </c>
      <c r="AI94" s="21">
        <f t="shared" si="23"/>
        <v>0.10407077298207042</v>
      </c>
    </row>
    <row r="95" spans="1:35" ht="12.75" outlineLevel="1">
      <c r="A95" s="1" t="s">
        <v>265</v>
      </c>
      <c r="B95" s="16" t="s">
        <v>266</v>
      </c>
      <c r="C95" s="1" t="s">
        <v>1094</v>
      </c>
      <c r="E95" s="5">
        <v>1012.23</v>
      </c>
      <c r="G95" s="5">
        <v>383.47</v>
      </c>
      <c r="I95" s="9">
        <f t="shared" si="16"/>
        <v>628.76</v>
      </c>
      <c r="K95" s="21">
        <f t="shared" si="17"/>
        <v>1.6396589042167573</v>
      </c>
      <c r="M95" s="9">
        <v>14066.01</v>
      </c>
      <c r="O95" s="9">
        <v>-397.12</v>
      </c>
      <c r="Q95" s="9">
        <f t="shared" si="18"/>
        <v>14463.130000000001</v>
      </c>
      <c r="S95" s="21" t="str">
        <f t="shared" si="19"/>
        <v>N.M.</v>
      </c>
      <c r="U95" s="9">
        <v>-23646.36</v>
      </c>
      <c r="W95" s="9">
        <v>-397.12</v>
      </c>
      <c r="Y95" s="9">
        <f t="shared" si="20"/>
        <v>-23249.24</v>
      </c>
      <c r="AA95" s="21" t="str">
        <f t="shared" si="21"/>
        <v>N.M.</v>
      </c>
      <c r="AC95" s="9">
        <v>40350.85</v>
      </c>
      <c r="AE95" s="9">
        <v>-13512.340000000002</v>
      </c>
      <c r="AG95" s="9">
        <f t="shared" si="22"/>
        <v>53863.19</v>
      </c>
      <c r="AI95" s="21">
        <f t="shared" si="23"/>
        <v>3.9862222235378915</v>
      </c>
    </row>
    <row r="96" spans="1:35" ht="12.75" outlineLevel="1">
      <c r="A96" s="1" t="s">
        <v>267</v>
      </c>
      <c r="B96" s="16" t="s">
        <v>268</v>
      </c>
      <c r="C96" s="1" t="s">
        <v>1095</v>
      </c>
      <c r="E96" s="5">
        <v>0</v>
      </c>
      <c r="G96" s="5">
        <v>4596</v>
      </c>
      <c r="I96" s="9">
        <f t="shared" si="16"/>
        <v>-4596</v>
      </c>
      <c r="K96" s="21" t="str">
        <f t="shared" si="17"/>
        <v>N.M.</v>
      </c>
      <c r="M96" s="9">
        <v>0</v>
      </c>
      <c r="O96" s="9">
        <v>20100</v>
      </c>
      <c r="Q96" s="9">
        <f t="shared" si="18"/>
        <v>-20100</v>
      </c>
      <c r="S96" s="21" t="str">
        <f t="shared" si="19"/>
        <v>N.M.</v>
      </c>
      <c r="U96" s="9">
        <v>0</v>
      </c>
      <c r="W96" s="9">
        <v>33444</v>
      </c>
      <c r="Y96" s="9">
        <f t="shared" si="20"/>
        <v>-33444</v>
      </c>
      <c r="AA96" s="21" t="str">
        <f t="shared" si="21"/>
        <v>N.M.</v>
      </c>
      <c r="AC96" s="9">
        <v>-33444</v>
      </c>
      <c r="AE96" s="9">
        <v>65964</v>
      </c>
      <c r="AG96" s="9">
        <f t="shared" si="22"/>
        <v>-99408</v>
      </c>
      <c r="AI96" s="21">
        <f t="shared" si="23"/>
        <v>-1.5070038202655993</v>
      </c>
    </row>
    <row r="97" spans="1:35" ht="12.75" outlineLevel="1">
      <c r="A97" s="1" t="s">
        <v>269</v>
      </c>
      <c r="B97" s="16" t="s">
        <v>270</v>
      </c>
      <c r="C97" s="1" t="s">
        <v>1096</v>
      </c>
      <c r="E97" s="5">
        <v>8163.52</v>
      </c>
      <c r="G97" s="5">
        <v>66919.19</v>
      </c>
      <c r="I97" s="9">
        <f t="shared" si="16"/>
        <v>-58755.67</v>
      </c>
      <c r="K97" s="21">
        <f t="shared" si="17"/>
        <v>-0.8780092825391341</v>
      </c>
      <c r="M97" s="9">
        <v>200865.96</v>
      </c>
      <c r="O97" s="9">
        <v>166870.77</v>
      </c>
      <c r="Q97" s="9">
        <f t="shared" si="18"/>
        <v>33995.19</v>
      </c>
      <c r="S97" s="21">
        <f t="shared" si="19"/>
        <v>0.2037216583827114</v>
      </c>
      <c r="U97" s="9">
        <v>1748335.49</v>
      </c>
      <c r="W97" s="9">
        <v>221546.09</v>
      </c>
      <c r="Y97" s="9">
        <f t="shared" si="20"/>
        <v>1526789.4</v>
      </c>
      <c r="AA97" s="21">
        <f t="shared" si="21"/>
        <v>6.891520405528258</v>
      </c>
      <c r="AC97" s="9">
        <v>2801391.33</v>
      </c>
      <c r="AE97" s="9">
        <v>557195.45</v>
      </c>
      <c r="AG97" s="9">
        <f t="shared" si="22"/>
        <v>2244195.88</v>
      </c>
      <c r="AI97" s="21">
        <f t="shared" si="23"/>
        <v>4.027663686054867</v>
      </c>
    </row>
    <row r="98" spans="1:35" ht="12.75" outlineLevel="1">
      <c r="A98" s="1" t="s">
        <v>271</v>
      </c>
      <c r="B98" s="16" t="s">
        <v>272</v>
      </c>
      <c r="C98" s="1" t="s">
        <v>1097</v>
      </c>
      <c r="E98" s="5">
        <v>-98808.24</v>
      </c>
      <c r="G98" s="5">
        <v>0</v>
      </c>
      <c r="I98" s="9">
        <f t="shared" si="16"/>
        <v>-98808.24</v>
      </c>
      <c r="K98" s="21" t="str">
        <f t="shared" si="17"/>
        <v>N.M.</v>
      </c>
      <c r="M98" s="9">
        <v>14256.28</v>
      </c>
      <c r="O98" s="9">
        <v>0</v>
      </c>
      <c r="Q98" s="9">
        <f t="shared" si="18"/>
        <v>14256.28</v>
      </c>
      <c r="S98" s="21" t="str">
        <f t="shared" si="19"/>
        <v>N.M.</v>
      </c>
      <c r="U98" s="9">
        <v>73066.11</v>
      </c>
      <c r="W98" s="9">
        <v>0</v>
      </c>
      <c r="Y98" s="9">
        <f t="shared" si="20"/>
        <v>73066.11</v>
      </c>
      <c r="AA98" s="21" t="str">
        <f t="shared" si="21"/>
        <v>N.M.</v>
      </c>
      <c r="AC98" s="9">
        <v>108785.61</v>
      </c>
      <c r="AE98" s="9">
        <v>0</v>
      </c>
      <c r="AG98" s="9">
        <f t="shared" si="22"/>
        <v>108785.61</v>
      </c>
      <c r="AI98" s="21" t="str">
        <f t="shared" si="23"/>
        <v>N.M.</v>
      </c>
    </row>
    <row r="99" spans="1:35" ht="12.75" outlineLevel="1">
      <c r="A99" s="1" t="s">
        <v>273</v>
      </c>
      <c r="B99" s="16" t="s">
        <v>274</v>
      </c>
      <c r="C99" s="1" t="s">
        <v>1098</v>
      </c>
      <c r="E99" s="5">
        <v>0</v>
      </c>
      <c r="G99" s="5">
        <v>0</v>
      </c>
      <c r="I99" s="9">
        <f t="shared" si="16"/>
        <v>0</v>
      </c>
      <c r="K99" s="21">
        <f t="shared" si="17"/>
        <v>0</v>
      </c>
      <c r="M99" s="9">
        <v>1.04</v>
      </c>
      <c r="O99" s="9">
        <v>-3.17</v>
      </c>
      <c r="Q99" s="9">
        <f t="shared" si="18"/>
        <v>4.21</v>
      </c>
      <c r="S99" s="21">
        <f t="shared" si="19"/>
        <v>1.3280757097791798</v>
      </c>
      <c r="U99" s="9">
        <v>1.04</v>
      </c>
      <c r="W99" s="9">
        <v>-3.17</v>
      </c>
      <c r="Y99" s="9">
        <f t="shared" si="20"/>
        <v>4.21</v>
      </c>
      <c r="AA99" s="21">
        <f t="shared" si="21"/>
        <v>1.3280757097791798</v>
      </c>
      <c r="AC99" s="9">
        <v>9.030000000000001</v>
      </c>
      <c r="AE99" s="9">
        <v>-3.7</v>
      </c>
      <c r="AG99" s="9">
        <f t="shared" si="22"/>
        <v>12.73</v>
      </c>
      <c r="AI99" s="21">
        <f t="shared" si="23"/>
        <v>3.4405405405405407</v>
      </c>
    </row>
    <row r="100" spans="1:35" ht="12.75" outlineLevel="1">
      <c r="A100" s="1" t="s">
        <v>275</v>
      </c>
      <c r="B100" s="16" t="s">
        <v>276</v>
      </c>
      <c r="C100" s="1" t="s">
        <v>1099</v>
      </c>
      <c r="E100" s="5">
        <v>-34.61</v>
      </c>
      <c r="G100" s="5">
        <v>361.25</v>
      </c>
      <c r="I100" s="9">
        <f t="shared" si="16"/>
        <v>-395.86</v>
      </c>
      <c r="K100" s="21">
        <f t="shared" si="17"/>
        <v>-1.0958062283737025</v>
      </c>
      <c r="M100" s="9">
        <v>431.49</v>
      </c>
      <c r="O100" s="9">
        <v>716.46</v>
      </c>
      <c r="Q100" s="9">
        <f t="shared" si="18"/>
        <v>-284.97</v>
      </c>
      <c r="S100" s="21">
        <f t="shared" si="19"/>
        <v>-0.3977472573486308</v>
      </c>
      <c r="U100" s="9">
        <v>-46.77</v>
      </c>
      <c r="W100" s="9">
        <v>16250.24</v>
      </c>
      <c r="Y100" s="9">
        <f t="shared" si="20"/>
        <v>-16297.01</v>
      </c>
      <c r="AA100" s="21">
        <f t="shared" si="21"/>
        <v>-1.0028781113386633</v>
      </c>
      <c r="AC100" s="9">
        <v>832.47</v>
      </c>
      <c r="AE100" s="9">
        <v>-42911.083000000006</v>
      </c>
      <c r="AG100" s="9">
        <f t="shared" si="22"/>
        <v>43743.55300000001</v>
      </c>
      <c r="AI100" s="21">
        <f t="shared" si="23"/>
        <v>1.019399883242285</v>
      </c>
    </row>
    <row r="101" spans="1:35" ht="12.75" outlineLevel="1">
      <c r="A101" s="1" t="s">
        <v>277</v>
      </c>
      <c r="B101" s="16" t="s">
        <v>278</v>
      </c>
      <c r="C101" s="1" t="s">
        <v>1100</v>
      </c>
      <c r="E101" s="5">
        <v>209312.53</v>
      </c>
      <c r="G101" s="5">
        <v>10422.04</v>
      </c>
      <c r="I101" s="9">
        <f t="shared" si="16"/>
        <v>198890.49</v>
      </c>
      <c r="K101" s="21" t="str">
        <f t="shared" si="17"/>
        <v>N.M.</v>
      </c>
      <c r="M101" s="9">
        <v>263524.53</v>
      </c>
      <c r="O101" s="9">
        <v>-25526.15</v>
      </c>
      <c r="Q101" s="9">
        <f t="shared" si="18"/>
        <v>289050.68000000005</v>
      </c>
      <c r="S101" s="21" t="str">
        <f t="shared" si="19"/>
        <v>N.M.</v>
      </c>
      <c r="U101" s="9">
        <v>181220.28</v>
      </c>
      <c r="W101" s="9">
        <v>27137.74</v>
      </c>
      <c r="Y101" s="9">
        <f t="shared" si="20"/>
        <v>154082.54</v>
      </c>
      <c r="AA101" s="21">
        <f t="shared" si="21"/>
        <v>5.67779557177569</v>
      </c>
      <c r="AC101" s="9">
        <v>-37876.610000000015</v>
      </c>
      <c r="AE101" s="9">
        <v>-365169.83</v>
      </c>
      <c r="AG101" s="9">
        <f t="shared" si="22"/>
        <v>327293.22</v>
      </c>
      <c r="AI101" s="21">
        <f t="shared" si="23"/>
        <v>0.8962767269136116</v>
      </c>
    </row>
    <row r="102" spans="1:35" ht="12.75" outlineLevel="1">
      <c r="A102" s="1" t="s">
        <v>279</v>
      </c>
      <c r="B102" s="16" t="s">
        <v>280</v>
      </c>
      <c r="C102" s="1" t="s">
        <v>1101</v>
      </c>
      <c r="E102" s="5">
        <v>0</v>
      </c>
      <c r="G102" s="5">
        <v>0</v>
      </c>
      <c r="I102" s="9">
        <f t="shared" si="16"/>
        <v>0</v>
      </c>
      <c r="K102" s="21">
        <f t="shared" si="17"/>
        <v>0</v>
      </c>
      <c r="M102" s="9">
        <v>0</v>
      </c>
      <c r="O102" s="9">
        <v>0</v>
      </c>
      <c r="Q102" s="9">
        <f t="shared" si="18"/>
        <v>0</v>
      </c>
      <c r="S102" s="21">
        <f t="shared" si="19"/>
        <v>0</v>
      </c>
      <c r="U102" s="9">
        <v>0</v>
      </c>
      <c r="W102" s="9">
        <v>0</v>
      </c>
      <c r="Y102" s="9">
        <f t="shared" si="20"/>
        <v>0</v>
      </c>
      <c r="AA102" s="21">
        <f t="shared" si="21"/>
        <v>0</v>
      </c>
      <c r="AC102" s="9">
        <v>0</v>
      </c>
      <c r="AE102" s="9">
        <v>-1756974.58</v>
      </c>
      <c r="AG102" s="9">
        <f t="shared" si="22"/>
        <v>1756974.58</v>
      </c>
      <c r="AI102" s="21" t="str">
        <f t="shared" si="23"/>
        <v>N.M.</v>
      </c>
    </row>
    <row r="103" spans="1:35" ht="12.75" outlineLevel="1">
      <c r="A103" s="1" t="s">
        <v>281</v>
      </c>
      <c r="B103" s="16" t="s">
        <v>282</v>
      </c>
      <c r="C103" s="1" t="s">
        <v>1102</v>
      </c>
      <c r="E103" s="5">
        <v>0</v>
      </c>
      <c r="G103" s="5">
        <v>0</v>
      </c>
      <c r="I103" s="9">
        <f t="shared" si="16"/>
        <v>0</v>
      </c>
      <c r="K103" s="21">
        <f t="shared" si="17"/>
        <v>0</v>
      </c>
      <c r="M103" s="9">
        <v>0</v>
      </c>
      <c r="O103" s="9">
        <v>0</v>
      </c>
      <c r="Q103" s="9">
        <f t="shared" si="18"/>
        <v>0</v>
      </c>
      <c r="S103" s="21">
        <f t="shared" si="19"/>
        <v>0</v>
      </c>
      <c r="U103" s="9">
        <v>0</v>
      </c>
      <c r="W103" s="9">
        <v>0</v>
      </c>
      <c r="Y103" s="9">
        <f t="shared" si="20"/>
        <v>0</v>
      </c>
      <c r="AA103" s="21">
        <f t="shared" si="21"/>
        <v>0</v>
      </c>
      <c r="AC103" s="9">
        <v>0</v>
      </c>
      <c r="AE103" s="9">
        <v>-313644.55</v>
      </c>
      <c r="AG103" s="9">
        <f t="shared" si="22"/>
        <v>313644.55</v>
      </c>
      <c r="AI103" s="21" t="str">
        <f t="shared" si="23"/>
        <v>N.M.</v>
      </c>
    </row>
    <row r="104" spans="1:35" ht="12.75" outlineLevel="1">
      <c r="A104" s="1" t="s">
        <v>283</v>
      </c>
      <c r="B104" s="16" t="s">
        <v>284</v>
      </c>
      <c r="C104" s="1" t="s">
        <v>1103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0</v>
      </c>
      <c r="Q104" s="9">
        <f t="shared" si="18"/>
        <v>0</v>
      </c>
      <c r="S104" s="21">
        <f t="shared" si="19"/>
        <v>0</v>
      </c>
      <c r="U104" s="9">
        <v>0</v>
      </c>
      <c r="W104" s="9">
        <v>0</v>
      </c>
      <c r="Y104" s="9">
        <f t="shared" si="20"/>
        <v>0</v>
      </c>
      <c r="AA104" s="21">
        <f t="shared" si="21"/>
        <v>0</v>
      </c>
      <c r="AC104" s="9">
        <v>0</v>
      </c>
      <c r="AE104" s="9">
        <v>-70931.17</v>
      </c>
      <c r="AG104" s="9">
        <f t="shared" si="22"/>
        <v>70931.17</v>
      </c>
      <c r="AI104" s="21" t="str">
        <f t="shared" si="23"/>
        <v>N.M.</v>
      </c>
    </row>
    <row r="105" spans="1:35" ht="12.75" outlineLevel="1">
      <c r="A105" s="1" t="s">
        <v>285</v>
      </c>
      <c r="B105" s="16" t="s">
        <v>286</v>
      </c>
      <c r="C105" s="1" t="s">
        <v>1104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0</v>
      </c>
      <c r="AE105" s="9">
        <v>-409216.25</v>
      </c>
      <c r="AG105" s="9">
        <f t="shared" si="22"/>
        <v>409216.25</v>
      </c>
      <c r="AI105" s="21" t="str">
        <f t="shared" si="23"/>
        <v>N.M.</v>
      </c>
    </row>
    <row r="106" spans="1:35" ht="12.75" outlineLevel="1">
      <c r="A106" s="1" t="s">
        <v>287</v>
      </c>
      <c r="B106" s="16" t="s">
        <v>288</v>
      </c>
      <c r="C106" s="1" t="s">
        <v>1105</v>
      </c>
      <c r="E106" s="5">
        <v>0</v>
      </c>
      <c r="G106" s="5">
        <v>0</v>
      </c>
      <c r="I106" s="9">
        <f aca="true" t="shared" si="24" ref="I106:I116">+E106-G106</f>
        <v>0</v>
      </c>
      <c r="K106" s="21">
        <f aca="true" t="shared" si="25" ref="K106:K116">IF(G106&lt;0,IF(I106=0,0,IF(OR(G106=0,E106=0),"N.M.",IF(ABS(I106/G106)&gt;=10,"N.M.",I106/(-G106)))),IF(I106=0,0,IF(OR(G106=0,E106=0),"N.M.",IF(ABS(I106/G106)&gt;=10,"N.M.",I106/G106))))</f>
        <v>0</v>
      </c>
      <c r="M106" s="9">
        <v>0</v>
      </c>
      <c r="O106" s="9">
        <v>0</v>
      </c>
      <c r="Q106" s="9">
        <f aca="true" t="shared" si="26" ref="Q106:Q116">+M106-O106</f>
        <v>0</v>
      </c>
      <c r="S106" s="21">
        <f aca="true" t="shared" si="27" ref="S106:S116">IF(O106&lt;0,IF(Q106=0,0,IF(OR(O106=0,M106=0),"N.M.",IF(ABS(Q106/O106)&gt;=10,"N.M.",Q106/(-O106)))),IF(Q106=0,0,IF(OR(O106=0,M106=0),"N.M.",IF(ABS(Q106/O106)&gt;=10,"N.M.",Q106/O106))))</f>
        <v>0</v>
      </c>
      <c r="U106" s="9">
        <v>0</v>
      </c>
      <c r="W106" s="9">
        <v>0</v>
      </c>
      <c r="Y106" s="9">
        <f aca="true" t="shared" si="28" ref="Y106:Y116">+U106-W106</f>
        <v>0</v>
      </c>
      <c r="AA106" s="21">
        <f aca="true" t="shared" si="29" ref="AA106:AA116">IF(W106&lt;0,IF(Y106=0,0,IF(OR(W106=0,U106=0),"N.M.",IF(ABS(Y106/W106)&gt;=10,"N.M.",Y106/(-W106)))),IF(Y106=0,0,IF(OR(W106=0,U106=0),"N.M.",IF(ABS(Y106/W106)&gt;=10,"N.M.",Y106/W106))))</f>
        <v>0</v>
      </c>
      <c r="AC106" s="9">
        <v>0</v>
      </c>
      <c r="AE106" s="9">
        <v>-39967.54</v>
      </c>
      <c r="AG106" s="9">
        <f aca="true" t="shared" si="30" ref="AG106:AG116">+AC106-AE106</f>
        <v>39967.54</v>
      </c>
      <c r="AI106" s="21" t="str">
        <f aca="true" t="shared" si="31" ref="AI106:AI116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289</v>
      </c>
      <c r="B107" s="16" t="s">
        <v>290</v>
      </c>
      <c r="C107" s="1" t="s">
        <v>1106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0</v>
      </c>
      <c r="Q107" s="9">
        <f t="shared" si="26"/>
        <v>0</v>
      </c>
      <c r="S107" s="21">
        <f t="shared" si="27"/>
        <v>0</v>
      </c>
      <c r="U107" s="9">
        <v>0</v>
      </c>
      <c r="W107" s="9">
        <v>0</v>
      </c>
      <c r="Y107" s="9">
        <f t="shared" si="28"/>
        <v>0</v>
      </c>
      <c r="AA107" s="21">
        <f t="shared" si="29"/>
        <v>0</v>
      </c>
      <c r="AC107" s="9">
        <v>0</v>
      </c>
      <c r="AE107" s="9">
        <v>-6515.08</v>
      </c>
      <c r="AG107" s="9">
        <f t="shared" si="30"/>
        <v>6515.08</v>
      </c>
      <c r="AI107" s="21" t="str">
        <f t="shared" si="31"/>
        <v>N.M.</v>
      </c>
    </row>
    <row r="108" spans="1:35" ht="12.75" outlineLevel="1">
      <c r="A108" s="1" t="s">
        <v>291</v>
      </c>
      <c r="B108" s="16" t="s">
        <v>292</v>
      </c>
      <c r="C108" s="1" t="s">
        <v>1107</v>
      </c>
      <c r="E108" s="5">
        <v>0</v>
      </c>
      <c r="G108" s="5">
        <v>0</v>
      </c>
      <c r="I108" s="9">
        <f t="shared" si="24"/>
        <v>0</v>
      </c>
      <c r="K108" s="21">
        <f t="shared" si="25"/>
        <v>0</v>
      </c>
      <c r="M108" s="9">
        <v>0</v>
      </c>
      <c r="O108" s="9">
        <v>0</v>
      </c>
      <c r="Q108" s="9">
        <f t="shared" si="26"/>
        <v>0</v>
      </c>
      <c r="S108" s="21">
        <f t="shared" si="27"/>
        <v>0</v>
      </c>
      <c r="U108" s="9">
        <v>0</v>
      </c>
      <c r="W108" s="9">
        <v>0</v>
      </c>
      <c r="Y108" s="9">
        <f t="shared" si="28"/>
        <v>0</v>
      </c>
      <c r="AA108" s="21">
        <f t="shared" si="29"/>
        <v>0</v>
      </c>
      <c r="AC108" s="9">
        <v>0</v>
      </c>
      <c r="AE108" s="9">
        <v>-5990.400000000001</v>
      </c>
      <c r="AG108" s="9">
        <f t="shared" si="30"/>
        <v>5990.400000000001</v>
      </c>
      <c r="AI108" s="21" t="str">
        <f t="shared" si="31"/>
        <v>N.M.</v>
      </c>
    </row>
    <row r="109" spans="1:35" ht="12.75" outlineLevel="1">
      <c r="A109" s="1" t="s">
        <v>293</v>
      </c>
      <c r="B109" s="16" t="s">
        <v>294</v>
      </c>
      <c r="C109" s="1" t="s">
        <v>1108</v>
      </c>
      <c r="E109" s="5">
        <v>-204.4</v>
      </c>
      <c r="G109" s="5">
        <v>-19.56</v>
      </c>
      <c r="I109" s="9">
        <f t="shared" si="24"/>
        <v>-184.84</v>
      </c>
      <c r="K109" s="21">
        <f t="shared" si="25"/>
        <v>-9.449897750511248</v>
      </c>
      <c r="M109" s="9">
        <v>-287.19</v>
      </c>
      <c r="O109" s="9">
        <v>7.0200000000000005</v>
      </c>
      <c r="Q109" s="9">
        <f t="shared" si="26"/>
        <v>-294.21</v>
      </c>
      <c r="S109" s="21" t="str">
        <f t="shared" si="27"/>
        <v>N.M.</v>
      </c>
      <c r="U109" s="9">
        <v>-443.5</v>
      </c>
      <c r="W109" s="9">
        <v>69.71000000000001</v>
      </c>
      <c r="Y109" s="9">
        <f t="shared" si="28"/>
        <v>-513.21</v>
      </c>
      <c r="AA109" s="21">
        <f t="shared" si="29"/>
        <v>-7.36207143881796</v>
      </c>
      <c r="AC109" s="9">
        <v>72.66999999999996</v>
      </c>
      <c r="AE109" s="9">
        <v>69.71000000000001</v>
      </c>
      <c r="AG109" s="9">
        <f t="shared" si="30"/>
        <v>2.959999999999951</v>
      </c>
      <c r="AI109" s="21">
        <f t="shared" si="31"/>
        <v>0.04246162673934802</v>
      </c>
    </row>
    <row r="110" spans="1:35" ht="12.75" outlineLevel="1">
      <c r="A110" s="1" t="s">
        <v>295</v>
      </c>
      <c r="B110" s="16" t="s">
        <v>296</v>
      </c>
      <c r="C110" s="1" t="s">
        <v>1109</v>
      </c>
      <c r="E110" s="5">
        <v>98808.24</v>
      </c>
      <c r="G110" s="5">
        <v>0</v>
      </c>
      <c r="I110" s="9">
        <f t="shared" si="24"/>
        <v>98808.24</v>
      </c>
      <c r="K110" s="21" t="str">
        <f t="shared" si="25"/>
        <v>N.M.</v>
      </c>
      <c r="M110" s="9">
        <v>-14256.28</v>
      </c>
      <c r="O110" s="9">
        <v>0</v>
      </c>
      <c r="Q110" s="9">
        <f t="shared" si="26"/>
        <v>-14256.28</v>
      </c>
      <c r="S110" s="21" t="str">
        <f t="shared" si="27"/>
        <v>N.M.</v>
      </c>
      <c r="U110" s="9">
        <v>-73066.11</v>
      </c>
      <c r="W110" s="9">
        <v>0</v>
      </c>
      <c r="Y110" s="9">
        <f t="shared" si="28"/>
        <v>-73066.11</v>
      </c>
      <c r="AA110" s="21" t="str">
        <f t="shared" si="29"/>
        <v>N.M.</v>
      </c>
      <c r="AC110" s="9">
        <v>-108785.61</v>
      </c>
      <c r="AE110" s="9">
        <v>0</v>
      </c>
      <c r="AG110" s="9">
        <f t="shared" si="30"/>
        <v>-108785.61</v>
      </c>
      <c r="AI110" s="21" t="str">
        <f t="shared" si="31"/>
        <v>N.M.</v>
      </c>
    </row>
    <row r="111" spans="1:35" ht="12.75" outlineLevel="1">
      <c r="A111" s="1" t="s">
        <v>297</v>
      </c>
      <c r="B111" s="16" t="s">
        <v>298</v>
      </c>
      <c r="C111" s="1" t="s">
        <v>1110</v>
      </c>
      <c r="E111" s="5">
        <v>1269.429</v>
      </c>
      <c r="G111" s="5">
        <v>1455.63</v>
      </c>
      <c r="I111" s="9">
        <f t="shared" si="24"/>
        <v>-186.20100000000002</v>
      </c>
      <c r="K111" s="21">
        <f t="shared" si="25"/>
        <v>-0.12791780878382555</v>
      </c>
      <c r="M111" s="9">
        <v>3767.179</v>
      </c>
      <c r="O111" s="9">
        <v>4888.09</v>
      </c>
      <c r="Q111" s="9">
        <f t="shared" si="26"/>
        <v>-1120.911</v>
      </c>
      <c r="S111" s="21">
        <f t="shared" si="27"/>
        <v>-0.22931472211027212</v>
      </c>
      <c r="U111" s="9">
        <v>6182.943</v>
      </c>
      <c r="W111" s="9">
        <v>6817.2</v>
      </c>
      <c r="Y111" s="9">
        <f t="shared" si="28"/>
        <v>-634.2569999999996</v>
      </c>
      <c r="AA111" s="21">
        <f t="shared" si="29"/>
        <v>-0.09303775743707088</v>
      </c>
      <c r="AC111" s="9">
        <v>14066.353</v>
      </c>
      <c r="AE111" s="9">
        <v>22599.670000000002</v>
      </c>
      <c r="AG111" s="9">
        <f t="shared" si="30"/>
        <v>-8533.317000000003</v>
      </c>
      <c r="AI111" s="21">
        <f t="shared" si="31"/>
        <v>-0.37758591165269234</v>
      </c>
    </row>
    <row r="112" spans="1:35" ht="12.75" outlineLevel="1">
      <c r="A112" s="1" t="s">
        <v>299</v>
      </c>
      <c r="B112" s="16" t="s">
        <v>300</v>
      </c>
      <c r="C112" s="1" t="s">
        <v>1105</v>
      </c>
      <c r="E112" s="5">
        <v>6416.094</v>
      </c>
      <c r="G112" s="5">
        <v>6314.05</v>
      </c>
      <c r="I112" s="9">
        <f t="shared" si="24"/>
        <v>102.04399999999987</v>
      </c>
      <c r="K112" s="21">
        <f t="shared" si="25"/>
        <v>0.016161417790483107</v>
      </c>
      <c r="M112" s="9">
        <v>19247.724000000002</v>
      </c>
      <c r="O112" s="9">
        <v>18780.600000000002</v>
      </c>
      <c r="Q112" s="9">
        <f t="shared" si="26"/>
        <v>467.1239999999998</v>
      </c>
      <c r="S112" s="21">
        <f t="shared" si="27"/>
        <v>0.02487268777355355</v>
      </c>
      <c r="U112" s="9">
        <v>32079.441</v>
      </c>
      <c r="W112" s="9">
        <v>32567.16</v>
      </c>
      <c r="Y112" s="9">
        <f t="shared" si="28"/>
        <v>-487.71900000000096</v>
      </c>
      <c r="AA112" s="21">
        <f t="shared" si="29"/>
        <v>-0.014975791564262925</v>
      </c>
      <c r="AC112" s="9">
        <v>78028.551</v>
      </c>
      <c r="AE112" s="9">
        <v>114653.11</v>
      </c>
      <c r="AG112" s="9">
        <f t="shared" si="30"/>
        <v>-36624.558999999994</v>
      </c>
      <c r="AI112" s="21">
        <f t="shared" si="31"/>
        <v>-0.31943798995073047</v>
      </c>
    </row>
    <row r="113" spans="1:35" ht="12.75" outlineLevel="1">
      <c r="A113" s="1" t="s">
        <v>301</v>
      </c>
      <c r="B113" s="16" t="s">
        <v>302</v>
      </c>
      <c r="C113" s="1" t="s">
        <v>1111</v>
      </c>
      <c r="E113" s="5">
        <v>76388.92</v>
      </c>
      <c r="G113" s="5">
        <v>86592.61</v>
      </c>
      <c r="I113" s="9">
        <f t="shared" si="24"/>
        <v>-10203.690000000002</v>
      </c>
      <c r="K113" s="21">
        <f t="shared" si="25"/>
        <v>-0.11783557511431983</v>
      </c>
      <c r="M113" s="9">
        <v>249166.46</v>
      </c>
      <c r="O113" s="9">
        <v>299914.94</v>
      </c>
      <c r="Q113" s="9">
        <f t="shared" si="26"/>
        <v>-50748.48000000001</v>
      </c>
      <c r="S113" s="21">
        <f t="shared" si="27"/>
        <v>-0.16920957655527266</v>
      </c>
      <c r="U113" s="9">
        <v>444360.44</v>
      </c>
      <c r="W113" s="9">
        <v>487217.3</v>
      </c>
      <c r="Y113" s="9">
        <f t="shared" si="28"/>
        <v>-42856.859999999986</v>
      </c>
      <c r="AA113" s="21">
        <f t="shared" si="29"/>
        <v>-0.08796251693033065</v>
      </c>
      <c r="AC113" s="9">
        <v>1183531.7</v>
      </c>
      <c r="AE113" s="9">
        <v>1476848.53</v>
      </c>
      <c r="AG113" s="9">
        <f t="shared" si="30"/>
        <v>-293316.8300000001</v>
      </c>
      <c r="AI113" s="21">
        <f t="shared" si="31"/>
        <v>-0.1986099617135415</v>
      </c>
    </row>
    <row r="114" spans="1:35" ht="12.75" outlineLevel="1">
      <c r="A114" s="1" t="s">
        <v>303</v>
      </c>
      <c r="B114" s="16" t="s">
        <v>304</v>
      </c>
      <c r="C114" s="1" t="s">
        <v>1112</v>
      </c>
      <c r="E114" s="5">
        <v>10686.992</v>
      </c>
      <c r="G114" s="5">
        <v>17081.920000000002</v>
      </c>
      <c r="I114" s="9">
        <f t="shared" si="24"/>
        <v>-6394.928000000002</v>
      </c>
      <c r="K114" s="21">
        <f t="shared" si="25"/>
        <v>-0.3743682209025684</v>
      </c>
      <c r="M114" s="9">
        <v>35414.482</v>
      </c>
      <c r="O114" s="9">
        <v>45037.93</v>
      </c>
      <c r="Q114" s="9">
        <f t="shared" si="26"/>
        <v>-9623.447999999997</v>
      </c>
      <c r="S114" s="21">
        <f t="shared" si="27"/>
        <v>-0.21367429630979926</v>
      </c>
      <c r="U114" s="9">
        <v>64477.056</v>
      </c>
      <c r="W114" s="9">
        <v>86138.78</v>
      </c>
      <c r="Y114" s="9">
        <f t="shared" si="28"/>
        <v>-21661.724000000002</v>
      </c>
      <c r="AA114" s="21">
        <f t="shared" si="29"/>
        <v>-0.25147470163844904</v>
      </c>
      <c r="AC114" s="9">
        <v>187486.106</v>
      </c>
      <c r="AE114" s="9">
        <v>278755.99</v>
      </c>
      <c r="AG114" s="9">
        <f t="shared" si="30"/>
        <v>-91269.88399999999</v>
      </c>
      <c r="AI114" s="21">
        <f t="shared" si="31"/>
        <v>-0.32741855699674827</v>
      </c>
    </row>
    <row r="115" spans="1:35" ht="12.75" outlineLevel="1">
      <c r="A115" s="1" t="s">
        <v>305</v>
      </c>
      <c r="B115" s="16" t="s">
        <v>306</v>
      </c>
      <c r="C115" s="1" t="s">
        <v>1113</v>
      </c>
      <c r="E115" s="5">
        <v>331462.946</v>
      </c>
      <c r="G115" s="5">
        <v>306372.60000000003</v>
      </c>
      <c r="I115" s="9">
        <f t="shared" si="24"/>
        <v>25090.34599999996</v>
      </c>
      <c r="K115" s="21">
        <f t="shared" si="25"/>
        <v>0.08189487571669254</v>
      </c>
      <c r="M115" s="9">
        <v>988826.406</v>
      </c>
      <c r="O115" s="9">
        <v>904414.52</v>
      </c>
      <c r="Q115" s="9">
        <f t="shared" si="26"/>
        <v>84411.88599999994</v>
      </c>
      <c r="S115" s="21">
        <f t="shared" si="27"/>
        <v>0.09333318310723267</v>
      </c>
      <c r="U115" s="9">
        <v>1539377.797</v>
      </c>
      <c r="W115" s="9">
        <v>1471260.92</v>
      </c>
      <c r="Y115" s="9">
        <f t="shared" si="28"/>
        <v>68116.8770000001</v>
      </c>
      <c r="AA115" s="21">
        <f t="shared" si="29"/>
        <v>0.046298298333106065</v>
      </c>
      <c r="AC115" s="9">
        <v>3646402.357</v>
      </c>
      <c r="AE115" s="9">
        <v>5430408.67</v>
      </c>
      <c r="AG115" s="9">
        <f t="shared" si="30"/>
        <v>-1784006.313</v>
      </c>
      <c r="AI115" s="21">
        <f t="shared" si="31"/>
        <v>-0.32852155729193033</v>
      </c>
    </row>
    <row r="116" spans="1:35" ht="12.75" outlineLevel="1">
      <c r="A116" s="1" t="s">
        <v>307</v>
      </c>
      <c r="B116" s="16" t="s">
        <v>308</v>
      </c>
      <c r="C116" s="1" t="s">
        <v>1114</v>
      </c>
      <c r="E116" s="5">
        <v>4548</v>
      </c>
      <c r="G116" s="5">
        <v>0</v>
      </c>
      <c r="I116" s="9">
        <f t="shared" si="24"/>
        <v>4548</v>
      </c>
      <c r="K116" s="21" t="str">
        <f t="shared" si="25"/>
        <v>N.M.</v>
      </c>
      <c r="M116" s="9">
        <v>20472</v>
      </c>
      <c r="O116" s="9">
        <v>0</v>
      </c>
      <c r="Q116" s="9">
        <f t="shared" si="26"/>
        <v>20472</v>
      </c>
      <c r="S116" s="21" t="str">
        <f t="shared" si="27"/>
        <v>N.M.</v>
      </c>
      <c r="U116" s="9">
        <v>34344</v>
      </c>
      <c r="W116" s="9">
        <v>0</v>
      </c>
      <c r="Y116" s="9">
        <f t="shared" si="28"/>
        <v>34344</v>
      </c>
      <c r="AA116" s="21" t="str">
        <f t="shared" si="29"/>
        <v>N.M.</v>
      </c>
      <c r="AC116" s="9">
        <v>104316</v>
      </c>
      <c r="AE116" s="9">
        <v>0</v>
      </c>
      <c r="AG116" s="9">
        <f t="shared" si="30"/>
        <v>104316</v>
      </c>
      <c r="AI116" s="21" t="str">
        <f t="shared" si="31"/>
        <v>N.M.</v>
      </c>
    </row>
    <row r="117" spans="1:68" s="17" customFormat="1" ht="12.75">
      <c r="A117" s="17" t="s">
        <v>88</v>
      </c>
      <c r="B117" s="98"/>
      <c r="C117" s="17" t="s">
        <v>89</v>
      </c>
      <c r="D117" s="18"/>
      <c r="E117" s="18">
        <v>44093464.71899999</v>
      </c>
      <c r="F117" s="99"/>
      <c r="G117" s="23">
        <v>43697367.94399997</v>
      </c>
      <c r="H117" s="100"/>
      <c r="I117" s="18">
        <f aca="true" t="shared" si="32" ref="I117:I126">+E117-G117</f>
        <v>396096.77500002086</v>
      </c>
      <c r="J117" s="37" t="str">
        <f>IF((+E117-G117)=(I117),"  ",$AO$527)</f>
        <v>  </v>
      </c>
      <c r="K117" s="40">
        <f aca="true" t="shared" si="33" ref="K117:K126">IF(G117&lt;0,IF(I117=0,0,IF(OR(G117=0,E117=0),"N.M.",IF(ABS(I117/G117)&gt;=10,"N.M.",I117/(-G117)))),IF(I117=0,0,IF(OR(G117=0,E117=0),"N.M.",IF(ABS(I117/G117)&gt;=10,"N.M.",I117/G117))))</f>
        <v>0.009064545386523867</v>
      </c>
      <c r="L117" s="39"/>
      <c r="M117" s="8">
        <v>137502364.57900003</v>
      </c>
      <c r="N117" s="18"/>
      <c r="O117" s="8">
        <v>133437489.80399999</v>
      </c>
      <c r="P117" s="18"/>
      <c r="Q117" s="18">
        <f aca="true" t="shared" si="34" ref="Q117:Q126">+M117-O117</f>
        <v>4064874.7750000358</v>
      </c>
      <c r="R117" s="37" t="str">
        <f>IF((+M117-O117)=(Q117),"  ",$AO$527)</f>
        <v>  </v>
      </c>
      <c r="S117" s="40">
        <f aca="true" t="shared" si="35" ref="S117:S126">IF(O117&lt;0,IF(Q117=0,0,IF(OR(O117=0,M117=0),"N.M.",IF(ABS(Q117/O117)&gt;=10,"N.M.",Q117/(-O117)))),IF(Q117=0,0,IF(OR(O117=0,M117=0),"N.M.",IF(ABS(Q117/O117)&gt;=10,"N.M.",Q117/O117))))</f>
        <v>0.030462764107528836</v>
      </c>
      <c r="T117" s="39"/>
      <c r="U117" s="18">
        <v>254730084.935</v>
      </c>
      <c r="V117" s="18"/>
      <c r="W117" s="18">
        <v>241718374.77000004</v>
      </c>
      <c r="X117" s="18"/>
      <c r="Y117" s="18">
        <f aca="true" t="shared" si="36" ref="Y117:Y126">+U117-W117</f>
        <v>13011710.164999962</v>
      </c>
      <c r="Z117" s="37" t="str">
        <f>IF((+U117-W117)=(Y117),"  ",$AO$527)</f>
        <v>  </v>
      </c>
      <c r="AA117" s="40">
        <f aca="true" t="shared" si="37" ref="AA117:AA126">IF(W117&lt;0,IF(Y117=0,0,IF(OR(W117=0,U117=0),"N.M.",IF(ABS(Y117/W117)&gt;=10,"N.M.",Y117/(-W117)))),IF(Y117=0,0,IF(OR(W117=0,U117=0),"N.M.",IF(ABS(Y117/W117)&gt;=10,"N.M.",Y117/W117))))</f>
        <v>0.053830041581989244</v>
      </c>
      <c r="AB117" s="39"/>
      <c r="AC117" s="18">
        <v>652198953.5120001</v>
      </c>
      <c r="AD117" s="18"/>
      <c r="AE117" s="18">
        <v>566442341.7909999</v>
      </c>
      <c r="AF117" s="18"/>
      <c r="AG117" s="18">
        <f aca="true" t="shared" si="38" ref="AG117:AG126">+AC117-AE117</f>
        <v>85756611.7210002</v>
      </c>
      <c r="AH117" s="37" t="str">
        <f>IF((+AC117-AE117)=(AG117),"  ",$AO$527)</f>
        <v>  </v>
      </c>
      <c r="AI117" s="40">
        <f aca="true" t="shared" si="39" ref="AI117:AI126">IF(AE117&lt;0,IF(AG117=0,0,IF(OR(AE117=0,AC117=0),"N.M.",IF(ABS(AG117/AE117)&gt;=10,"N.M.",AG117/(-AE117)))),IF(AG117=0,0,IF(OR(AE117=0,AC117=0),"N.M.",IF(ABS(AG117/AE117)&gt;=10,"N.M.",AG117/AE117))))</f>
        <v>0.15139512955520157</v>
      </c>
      <c r="AJ117" s="39"/>
      <c r="AK117" s="99"/>
      <c r="AL117" s="101"/>
      <c r="AM117" s="100"/>
      <c r="AN117" s="101"/>
      <c r="AO117" s="100"/>
      <c r="AP117" s="100"/>
      <c r="AQ117" s="102"/>
      <c r="AR117" s="100"/>
      <c r="AS117" s="99"/>
      <c r="AT117" s="99"/>
      <c r="AU117" s="99"/>
      <c r="AV117" s="99"/>
      <c r="AW117" s="100"/>
      <c r="AX117" s="100"/>
      <c r="AY117" s="102"/>
      <c r="AZ117" s="100"/>
      <c r="BA117" s="99"/>
      <c r="BB117" s="99"/>
      <c r="BC117" s="100"/>
      <c r="BD117" s="100"/>
      <c r="BE117" s="102"/>
      <c r="BF117" s="103"/>
      <c r="BG117" s="18"/>
      <c r="BH117" s="104"/>
      <c r="BI117" s="18"/>
      <c r="BJ117" s="104"/>
      <c r="BK117" s="18"/>
      <c r="BL117" s="104"/>
      <c r="BM117" s="18"/>
      <c r="BN117" s="104"/>
      <c r="BO117" s="104"/>
      <c r="BP117" s="104"/>
    </row>
    <row r="118" spans="1:35" ht="12.75" outlineLevel="1">
      <c r="A118" s="1" t="s">
        <v>309</v>
      </c>
      <c r="B118" s="16" t="s">
        <v>310</v>
      </c>
      <c r="C118" s="1" t="s">
        <v>1115</v>
      </c>
      <c r="E118" s="5">
        <v>-16263.81</v>
      </c>
      <c r="G118" s="5">
        <v>248455.88</v>
      </c>
      <c r="I118" s="9">
        <f t="shared" si="32"/>
        <v>-264719.69</v>
      </c>
      <c r="K118" s="21">
        <f t="shared" si="33"/>
        <v>-1.0654595495989065</v>
      </c>
      <c r="M118" s="9">
        <v>-32661.24</v>
      </c>
      <c r="O118" s="9">
        <v>622211.96</v>
      </c>
      <c r="Q118" s="9">
        <f t="shared" si="34"/>
        <v>-654873.2</v>
      </c>
      <c r="S118" s="21">
        <f t="shared" si="35"/>
        <v>-1.052492144316866</v>
      </c>
      <c r="U118" s="9">
        <v>-38914.950000000004</v>
      </c>
      <c r="W118" s="9">
        <v>892753.14</v>
      </c>
      <c r="Y118" s="9">
        <f t="shared" si="36"/>
        <v>-931668.09</v>
      </c>
      <c r="AA118" s="21">
        <f t="shared" si="37"/>
        <v>-1.0435898214818935</v>
      </c>
      <c r="AC118" s="9">
        <v>628800.165</v>
      </c>
      <c r="AE118" s="9">
        <v>1607034.21</v>
      </c>
      <c r="AG118" s="9">
        <f t="shared" si="38"/>
        <v>-978234.0449999999</v>
      </c>
      <c r="AI118" s="21">
        <f t="shared" si="39"/>
        <v>-0.6087201124361876</v>
      </c>
    </row>
    <row r="119" spans="1:35" ht="12.75" outlineLevel="1">
      <c r="A119" s="1" t="s">
        <v>311</v>
      </c>
      <c r="B119" s="16" t="s">
        <v>312</v>
      </c>
      <c r="C119" s="1" t="s">
        <v>1116</v>
      </c>
      <c r="E119" s="5">
        <v>39287.840000000004</v>
      </c>
      <c r="G119" s="5">
        <v>246224.41</v>
      </c>
      <c r="I119" s="9">
        <f t="shared" si="32"/>
        <v>-206936.57</v>
      </c>
      <c r="K119" s="21">
        <f t="shared" si="33"/>
        <v>-0.8404388906851274</v>
      </c>
      <c r="M119" s="9">
        <v>80027.39</v>
      </c>
      <c r="O119" s="9">
        <v>822039.64</v>
      </c>
      <c r="Q119" s="9">
        <f t="shared" si="34"/>
        <v>-742012.25</v>
      </c>
      <c r="S119" s="21">
        <f t="shared" si="35"/>
        <v>-0.9026477725575375</v>
      </c>
      <c r="U119" s="9">
        <v>97340.42</v>
      </c>
      <c r="W119" s="9">
        <v>1173805.76</v>
      </c>
      <c r="Y119" s="9">
        <f t="shared" si="36"/>
        <v>-1076465.34</v>
      </c>
      <c r="AA119" s="21">
        <f t="shared" si="37"/>
        <v>-0.9170728042772597</v>
      </c>
      <c r="AC119" s="9">
        <v>884741.26</v>
      </c>
      <c r="AE119" s="9">
        <v>2462626.8200000003</v>
      </c>
      <c r="AG119" s="9">
        <f t="shared" si="38"/>
        <v>-1577885.5600000003</v>
      </c>
      <c r="AI119" s="21">
        <f t="shared" si="39"/>
        <v>-0.6407327115847784</v>
      </c>
    </row>
    <row r="120" spans="1:35" ht="12.75" outlineLevel="1">
      <c r="A120" s="1" t="s">
        <v>313</v>
      </c>
      <c r="B120" s="16" t="s">
        <v>314</v>
      </c>
      <c r="C120" s="1" t="s">
        <v>1117</v>
      </c>
      <c r="E120" s="5">
        <v>6317755</v>
      </c>
      <c r="G120" s="5">
        <v>1917339</v>
      </c>
      <c r="I120" s="9">
        <f t="shared" si="32"/>
        <v>4400416</v>
      </c>
      <c r="K120" s="21">
        <f t="shared" si="33"/>
        <v>2.2950641488020636</v>
      </c>
      <c r="M120" s="9">
        <v>22344966</v>
      </c>
      <c r="O120" s="9">
        <v>15544075.01</v>
      </c>
      <c r="Q120" s="9">
        <f t="shared" si="34"/>
        <v>6800890.99</v>
      </c>
      <c r="S120" s="21">
        <f t="shared" si="35"/>
        <v>0.43752304242129364</v>
      </c>
      <c r="U120" s="9">
        <v>31917780</v>
      </c>
      <c r="W120" s="9">
        <v>25405076.01</v>
      </c>
      <c r="Y120" s="9">
        <f t="shared" si="36"/>
        <v>6512703.989999998</v>
      </c>
      <c r="AA120" s="21">
        <f t="shared" si="37"/>
        <v>0.2563544382798325</v>
      </c>
      <c r="AC120" s="9">
        <v>69154662</v>
      </c>
      <c r="AE120" s="9">
        <v>64192682.72</v>
      </c>
      <c r="AG120" s="9">
        <f t="shared" si="38"/>
        <v>4961979.280000001</v>
      </c>
      <c r="AI120" s="21">
        <f t="shared" si="39"/>
        <v>0.07729820705022564</v>
      </c>
    </row>
    <row r="121" spans="1:35" ht="12.75" outlineLevel="1">
      <c r="A121" s="1" t="s">
        <v>315</v>
      </c>
      <c r="B121" s="16" t="s">
        <v>316</v>
      </c>
      <c r="C121" s="1" t="s">
        <v>1118</v>
      </c>
      <c r="E121" s="5">
        <v>20568.21</v>
      </c>
      <c r="G121" s="5">
        <v>21241.600000000002</v>
      </c>
      <c r="I121" s="9">
        <f t="shared" si="32"/>
        <v>-673.390000000003</v>
      </c>
      <c r="K121" s="21">
        <f t="shared" si="33"/>
        <v>-0.031701472582103186</v>
      </c>
      <c r="M121" s="9">
        <v>61704.630000000005</v>
      </c>
      <c r="O121" s="9">
        <v>63724.8</v>
      </c>
      <c r="Q121" s="9">
        <f t="shared" si="34"/>
        <v>-2020.1699999999983</v>
      </c>
      <c r="S121" s="21">
        <f t="shared" si="35"/>
        <v>-0.03170147258210301</v>
      </c>
      <c r="U121" s="9">
        <v>102841.05</v>
      </c>
      <c r="W121" s="9">
        <v>106208</v>
      </c>
      <c r="Y121" s="9">
        <f t="shared" si="36"/>
        <v>-3366.949999999997</v>
      </c>
      <c r="AA121" s="21">
        <f t="shared" si="37"/>
        <v>-0.03170147258210301</v>
      </c>
      <c r="AC121" s="9">
        <v>251532.25</v>
      </c>
      <c r="AE121" s="9">
        <v>282239.58999999997</v>
      </c>
      <c r="AG121" s="9">
        <f t="shared" si="38"/>
        <v>-30707.339999999967</v>
      </c>
      <c r="AI121" s="21">
        <f t="shared" si="39"/>
        <v>-0.10879884002099058</v>
      </c>
    </row>
    <row r="122" spans="1:68" s="17" customFormat="1" ht="12.75">
      <c r="A122" s="17" t="s">
        <v>90</v>
      </c>
      <c r="B122" s="98"/>
      <c r="C122" s="17" t="s">
        <v>1119</v>
      </c>
      <c r="D122" s="18"/>
      <c r="E122" s="18">
        <v>6361347.24</v>
      </c>
      <c r="F122" s="18"/>
      <c r="G122" s="18">
        <v>2433260.89</v>
      </c>
      <c r="H122" s="18"/>
      <c r="I122" s="18">
        <f t="shared" si="32"/>
        <v>3928086.35</v>
      </c>
      <c r="J122" s="37" t="str">
        <f>IF((+E122-G122)=(I122),"  ",$AO$527)</f>
        <v>  </v>
      </c>
      <c r="K122" s="40">
        <f t="shared" si="33"/>
        <v>1.6143301222418447</v>
      </c>
      <c r="L122" s="39"/>
      <c r="M122" s="8">
        <v>22454036.779999997</v>
      </c>
      <c r="N122" s="18"/>
      <c r="O122" s="8">
        <v>17052051.41</v>
      </c>
      <c r="P122" s="18"/>
      <c r="Q122" s="18">
        <f t="shared" si="34"/>
        <v>5401985.369999997</v>
      </c>
      <c r="R122" s="37" t="str">
        <f>IF((+M122-O122)=(Q122),"  ",$AO$527)</f>
        <v>  </v>
      </c>
      <c r="S122" s="40">
        <f t="shared" si="35"/>
        <v>0.3167938707264311</v>
      </c>
      <c r="T122" s="39"/>
      <c r="U122" s="18">
        <v>32079046.52</v>
      </c>
      <c r="V122" s="18"/>
      <c r="W122" s="18">
        <v>27577842.91</v>
      </c>
      <c r="X122" s="18"/>
      <c r="Y122" s="18">
        <f t="shared" si="36"/>
        <v>4501203.609999999</v>
      </c>
      <c r="Z122" s="37" t="str">
        <f>IF((+U122-W122)=(Y122),"  ",$AO$527)</f>
        <v>  </v>
      </c>
      <c r="AA122" s="40">
        <f t="shared" si="37"/>
        <v>0.16321811770012723</v>
      </c>
      <c r="AB122" s="39"/>
      <c r="AC122" s="18">
        <v>70919735.675</v>
      </c>
      <c r="AD122" s="18"/>
      <c r="AE122" s="18">
        <v>68544583.34</v>
      </c>
      <c r="AF122" s="18"/>
      <c r="AG122" s="18">
        <f t="shared" si="38"/>
        <v>2375152.3349999934</v>
      </c>
      <c r="AH122" s="37" t="str">
        <f>IF((+AC122-AE122)=(AG122),"  ",$AO$527)</f>
        <v>  </v>
      </c>
      <c r="AI122" s="40">
        <f t="shared" si="39"/>
        <v>0.03465120392108278</v>
      </c>
      <c r="AJ122" s="39"/>
      <c r="AK122" s="18"/>
      <c r="AL122" s="18"/>
      <c r="AM122" s="18"/>
      <c r="AN122" s="18"/>
      <c r="AO122" s="18"/>
      <c r="AP122" s="85"/>
      <c r="AQ122" s="117"/>
      <c r="AR122" s="39"/>
      <c r="AS122" s="18"/>
      <c r="AT122" s="18"/>
      <c r="AU122" s="18"/>
      <c r="AV122" s="18"/>
      <c r="AW122" s="18"/>
      <c r="AX122" s="85"/>
      <c r="AY122" s="117"/>
      <c r="AZ122" s="39"/>
      <c r="BA122" s="18"/>
      <c r="BB122" s="18"/>
      <c r="BC122" s="18"/>
      <c r="BD122" s="85"/>
      <c r="BE122" s="117"/>
      <c r="BF122" s="39"/>
      <c r="BG122" s="18"/>
      <c r="BH122" s="104"/>
      <c r="BI122" s="18"/>
      <c r="BJ122" s="104"/>
      <c r="BK122" s="18"/>
      <c r="BL122" s="104"/>
      <c r="BM122" s="18"/>
      <c r="BN122" s="104"/>
      <c r="BO122" s="104"/>
      <c r="BP122" s="104"/>
    </row>
    <row r="123" spans="1:68" s="17" customFormat="1" ht="12.75">
      <c r="A123" s="17" t="s">
        <v>91</v>
      </c>
      <c r="B123" s="98"/>
      <c r="C123" s="17" t="s">
        <v>1120</v>
      </c>
      <c r="D123" s="18"/>
      <c r="E123" s="18">
        <v>50454811.95900001</v>
      </c>
      <c r="F123" s="18"/>
      <c r="G123" s="18">
        <v>46130628.834</v>
      </c>
      <c r="H123" s="18"/>
      <c r="I123" s="18">
        <f t="shared" si="32"/>
        <v>4324183.125000007</v>
      </c>
      <c r="J123" s="37" t="str">
        <f>IF((+E123-G123)=(I123),"  ",$AO$527)</f>
        <v>  </v>
      </c>
      <c r="K123" s="40">
        <f t="shared" si="33"/>
        <v>0.09373778841299737</v>
      </c>
      <c r="L123" s="39"/>
      <c r="M123" s="8">
        <v>159956401.35899997</v>
      </c>
      <c r="N123" s="18"/>
      <c r="O123" s="8">
        <v>150489541.21400002</v>
      </c>
      <c r="P123" s="18"/>
      <c r="Q123" s="18">
        <f t="shared" si="34"/>
        <v>9466860.144999951</v>
      </c>
      <c r="R123" s="37" t="str">
        <f>IF((+M123-O123)=(Q123),"  ",$AO$527)</f>
        <v>  </v>
      </c>
      <c r="S123" s="40">
        <f t="shared" si="35"/>
        <v>0.06290709685623821</v>
      </c>
      <c r="T123" s="39"/>
      <c r="U123" s="18">
        <v>286809131.455</v>
      </c>
      <c r="V123" s="18"/>
      <c r="W123" s="18">
        <v>269296217.68</v>
      </c>
      <c r="X123" s="18"/>
      <c r="Y123" s="18">
        <f t="shared" si="36"/>
        <v>17512913.774999976</v>
      </c>
      <c r="Z123" s="37" t="str">
        <f>IF((+U123-W123)=(Y123),"  ",$AO$527)</f>
        <v>  </v>
      </c>
      <c r="AA123" s="40">
        <f t="shared" si="37"/>
        <v>0.06503215650733819</v>
      </c>
      <c r="AB123" s="39"/>
      <c r="AC123" s="18">
        <v>723118689.1869999</v>
      </c>
      <c r="AD123" s="18"/>
      <c r="AE123" s="18">
        <v>634986925.1310003</v>
      </c>
      <c r="AF123" s="18"/>
      <c r="AG123" s="18">
        <f t="shared" si="38"/>
        <v>88131764.05599964</v>
      </c>
      <c r="AH123" s="37" t="str">
        <f>IF((+AC123-AE123)=(AG123),"  ",$AO$527)</f>
        <v>  </v>
      </c>
      <c r="AI123" s="40">
        <f t="shared" si="39"/>
        <v>0.13879303741225493</v>
      </c>
      <c r="AJ123" s="39"/>
      <c r="AK123" s="18"/>
      <c r="AL123" s="18"/>
      <c r="AM123" s="18"/>
      <c r="AN123" s="18"/>
      <c r="AO123" s="18"/>
      <c r="AP123" s="85"/>
      <c r="AQ123" s="117"/>
      <c r="AR123" s="39"/>
      <c r="AS123" s="18"/>
      <c r="AT123" s="18"/>
      <c r="AU123" s="18"/>
      <c r="AV123" s="18"/>
      <c r="AW123" s="18"/>
      <c r="AX123" s="85"/>
      <c r="AY123" s="117"/>
      <c r="AZ123" s="39"/>
      <c r="BA123" s="18"/>
      <c r="BB123" s="18"/>
      <c r="BC123" s="18"/>
      <c r="BD123" s="85"/>
      <c r="BE123" s="117"/>
      <c r="BF123" s="39"/>
      <c r="BG123" s="18"/>
      <c r="BH123" s="104"/>
      <c r="BI123" s="18"/>
      <c r="BJ123" s="104"/>
      <c r="BK123" s="18"/>
      <c r="BL123" s="104"/>
      <c r="BM123" s="18"/>
      <c r="BN123" s="104"/>
      <c r="BO123" s="104"/>
      <c r="BP123" s="104"/>
    </row>
    <row r="124" spans="1:35" ht="12.75" outlineLevel="1">
      <c r="A124" s="1" t="s">
        <v>317</v>
      </c>
      <c r="B124" s="16" t="s">
        <v>318</v>
      </c>
      <c r="C124" s="1" t="s">
        <v>1121</v>
      </c>
      <c r="E124" s="5">
        <v>0</v>
      </c>
      <c r="G124" s="5">
        <v>0</v>
      </c>
      <c r="I124" s="9">
        <f t="shared" si="32"/>
        <v>0</v>
      </c>
      <c r="K124" s="21">
        <f t="shared" si="33"/>
        <v>0</v>
      </c>
      <c r="M124" s="9">
        <v>0</v>
      </c>
      <c r="O124" s="9">
        <v>0</v>
      </c>
      <c r="Q124" s="9">
        <f t="shared" si="34"/>
        <v>0</v>
      </c>
      <c r="S124" s="21">
        <f t="shared" si="35"/>
        <v>0</v>
      </c>
      <c r="U124" s="9">
        <v>0</v>
      </c>
      <c r="W124" s="9">
        <v>0</v>
      </c>
      <c r="Y124" s="9">
        <f t="shared" si="36"/>
        <v>0</v>
      </c>
      <c r="AA124" s="21">
        <f t="shared" si="37"/>
        <v>0</v>
      </c>
      <c r="AC124" s="9">
        <v>-12698791.46</v>
      </c>
      <c r="AE124" s="9">
        <v>0</v>
      </c>
      <c r="AG124" s="9">
        <f t="shared" si="38"/>
        <v>-12698791.46</v>
      </c>
      <c r="AI124" s="21" t="str">
        <f t="shared" si="39"/>
        <v>N.M.</v>
      </c>
    </row>
    <row r="125" spans="1:68" s="90" customFormat="1" ht="12.75">
      <c r="A125" s="90" t="s">
        <v>27</v>
      </c>
      <c r="B125" s="91"/>
      <c r="C125" s="77" t="s">
        <v>1122</v>
      </c>
      <c r="D125" s="105"/>
      <c r="E125" s="105">
        <v>0</v>
      </c>
      <c r="F125" s="105"/>
      <c r="G125" s="105">
        <v>0</v>
      </c>
      <c r="H125" s="105"/>
      <c r="I125" s="9">
        <f t="shared" si="32"/>
        <v>0</v>
      </c>
      <c r="J125" s="37" t="str">
        <f>IF((+E125-G125)=(I125),"  ",$AO$527)</f>
        <v>  </v>
      </c>
      <c r="K125" s="38">
        <f t="shared" si="33"/>
        <v>0</v>
      </c>
      <c r="L125" s="39"/>
      <c r="M125" s="5">
        <v>0</v>
      </c>
      <c r="N125" s="9"/>
      <c r="O125" s="5">
        <v>0</v>
      </c>
      <c r="P125" s="9"/>
      <c r="Q125" s="9">
        <f t="shared" si="34"/>
        <v>0</v>
      </c>
      <c r="R125" s="37" t="str">
        <f>IF((+M125-O125)=(Q125),"  ",$AO$527)</f>
        <v>  </v>
      </c>
      <c r="S125" s="38">
        <f t="shared" si="35"/>
        <v>0</v>
      </c>
      <c r="T125" s="39"/>
      <c r="U125" s="9">
        <v>0</v>
      </c>
      <c r="V125" s="9"/>
      <c r="W125" s="9">
        <v>0</v>
      </c>
      <c r="X125" s="9"/>
      <c r="Y125" s="9">
        <f t="shared" si="36"/>
        <v>0</v>
      </c>
      <c r="Z125" s="37" t="str">
        <f>IF((+U125-W125)=(Y125),"  ",$AO$527)</f>
        <v>  </v>
      </c>
      <c r="AA125" s="38">
        <f t="shared" si="37"/>
        <v>0</v>
      </c>
      <c r="AB125" s="39"/>
      <c r="AC125" s="9">
        <v>-12698791.46</v>
      </c>
      <c r="AD125" s="9"/>
      <c r="AE125" s="9">
        <v>0</v>
      </c>
      <c r="AF125" s="9"/>
      <c r="AG125" s="9">
        <f t="shared" si="38"/>
        <v>-12698791.46</v>
      </c>
      <c r="AH125" s="37" t="str">
        <f>IF((+AC125-AE125)=(AG125),"  ",$AO$527)</f>
        <v>  </v>
      </c>
      <c r="AI125" s="38" t="str">
        <f t="shared" si="39"/>
        <v>N.M.</v>
      </c>
      <c r="AJ125" s="39"/>
      <c r="AK125" s="105"/>
      <c r="AL125" s="105"/>
      <c r="AM125" s="105"/>
      <c r="AN125" s="105"/>
      <c r="AO125" s="105"/>
      <c r="AP125" s="106"/>
      <c r="AQ125" s="107"/>
      <c r="AR125" s="108"/>
      <c r="AS125" s="105"/>
      <c r="AT125" s="105"/>
      <c r="AU125" s="105"/>
      <c r="AV125" s="105"/>
      <c r="AW125" s="105"/>
      <c r="AX125" s="106"/>
      <c r="AY125" s="107"/>
      <c r="AZ125" s="108"/>
      <c r="BA125" s="105"/>
      <c r="BB125" s="105"/>
      <c r="BC125" s="105"/>
      <c r="BD125" s="106"/>
      <c r="BE125" s="107"/>
      <c r="BF125" s="108"/>
      <c r="BG125" s="105"/>
      <c r="BH125" s="109"/>
      <c r="BI125" s="105"/>
      <c r="BJ125" s="109"/>
      <c r="BK125" s="105"/>
      <c r="BL125" s="109"/>
      <c r="BM125" s="105"/>
      <c r="BN125" s="97"/>
      <c r="BO125" s="97"/>
      <c r="BP125" s="97"/>
    </row>
    <row r="126" spans="1:68" s="77" customFormat="1" ht="12.75">
      <c r="A126" s="77" t="s">
        <v>28</v>
      </c>
      <c r="B126" s="110"/>
      <c r="C126" s="77" t="s">
        <v>29</v>
      </c>
      <c r="D126" s="105"/>
      <c r="E126" s="105">
        <v>50454811.95900001</v>
      </c>
      <c r="F126" s="105"/>
      <c r="G126" s="105">
        <v>46130628.834</v>
      </c>
      <c r="H126" s="105"/>
      <c r="I126" s="9">
        <f t="shared" si="32"/>
        <v>4324183.125000007</v>
      </c>
      <c r="J126" s="37" t="str">
        <f>IF((+E126-G126)=(I126),"  ",$AO$527)</f>
        <v>  </v>
      </c>
      <c r="K126" s="38">
        <f t="shared" si="33"/>
        <v>0.09373778841299737</v>
      </c>
      <c r="L126" s="39"/>
      <c r="M126" s="5">
        <v>159956401.35899997</v>
      </c>
      <c r="N126" s="9"/>
      <c r="O126" s="5">
        <v>150489541.21400002</v>
      </c>
      <c r="P126" s="9"/>
      <c r="Q126" s="9">
        <f t="shared" si="34"/>
        <v>9466860.144999951</v>
      </c>
      <c r="R126" s="37" t="str">
        <f>IF((+M126-O126)=(Q126),"  ",$AO$527)</f>
        <v>  </v>
      </c>
      <c r="S126" s="38">
        <f t="shared" si="35"/>
        <v>0.06290709685623821</v>
      </c>
      <c r="T126" s="39"/>
      <c r="U126" s="9">
        <v>286809131.455</v>
      </c>
      <c r="V126" s="9"/>
      <c r="W126" s="9">
        <v>269296217.68</v>
      </c>
      <c r="X126" s="9"/>
      <c r="Y126" s="9">
        <f t="shared" si="36"/>
        <v>17512913.774999976</v>
      </c>
      <c r="Z126" s="37" t="str">
        <f>IF((+U126-W126)=(Y126),"  ",$AO$527)</f>
        <v>  </v>
      </c>
      <c r="AA126" s="38">
        <f t="shared" si="37"/>
        <v>0.06503215650733819</v>
      </c>
      <c r="AB126" s="39"/>
      <c r="AC126" s="9">
        <v>710419897.7269999</v>
      </c>
      <c r="AD126" s="9"/>
      <c r="AE126" s="9">
        <v>634986925.1310003</v>
      </c>
      <c r="AF126" s="9"/>
      <c r="AG126" s="9">
        <f t="shared" si="38"/>
        <v>75432972.5959996</v>
      </c>
      <c r="AH126" s="37" t="str">
        <f>IF((+AC126-AE126)=(AG126),"  ",$AO$527)</f>
        <v>  </v>
      </c>
      <c r="AI126" s="38">
        <f t="shared" si="39"/>
        <v>0.11879452884866484</v>
      </c>
      <c r="AJ126" s="39"/>
      <c r="AK126" s="105"/>
      <c r="AL126" s="105"/>
      <c r="AM126" s="105"/>
      <c r="AN126" s="105"/>
      <c r="AO126" s="105"/>
      <c r="AP126" s="106"/>
      <c r="AQ126" s="107"/>
      <c r="AR126" s="108"/>
      <c r="AS126" s="105"/>
      <c r="AT126" s="105"/>
      <c r="AU126" s="105"/>
      <c r="AV126" s="105"/>
      <c r="AW126" s="105"/>
      <c r="AX126" s="106"/>
      <c r="AY126" s="107"/>
      <c r="AZ126" s="108"/>
      <c r="BA126" s="105"/>
      <c r="BB126" s="105"/>
      <c r="BC126" s="105"/>
      <c r="BD126" s="106"/>
      <c r="BE126" s="107"/>
      <c r="BF126" s="108"/>
      <c r="BG126" s="105"/>
      <c r="BH126" s="109"/>
      <c r="BI126" s="105"/>
      <c r="BJ126" s="109"/>
      <c r="BK126" s="105"/>
      <c r="BL126" s="109"/>
      <c r="BM126" s="105"/>
      <c r="BN126" s="109"/>
      <c r="BO126" s="109"/>
      <c r="BP126" s="109"/>
    </row>
    <row r="127" spans="2:68" s="90" customFormat="1" ht="12.75">
      <c r="B127" s="91"/>
      <c r="D127" s="71"/>
      <c r="E127" s="41" t="str">
        <f>IF(ABS(E117+E122+E125-E126)&gt;$AO$523,$AO$526," ")</f>
        <v> </v>
      </c>
      <c r="F127" s="111"/>
      <c r="G127" s="41" t="str">
        <f>IF(ABS(G117+G122+G125-G126)&gt;$AO$523,$AO$526," ")</f>
        <v> </v>
      </c>
      <c r="H127" s="111"/>
      <c r="I127" s="41" t="str">
        <f>IF(ABS(I117+I122+I125-I126)&gt;$AO$523,$AO$526," ")</f>
        <v> </v>
      </c>
      <c r="J127" s="111"/>
      <c r="K127" s="111"/>
      <c r="L127" s="111"/>
      <c r="M127" s="41" t="str">
        <f>IF(ABS(M117+M122+M125-M126)&gt;$AO$523,$AO$526," ")</f>
        <v> </v>
      </c>
      <c r="N127" s="111"/>
      <c r="O127" s="41" t="str">
        <f>IF(ABS(O117+O122+O125-O126)&gt;$AO$523,$AO$526," ")</f>
        <v> </v>
      </c>
      <c r="P127" s="111"/>
      <c r="Q127" s="41" t="str">
        <f>IF(ABS(Q117+Q122+Q125-Q126)&gt;$AO$523,$AO$526," ")</f>
        <v> </v>
      </c>
      <c r="R127" s="111"/>
      <c r="S127" s="111"/>
      <c r="T127" s="111"/>
      <c r="U127" s="41" t="str">
        <f>IF(ABS(U117+U122+U125-U126)&gt;$AO$523,$AO$526," ")</f>
        <v> </v>
      </c>
      <c r="V127" s="111"/>
      <c r="W127" s="41" t="str">
        <f>IF(ABS(W117+W122+W125-W126)&gt;$AO$523,$AO$526," ")</f>
        <v> </v>
      </c>
      <c r="X127" s="111"/>
      <c r="Y127" s="41" t="str">
        <f>IF(ABS(Y117+Y122+Y125-Y126)&gt;$AO$523,$AO$526," ")</f>
        <v> </v>
      </c>
      <c r="Z127" s="111"/>
      <c r="AA127" s="111"/>
      <c r="AB127" s="111"/>
      <c r="AC127" s="41" t="str">
        <f>IF(ABS(AC117+AC122+AC125-AC126)&gt;$AO$523,$AO$526," ")</f>
        <v> </v>
      </c>
      <c r="AD127" s="111"/>
      <c r="AE127" s="41" t="str">
        <f>IF(ABS(AE117+AE122+AE125-AE126)&gt;$AO$523,$AO$526," ")</f>
        <v> </v>
      </c>
      <c r="AF127" s="111"/>
      <c r="AG127" s="41" t="str">
        <f>IF(ABS(AG117+AG122+AG125-AG126)&gt;$AO$523,$AO$526," ")</f>
        <v> </v>
      </c>
      <c r="AH127" s="111"/>
      <c r="AI127" s="111"/>
      <c r="AJ127" s="112"/>
      <c r="AK127" s="111"/>
      <c r="AL127" s="112"/>
      <c r="AM127" s="111"/>
      <c r="AN127" s="112"/>
      <c r="AO127" s="111"/>
      <c r="AP127" s="71"/>
      <c r="AQ127" s="113"/>
      <c r="AR127" s="71"/>
      <c r="AS127" s="111"/>
      <c r="AT127" s="112"/>
      <c r="AU127" s="111"/>
      <c r="AV127" s="112"/>
      <c r="AW127" s="111"/>
      <c r="AX127" s="71"/>
      <c r="AY127" s="113"/>
      <c r="AZ127" s="71"/>
      <c r="BA127" s="111"/>
      <c r="BB127" s="112"/>
      <c r="BC127" s="111"/>
      <c r="BD127" s="71"/>
      <c r="BE127" s="113"/>
      <c r="BG127" s="71"/>
      <c r="BH127" s="97"/>
      <c r="BI127" s="71"/>
      <c r="BJ127" s="97"/>
      <c r="BK127" s="71"/>
      <c r="BL127" s="97"/>
      <c r="BM127" s="71"/>
      <c r="BN127" s="97"/>
      <c r="BO127" s="97"/>
      <c r="BP127" s="97"/>
    </row>
    <row r="128" spans="2:68" s="90" customFormat="1" ht="12.75">
      <c r="B128" s="91"/>
      <c r="C128" s="77" t="s">
        <v>30</v>
      </c>
      <c r="D128" s="71"/>
      <c r="E128" s="71"/>
      <c r="F128" s="97"/>
      <c r="G128" s="71"/>
      <c r="H128" s="97"/>
      <c r="I128" s="71"/>
      <c r="J128" s="97"/>
      <c r="K128" s="71"/>
      <c r="L128" s="97"/>
      <c r="M128" s="71"/>
      <c r="N128" s="97"/>
      <c r="O128" s="71"/>
      <c r="P128" s="97"/>
      <c r="Q128" s="71"/>
      <c r="R128" s="97"/>
      <c r="S128" s="71"/>
      <c r="T128" s="97"/>
      <c r="U128" s="71"/>
      <c r="V128" s="97"/>
      <c r="W128" s="71"/>
      <c r="X128" s="97"/>
      <c r="Y128" s="71"/>
      <c r="Z128" s="97"/>
      <c r="AA128" s="71"/>
      <c r="AB128" s="97"/>
      <c r="AC128" s="71"/>
      <c r="AD128" s="97"/>
      <c r="AE128" s="71"/>
      <c r="AF128" s="97"/>
      <c r="AG128" s="71"/>
      <c r="AH128" s="97"/>
      <c r="AI128" s="71"/>
      <c r="AJ128" s="71"/>
      <c r="AK128" s="71"/>
      <c r="AL128" s="71"/>
      <c r="AM128" s="71"/>
      <c r="AN128" s="71"/>
      <c r="AO128" s="71"/>
      <c r="AP128" s="71"/>
      <c r="AQ128" s="113"/>
      <c r="AR128" s="71"/>
      <c r="AS128" s="71"/>
      <c r="AT128" s="97"/>
      <c r="AU128" s="71"/>
      <c r="AV128" s="71"/>
      <c r="AW128" s="71"/>
      <c r="AX128" s="71"/>
      <c r="AY128" s="113"/>
      <c r="AZ128" s="71"/>
      <c r="BA128" s="71"/>
      <c r="BB128" s="71"/>
      <c r="BC128" s="71"/>
      <c r="BD128" s="71"/>
      <c r="BE128" s="113"/>
      <c r="BG128" s="71"/>
      <c r="BH128" s="97"/>
      <c r="BI128" s="71"/>
      <c r="BJ128" s="97"/>
      <c r="BK128" s="71"/>
      <c r="BL128" s="97"/>
      <c r="BM128" s="71"/>
      <c r="BN128" s="97"/>
      <c r="BO128" s="97"/>
      <c r="BP128" s="97"/>
    </row>
    <row r="129" spans="2:68" s="90" customFormat="1" ht="12.75">
      <c r="B129" s="91"/>
      <c r="C129" s="77" t="s">
        <v>31</v>
      </c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113"/>
      <c r="AR129" s="71"/>
      <c r="AS129" s="71"/>
      <c r="AT129" s="71"/>
      <c r="AU129" s="71"/>
      <c r="AV129" s="71"/>
      <c r="AW129" s="71"/>
      <c r="AX129" s="71"/>
      <c r="AY129" s="113"/>
      <c r="AZ129" s="71"/>
      <c r="BA129" s="71"/>
      <c r="BB129" s="71"/>
      <c r="BC129" s="71"/>
      <c r="BD129" s="71"/>
      <c r="BE129" s="113"/>
      <c r="BG129" s="71"/>
      <c r="BH129" s="97"/>
      <c r="BI129" s="71"/>
      <c r="BJ129" s="97"/>
      <c r="BK129" s="71"/>
      <c r="BL129" s="97"/>
      <c r="BM129" s="71"/>
      <c r="BN129" s="97"/>
      <c r="BO129" s="97"/>
      <c r="BP129" s="97"/>
    </row>
    <row r="130" spans="1:35" ht="12.75" outlineLevel="1">
      <c r="A130" s="1" t="s">
        <v>319</v>
      </c>
      <c r="B130" s="16" t="s">
        <v>320</v>
      </c>
      <c r="C130" s="1" t="s">
        <v>1123</v>
      </c>
      <c r="E130" s="5">
        <v>18959.66</v>
      </c>
      <c r="G130" s="5">
        <v>12056.986</v>
      </c>
      <c r="I130" s="9">
        <f aca="true" t="shared" si="40" ref="I130:I137">+E130-G130</f>
        <v>6902.673999999999</v>
      </c>
      <c r="K130" s="21">
        <f aca="true" t="shared" si="41" ref="K130:K137">IF(G130&lt;0,IF(I130=0,0,IF(OR(G130=0,E130=0),"N.M.",IF(ABS(I130/G130)&gt;=10,"N.M.",I130/(-G130)))),IF(I130=0,0,IF(OR(G130=0,E130=0),"N.M.",IF(ABS(I130/G130)&gt;=10,"N.M.",I130/G130))))</f>
        <v>0.5725041067477393</v>
      </c>
      <c r="M130" s="9">
        <v>73007.87</v>
      </c>
      <c r="O130" s="9">
        <v>65039.026</v>
      </c>
      <c r="Q130" s="9">
        <f aca="true" t="shared" si="42" ref="Q130:Q137">(+M130-O130)</f>
        <v>7968.843999999997</v>
      </c>
      <c r="S130" s="21">
        <f aca="true" t="shared" si="43" ref="S130:S137">IF(O130&lt;0,IF(Q130=0,0,IF(OR(O130=0,M130=0),"N.M.",IF(ABS(Q130/O130)&gt;=10,"N.M.",Q130/(-O130)))),IF(Q130=0,0,IF(OR(O130=0,M130=0),"N.M.",IF(ABS(Q130/O130)&gt;=10,"N.M.",Q130/O130))))</f>
        <v>0.12252403656844427</v>
      </c>
      <c r="U130" s="9">
        <v>126861.89</v>
      </c>
      <c r="W130" s="9">
        <v>123366.684</v>
      </c>
      <c r="Y130" s="9">
        <f aca="true" t="shared" si="44" ref="Y130:Y137">(+U130-W130)</f>
        <v>3495.2060000000056</v>
      </c>
      <c r="AA130" s="21">
        <f aca="true" t="shared" si="45" ref="AA130:AA137">IF(W130&lt;0,IF(Y130=0,0,IF(OR(W130=0,U130=0),"N.M.",IF(ABS(Y130/W130)&gt;=10,"N.M.",Y130/(-W130)))),IF(Y130=0,0,IF(OR(W130=0,U130=0),"N.M.",IF(ABS(Y130/W130)&gt;=10,"N.M.",Y130/W130))))</f>
        <v>0.028331846870424157</v>
      </c>
      <c r="AC130" s="9">
        <v>315898.08</v>
      </c>
      <c r="AE130" s="9">
        <v>371704.932</v>
      </c>
      <c r="AG130" s="9">
        <f aca="true" t="shared" si="46" ref="AG130:AG137">(+AC130-AE130)</f>
        <v>-55806.851999999955</v>
      </c>
      <c r="AI130" s="21">
        <f aca="true" t="shared" si="47" ref="AI130:AI137">IF(AE130&lt;0,IF(AG130=0,0,IF(OR(AE130=0,AC130=0),"N.M.",IF(ABS(AG130/AE130)&gt;=10,"N.M.",AG130/(-AE130)))),IF(AG130=0,0,IF(OR(AE130=0,AC130=0),"N.M.",IF(ABS(AG130/AE130)&gt;=10,"N.M.",AG130/AE130))))</f>
        <v>-0.1501375074571245</v>
      </c>
    </row>
    <row r="131" spans="1:35" ht="12.75" outlineLevel="1">
      <c r="A131" s="1" t="s">
        <v>321</v>
      </c>
      <c r="B131" s="16" t="s">
        <v>322</v>
      </c>
      <c r="C131" s="1" t="s">
        <v>1124</v>
      </c>
      <c r="E131" s="5">
        <v>10542395.39</v>
      </c>
      <c r="G131" s="5">
        <v>2729035.52</v>
      </c>
      <c r="I131" s="9">
        <f t="shared" si="40"/>
        <v>7813359.870000001</v>
      </c>
      <c r="K131" s="21">
        <f t="shared" si="41"/>
        <v>2.8630480668862828</v>
      </c>
      <c r="M131" s="9">
        <v>42491589.33</v>
      </c>
      <c r="O131" s="9">
        <v>31699235.34</v>
      </c>
      <c r="Q131" s="9">
        <f t="shared" si="42"/>
        <v>10792353.989999998</v>
      </c>
      <c r="S131" s="21">
        <f t="shared" si="43"/>
        <v>0.3404610197767628</v>
      </c>
      <c r="U131" s="9">
        <v>76585534.79</v>
      </c>
      <c r="W131" s="9">
        <v>57320346.21</v>
      </c>
      <c r="Y131" s="9">
        <f t="shared" si="44"/>
        <v>19265188.580000006</v>
      </c>
      <c r="AA131" s="21">
        <f t="shared" si="45"/>
        <v>0.3360968635712643</v>
      </c>
      <c r="AC131" s="9">
        <v>184777166.68</v>
      </c>
      <c r="AE131" s="9">
        <v>145508794</v>
      </c>
      <c r="AG131" s="9">
        <f t="shared" si="46"/>
        <v>39268372.68000001</v>
      </c>
      <c r="AI131" s="21">
        <f t="shared" si="47"/>
        <v>0.26986941201643116</v>
      </c>
    </row>
    <row r="132" spans="1:35" ht="12.75" outlineLevel="1">
      <c r="A132" s="1" t="s">
        <v>323</v>
      </c>
      <c r="B132" s="16" t="s">
        <v>324</v>
      </c>
      <c r="C132" s="1" t="s">
        <v>1125</v>
      </c>
      <c r="E132" s="5">
        <v>121936.56</v>
      </c>
      <c r="G132" s="5">
        <v>74522.75</v>
      </c>
      <c r="I132" s="9">
        <f t="shared" si="40"/>
        <v>47413.81</v>
      </c>
      <c r="K132" s="21">
        <f t="shared" si="41"/>
        <v>0.6362326940430942</v>
      </c>
      <c r="M132" s="9">
        <v>521681.11</v>
      </c>
      <c r="O132" s="9">
        <v>565697.81</v>
      </c>
      <c r="Q132" s="9">
        <f t="shared" si="42"/>
        <v>-44016.70000000007</v>
      </c>
      <c r="S132" s="21">
        <f t="shared" si="43"/>
        <v>-0.07780956408510767</v>
      </c>
      <c r="U132" s="9">
        <v>1040807.75</v>
      </c>
      <c r="W132" s="9">
        <v>954352.49</v>
      </c>
      <c r="Y132" s="9">
        <f t="shared" si="44"/>
        <v>86455.26000000001</v>
      </c>
      <c r="AA132" s="21">
        <f t="shared" si="45"/>
        <v>0.09059049031244211</v>
      </c>
      <c r="AC132" s="9">
        <v>2347699.79</v>
      </c>
      <c r="AE132" s="9">
        <v>2569756.24</v>
      </c>
      <c r="AG132" s="9">
        <f t="shared" si="46"/>
        <v>-222056.4500000002</v>
      </c>
      <c r="AI132" s="21">
        <f t="shared" si="47"/>
        <v>-0.08641148391568851</v>
      </c>
    </row>
    <row r="133" spans="1:35" ht="12.75" outlineLevel="1">
      <c r="A133" s="1" t="s">
        <v>325</v>
      </c>
      <c r="B133" s="16" t="s">
        <v>326</v>
      </c>
      <c r="C133" s="1" t="s">
        <v>1126</v>
      </c>
      <c r="E133" s="5">
        <v>1343205.52</v>
      </c>
      <c r="G133" s="5">
        <v>-1104839</v>
      </c>
      <c r="I133" s="9">
        <f t="shared" si="40"/>
        <v>2448044.52</v>
      </c>
      <c r="K133" s="21">
        <f t="shared" si="41"/>
        <v>2.21574774243125</v>
      </c>
      <c r="M133" s="9">
        <v>2859955.56</v>
      </c>
      <c r="O133" s="9">
        <v>-5202400</v>
      </c>
      <c r="Q133" s="9">
        <f t="shared" si="42"/>
        <v>8062355.5600000005</v>
      </c>
      <c r="S133" s="21">
        <f t="shared" si="43"/>
        <v>1.5497377287405814</v>
      </c>
      <c r="U133" s="9">
        <v>1858027.12</v>
      </c>
      <c r="W133" s="9">
        <v>1226349</v>
      </c>
      <c r="Y133" s="9">
        <f t="shared" si="44"/>
        <v>631678.1200000001</v>
      </c>
      <c r="AA133" s="21">
        <f t="shared" si="45"/>
        <v>0.5150883802245528</v>
      </c>
      <c r="AC133" s="9">
        <v>-4700944.12</v>
      </c>
      <c r="AE133" s="9">
        <v>-285001</v>
      </c>
      <c r="AG133" s="9">
        <f t="shared" si="46"/>
        <v>-4415943.12</v>
      </c>
      <c r="AI133" s="21" t="str">
        <f t="shared" si="47"/>
        <v>N.M.</v>
      </c>
    </row>
    <row r="134" spans="1:35" ht="12.75" outlineLevel="1">
      <c r="A134" s="1" t="s">
        <v>327</v>
      </c>
      <c r="B134" s="16" t="s">
        <v>328</v>
      </c>
      <c r="C134" s="1" t="s">
        <v>1127</v>
      </c>
      <c r="E134" s="5">
        <v>0</v>
      </c>
      <c r="G134" s="5">
        <v>0</v>
      </c>
      <c r="I134" s="9">
        <f t="shared" si="40"/>
        <v>0</v>
      </c>
      <c r="K134" s="21">
        <f t="shared" si="41"/>
        <v>0</v>
      </c>
      <c r="M134" s="9">
        <v>0</v>
      </c>
      <c r="O134" s="9">
        <v>0</v>
      </c>
      <c r="Q134" s="9">
        <f t="shared" si="42"/>
        <v>0</v>
      </c>
      <c r="S134" s="21">
        <f t="shared" si="43"/>
        <v>0</v>
      </c>
      <c r="U134" s="9">
        <v>0</v>
      </c>
      <c r="W134" s="9">
        <v>0</v>
      </c>
      <c r="Y134" s="9">
        <f t="shared" si="44"/>
        <v>0</v>
      </c>
      <c r="AA134" s="21">
        <f t="shared" si="45"/>
        <v>0</v>
      </c>
      <c r="AC134" s="9">
        <v>-1</v>
      </c>
      <c r="AE134" s="9">
        <v>-1</v>
      </c>
      <c r="AG134" s="9">
        <f t="shared" si="46"/>
        <v>0</v>
      </c>
      <c r="AI134" s="21">
        <f t="shared" si="47"/>
        <v>0</v>
      </c>
    </row>
    <row r="135" spans="1:35" ht="12.75" outlineLevel="1">
      <c r="A135" s="1" t="s">
        <v>329</v>
      </c>
      <c r="B135" s="16" t="s">
        <v>330</v>
      </c>
      <c r="C135" s="1" t="s">
        <v>1128</v>
      </c>
      <c r="E135" s="5">
        <v>542661.5700000001</v>
      </c>
      <c r="G135" s="5">
        <v>92231.5</v>
      </c>
      <c r="I135" s="9">
        <f t="shared" si="40"/>
        <v>450430.07000000007</v>
      </c>
      <c r="K135" s="21">
        <f t="shared" si="41"/>
        <v>4.883690170928588</v>
      </c>
      <c r="M135" s="9">
        <v>731508.34</v>
      </c>
      <c r="O135" s="9">
        <v>120442.28</v>
      </c>
      <c r="Q135" s="9">
        <f t="shared" si="42"/>
        <v>611066.0599999999</v>
      </c>
      <c r="S135" s="21">
        <f t="shared" si="43"/>
        <v>5.0735178709669055</v>
      </c>
      <c r="U135" s="9">
        <v>1114939.91</v>
      </c>
      <c r="W135" s="9">
        <v>577414.14</v>
      </c>
      <c r="Y135" s="9">
        <f t="shared" si="44"/>
        <v>537525.7699999999</v>
      </c>
      <c r="AA135" s="21">
        <f t="shared" si="45"/>
        <v>0.9309189587909986</v>
      </c>
      <c r="AC135" s="9">
        <v>4699752.77</v>
      </c>
      <c r="AE135" s="9">
        <v>1423051.73</v>
      </c>
      <c r="AG135" s="9">
        <f t="shared" si="46"/>
        <v>3276701.0399999996</v>
      </c>
      <c r="AI135" s="21">
        <f t="shared" si="47"/>
        <v>2.302587440022296</v>
      </c>
    </row>
    <row r="136" spans="1:35" ht="12.75" outlineLevel="1">
      <c r="A136" s="1" t="s">
        <v>331</v>
      </c>
      <c r="B136" s="16" t="s">
        <v>332</v>
      </c>
      <c r="C136" s="1" t="s">
        <v>1129</v>
      </c>
      <c r="E136" s="5">
        <v>0</v>
      </c>
      <c r="G136" s="5">
        <v>295518.04</v>
      </c>
      <c r="I136" s="9">
        <f t="shared" si="40"/>
        <v>-295518.04</v>
      </c>
      <c r="K136" s="21" t="str">
        <f t="shared" si="41"/>
        <v>N.M.</v>
      </c>
      <c r="M136" s="9">
        <v>0</v>
      </c>
      <c r="O136" s="9">
        <v>944651.67</v>
      </c>
      <c r="Q136" s="9">
        <f t="shared" si="42"/>
        <v>-944651.67</v>
      </c>
      <c r="S136" s="21" t="str">
        <f t="shared" si="43"/>
        <v>N.M.</v>
      </c>
      <c r="U136" s="9">
        <v>0</v>
      </c>
      <c r="W136" s="9">
        <v>1739214.4</v>
      </c>
      <c r="Y136" s="9">
        <f t="shared" si="44"/>
        <v>-1739214.4</v>
      </c>
      <c r="AA136" s="21" t="str">
        <f t="shared" si="45"/>
        <v>N.M.</v>
      </c>
      <c r="AC136" s="9">
        <v>3260725.92</v>
      </c>
      <c r="AE136" s="9">
        <v>3983110.48</v>
      </c>
      <c r="AG136" s="9">
        <f t="shared" si="46"/>
        <v>-722384.56</v>
      </c>
      <c r="AI136" s="21">
        <f t="shared" si="47"/>
        <v>-0.1813619189392909</v>
      </c>
    </row>
    <row r="137" spans="1:35" ht="12.75" outlineLevel="1">
      <c r="A137" s="1" t="s">
        <v>333</v>
      </c>
      <c r="B137" s="16" t="s">
        <v>334</v>
      </c>
      <c r="C137" s="1" t="s">
        <v>1130</v>
      </c>
      <c r="E137" s="5">
        <v>0</v>
      </c>
      <c r="G137" s="5">
        <v>-295518.04</v>
      </c>
      <c r="I137" s="9">
        <f t="shared" si="40"/>
        <v>295518.04</v>
      </c>
      <c r="K137" s="21" t="str">
        <f t="shared" si="41"/>
        <v>N.M.</v>
      </c>
      <c r="M137" s="9">
        <v>0</v>
      </c>
      <c r="O137" s="9">
        <v>-944651.67</v>
      </c>
      <c r="Q137" s="9">
        <f t="shared" si="42"/>
        <v>944651.67</v>
      </c>
      <c r="S137" s="21" t="str">
        <f t="shared" si="43"/>
        <v>N.M.</v>
      </c>
      <c r="U137" s="9">
        <v>0</v>
      </c>
      <c r="W137" s="9">
        <v>-1739214.4</v>
      </c>
      <c r="Y137" s="9">
        <f t="shared" si="44"/>
        <v>1739214.4</v>
      </c>
      <c r="AA137" s="21" t="str">
        <f t="shared" si="45"/>
        <v>N.M.</v>
      </c>
      <c r="AC137" s="9">
        <v>-3260725.92</v>
      </c>
      <c r="AE137" s="9">
        <v>-3983110.48</v>
      </c>
      <c r="AG137" s="9">
        <f t="shared" si="46"/>
        <v>722384.56</v>
      </c>
      <c r="AI137" s="21">
        <f t="shared" si="47"/>
        <v>0.1813619189392909</v>
      </c>
    </row>
    <row r="138" spans="1:68" s="90" customFormat="1" ht="12.75">
      <c r="A138" s="90" t="s">
        <v>32</v>
      </c>
      <c r="B138" s="91"/>
      <c r="C138" s="77" t="s">
        <v>1131</v>
      </c>
      <c r="D138" s="105"/>
      <c r="E138" s="105">
        <v>12569158.700000001</v>
      </c>
      <c r="F138" s="105"/>
      <c r="G138" s="105">
        <v>1803007.756</v>
      </c>
      <c r="H138" s="105"/>
      <c r="I138" s="9">
        <f>+E138-G138</f>
        <v>10766150.944000002</v>
      </c>
      <c r="J138" s="37" t="str">
        <f>IF((+E138-G138)=(I138),"  ",$AO$527)</f>
        <v>  </v>
      </c>
      <c r="K138" s="38">
        <f>IF(G138&lt;0,IF(I138=0,0,IF(OR(G138=0,E138=0),"N.M.",IF(ABS(I138/G138)&gt;=10,"N.M.",I138/(-G138)))),IF(I138=0,0,IF(OR(G138=0,E138=0),"N.M.",IF(ABS(I138/G138)&gt;=10,"N.M.",I138/G138))))</f>
        <v>5.971217210892576</v>
      </c>
      <c r="L138" s="39"/>
      <c r="M138" s="5">
        <v>46677742.21</v>
      </c>
      <c r="N138" s="9"/>
      <c r="O138" s="5">
        <v>27248014.456</v>
      </c>
      <c r="P138" s="9"/>
      <c r="Q138" s="9">
        <f>(+M138-O138)</f>
        <v>19429727.754</v>
      </c>
      <c r="R138" s="37" t="str">
        <f>IF((+M138-O138)=(Q138),"  ",$AO$527)</f>
        <v>  </v>
      </c>
      <c r="S138" s="38">
        <f>IF(O138&lt;0,IF(Q138=0,0,IF(OR(O138=0,M138=0),"N.M.",IF(ABS(Q138/O138)&gt;=10,"N.M.",Q138/(-O138)))),IF(Q138=0,0,IF(OR(O138=0,M138=0),"N.M.",IF(ABS(Q138/O138)&gt;=10,"N.M.",Q138/O138))))</f>
        <v>0.7130694893521529</v>
      </c>
      <c r="T138" s="39"/>
      <c r="U138" s="9">
        <v>80726171.46000001</v>
      </c>
      <c r="V138" s="9"/>
      <c r="W138" s="9">
        <v>60201828.524000004</v>
      </c>
      <c r="X138" s="9"/>
      <c r="Y138" s="9">
        <f>(+U138-W138)</f>
        <v>20524342.936000004</v>
      </c>
      <c r="Z138" s="37" t="str">
        <f>IF((+U138-W138)=(Y138),"  ",$AO$527)</f>
        <v>  </v>
      </c>
      <c r="AA138" s="38">
        <f>IF(W138&lt;0,IF(Y138=0,0,IF(OR(W138=0,U138=0),"N.M.",IF(ABS(Y138/W138)&gt;=10,"N.M.",Y138/(-W138)))),IF(Y138=0,0,IF(OR(W138=0,U138=0),"N.M.",IF(ABS(Y138/W138)&gt;=10,"N.M.",Y138/W138))))</f>
        <v>0.3409255738439537</v>
      </c>
      <c r="AB138" s="39"/>
      <c r="AC138" s="9">
        <v>187439572.20000002</v>
      </c>
      <c r="AD138" s="9"/>
      <c r="AE138" s="9">
        <v>149588304.902</v>
      </c>
      <c r="AF138" s="9"/>
      <c r="AG138" s="9">
        <f>(+AC138-AE138)</f>
        <v>37851267.29800001</v>
      </c>
      <c r="AH138" s="37" t="str">
        <f>IF((+AC138-AE138)=(AG138),"  ",$AO$527)</f>
        <v>  </v>
      </c>
      <c r="AI138" s="38">
        <f>IF(AE138&lt;0,IF(AG138=0,0,IF(OR(AE138=0,AC138=0),"N.M.",IF(ABS(AG138/AE138)&gt;=10,"N.M.",AG138/(-AE138)))),IF(AG138=0,0,IF(OR(AE138=0,AC138=0),"N.M.",IF(ABS(AG138/AE138)&gt;=10,"N.M.",AG138/AE138))))</f>
        <v>0.25303627394399286</v>
      </c>
      <c r="AJ138" s="105"/>
      <c r="AK138" s="105"/>
      <c r="AL138" s="105"/>
      <c r="AM138" s="105"/>
      <c r="AN138" s="105"/>
      <c r="AO138" s="105"/>
      <c r="AP138" s="106"/>
      <c r="AQ138" s="107"/>
      <c r="AR138" s="108"/>
      <c r="AS138" s="105"/>
      <c r="AT138" s="105"/>
      <c r="AU138" s="105"/>
      <c r="AV138" s="105"/>
      <c r="AW138" s="105"/>
      <c r="AX138" s="106"/>
      <c r="AY138" s="107"/>
      <c r="AZ138" s="108"/>
      <c r="BA138" s="105"/>
      <c r="BB138" s="105"/>
      <c r="BC138" s="105"/>
      <c r="BD138" s="106"/>
      <c r="BE138" s="107"/>
      <c r="BF138" s="108"/>
      <c r="BG138" s="105"/>
      <c r="BH138" s="109"/>
      <c r="BI138" s="105"/>
      <c r="BJ138" s="109"/>
      <c r="BK138" s="105"/>
      <c r="BL138" s="109"/>
      <c r="BM138" s="105"/>
      <c r="BN138" s="97"/>
      <c r="BO138" s="97"/>
      <c r="BP138" s="97"/>
    </row>
    <row r="139" spans="1:35" ht="12.75" outlineLevel="1">
      <c r="A139" s="1" t="s">
        <v>335</v>
      </c>
      <c r="B139" s="16" t="s">
        <v>336</v>
      </c>
      <c r="C139" s="1" t="s">
        <v>1132</v>
      </c>
      <c r="E139" s="5">
        <v>1900055.27</v>
      </c>
      <c r="G139" s="5">
        <v>0</v>
      </c>
      <c r="I139" s="9">
        <f aca="true" t="shared" si="48" ref="I139:I166">+E139-G139</f>
        <v>1900055.27</v>
      </c>
      <c r="K139" s="21" t="str">
        <f aca="true" t="shared" si="49" ref="K139:K166">IF(G139&lt;0,IF(I139=0,0,IF(OR(G139=0,E139=0),"N.M.",IF(ABS(I139/G139)&gt;=10,"N.M.",I139/(-G139)))),IF(I139=0,0,IF(OR(G139=0,E139=0),"N.M.",IF(ABS(I139/G139)&gt;=10,"N.M.",I139/G139))))</f>
        <v>N.M.</v>
      </c>
      <c r="M139" s="9">
        <v>4136687.17</v>
      </c>
      <c r="O139" s="9">
        <v>0</v>
      </c>
      <c r="Q139" s="9">
        <f aca="true" t="shared" si="50" ref="Q139:Q166">(+M139-O139)</f>
        <v>4136687.17</v>
      </c>
      <c r="S139" s="21" t="str">
        <f aca="true" t="shared" si="51" ref="S139:S166">IF(O139&lt;0,IF(Q139=0,0,IF(OR(O139=0,M139=0),"N.M.",IF(ABS(Q139/O139)&gt;=10,"N.M.",Q139/(-O139)))),IF(Q139=0,0,IF(OR(O139=0,M139=0),"N.M.",IF(ABS(Q139/O139)&gt;=10,"N.M.",Q139/O139))))</f>
        <v>N.M.</v>
      </c>
      <c r="U139" s="9">
        <v>5451179.34</v>
      </c>
      <c r="W139" s="9">
        <v>0</v>
      </c>
      <c r="Y139" s="9">
        <f aca="true" t="shared" si="52" ref="Y139:Y166">(+U139-W139)</f>
        <v>5451179.34</v>
      </c>
      <c r="AA139" s="21" t="str">
        <f aca="true" t="shared" si="53" ref="AA139:AA166">IF(W139&lt;0,IF(Y139=0,0,IF(OR(W139=0,U139=0),"N.M.",IF(ABS(Y139/W139)&gt;=10,"N.M.",Y139/(-W139)))),IF(Y139=0,0,IF(OR(W139=0,U139=0),"N.M.",IF(ABS(Y139/W139)&gt;=10,"N.M.",Y139/W139))))</f>
        <v>N.M.</v>
      </c>
      <c r="AC139" s="9">
        <v>5894749.4399999995</v>
      </c>
      <c r="AE139" s="9">
        <v>0</v>
      </c>
      <c r="AG139" s="9">
        <f aca="true" t="shared" si="54" ref="AG139:AG166">(+AC139-AE139)</f>
        <v>5894749.4399999995</v>
      </c>
      <c r="AI139" s="21" t="str">
        <f aca="true" t="shared" si="55" ref="AI139:AI166">IF(AE139&lt;0,IF(AG139=0,0,IF(OR(AE139=0,AC139=0),"N.M.",IF(ABS(AG139/AE139)&gt;=10,"N.M.",AG139/(-AE139)))),IF(AG139=0,0,IF(OR(AE139=0,AC139=0),"N.M.",IF(ABS(AG139/AE139)&gt;=10,"N.M.",AG139/AE139))))</f>
        <v>N.M.</v>
      </c>
    </row>
    <row r="140" spans="1:35" ht="12.75" outlineLevel="1">
      <c r="A140" s="1" t="s">
        <v>337</v>
      </c>
      <c r="B140" s="16" t="s">
        <v>338</v>
      </c>
      <c r="C140" s="1" t="s">
        <v>1133</v>
      </c>
      <c r="E140" s="5">
        <v>16095.66</v>
      </c>
      <c r="G140" s="5">
        <v>6924.22</v>
      </c>
      <c r="I140" s="9">
        <f t="shared" si="48"/>
        <v>9171.439999999999</v>
      </c>
      <c r="K140" s="21">
        <f t="shared" si="49"/>
        <v>1.3245448584822548</v>
      </c>
      <c r="M140" s="9">
        <v>68633.99</v>
      </c>
      <c r="O140" s="9">
        <v>39788.73</v>
      </c>
      <c r="Q140" s="9">
        <f t="shared" si="50"/>
        <v>28845.260000000002</v>
      </c>
      <c r="S140" s="21">
        <f t="shared" si="51"/>
        <v>0.7249605604401045</v>
      </c>
      <c r="U140" s="9">
        <v>107773.13</v>
      </c>
      <c r="W140" s="9">
        <v>61396.200000000004</v>
      </c>
      <c r="Y140" s="9">
        <f t="shared" si="52"/>
        <v>46376.93</v>
      </c>
      <c r="AA140" s="21">
        <f t="shared" si="53"/>
        <v>0.7553713422003315</v>
      </c>
      <c r="AC140" s="9">
        <v>434675.37</v>
      </c>
      <c r="AE140" s="9">
        <v>745850.7899999999</v>
      </c>
      <c r="AG140" s="9">
        <f t="shared" si="54"/>
        <v>-311175.4199999999</v>
      </c>
      <c r="AI140" s="21">
        <f t="shared" si="55"/>
        <v>-0.417208675209689</v>
      </c>
    </row>
    <row r="141" spans="1:35" ht="12.75" outlineLevel="1">
      <c r="A141" s="1" t="s">
        <v>339</v>
      </c>
      <c r="B141" s="16" t="s">
        <v>340</v>
      </c>
      <c r="C141" s="1" t="s">
        <v>1134</v>
      </c>
      <c r="E141" s="5">
        <v>-21157.94</v>
      </c>
      <c r="G141" s="5">
        <v>741751.59</v>
      </c>
      <c r="I141" s="9">
        <f t="shared" si="48"/>
        <v>-762909.5299999999</v>
      </c>
      <c r="K141" s="21">
        <f t="shared" si="49"/>
        <v>-1.0285242934228156</v>
      </c>
      <c r="M141" s="9">
        <v>-40646.01</v>
      </c>
      <c r="O141" s="9">
        <v>2293992.44</v>
      </c>
      <c r="Q141" s="9">
        <f t="shared" si="50"/>
        <v>-2334638.4499999997</v>
      </c>
      <c r="S141" s="21">
        <f t="shared" si="51"/>
        <v>-1.017718458566498</v>
      </c>
      <c r="U141" s="9">
        <v>-107534.74</v>
      </c>
      <c r="W141" s="9">
        <v>3855334.13</v>
      </c>
      <c r="Y141" s="9">
        <f t="shared" si="52"/>
        <v>-3962868.87</v>
      </c>
      <c r="AA141" s="21">
        <f t="shared" si="53"/>
        <v>-1.0278924566260617</v>
      </c>
      <c r="AC141" s="9">
        <v>12996709.99</v>
      </c>
      <c r="AE141" s="9">
        <v>11552783.370000001</v>
      </c>
      <c r="AG141" s="9">
        <f t="shared" si="54"/>
        <v>1443926.6199999992</v>
      </c>
      <c r="AI141" s="21">
        <f t="shared" si="55"/>
        <v>0.12498517229618918</v>
      </c>
    </row>
    <row r="142" spans="1:35" ht="12.75" outlineLevel="1">
      <c r="A142" s="1" t="s">
        <v>341</v>
      </c>
      <c r="B142" s="16" t="s">
        <v>342</v>
      </c>
      <c r="C142" s="1" t="s">
        <v>1135</v>
      </c>
      <c r="E142" s="5">
        <v>2702.67</v>
      </c>
      <c r="G142" s="5">
        <v>-1466.07</v>
      </c>
      <c r="I142" s="9">
        <f t="shared" si="48"/>
        <v>4168.74</v>
      </c>
      <c r="K142" s="21">
        <f t="shared" si="49"/>
        <v>2.8434795064355725</v>
      </c>
      <c r="M142" s="9">
        <v>6626.38</v>
      </c>
      <c r="O142" s="9">
        <v>-1455.94</v>
      </c>
      <c r="Q142" s="9">
        <f t="shared" si="50"/>
        <v>8082.32</v>
      </c>
      <c r="S142" s="21">
        <f t="shared" si="51"/>
        <v>5.5512727172823055</v>
      </c>
      <c r="U142" s="9">
        <v>9829.45</v>
      </c>
      <c r="W142" s="9">
        <v>1433.15</v>
      </c>
      <c r="Y142" s="9">
        <f t="shared" si="52"/>
        <v>8396.300000000001</v>
      </c>
      <c r="AA142" s="21">
        <f t="shared" si="53"/>
        <v>5.858633080975474</v>
      </c>
      <c r="AC142" s="9">
        <v>35468.479999999996</v>
      </c>
      <c r="AE142" s="9">
        <v>3346.96</v>
      </c>
      <c r="AG142" s="9">
        <f t="shared" si="54"/>
        <v>32121.519999999997</v>
      </c>
      <c r="AI142" s="21">
        <f t="shared" si="55"/>
        <v>9.597222554198435</v>
      </c>
    </row>
    <row r="143" spans="1:35" ht="12.75" outlineLevel="1">
      <c r="A143" s="1" t="s">
        <v>343</v>
      </c>
      <c r="B143" s="16" t="s">
        <v>344</v>
      </c>
      <c r="C143" s="1" t="s">
        <v>1136</v>
      </c>
      <c r="E143" s="5">
        <v>-193.39000000000001</v>
      </c>
      <c r="G143" s="5">
        <v>-996</v>
      </c>
      <c r="I143" s="9">
        <f t="shared" si="48"/>
        <v>802.61</v>
      </c>
      <c r="K143" s="21">
        <f t="shared" si="49"/>
        <v>0.8058333333333334</v>
      </c>
      <c r="M143" s="9">
        <v>349.43</v>
      </c>
      <c r="O143" s="9">
        <v>-3213.06</v>
      </c>
      <c r="Q143" s="9">
        <f t="shared" si="50"/>
        <v>3562.49</v>
      </c>
      <c r="S143" s="21">
        <f t="shared" si="51"/>
        <v>1.1087530267097407</v>
      </c>
      <c r="U143" s="9">
        <v>61.09</v>
      </c>
      <c r="W143" s="9">
        <v>-13887.52</v>
      </c>
      <c r="Y143" s="9">
        <f t="shared" si="52"/>
        <v>13948.61</v>
      </c>
      <c r="AA143" s="21">
        <f t="shared" si="53"/>
        <v>1.0043989135569202</v>
      </c>
      <c r="AC143" s="9">
        <v>14591.75</v>
      </c>
      <c r="AE143" s="9">
        <v>27609.109999999997</v>
      </c>
      <c r="AG143" s="9">
        <f t="shared" si="54"/>
        <v>-13017.359999999997</v>
      </c>
      <c r="AI143" s="21">
        <f t="shared" si="55"/>
        <v>-0.4714878531035589</v>
      </c>
    </row>
    <row r="144" spans="1:35" ht="12.75" outlineLevel="1">
      <c r="A144" s="1" t="s">
        <v>345</v>
      </c>
      <c r="B144" s="16" t="s">
        <v>346</v>
      </c>
      <c r="C144" s="1" t="s">
        <v>1137</v>
      </c>
      <c r="E144" s="5">
        <v>5943.16</v>
      </c>
      <c r="G144" s="5">
        <v>-7393.51</v>
      </c>
      <c r="I144" s="9">
        <f t="shared" si="48"/>
        <v>13336.67</v>
      </c>
      <c r="K144" s="21">
        <f t="shared" si="49"/>
        <v>1.8038347144996083</v>
      </c>
      <c r="M144" s="9">
        <v>14932.470000000001</v>
      </c>
      <c r="O144" s="9">
        <v>-26729.53</v>
      </c>
      <c r="Q144" s="9">
        <f t="shared" si="50"/>
        <v>41662</v>
      </c>
      <c r="S144" s="21">
        <f t="shared" si="51"/>
        <v>1.5586506758629877</v>
      </c>
      <c r="U144" s="9">
        <v>13702.37</v>
      </c>
      <c r="W144" s="9">
        <v>-144084.99</v>
      </c>
      <c r="Y144" s="9">
        <f t="shared" si="52"/>
        <v>157787.36</v>
      </c>
      <c r="AA144" s="21">
        <f t="shared" si="53"/>
        <v>1.0950992188707511</v>
      </c>
      <c r="AC144" s="9">
        <v>66666.29</v>
      </c>
      <c r="AE144" s="9">
        <v>-158027.68</v>
      </c>
      <c r="AG144" s="9">
        <f t="shared" si="54"/>
        <v>224693.96999999997</v>
      </c>
      <c r="AI144" s="21">
        <f t="shared" si="55"/>
        <v>1.4218646378912858</v>
      </c>
    </row>
    <row r="145" spans="1:35" ht="12.75" outlineLevel="1">
      <c r="A145" s="1" t="s">
        <v>347</v>
      </c>
      <c r="B145" s="16" t="s">
        <v>348</v>
      </c>
      <c r="C145" s="1" t="s">
        <v>1138</v>
      </c>
      <c r="E145" s="5">
        <v>65.3</v>
      </c>
      <c r="G145" s="5">
        <v>-664.04</v>
      </c>
      <c r="I145" s="9">
        <f t="shared" si="48"/>
        <v>729.3399999999999</v>
      </c>
      <c r="K145" s="21">
        <f t="shared" si="49"/>
        <v>1.0983374495512317</v>
      </c>
      <c r="M145" s="9">
        <v>2130.67</v>
      </c>
      <c r="O145" s="9">
        <v>5885.17</v>
      </c>
      <c r="Q145" s="9">
        <f t="shared" si="50"/>
        <v>-3754.5</v>
      </c>
      <c r="S145" s="21">
        <f t="shared" si="51"/>
        <v>-0.6379594812044512</v>
      </c>
      <c r="U145" s="9">
        <v>30225.79</v>
      </c>
      <c r="W145" s="9">
        <v>-22647.82</v>
      </c>
      <c r="Y145" s="9">
        <f t="shared" si="52"/>
        <v>52873.61</v>
      </c>
      <c r="AA145" s="21">
        <f t="shared" si="53"/>
        <v>2.3346004162873073</v>
      </c>
      <c r="AC145" s="9">
        <v>82388.97</v>
      </c>
      <c r="AE145" s="9">
        <v>347912.51</v>
      </c>
      <c r="AG145" s="9">
        <f t="shared" si="54"/>
        <v>-265523.54000000004</v>
      </c>
      <c r="AI145" s="21">
        <f t="shared" si="55"/>
        <v>-0.7631905504059053</v>
      </c>
    </row>
    <row r="146" spans="1:35" ht="12.75" outlineLevel="1">
      <c r="A146" s="1" t="s">
        <v>349</v>
      </c>
      <c r="B146" s="16" t="s">
        <v>350</v>
      </c>
      <c r="C146" s="1" t="s">
        <v>1139</v>
      </c>
      <c r="E146" s="5">
        <v>203612.31</v>
      </c>
      <c r="G146" s="5">
        <v>174134.23</v>
      </c>
      <c r="I146" s="9">
        <f t="shared" si="48"/>
        <v>29478.079999999987</v>
      </c>
      <c r="K146" s="21">
        <f t="shared" si="49"/>
        <v>0.16928366123076424</v>
      </c>
      <c r="M146" s="9">
        <v>600428.85</v>
      </c>
      <c r="O146" s="9">
        <v>529917.17</v>
      </c>
      <c r="Q146" s="9">
        <f t="shared" si="50"/>
        <v>70511.67999999993</v>
      </c>
      <c r="S146" s="21">
        <f t="shared" si="51"/>
        <v>0.13306170094469658</v>
      </c>
      <c r="U146" s="9">
        <v>926535.9500000001</v>
      </c>
      <c r="W146" s="9">
        <v>847783.02</v>
      </c>
      <c r="Y146" s="9">
        <f t="shared" si="52"/>
        <v>78752.93000000005</v>
      </c>
      <c r="AA146" s="21">
        <f t="shared" si="53"/>
        <v>0.09289278994995682</v>
      </c>
      <c r="AC146" s="9">
        <v>2185202.15</v>
      </c>
      <c r="AE146" s="9">
        <v>2019631.51</v>
      </c>
      <c r="AG146" s="9">
        <f t="shared" si="54"/>
        <v>165570.6399999999</v>
      </c>
      <c r="AI146" s="21">
        <f t="shared" si="55"/>
        <v>0.08198061833566851</v>
      </c>
    </row>
    <row r="147" spans="1:35" ht="12.75" outlineLevel="1">
      <c r="A147" s="1" t="s">
        <v>351</v>
      </c>
      <c r="B147" s="16" t="s">
        <v>352</v>
      </c>
      <c r="C147" s="1" t="s">
        <v>1140</v>
      </c>
      <c r="E147" s="5">
        <v>-190591.79</v>
      </c>
      <c r="G147" s="5">
        <v>-150393.61000000002</v>
      </c>
      <c r="I147" s="9">
        <f t="shared" si="48"/>
        <v>-40198.17999999999</v>
      </c>
      <c r="K147" s="21">
        <f t="shared" si="49"/>
        <v>-0.2672864891001685</v>
      </c>
      <c r="M147" s="9">
        <v>-571790.17</v>
      </c>
      <c r="O147" s="9">
        <v>-458046.9</v>
      </c>
      <c r="Q147" s="9">
        <f t="shared" si="50"/>
        <v>-113743.27000000002</v>
      </c>
      <c r="S147" s="21">
        <f t="shared" si="51"/>
        <v>-0.2483223224521332</v>
      </c>
      <c r="U147" s="9">
        <v>-891562.65</v>
      </c>
      <c r="W147" s="9">
        <v>-752726.55</v>
      </c>
      <c r="Y147" s="9">
        <f t="shared" si="52"/>
        <v>-138836.09999999998</v>
      </c>
      <c r="AA147" s="21">
        <f t="shared" si="53"/>
        <v>-0.18444427129613</v>
      </c>
      <c r="AC147" s="9">
        <v>-2040701.42</v>
      </c>
      <c r="AE147" s="9">
        <v>-1793240.85</v>
      </c>
      <c r="AG147" s="9">
        <f t="shared" si="54"/>
        <v>-247460.56999999983</v>
      </c>
      <c r="AI147" s="21">
        <f t="shared" si="55"/>
        <v>-0.1379962819829806</v>
      </c>
    </row>
    <row r="148" spans="1:35" ht="12.75" outlineLevel="1">
      <c r="A148" s="1" t="s">
        <v>353</v>
      </c>
      <c r="B148" s="16" t="s">
        <v>354</v>
      </c>
      <c r="C148" s="1" t="s">
        <v>1141</v>
      </c>
      <c r="E148" s="5">
        <v>4572.29</v>
      </c>
      <c r="G148" s="5">
        <v>4596.05</v>
      </c>
      <c r="I148" s="9">
        <f t="shared" si="48"/>
        <v>-23.76000000000022</v>
      </c>
      <c r="K148" s="21">
        <f t="shared" si="49"/>
        <v>-0.005169656552909611</v>
      </c>
      <c r="M148" s="9">
        <v>13490.49</v>
      </c>
      <c r="O148" s="9">
        <v>13833.25</v>
      </c>
      <c r="Q148" s="9">
        <f t="shared" si="50"/>
        <v>-342.7600000000002</v>
      </c>
      <c r="S148" s="21">
        <f t="shared" si="51"/>
        <v>-0.024777980590244535</v>
      </c>
      <c r="U148" s="9">
        <v>22368.5</v>
      </c>
      <c r="W148" s="9">
        <v>22300.44</v>
      </c>
      <c r="Y148" s="9">
        <f t="shared" si="52"/>
        <v>68.06000000000131</v>
      </c>
      <c r="AA148" s="21">
        <f t="shared" si="53"/>
        <v>0.003051957719219949</v>
      </c>
      <c r="AC148" s="9">
        <v>53885.44</v>
      </c>
      <c r="AE148" s="9">
        <v>51046.630000000005</v>
      </c>
      <c r="AG148" s="9">
        <f t="shared" si="54"/>
        <v>2838.8099999999977</v>
      </c>
      <c r="AI148" s="21">
        <f t="shared" si="55"/>
        <v>0.05561209427537131</v>
      </c>
    </row>
    <row r="149" spans="1:35" ht="12.75" outlineLevel="1">
      <c r="A149" s="1" t="s">
        <v>355</v>
      </c>
      <c r="B149" s="16" t="s">
        <v>356</v>
      </c>
      <c r="C149" s="1" t="s">
        <v>1142</v>
      </c>
      <c r="E149" s="5">
        <v>-1926.49</v>
      </c>
      <c r="G149" s="5">
        <v>-1967.26</v>
      </c>
      <c r="I149" s="9">
        <f t="shared" si="48"/>
        <v>40.76999999999998</v>
      </c>
      <c r="K149" s="21">
        <f t="shared" si="49"/>
        <v>0.020724256071896943</v>
      </c>
      <c r="M149" s="9">
        <v>-5779.47</v>
      </c>
      <c r="O149" s="9">
        <v>-5805.8</v>
      </c>
      <c r="Q149" s="9">
        <f t="shared" si="50"/>
        <v>26.329999999999927</v>
      </c>
      <c r="S149" s="21">
        <f t="shared" si="51"/>
        <v>0.004535120052361419</v>
      </c>
      <c r="U149" s="9">
        <v>-9674.34</v>
      </c>
      <c r="W149" s="9">
        <v>-9586.36</v>
      </c>
      <c r="Y149" s="9">
        <f t="shared" si="52"/>
        <v>-87.97999999999956</v>
      </c>
      <c r="AA149" s="21">
        <f t="shared" si="53"/>
        <v>-0.00917762320630558</v>
      </c>
      <c r="AC149" s="9">
        <v>-23222</v>
      </c>
      <c r="AE149" s="9">
        <v>-22963.14</v>
      </c>
      <c r="AG149" s="9">
        <f t="shared" si="54"/>
        <v>-258.8600000000006</v>
      </c>
      <c r="AI149" s="21">
        <f t="shared" si="55"/>
        <v>-0.011272848573844892</v>
      </c>
    </row>
    <row r="150" spans="1:35" ht="12.75" outlineLevel="1">
      <c r="A150" s="1" t="s">
        <v>357</v>
      </c>
      <c r="B150" s="16" t="s">
        <v>358</v>
      </c>
      <c r="C150" s="1" t="s">
        <v>1143</v>
      </c>
      <c r="E150" s="5">
        <v>227869.98</v>
      </c>
      <c r="G150" s="5">
        <v>559215.71</v>
      </c>
      <c r="I150" s="9">
        <f t="shared" si="48"/>
        <v>-331345.73</v>
      </c>
      <c r="K150" s="21">
        <f t="shared" si="49"/>
        <v>-0.5925186365025403</v>
      </c>
      <c r="M150" s="9">
        <v>602217.2000000001</v>
      </c>
      <c r="O150" s="9">
        <v>1325868.55</v>
      </c>
      <c r="Q150" s="9">
        <f t="shared" si="50"/>
        <v>-723651.35</v>
      </c>
      <c r="S150" s="21">
        <f t="shared" si="51"/>
        <v>-0.5457941890242437</v>
      </c>
      <c r="U150" s="9">
        <v>1235824.52</v>
      </c>
      <c r="W150" s="9">
        <v>2177213.12</v>
      </c>
      <c r="Y150" s="9">
        <f t="shared" si="52"/>
        <v>-941388.6000000001</v>
      </c>
      <c r="AA150" s="21">
        <f t="shared" si="53"/>
        <v>-0.4323823843207412</v>
      </c>
      <c r="AC150" s="9">
        <v>5016440.140000001</v>
      </c>
      <c r="AE150" s="9">
        <v>5534586.76</v>
      </c>
      <c r="AG150" s="9">
        <f t="shared" si="54"/>
        <v>-518146.6199999992</v>
      </c>
      <c r="AI150" s="21">
        <f t="shared" si="55"/>
        <v>-0.09361974840557007</v>
      </c>
    </row>
    <row r="151" spans="1:35" ht="12.75" outlineLevel="1">
      <c r="A151" s="1" t="s">
        <v>359</v>
      </c>
      <c r="B151" s="16" t="s">
        <v>360</v>
      </c>
      <c r="C151" s="1" t="s">
        <v>1144</v>
      </c>
      <c r="E151" s="5">
        <v>-83558.88</v>
      </c>
      <c r="G151" s="5">
        <v>-317210.60000000003</v>
      </c>
      <c r="I151" s="9">
        <f t="shared" si="48"/>
        <v>233651.72000000003</v>
      </c>
      <c r="K151" s="21">
        <f t="shared" si="49"/>
        <v>0.7365823210195372</v>
      </c>
      <c r="M151" s="9">
        <v>-195638.03</v>
      </c>
      <c r="O151" s="9">
        <v>-610952.9400000001</v>
      </c>
      <c r="Q151" s="9">
        <f t="shared" si="50"/>
        <v>415314.91000000003</v>
      </c>
      <c r="S151" s="21">
        <f t="shared" si="51"/>
        <v>0.6797821612905243</v>
      </c>
      <c r="U151" s="9">
        <v>-274458.29</v>
      </c>
      <c r="W151" s="9">
        <v>-800275.99</v>
      </c>
      <c r="Y151" s="9">
        <f t="shared" si="52"/>
        <v>525817.7</v>
      </c>
      <c r="AA151" s="21">
        <f t="shared" si="53"/>
        <v>0.6570454525319446</v>
      </c>
      <c r="AC151" s="9">
        <v>-1706236.06</v>
      </c>
      <c r="AE151" s="9">
        <v>-2154305.42</v>
      </c>
      <c r="AG151" s="9">
        <f t="shared" si="54"/>
        <v>448069.35999999987</v>
      </c>
      <c r="AI151" s="21">
        <f t="shared" si="55"/>
        <v>0.20798785345858709</v>
      </c>
    </row>
    <row r="152" spans="1:35" ht="12.75" outlineLevel="1">
      <c r="A152" s="1" t="s">
        <v>361</v>
      </c>
      <c r="B152" s="16" t="s">
        <v>362</v>
      </c>
      <c r="C152" s="1" t="s">
        <v>1145</v>
      </c>
      <c r="E152" s="5">
        <v>534028.3200000001</v>
      </c>
      <c r="G152" s="5">
        <v>2713377.12</v>
      </c>
      <c r="I152" s="9">
        <f t="shared" si="48"/>
        <v>-2179348.8</v>
      </c>
      <c r="K152" s="21">
        <f t="shared" si="49"/>
        <v>-0.8031868419381378</v>
      </c>
      <c r="M152" s="9">
        <v>3749453.83</v>
      </c>
      <c r="O152" s="9">
        <v>7829227.7</v>
      </c>
      <c r="Q152" s="9">
        <f t="shared" si="50"/>
        <v>-4079773.87</v>
      </c>
      <c r="S152" s="21">
        <f t="shared" si="51"/>
        <v>-0.5210953144203483</v>
      </c>
      <c r="U152" s="9">
        <v>7004260</v>
      </c>
      <c r="W152" s="9">
        <v>12797609.35</v>
      </c>
      <c r="Y152" s="9">
        <f t="shared" si="52"/>
        <v>-5793349.35</v>
      </c>
      <c r="AA152" s="21">
        <f t="shared" si="53"/>
        <v>-0.452689966661625</v>
      </c>
      <c r="AC152" s="9">
        <v>20858068.45</v>
      </c>
      <c r="AE152" s="9">
        <v>31357590.159999996</v>
      </c>
      <c r="AG152" s="9">
        <f t="shared" si="54"/>
        <v>-10499521.709999997</v>
      </c>
      <c r="AI152" s="21">
        <f t="shared" si="55"/>
        <v>-0.33483190692992965</v>
      </c>
    </row>
    <row r="153" spans="1:35" ht="12.75" outlineLevel="1">
      <c r="A153" s="1" t="s">
        <v>363</v>
      </c>
      <c r="B153" s="16" t="s">
        <v>364</v>
      </c>
      <c r="C153" s="1" t="s">
        <v>1146</v>
      </c>
      <c r="E153" s="5">
        <v>11378.57</v>
      </c>
      <c r="G153" s="5">
        <v>22141.010000000002</v>
      </c>
      <c r="I153" s="9">
        <f t="shared" si="48"/>
        <v>-10762.440000000002</v>
      </c>
      <c r="K153" s="21">
        <f t="shared" si="49"/>
        <v>-0.48608622641875876</v>
      </c>
      <c r="M153" s="9">
        <v>26087.81</v>
      </c>
      <c r="O153" s="9">
        <v>87394.43000000001</v>
      </c>
      <c r="Q153" s="9">
        <f t="shared" si="50"/>
        <v>-61306.62000000001</v>
      </c>
      <c r="S153" s="21">
        <f t="shared" si="51"/>
        <v>-0.7014934475801261</v>
      </c>
      <c r="U153" s="9">
        <v>37190.82</v>
      </c>
      <c r="W153" s="9">
        <v>166031.56</v>
      </c>
      <c r="Y153" s="9">
        <f t="shared" si="52"/>
        <v>-128840.73999999999</v>
      </c>
      <c r="AA153" s="21">
        <f t="shared" si="53"/>
        <v>-0.776001502364972</v>
      </c>
      <c r="AC153" s="9">
        <v>171694.38</v>
      </c>
      <c r="AE153" s="9">
        <v>200230.06</v>
      </c>
      <c r="AG153" s="9">
        <f t="shared" si="54"/>
        <v>-28535.679999999993</v>
      </c>
      <c r="AI153" s="21">
        <f t="shared" si="55"/>
        <v>-0.14251446561020856</v>
      </c>
    </row>
    <row r="154" spans="1:35" ht="12.75" outlineLevel="1">
      <c r="A154" s="1" t="s">
        <v>365</v>
      </c>
      <c r="B154" s="16" t="s">
        <v>366</v>
      </c>
      <c r="C154" s="1" t="s">
        <v>1147</v>
      </c>
      <c r="E154" s="5">
        <v>-31128.850000000002</v>
      </c>
      <c r="G154" s="5">
        <v>115.74000000000001</v>
      </c>
      <c r="I154" s="9">
        <f t="shared" si="48"/>
        <v>-31244.590000000004</v>
      </c>
      <c r="K154" s="21" t="str">
        <f t="shared" si="49"/>
        <v>N.M.</v>
      </c>
      <c r="M154" s="9">
        <v>-84638.92</v>
      </c>
      <c r="O154" s="9">
        <v>-770.38</v>
      </c>
      <c r="Q154" s="9">
        <f t="shared" si="50"/>
        <v>-83868.54</v>
      </c>
      <c r="S154" s="21" t="str">
        <f t="shared" si="51"/>
        <v>N.M.</v>
      </c>
      <c r="U154" s="9">
        <v>-85605.95</v>
      </c>
      <c r="W154" s="9">
        <v>-1354.97</v>
      </c>
      <c r="Y154" s="9">
        <f t="shared" si="52"/>
        <v>-84250.98</v>
      </c>
      <c r="AA154" s="21" t="str">
        <f t="shared" si="53"/>
        <v>N.M.</v>
      </c>
      <c r="AC154" s="9">
        <v>-87865.47</v>
      </c>
      <c r="AE154" s="9">
        <v>-3032.62</v>
      </c>
      <c r="AG154" s="9">
        <f t="shared" si="54"/>
        <v>-84832.85</v>
      </c>
      <c r="AI154" s="21" t="str">
        <f t="shared" si="55"/>
        <v>N.M.</v>
      </c>
    </row>
    <row r="155" spans="1:35" ht="12.75" outlineLevel="1">
      <c r="A155" s="1" t="s">
        <v>367</v>
      </c>
      <c r="B155" s="16" t="s">
        <v>368</v>
      </c>
      <c r="C155" s="1" t="s">
        <v>1148</v>
      </c>
      <c r="E155" s="5">
        <v>2334.46</v>
      </c>
      <c r="G155" s="5">
        <v>138005.57</v>
      </c>
      <c r="I155" s="9">
        <f t="shared" si="48"/>
        <v>-135671.11000000002</v>
      </c>
      <c r="K155" s="21">
        <f t="shared" si="49"/>
        <v>-0.9830843059450427</v>
      </c>
      <c r="M155" s="9">
        <v>-4532.21</v>
      </c>
      <c r="O155" s="9">
        <v>410178.85000000003</v>
      </c>
      <c r="Q155" s="9">
        <f t="shared" si="50"/>
        <v>-414711.06000000006</v>
      </c>
      <c r="S155" s="21">
        <f t="shared" si="51"/>
        <v>-1.011049350789296</v>
      </c>
      <c r="U155" s="9">
        <v>11672.42</v>
      </c>
      <c r="W155" s="9">
        <v>686476.1900000001</v>
      </c>
      <c r="Y155" s="9">
        <f t="shared" si="52"/>
        <v>-674803.77</v>
      </c>
      <c r="AA155" s="21">
        <f t="shared" si="53"/>
        <v>-0.9829966134732218</v>
      </c>
      <c r="AC155" s="9">
        <v>1571382.58</v>
      </c>
      <c r="AE155" s="9">
        <v>1979633.08</v>
      </c>
      <c r="AG155" s="9">
        <f t="shared" si="54"/>
        <v>-408250.5</v>
      </c>
      <c r="AI155" s="21">
        <f t="shared" si="55"/>
        <v>-0.20622533747516483</v>
      </c>
    </row>
    <row r="156" spans="1:35" ht="12.75" outlineLevel="1">
      <c r="A156" s="1" t="s">
        <v>369</v>
      </c>
      <c r="B156" s="16" t="s">
        <v>370</v>
      </c>
      <c r="C156" s="1" t="s">
        <v>1149</v>
      </c>
      <c r="E156" s="5">
        <v>-82.56</v>
      </c>
      <c r="G156" s="5">
        <v>0</v>
      </c>
      <c r="I156" s="9">
        <f t="shared" si="48"/>
        <v>-82.56</v>
      </c>
      <c r="K156" s="21" t="str">
        <f t="shared" si="49"/>
        <v>N.M.</v>
      </c>
      <c r="M156" s="9">
        <v>109</v>
      </c>
      <c r="O156" s="9">
        <v>0</v>
      </c>
      <c r="Q156" s="9">
        <f t="shared" si="50"/>
        <v>109</v>
      </c>
      <c r="S156" s="21" t="str">
        <f t="shared" si="51"/>
        <v>N.M.</v>
      </c>
      <c r="U156" s="9">
        <v>3561.09</v>
      </c>
      <c r="W156" s="9">
        <v>0</v>
      </c>
      <c r="Y156" s="9">
        <f t="shared" si="52"/>
        <v>3561.09</v>
      </c>
      <c r="AA156" s="21" t="str">
        <f t="shared" si="53"/>
        <v>N.M.</v>
      </c>
      <c r="AC156" s="9">
        <v>3730.9500000000003</v>
      </c>
      <c r="AE156" s="9">
        <v>0</v>
      </c>
      <c r="AG156" s="9">
        <f t="shared" si="54"/>
        <v>3730.9500000000003</v>
      </c>
      <c r="AI156" s="21" t="str">
        <f t="shared" si="55"/>
        <v>N.M.</v>
      </c>
    </row>
    <row r="157" spans="1:35" ht="12.75" outlineLevel="1">
      <c r="A157" s="1" t="s">
        <v>371</v>
      </c>
      <c r="B157" s="16" t="s">
        <v>372</v>
      </c>
      <c r="C157" s="1" t="s">
        <v>1150</v>
      </c>
      <c r="E157" s="5">
        <v>-0.05</v>
      </c>
      <c r="G157" s="5">
        <v>0</v>
      </c>
      <c r="I157" s="9">
        <f t="shared" si="48"/>
        <v>-0.05</v>
      </c>
      <c r="K157" s="21" t="str">
        <f t="shared" si="49"/>
        <v>N.M.</v>
      </c>
      <c r="M157" s="9">
        <v>0</v>
      </c>
      <c r="O157" s="9">
        <v>0</v>
      </c>
      <c r="Q157" s="9">
        <f t="shared" si="50"/>
        <v>0</v>
      </c>
      <c r="S157" s="21">
        <f t="shared" si="51"/>
        <v>0</v>
      </c>
      <c r="U157" s="9">
        <v>0</v>
      </c>
      <c r="W157" s="9">
        <v>0</v>
      </c>
      <c r="Y157" s="9">
        <f t="shared" si="52"/>
        <v>0</v>
      </c>
      <c r="AA157" s="21">
        <f t="shared" si="53"/>
        <v>0</v>
      </c>
      <c r="AC157" s="9">
        <v>1894984.96</v>
      </c>
      <c r="AE157" s="9">
        <v>0</v>
      </c>
      <c r="AG157" s="9">
        <f t="shared" si="54"/>
        <v>1894984.96</v>
      </c>
      <c r="AI157" s="21" t="str">
        <f t="shared" si="55"/>
        <v>N.M.</v>
      </c>
    </row>
    <row r="158" spans="1:35" ht="12.75" outlineLevel="1">
      <c r="A158" s="1" t="s">
        <v>373</v>
      </c>
      <c r="B158" s="16" t="s">
        <v>374</v>
      </c>
      <c r="C158" s="1" t="s">
        <v>1151</v>
      </c>
      <c r="E158" s="5">
        <v>597015.76</v>
      </c>
      <c r="G158" s="5">
        <v>0</v>
      </c>
      <c r="I158" s="9">
        <f t="shared" si="48"/>
        <v>597015.76</v>
      </c>
      <c r="K158" s="21" t="str">
        <f t="shared" si="49"/>
        <v>N.M.</v>
      </c>
      <c r="M158" s="9">
        <v>2365964.43</v>
      </c>
      <c r="O158" s="9">
        <v>0</v>
      </c>
      <c r="Q158" s="9">
        <f t="shared" si="50"/>
        <v>2365964.43</v>
      </c>
      <c r="S158" s="21" t="str">
        <f t="shared" si="51"/>
        <v>N.M.</v>
      </c>
      <c r="U158" s="9">
        <v>2796097.92</v>
      </c>
      <c r="W158" s="9">
        <v>0</v>
      </c>
      <c r="Y158" s="9">
        <f t="shared" si="52"/>
        <v>2796097.92</v>
      </c>
      <c r="AA158" s="21" t="str">
        <f t="shared" si="53"/>
        <v>N.M.</v>
      </c>
      <c r="AC158" s="9">
        <v>2796097.92</v>
      </c>
      <c r="AE158" s="9">
        <v>0</v>
      </c>
      <c r="AG158" s="9">
        <f t="shared" si="54"/>
        <v>2796097.92</v>
      </c>
      <c r="AI158" s="21" t="str">
        <f t="shared" si="55"/>
        <v>N.M.</v>
      </c>
    </row>
    <row r="159" spans="1:35" ht="12.75" outlineLevel="1">
      <c r="A159" s="1" t="s">
        <v>375</v>
      </c>
      <c r="B159" s="16" t="s">
        <v>376</v>
      </c>
      <c r="C159" s="1" t="s">
        <v>1152</v>
      </c>
      <c r="E159" s="5">
        <v>0</v>
      </c>
      <c r="G159" s="5">
        <v>0</v>
      </c>
      <c r="I159" s="9">
        <f t="shared" si="48"/>
        <v>0</v>
      </c>
      <c r="K159" s="21">
        <f t="shared" si="49"/>
        <v>0</v>
      </c>
      <c r="M159" s="9">
        <v>-107540.36</v>
      </c>
      <c r="O159" s="9">
        <v>0</v>
      </c>
      <c r="Q159" s="9">
        <f t="shared" si="50"/>
        <v>-107540.36</v>
      </c>
      <c r="S159" s="21" t="str">
        <f t="shared" si="51"/>
        <v>N.M.</v>
      </c>
      <c r="U159" s="9">
        <v>0</v>
      </c>
      <c r="W159" s="9">
        <v>0</v>
      </c>
      <c r="Y159" s="9">
        <f t="shared" si="52"/>
        <v>0</v>
      </c>
      <c r="AA159" s="21">
        <f t="shared" si="53"/>
        <v>0</v>
      </c>
      <c r="AC159" s="9">
        <v>0</v>
      </c>
      <c r="AE159" s="9">
        <v>0</v>
      </c>
      <c r="AG159" s="9">
        <f t="shared" si="54"/>
        <v>0</v>
      </c>
      <c r="AI159" s="21">
        <f t="shared" si="55"/>
        <v>0</v>
      </c>
    </row>
    <row r="160" spans="1:35" ht="12.75" outlineLevel="1">
      <c r="A160" s="1" t="s">
        <v>377</v>
      </c>
      <c r="B160" s="16" t="s">
        <v>378</v>
      </c>
      <c r="C160" s="1" t="s">
        <v>1153</v>
      </c>
      <c r="E160" s="5">
        <v>0</v>
      </c>
      <c r="G160" s="5">
        <v>0</v>
      </c>
      <c r="I160" s="9">
        <f t="shared" si="48"/>
        <v>0</v>
      </c>
      <c r="K160" s="21">
        <f t="shared" si="49"/>
        <v>0</v>
      </c>
      <c r="M160" s="9">
        <v>-335696.91000000003</v>
      </c>
      <c r="O160" s="9">
        <v>0</v>
      </c>
      <c r="Q160" s="9">
        <f t="shared" si="50"/>
        <v>-335696.91000000003</v>
      </c>
      <c r="S160" s="21" t="str">
        <f t="shared" si="51"/>
        <v>N.M.</v>
      </c>
      <c r="U160" s="9">
        <v>0</v>
      </c>
      <c r="W160" s="9">
        <v>0</v>
      </c>
      <c r="Y160" s="9">
        <f t="shared" si="52"/>
        <v>0</v>
      </c>
      <c r="AA160" s="21">
        <f t="shared" si="53"/>
        <v>0</v>
      </c>
      <c r="AC160" s="9">
        <v>0</v>
      </c>
      <c r="AE160" s="9">
        <v>0</v>
      </c>
      <c r="AG160" s="9">
        <f t="shared" si="54"/>
        <v>0</v>
      </c>
      <c r="AI160" s="21">
        <f t="shared" si="55"/>
        <v>0</v>
      </c>
    </row>
    <row r="161" spans="1:35" ht="12.75" outlineLevel="1">
      <c r="A161" s="1" t="s">
        <v>379</v>
      </c>
      <c r="B161" s="16" t="s">
        <v>380</v>
      </c>
      <c r="C161" s="1" t="s">
        <v>1154</v>
      </c>
      <c r="E161" s="5">
        <v>0</v>
      </c>
      <c r="G161" s="5">
        <v>0</v>
      </c>
      <c r="I161" s="9">
        <f t="shared" si="48"/>
        <v>0</v>
      </c>
      <c r="K161" s="21">
        <f t="shared" si="49"/>
        <v>0</v>
      </c>
      <c r="M161" s="9">
        <v>-16320.07</v>
      </c>
      <c r="O161" s="9">
        <v>0</v>
      </c>
      <c r="Q161" s="9">
        <f t="shared" si="50"/>
        <v>-16320.07</v>
      </c>
      <c r="S161" s="21" t="str">
        <f t="shared" si="51"/>
        <v>N.M.</v>
      </c>
      <c r="U161" s="9">
        <v>0</v>
      </c>
      <c r="W161" s="9">
        <v>0</v>
      </c>
      <c r="Y161" s="9">
        <f t="shared" si="52"/>
        <v>0</v>
      </c>
      <c r="AA161" s="21">
        <f t="shared" si="53"/>
        <v>0</v>
      </c>
      <c r="AC161" s="9">
        <v>0</v>
      </c>
      <c r="AE161" s="9">
        <v>0</v>
      </c>
      <c r="AG161" s="9">
        <f t="shared" si="54"/>
        <v>0</v>
      </c>
      <c r="AI161" s="21">
        <f t="shared" si="55"/>
        <v>0</v>
      </c>
    </row>
    <row r="162" spans="1:35" ht="12.75" outlineLevel="1">
      <c r="A162" s="1" t="s">
        <v>381</v>
      </c>
      <c r="B162" s="16" t="s">
        <v>382</v>
      </c>
      <c r="C162" s="1" t="s">
        <v>1155</v>
      </c>
      <c r="E162" s="5">
        <v>0</v>
      </c>
      <c r="G162" s="5">
        <v>0</v>
      </c>
      <c r="I162" s="9">
        <f t="shared" si="48"/>
        <v>0</v>
      </c>
      <c r="K162" s="21">
        <f t="shared" si="49"/>
        <v>0</v>
      </c>
      <c r="M162" s="9">
        <v>-813743.8</v>
      </c>
      <c r="O162" s="9">
        <v>0</v>
      </c>
      <c r="Q162" s="9">
        <f t="shared" si="50"/>
        <v>-813743.8</v>
      </c>
      <c r="S162" s="21" t="str">
        <f t="shared" si="51"/>
        <v>N.M.</v>
      </c>
      <c r="U162" s="9">
        <v>0</v>
      </c>
      <c r="W162" s="9">
        <v>0</v>
      </c>
      <c r="Y162" s="9">
        <f t="shared" si="52"/>
        <v>0</v>
      </c>
      <c r="AA162" s="21">
        <f t="shared" si="53"/>
        <v>0</v>
      </c>
      <c r="AC162" s="9">
        <v>0</v>
      </c>
      <c r="AE162" s="9">
        <v>0</v>
      </c>
      <c r="AG162" s="9">
        <f t="shared" si="54"/>
        <v>0</v>
      </c>
      <c r="AI162" s="21">
        <f t="shared" si="55"/>
        <v>0</v>
      </c>
    </row>
    <row r="163" spans="1:35" ht="12.75" outlineLevel="1">
      <c r="A163" s="1" t="s">
        <v>383</v>
      </c>
      <c r="B163" s="16" t="s">
        <v>384</v>
      </c>
      <c r="C163" s="1" t="s">
        <v>1156</v>
      </c>
      <c r="E163" s="5">
        <v>132461.68</v>
      </c>
      <c r="G163" s="5">
        <v>0</v>
      </c>
      <c r="I163" s="9">
        <f t="shared" si="48"/>
        <v>132461.68</v>
      </c>
      <c r="K163" s="21" t="str">
        <f t="shared" si="49"/>
        <v>N.M.</v>
      </c>
      <c r="M163" s="9">
        <v>1461166.6600000001</v>
      </c>
      <c r="O163" s="9">
        <v>0</v>
      </c>
      <c r="Q163" s="9">
        <f t="shared" si="50"/>
        <v>1461166.6600000001</v>
      </c>
      <c r="S163" s="21" t="str">
        <f t="shared" si="51"/>
        <v>N.M.</v>
      </c>
      <c r="U163" s="9">
        <v>5110937.4</v>
      </c>
      <c r="W163" s="9">
        <v>0</v>
      </c>
      <c r="Y163" s="9">
        <f t="shared" si="52"/>
        <v>5110937.4</v>
      </c>
      <c r="AA163" s="21" t="str">
        <f t="shared" si="53"/>
        <v>N.M.</v>
      </c>
      <c r="AC163" s="9">
        <v>5110937.4</v>
      </c>
      <c r="AE163" s="9">
        <v>0</v>
      </c>
      <c r="AG163" s="9">
        <f t="shared" si="54"/>
        <v>5110937.4</v>
      </c>
      <c r="AI163" s="21" t="str">
        <f t="shared" si="55"/>
        <v>N.M.</v>
      </c>
    </row>
    <row r="164" spans="1:35" ht="12.75" outlineLevel="1">
      <c r="A164" s="1" t="s">
        <v>385</v>
      </c>
      <c r="B164" s="16" t="s">
        <v>386</v>
      </c>
      <c r="C164" s="1" t="s">
        <v>1157</v>
      </c>
      <c r="E164" s="5">
        <v>95476.74</v>
      </c>
      <c r="G164" s="5">
        <v>0</v>
      </c>
      <c r="I164" s="9">
        <f t="shared" si="48"/>
        <v>95476.74</v>
      </c>
      <c r="K164" s="21" t="str">
        <f t="shared" si="49"/>
        <v>N.M.</v>
      </c>
      <c r="M164" s="9">
        <v>318374.84</v>
      </c>
      <c r="O164" s="9">
        <v>0</v>
      </c>
      <c r="Q164" s="9">
        <f t="shared" si="50"/>
        <v>318374.84</v>
      </c>
      <c r="S164" s="21" t="str">
        <f t="shared" si="51"/>
        <v>N.M.</v>
      </c>
      <c r="U164" s="9">
        <v>776115.02</v>
      </c>
      <c r="W164" s="9">
        <v>0</v>
      </c>
      <c r="Y164" s="9">
        <f t="shared" si="52"/>
        <v>776115.02</v>
      </c>
      <c r="AA164" s="21" t="str">
        <f t="shared" si="53"/>
        <v>N.M.</v>
      </c>
      <c r="AC164" s="9">
        <v>776115.02</v>
      </c>
      <c r="AE164" s="9">
        <v>0</v>
      </c>
      <c r="AG164" s="9">
        <f t="shared" si="54"/>
        <v>776115.02</v>
      </c>
      <c r="AI164" s="21" t="str">
        <f t="shared" si="55"/>
        <v>N.M.</v>
      </c>
    </row>
    <row r="165" spans="1:35" ht="12.75" outlineLevel="1">
      <c r="A165" s="1" t="s">
        <v>387</v>
      </c>
      <c r="B165" s="16" t="s">
        <v>388</v>
      </c>
      <c r="C165" s="1" t="s">
        <v>1158</v>
      </c>
      <c r="E165" s="5">
        <v>201490</v>
      </c>
      <c r="G165" s="5">
        <v>0</v>
      </c>
      <c r="I165" s="9">
        <f t="shared" si="48"/>
        <v>201490</v>
      </c>
      <c r="K165" s="21" t="str">
        <f t="shared" si="49"/>
        <v>N.M.</v>
      </c>
      <c r="M165" s="9">
        <v>204342</v>
      </c>
      <c r="O165" s="9">
        <v>0</v>
      </c>
      <c r="Q165" s="9">
        <f t="shared" si="50"/>
        <v>204342</v>
      </c>
      <c r="S165" s="21" t="str">
        <f t="shared" si="51"/>
        <v>N.M.</v>
      </c>
      <c r="U165" s="9">
        <v>257655</v>
      </c>
      <c r="W165" s="9">
        <v>0</v>
      </c>
      <c r="Y165" s="9">
        <f t="shared" si="52"/>
        <v>257655</v>
      </c>
      <c r="AA165" s="21" t="str">
        <f t="shared" si="53"/>
        <v>N.M.</v>
      </c>
      <c r="AC165" s="9">
        <v>257655</v>
      </c>
      <c r="AE165" s="9">
        <v>0</v>
      </c>
      <c r="AG165" s="9">
        <f t="shared" si="54"/>
        <v>257655</v>
      </c>
      <c r="AI165" s="21" t="str">
        <f t="shared" si="55"/>
        <v>N.M.</v>
      </c>
    </row>
    <row r="166" spans="1:35" ht="12.75" outlineLevel="1">
      <c r="A166" s="1" t="s">
        <v>389</v>
      </c>
      <c r="B166" s="16" t="s">
        <v>390</v>
      </c>
      <c r="C166" s="1" t="s">
        <v>1159</v>
      </c>
      <c r="E166" s="5">
        <v>2110145</v>
      </c>
      <c r="G166" s="5">
        <v>0</v>
      </c>
      <c r="I166" s="9">
        <f t="shared" si="48"/>
        <v>2110145</v>
      </c>
      <c r="K166" s="21" t="str">
        <f t="shared" si="49"/>
        <v>N.M.</v>
      </c>
      <c r="M166" s="9">
        <v>5937517</v>
      </c>
      <c r="O166" s="9">
        <v>0</v>
      </c>
      <c r="Q166" s="9">
        <f t="shared" si="50"/>
        <v>5937517</v>
      </c>
      <c r="S166" s="21" t="str">
        <f t="shared" si="51"/>
        <v>N.M.</v>
      </c>
      <c r="U166" s="9">
        <v>10309857</v>
      </c>
      <c r="W166" s="9">
        <v>0</v>
      </c>
      <c r="Y166" s="9">
        <f t="shared" si="52"/>
        <v>10309857</v>
      </c>
      <c r="AA166" s="21" t="str">
        <f t="shared" si="53"/>
        <v>N.M.</v>
      </c>
      <c r="AC166" s="9">
        <v>10309857</v>
      </c>
      <c r="AE166" s="9">
        <v>0</v>
      </c>
      <c r="AG166" s="9">
        <f t="shared" si="54"/>
        <v>10309857</v>
      </c>
      <c r="AI166" s="21" t="str">
        <f t="shared" si="55"/>
        <v>N.M.</v>
      </c>
    </row>
    <row r="167" spans="1:68" s="90" customFormat="1" ht="12.75">
      <c r="A167" s="90" t="s">
        <v>92</v>
      </c>
      <c r="B167" s="91"/>
      <c r="C167" s="77" t="s">
        <v>1160</v>
      </c>
      <c r="D167" s="105"/>
      <c r="E167" s="105">
        <v>5716607.220000001</v>
      </c>
      <c r="F167" s="105"/>
      <c r="G167" s="105">
        <v>3880170.15</v>
      </c>
      <c r="H167" s="105"/>
      <c r="I167" s="9">
        <f aca="true" t="shared" si="56" ref="I167:I173">+E167-G167</f>
        <v>1836437.0700000008</v>
      </c>
      <c r="J167" s="37" t="str">
        <f>IF((+E167-G167)=(I167),"  ",$AO$527)</f>
        <v>  </v>
      </c>
      <c r="K167" s="38">
        <f aca="true" t="shared" si="57" ref="K167:K173">IF(G167&lt;0,IF(I167=0,0,IF(OR(G167=0,E167=0),"N.M.",IF(ABS(I167/G167)&gt;=10,"N.M.",I167/(-G167)))),IF(I167=0,0,IF(OR(G167=0,E167=0),"N.M.",IF(ABS(I167/G167)&gt;=10,"N.M.",I167/G167))))</f>
        <v>0.47328776806347034</v>
      </c>
      <c r="L167" s="39"/>
      <c r="M167" s="5">
        <v>17332186.270000003</v>
      </c>
      <c r="N167" s="9"/>
      <c r="O167" s="5">
        <v>11429111.739999998</v>
      </c>
      <c r="P167" s="9"/>
      <c r="Q167" s="9">
        <f aca="true" t="shared" si="58" ref="Q167:Q173">(+M167-O167)</f>
        <v>5903074.530000005</v>
      </c>
      <c r="R167" s="37" t="str">
        <f>IF((+M167-O167)=(Q167),"  ",$AO$527)</f>
        <v>  </v>
      </c>
      <c r="S167" s="38">
        <f aca="true" t="shared" si="59" ref="S167:S173">IF(O167&lt;0,IF(Q167=0,0,IF(OR(O167=0,M167=0),"N.M.",IF(ABS(Q167/O167)&gt;=10,"N.M.",Q167/(-O167)))),IF(Q167=0,0,IF(OR(O167=0,M167=0),"N.M.",IF(ABS(Q167/O167)&gt;=10,"N.M.",Q167/O167))))</f>
        <v>0.5164946029305341</v>
      </c>
      <c r="T167" s="39"/>
      <c r="U167" s="9">
        <v>32736010.84</v>
      </c>
      <c r="V167" s="9"/>
      <c r="W167" s="9">
        <v>18871012.96</v>
      </c>
      <c r="X167" s="9"/>
      <c r="Y167" s="9">
        <f aca="true" t="shared" si="60" ref="Y167:Y173">(+U167-W167)</f>
        <v>13864997.879999999</v>
      </c>
      <c r="Z167" s="37" t="str">
        <f>IF((+U167-W167)=(Y167),"  ",$AO$527)</f>
        <v>  </v>
      </c>
      <c r="AA167" s="38">
        <f aca="true" t="shared" si="61" ref="AA167:AA173">IF(W167&lt;0,IF(Y167=0,0,IF(OR(W167=0,U167=0),"N.M.",IF(ABS(Y167/W167)&gt;=10,"N.M.",Y167/(-W167)))),IF(Y167=0,0,IF(OR(W167=0,U167=0),"N.M.",IF(ABS(Y167/W167)&gt;=10,"N.M.",Y167/W167))))</f>
        <v>0.734724622858825</v>
      </c>
      <c r="AB167" s="39"/>
      <c r="AC167" s="9">
        <v>66673276.730000004</v>
      </c>
      <c r="AD167" s="9"/>
      <c r="AE167" s="9">
        <v>49688651.23</v>
      </c>
      <c r="AF167" s="9"/>
      <c r="AG167" s="9">
        <f aca="true" t="shared" si="62" ref="AG167:AG173">(+AC167-AE167)</f>
        <v>16984625.500000007</v>
      </c>
      <c r="AH167" s="37" t="str">
        <f>IF((+AC167-AE167)=(AG167),"  ",$AO$527)</f>
        <v>  </v>
      </c>
      <c r="AI167" s="38">
        <f aca="true" t="shared" si="63" ref="AI167:AI173">IF(AE167&lt;0,IF(AG167=0,0,IF(OR(AE167=0,AC167=0),"N.M.",IF(ABS(AG167/AE167)&gt;=10,"N.M.",AG167/(-AE167)))),IF(AG167=0,0,IF(OR(AE167=0,AC167=0),"N.M.",IF(ABS(AG167/AE167)&gt;=10,"N.M.",AG167/AE167))))</f>
        <v>0.34182102108952755</v>
      </c>
      <c r="AJ167" s="105"/>
      <c r="AK167" s="105"/>
      <c r="AL167" s="105"/>
      <c r="AM167" s="105"/>
      <c r="AN167" s="105"/>
      <c r="AO167" s="105"/>
      <c r="AP167" s="106"/>
      <c r="AQ167" s="107"/>
      <c r="AR167" s="108"/>
      <c r="AS167" s="105"/>
      <c r="AT167" s="105"/>
      <c r="AU167" s="105"/>
      <c r="AV167" s="105"/>
      <c r="AW167" s="105"/>
      <c r="AX167" s="106"/>
      <c r="AY167" s="107"/>
      <c r="AZ167" s="108"/>
      <c r="BA167" s="105"/>
      <c r="BB167" s="105"/>
      <c r="BC167" s="105"/>
      <c r="BD167" s="106"/>
      <c r="BE167" s="107"/>
      <c r="BF167" s="108"/>
      <c r="BG167" s="105"/>
      <c r="BH167" s="109"/>
      <c r="BI167" s="105"/>
      <c r="BJ167" s="109"/>
      <c r="BK167" s="105"/>
      <c r="BL167" s="109"/>
      <c r="BM167" s="105"/>
      <c r="BN167" s="97"/>
      <c r="BO167" s="97"/>
      <c r="BP167" s="97"/>
    </row>
    <row r="168" spans="1:35" ht="12.75" outlineLevel="1">
      <c r="A168" s="1" t="s">
        <v>391</v>
      </c>
      <c r="B168" s="16" t="s">
        <v>392</v>
      </c>
      <c r="C168" s="1" t="s">
        <v>1161</v>
      </c>
      <c r="E168" s="5">
        <v>6051.54</v>
      </c>
      <c r="G168" s="5">
        <v>16820.64</v>
      </c>
      <c r="I168" s="9">
        <f t="shared" si="56"/>
        <v>-10769.099999999999</v>
      </c>
      <c r="K168" s="21">
        <f t="shared" si="57"/>
        <v>-0.6402312872756327</v>
      </c>
      <c r="M168" s="9">
        <v>51333.87</v>
      </c>
      <c r="O168" s="9">
        <v>42327.76</v>
      </c>
      <c r="Q168" s="9">
        <f t="shared" si="58"/>
        <v>9006.11</v>
      </c>
      <c r="S168" s="21">
        <f t="shared" si="59"/>
        <v>0.2127707679310221</v>
      </c>
      <c r="U168" s="9">
        <v>51665.950000000004</v>
      </c>
      <c r="W168" s="9">
        <v>143265.58000000002</v>
      </c>
      <c r="Y168" s="9">
        <f t="shared" si="60"/>
        <v>-91599.63</v>
      </c>
      <c r="AA168" s="21">
        <f t="shared" si="61"/>
        <v>-0.6393694144818315</v>
      </c>
      <c r="AC168" s="9">
        <v>362601.16000000003</v>
      </c>
      <c r="AE168" s="9">
        <v>346833.62</v>
      </c>
      <c r="AG168" s="9">
        <f t="shared" si="62"/>
        <v>15767.540000000037</v>
      </c>
      <c r="AI168" s="21">
        <f t="shared" si="63"/>
        <v>0.04546139442883316</v>
      </c>
    </row>
    <row r="169" spans="1:35" ht="12.75" outlineLevel="1">
      <c r="A169" s="1" t="s">
        <v>393</v>
      </c>
      <c r="B169" s="16" t="s">
        <v>394</v>
      </c>
      <c r="C169" s="1" t="s">
        <v>1162</v>
      </c>
      <c r="E169" s="5">
        <v>4540773</v>
      </c>
      <c r="G169" s="5">
        <v>4212403</v>
      </c>
      <c r="I169" s="9">
        <f t="shared" si="56"/>
        <v>328370</v>
      </c>
      <c r="K169" s="21">
        <f t="shared" si="57"/>
        <v>0.0779531303154043</v>
      </c>
      <c r="M169" s="9">
        <v>13140350</v>
      </c>
      <c r="O169" s="9">
        <v>11808356</v>
      </c>
      <c r="Q169" s="9">
        <f t="shared" si="58"/>
        <v>1331994</v>
      </c>
      <c r="S169" s="21">
        <f t="shared" si="59"/>
        <v>0.11280096907647431</v>
      </c>
      <c r="U169" s="9">
        <v>22788425</v>
      </c>
      <c r="W169" s="9">
        <v>19475921</v>
      </c>
      <c r="Y169" s="9">
        <f t="shared" si="60"/>
        <v>3312504</v>
      </c>
      <c r="AA169" s="21">
        <f t="shared" si="61"/>
        <v>0.1700820207681064</v>
      </c>
      <c r="AC169" s="9">
        <v>54360879</v>
      </c>
      <c r="AE169" s="9">
        <v>41491310</v>
      </c>
      <c r="AG169" s="9">
        <f t="shared" si="62"/>
        <v>12869569</v>
      </c>
      <c r="AI169" s="21">
        <f t="shared" si="63"/>
        <v>0.31017504629282616</v>
      </c>
    </row>
    <row r="170" spans="1:35" ht="12.75" outlineLevel="1">
      <c r="A170" s="1" t="s">
        <v>395</v>
      </c>
      <c r="B170" s="16" t="s">
        <v>396</v>
      </c>
      <c r="C170" s="1" t="s">
        <v>1163</v>
      </c>
      <c r="E170" s="5">
        <v>1276293</v>
      </c>
      <c r="G170" s="5">
        <v>10534131</v>
      </c>
      <c r="I170" s="9">
        <f t="shared" si="56"/>
        <v>-9257838</v>
      </c>
      <c r="K170" s="21">
        <f t="shared" si="57"/>
        <v>-0.8788421180636542</v>
      </c>
      <c r="M170" s="9">
        <v>1307433</v>
      </c>
      <c r="O170" s="9">
        <v>19203378</v>
      </c>
      <c r="Q170" s="9">
        <f t="shared" si="58"/>
        <v>-17895945</v>
      </c>
      <c r="S170" s="21">
        <f t="shared" si="59"/>
        <v>-0.9319165096890766</v>
      </c>
      <c r="U170" s="9">
        <v>2197264</v>
      </c>
      <c r="W170" s="9">
        <v>32203347</v>
      </c>
      <c r="Y170" s="9">
        <f t="shared" si="60"/>
        <v>-30006083</v>
      </c>
      <c r="AA170" s="21">
        <f t="shared" si="61"/>
        <v>-0.9317690797791919</v>
      </c>
      <c r="AC170" s="9">
        <v>46614139</v>
      </c>
      <c r="AE170" s="9">
        <v>67900098.06</v>
      </c>
      <c r="AG170" s="9">
        <f t="shared" si="62"/>
        <v>-21285959.060000002</v>
      </c>
      <c r="AI170" s="21">
        <f t="shared" si="63"/>
        <v>-0.31348937141726424</v>
      </c>
    </row>
    <row r="171" spans="1:35" ht="12.75" outlineLevel="1">
      <c r="A171" s="1" t="s">
        <v>397</v>
      </c>
      <c r="B171" s="16" t="s">
        <v>398</v>
      </c>
      <c r="C171" s="1" t="s">
        <v>1164</v>
      </c>
      <c r="E171" s="5">
        <v>3255393</v>
      </c>
      <c r="G171" s="5">
        <v>3281267</v>
      </c>
      <c r="I171" s="9">
        <f t="shared" si="56"/>
        <v>-25874</v>
      </c>
      <c r="K171" s="21">
        <f t="shared" si="57"/>
        <v>-0.007885368670089939</v>
      </c>
      <c r="M171" s="9">
        <v>9791844.28</v>
      </c>
      <c r="O171" s="9">
        <v>10213668</v>
      </c>
      <c r="Q171" s="9">
        <f t="shared" si="58"/>
        <v>-421823.72000000067</v>
      </c>
      <c r="S171" s="21">
        <f t="shared" si="59"/>
        <v>-0.04129992476747831</v>
      </c>
      <c r="U171" s="9">
        <v>16936135</v>
      </c>
      <c r="W171" s="9">
        <v>17051498</v>
      </c>
      <c r="Y171" s="9">
        <f t="shared" si="60"/>
        <v>-115363</v>
      </c>
      <c r="AA171" s="21">
        <f t="shared" si="61"/>
        <v>-0.0067655639404819445</v>
      </c>
      <c r="AC171" s="9">
        <v>40047048</v>
      </c>
      <c r="AE171" s="9">
        <v>41850452</v>
      </c>
      <c r="AG171" s="9">
        <f t="shared" si="62"/>
        <v>-1803404</v>
      </c>
      <c r="AI171" s="21">
        <f t="shared" si="63"/>
        <v>-0.04309162539033031</v>
      </c>
    </row>
    <row r="172" spans="1:35" ht="12.75" outlineLevel="1">
      <c r="A172" s="1" t="s">
        <v>399</v>
      </c>
      <c r="B172" s="16" t="s">
        <v>400</v>
      </c>
      <c r="C172" s="1" t="s">
        <v>1165</v>
      </c>
      <c r="E172" s="5">
        <v>4953091</v>
      </c>
      <c r="G172" s="5">
        <v>5009303</v>
      </c>
      <c r="I172" s="9">
        <f t="shared" si="56"/>
        <v>-56212</v>
      </c>
      <c r="K172" s="21">
        <f t="shared" si="57"/>
        <v>-0.011221521237585349</v>
      </c>
      <c r="M172" s="9">
        <v>15879965.94</v>
      </c>
      <c r="O172" s="9">
        <v>14289869</v>
      </c>
      <c r="Q172" s="9">
        <f t="shared" si="58"/>
        <v>1590096.9399999995</v>
      </c>
      <c r="S172" s="21">
        <f t="shared" si="59"/>
        <v>0.11127442385930895</v>
      </c>
      <c r="U172" s="9">
        <v>27588507.79</v>
      </c>
      <c r="W172" s="9">
        <v>25113933</v>
      </c>
      <c r="Y172" s="9">
        <f t="shared" si="60"/>
        <v>2474574.789999999</v>
      </c>
      <c r="AA172" s="21">
        <f t="shared" si="61"/>
        <v>0.0985339409004555</v>
      </c>
      <c r="AC172" s="9">
        <v>68568599.78999999</v>
      </c>
      <c r="AE172" s="9">
        <v>51443249</v>
      </c>
      <c r="AG172" s="9">
        <f t="shared" si="62"/>
        <v>17125350.78999999</v>
      </c>
      <c r="AI172" s="21">
        <f t="shared" si="63"/>
        <v>0.33289792388501727</v>
      </c>
    </row>
    <row r="173" spans="1:68" s="90" customFormat="1" ht="12.75">
      <c r="A173" s="90" t="s">
        <v>93</v>
      </c>
      <c r="B173" s="91"/>
      <c r="C173" s="77" t="s">
        <v>1166</v>
      </c>
      <c r="D173" s="105"/>
      <c r="E173" s="105">
        <v>14031601.54</v>
      </c>
      <c r="F173" s="105"/>
      <c r="G173" s="105">
        <v>23053924.64</v>
      </c>
      <c r="H173" s="105"/>
      <c r="I173" s="9">
        <f t="shared" si="56"/>
        <v>-9022323.100000001</v>
      </c>
      <c r="J173" s="37" t="str">
        <f>IF((+E173-G173)=(I173),"  ",$AO$527)</f>
        <v>  </v>
      </c>
      <c r="K173" s="38">
        <f t="shared" si="57"/>
        <v>-0.3913573606615208</v>
      </c>
      <c r="L173" s="39"/>
      <c r="M173" s="5">
        <v>40170927.089999996</v>
      </c>
      <c r="N173" s="9"/>
      <c r="O173" s="5">
        <v>55557598.76</v>
      </c>
      <c r="P173" s="9"/>
      <c r="Q173" s="9">
        <f t="shared" si="58"/>
        <v>-15386671.670000002</v>
      </c>
      <c r="R173" s="37" t="str">
        <f>IF((+M173-O173)=(Q173),"  ",$AO$527)</f>
        <v>  </v>
      </c>
      <c r="S173" s="38">
        <f t="shared" si="59"/>
        <v>-0.27694990448503687</v>
      </c>
      <c r="T173" s="39"/>
      <c r="U173" s="9">
        <v>69561997.74000001</v>
      </c>
      <c r="V173" s="9"/>
      <c r="W173" s="9">
        <v>93987964.58</v>
      </c>
      <c r="X173" s="9"/>
      <c r="Y173" s="9">
        <f t="shared" si="60"/>
        <v>-24425966.83999999</v>
      </c>
      <c r="Z173" s="37" t="str">
        <f>IF((+U173-W173)=(Y173),"  ",$AO$527)</f>
        <v>  </v>
      </c>
      <c r="AA173" s="38">
        <f t="shared" si="61"/>
        <v>-0.2598839856693489</v>
      </c>
      <c r="AB173" s="39"/>
      <c r="AC173" s="9">
        <v>209953266.95</v>
      </c>
      <c r="AD173" s="9"/>
      <c r="AE173" s="9">
        <v>203031942.68</v>
      </c>
      <c r="AF173" s="9"/>
      <c r="AG173" s="9">
        <f t="shared" si="62"/>
        <v>6921324.269999981</v>
      </c>
      <c r="AH173" s="37" t="str">
        <f>IF((+AC173-AE173)=(AG173),"  ",$AO$527)</f>
        <v>  </v>
      </c>
      <c r="AI173" s="38">
        <f t="shared" si="63"/>
        <v>0.03408982930783816</v>
      </c>
      <c r="AJ173" s="105"/>
      <c r="AK173" s="105"/>
      <c r="AL173" s="105"/>
      <c r="AM173" s="105"/>
      <c r="AN173" s="105"/>
      <c r="AO173" s="105"/>
      <c r="AP173" s="106"/>
      <c r="AQ173" s="107"/>
      <c r="AR173" s="108"/>
      <c r="AS173" s="105"/>
      <c r="AT173" s="105"/>
      <c r="AU173" s="105"/>
      <c r="AV173" s="105"/>
      <c r="AW173" s="105"/>
      <c r="AX173" s="106"/>
      <c r="AY173" s="107"/>
      <c r="AZ173" s="108"/>
      <c r="BA173" s="105"/>
      <c r="BB173" s="105"/>
      <c r="BC173" s="105"/>
      <c r="BD173" s="106"/>
      <c r="BE173" s="107"/>
      <c r="BF173" s="108"/>
      <c r="BG173" s="105"/>
      <c r="BH173" s="109"/>
      <c r="BI173" s="105"/>
      <c r="BJ173" s="109"/>
      <c r="BK173" s="105"/>
      <c r="BL173" s="109"/>
      <c r="BM173" s="105"/>
      <c r="BN173" s="97"/>
      <c r="BO173" s="97"/>
      <c r="BP173" s="97"/>
    </row>
    <row r="174" spans="1:35" ht="12.75" outlineLevel="1">
      <c r="A174" s="1" t="s">
        <v>401</v>
      </c>
      <c r="B174" s="16" t="s">
        <v>402</v>
      </c>
      <c r="C174" s="1" t="s">
        <v>1167</v>
      </c>
      <c r="E174" s="5">
        <v>0</v>
      </c>
      <c r="G174" s="5">
        <v>0</v>
      </c>
      <c r="I174" s="9">
        <f aca="true" t="shared" si="64" ref="I174:I205">+E174-G174</f>
        <v>0</v>
      </c>
      <c r="K174" s="21">
        <f aca="true" t="shared" si="65" ref="K174:K205">IF(G174&lt;0,IF(I174=0,0,IF(OR(G174=0,E174=0),"N.M.",IF(ABS(I174/G174)&gt;=10,"N.M.",I174/(-G174)))),IF(I174=0,0,IF(OR(G174=0,E174=0),"N.M.",IF(ABS(I174/G174)&gt;=10,"N.M.",I174/G174))))</f>
        <v>0</v>
      </c>
      <c r="M174" s="9">
        <v>0</v>
      </c>
      <c r="O174" s="9">
        <v>0</v>
      </c>
      <c r="Q174" s="9">
        <f aca="true" t="shared" si="66" ref="Q174:Q205">(+M174-O174)</f>
        <v>0</v>
      </c>
      <c r="S174" s="21">
        <f aca="true" t="shared" si="67" ref="S174:S205">IF(O174&lt;0,IF(Q174=0,0,IF(OR(O174=0,M174=0),"N.M.",IF(ABS(Q174/O174)&gt;=10,"N.M.",Q174/(-O174)))),IF(Q174=0,0,IF(OR(O174=0,M174=0),"N.M.",IF(ABS(Q174/O174)&gt;=10,"N.M.",Q174/O174))))</f>
        <v>0</v>
      </c>
      <c r="U174" s="9">
        <v>1274.82</v>
      </c>
      <c r="W174" s="9">
        <v>0</v>
      </c>
      <c r="Y174" s="9">
        <f aca="true" t="shared" si="68" ref="Y174:Y205">(+U174-W174)</f>
        <v>1274.82</v>
      </c>
      <c r="AA174" s="21" t="str">
        <f aca="true" t="shared" si="69" ref="AA174:AA205">IF(W174&lt;0,IF(Y174=0,0,IF(OR(W174=0,U174=0),"N.M.",IF(ABS(Y174/W174)&gt;=10,"N.M.",Y174/(-W174)))),IF(Y174=0,0,IF(OR(W174=0,U174=0),"N.M.",IF(ABS(Y174/W174)&gt;=10,"N.M.",Y174/W174))))</f>
        <v>N.M.</v>
      </c>
      <c r="AC174" s="9">
        <v>0</v>
      </c>
      <c r="AE174" s="9">
        <v>0</v>
      </c>
      <c r="AG174" s="9">
        <f aca="true" t="shared" si="70" ref="AG174:AG205">(+AC174-AE174)</f>
        <v>0</v>
      </c>
      <c r="AI174" s="21">
        <f aca="true" t="shared" si="71" ref="AI174:AI205">IF(AE174&lt;0,IF(AG174=0,0,IF(OR(AE174=0,AC174=0),"N.M.",IF(ABS(AG174/AE174)&gt;=10,"N.M.",AG174/(-AE174)))),IF(AG174=0,0,IF(OR(AE174=0,AC174=0),"N.M.",IF(ABS(AG174/AE174)&gt;=10,"N.M.",AG174/AE174))))</f>
        <v>0</v>
      </c>
    </row>
    <row r="175" spans="1:35" ht="12.75" outlineLevel="1">
      <c r="A175" s="1" t="s">
        <v>403</v>
      </c>
      <c r="B175" s="16" t="s">
        <v>404</v>
      </c>
      <c r="C175" s="1" t="s">
        <v>1168</v>
      </c>
      <c r="E175" s="5">
        <v>-155</v>
      </c>
      <c r="G175" s="5">
        <v>-155</v>
      </c>
      <c r="I175" s="9">
        <f t="shared" si="64"/>
        <v>0</v>
      </c>
      <c r="K175" s="21">
        <f t="shared" si="65"/>
        <v>0</v>
      </c>
      <c r="M175" s="9">
        <v>-465</v>
      </c>
      <c r="O175" s="9">
        <v>-465</v>
      </c>
      <c r="Q175" s="9">
        <f t="shared" si="66"/>
        <v>0</v>
      </c>
      <c r="S175" s="21">
        <f t="shared" si="67"/>
        <v>0</v>
      </c>
      <c r="U175" s="9">
        <v>-776</v>
      </c>
      <c r="W175" s="9">
        <v>-776</v>
      </c>
      <c r="Y175" s="9">
        <f t="shared" si="68"/>
        <v>0</v>
      </c>
      <c r="AA175" s="21">
        <f t="shared" si="69"/>
        <v>0</v>
      </c>
      <c r="AC175" s="9">
        <v>-1861</v>
      </c>
      <c r="AE175" s="9">
        <v>-1728</v>
      </c>
      <c r="AG175" s="9">
        <f t="shared" si="70"/>
        <v>-133</v>
      </c>
      <c r="AI175" s="21">
        <f t="shared" si="71"/>
        <v>-0.07696759259259259</v>
      </c>
    </row>
    <row r="176" spans="1:35" ht="12.75" outlineLevel="1">
      <c r="A176" s="1" t="s">
        <v>405</v>
      </c>
      <c r="B176" s="16" t="s">
        <v>406</v>
      </c>
      <c r="C176" s="1" t="s">
        <v>1169</v>
      </c>
      <c r="E176" s="5">
        <v>90874.74</v>
      </c>
      <c r="G176" s="5">
        <v>141912.84</v>
      </c>
      <c r="I176" s="9">
        <f t="shared" si="64"/>
        <v>-51038.09999999999</v>
      </c>
      <c r="K176" s="21">
        <f t="shared" si="65"/>
        <v>-0.35964398993072083</v>
      </c>
      <c r="M176" s="9">
        <v>292229.60000000003</v>
      </c>
      <c r="O176" s="9">
        <v>459274.62</v>
      </c>
      <c r="Q176" s="9">
        <f t="shared" si="66"/>
        <v>-167045.01999999996</v>
      </c>
      <c r="S176" s="21">
        <f t="shared" si="67"/>
        <v>-0.3637148945874692</v>
      </c>
      <c r="U176" s="9">
        <v>580721.9400000001</v>
      </c>
      <c r="W176" s="9">
        <v>925724.16</v>
      </c>
      <c r="Y176" s="9">
        <f t="shared" si="68"/>
        <v>-345002.22</v>
      </c>
      <c r="AA176" s="21">
        <f t="shared" si="69"/>
        <v>-0.3726836080415142</v>
      </c>
      <c r="AC176" s="9">
        <v>1597783.9300000002</v>
      </c>
      <c r="AE176" s="9">
        <v>2328668.63</v>
      </c>
      <c r="AG176" s="9">
        <f t="shared" si="70"/>
        <v>-730884.6999999997</v>
      </c>
      <c r="AI176" s="21">
        <f t="shared" si="71"/>
        <v>-0.31386376343292766</v>
      </c>
    </row>
    <row r="177" spans="1:35" ht="12.75" outlineLevel="1">
      <c r="A177" s="1" t="s">
        <v>407</v>
      </c>
      <c r="B177" s="16" t="s">
        <v>408</v>
      </c>
      <c r="C177" s="1" t="s">
        <v>1170</v>
      </c>
      <c r="E177" s="5">
        <v>69987.96</v>
      </c>
      <c r="G177" s="5">
        <v>84745.54000000001</v>
      </c>
      <c r="I177" s="9">
        <f t="shared" si="64"/>
        <v>-14757.580000000002</v>
      </c>
      <c r="K177" s="21">
        <f t="shared" si="65"/>
        <v>-0.1741399016396615</v>
      </c>
      <c r="M177" s="9">
        <v>252772.74000000002</v>
      </c>
      <c r="O177" s="9">
        <v>277473.45</v>
      </c>
      <c r="Q177" s="9">
        <f t="shared" si="66"/>
        <v>-24700.709999999992</v>
      </c>
      <c r="S177" s="21">
        <f t="shared" si="67"/>
        <v>-0.08902008462431267</v>
      </c>
      <c r="U177" s="9">
        <v>483391.68</v>
      </c>
      <c r="W177" s="9">
        <v>523544.16000000003</v>
      </c>
      <c r="Y177" s="9">
        <f t="shared" si="68"/>
        <v>-40152.48000000004</v>
      </c>
      <c r="AA177" s="21">
        <f t="shared" si="69"/>
        <v>-0.0766935877959178</v>
      </c>
      <c r="AC177" s="9">
        <v>1256116.54</v>
      </c>
      <c r="AE177" s="9">
        <v>1241374.07</v>
      </c>
      <c r="AG177" s="9">
        <f t="shared" si="70"/>
        <v>14742.469999999972</v>
      </c>
      <c r="AI177" s="21">
        <f t="shared" si="71"/>
        <v>0.011875928744024733</v>
      </c>
    </row>
    <row r="178" spans="1:35" ht="12.75" outlineLevel="1">
      <c r="A178" s="1" t="s">
        <v>409</v>
      </c>
      <c r="B178" s="16" t="s">
        <v>410</v>
      </c>
      <c r="C178" s="1" t="s">
        <v>1171</v>
      </c>
      <c r="E178" s="5">
        <v>354163.82</v>
      </c>
      <c r="G178" s="5">
        <v>436333.601</v>
      </c>
      <c r="I178" s="9">
        <f t="shared" si="64"/>
        <v>-82169.78100000002</v>
      </c>
      <c r="K178" s="21">
        <f t="shared" si="65"/>
        <v>-0.18831871029799516</v>
      </c>
      <c r="M178" s="9">
        <v>1084296.15</v>
      </c>
      <c r="O178" s="9">
        <v>1158369.914</v>
      </c>
      <c r="Q178" s="9">
        <f t="shared" si="66"/>
        <v>-74073.7640000002</v>
      </c>
      <c r="S178" s="21">
        <f t="shared" si="67"/>
        <v>-0.06394655377763911</v>
      </c>
      <c r="U178" s="9">
        <v>2185707.01</v>
      </c>
      <c r="W178" s="9">
        <v>2069484.305</v>
      </c>
      <c r="Y178" s="9">
        <f t="shared" si="68"/>
        <v>116222.70499999984</v>
      </c>
      <c r="AA178" s="21">
        <f t="shared" si="69"/>
        <v>0.05616022538523183</v>
      </c>
      <c r="AC178" s="9">
        <v>5573452.641</v>
      </c>
      <c r="AE178" s="9">
        <v>4631503.182</v>
      </c>
      <c r="AG178" s="9">
        <f t="shared" si="70"/>
        <v>941949.4589999998</v>
      </c>
      <c r="AI178" s="21">
        <f t="shared" si="71"/>
        <v>0.20337877833287857</v>
      </c>
    </row>
    <row r="179" spans="1:35" ht="12.75" outlineLevel="1">
      <c r="A179" s="1" t="s">
        <v>411</v>
      </c>
      <c r="B179" s="16" t="s">
        <v>412</v>
      </c>
      <c r="C179" s="1" t="s">
        <v>1172</v>
      </c>
      <c r="E179" s="5">
        <v>0</v>
      </c>
      <c r="G179" s="5">
        <v>1457.2150000000001</v>
      </c>
      <c r="I179" s="9">
        <f t="shared" si="64"/>
        <v>-1457.2150000000001</v>
      </c>
      <c r="K179" s="21" t="str">
        <f t="shared" si="65"/>
        <v>N.M.</v>
      </c>
      <c r="M179" s="9">
        <v>-239.29</v>
      </c>
      <c r="O179" s="9">
        <v>1457.2150000000001</v>
      </c>
      <c r="Q179" s="9">
        <f t="shared" si="66"/>
        <v>-1696.505</v>
      </c>
      <c r="S179" s="21">
        <f t="shared" si="67"/>
        <v>-1.164210497421451</v>
      </c>
      <c r="U179" s="9">
        <v>20220.7</v>
      </c>
      <c r="W179" s="9">
        <v>16321.815</v>
      </c>
      <c r="Y179" s="9">
        <f t="shared" si="68"/>
        <v>3898.885</v>
      </c>
      <c r="AA179" s="21">
        <f t="shared" si="69"/>
        <v>0.23887570101731948</v>
      </c>
      <c r="AC179" s="9">
        <v>20220.7</v>
      </c>
      <c r="AE179" s="9">
        <v>16321.815</v>
      </c>
      <c r="AG179" s="9">
        <f t="shared" si="70"/>
        <v>3898.885</v>
      </c>
      <c r="AI179" s="21">
        <f t="shared" si="71"/>
        <v>0.23887570101731948</v>
      </c>
    </row>
    <row r="180" spans="1:35" ht="12.75" outlineLevel="1">
      <c r="A180" s="1" t="s">
        <v>413</v>
      </c>
      <c r="B180" s="16" t="s">
        <v>414</v>
      </c>
      <c r="C180" s="1" t="s">
        <v>1173</v>
      </c>
      <c r="E180" s="5">
        <v>132613.22</v>
      </c>
      <c r="G180" s="5">
        <v>79153.143</v>
      </c>
      <c r="I180" s="9">
        <f t="shared" si="64"/>
        <v>53460.077000000005</v>
      </c>
      <c r="K180" s="21">
        <f t="shared" si="65"/>
        <v>0.6754005586360609</v>
      </c>
      <c r="M180" s="9">
        <v>404000.67</v>
      </c>
      <c r="O180" s="9">
        <v>336383.236</v>
      </c>
      <c r="Q180" s="9">
        <f t="shared" si="66"/>
        <v>67617.43400000001</v>
      </c>
      <c r="S180" s="21">
        <f t="shared" si="67"/>
        <v>0.20101309091395986</v>
      </c>
      <c r="U180" s="9">
        <v>716504.42</v>
      </c>
      <c r="W180" s="9">
        <v>587303.657</v>
      </c>
      <c r="Y180" s="9">
        <f t="shared" si="68"/>
        <v>129200.76300000004</v>
      </c>
      <c r="AA180" s="21">
        <f t="shared" si="69"/>
        <v>0.21998971308976548</v>
      </c>
      <c r="AC180" s="9">
        <v>1877350.9330000002</v>
      </c>
      <c r="AE180" s="9">
        <v>1439695.557</v>
      </c>
      <c r="AG180" s="9">
        <f t="shared" si="70"/>
        <v>437655.37600000016</v>
      </c>
      <c r="AI180" s="21">
        <f t="shared" si="71"/>
        <v>0.3039916139714809</v>
      </c>
    </row>
    <row r="181" spans="1:35" ht="12.75" outlineLevel="1">
      <c r="A181" s="1" t="s">
        <v>415</v>
      </c>
      <c r="B181" s="16" t="s">
        <v>416</v>
      </c>
      <c r="C181" s="1" t="s">
        <v>1174</v>
      </c>
      <c r="E181" s="5">
        <v>5.07</v>
      </c>
      <c r="G181" s="5">
        <v>0</v>
      </c>
      <c r="I181" s="9">
        <f t="shared" si="64"/>
        <v>5.07</v>
      </c>
      <c r="K181" s="21" t="str">
        <f t="shared" si="65"/>
        <v>N.M.</v>
      </c>
      <c r="M181" s="9">
        <v>6.75</v>
      </c>
      <c r="O181" s="9">
        <v>0</v>
      </c>
      <c r="Q181" s="9">
        <f t="shared" si="66"/>
        <v>6.75</v>
      </c>
      <c r="S181" s="21" t="str">
        <f t="shared" si="67"/>
        <v>N.M.</v>
      </c>
      <c r="U181" s="9">
        <v>8.58</v>
      </c>
      <c r="W181" s="9">
        <v>0</v>
      </c>
      <c r="Y181" s="9">
        <f t="shared" si="68"/>
        <v>8.58</v>
      </c>
      <c r="AA181" s="21" t="str">
        <f t="shared" si="69"/>
        <v>N.M.</v>
      </c>
      <c r="AC181" s="9">
        <v>8.58</v>
      </c>
      <c r="AE181" s="9">
        <v>0</v>
      </c>
      <c r="AG181" s="9">
        <f t="shared" si="70"/>
        <v>8.58</v>
      </c>
      <c r="AI181" s="21" t="str">
        <f t="shared" si="71"/>
        <v>N.M.</v>
      </c>
    </row>
    <row r="182" spans="1:35" ht="12.75" outlineLevel="1">
      <c r="A182" s="1" t="s">
        <v>417</v>
      </c>
      <c r="B182" s="16" t="s">
        <v>418</v>
      </c>
      <c r="C182" s="1" t="s">
        <v>1175</v>
      </c>
      <c r="E182" s="5">
        <v>197898.48</v>
      </c>
      <c r="G182" s="5">
        <v>0</v>
      </c>
      <c r="I182" s="9">
        <f t="shared" si="64"/>
        <v>197898.48</v>
      </c>
      <c r="K182" s="21" t="str">
        <f t="shared" si="65"/>
        <v>N.M.</v>
      </c>
      <c r="M182" s="9">
        <v>830440.54</v>
      </c>
      <c r="O182" s="9">
        <v>0</v>
      </c>
      <c r="Q182" s="9">
        <f t="shared" si="66"/>
        <v>830440.54</v>
      </c>
      <c r="S182" s="21" t="str">
        <f t="shared" si="67"/>
        <v>N.M.</v>
      </c>
      <c r="U182" s="9">
        <v>1559905.87</v>
      </c>
      <c r="W182" s="9">
        <v>0</v>
      </c>
      <c r="Y182" s="9">
        <f t="shared" si="68"/>
        <v>1559905.87</v>
      </c>
      <c r="AA182" s="21" t="str">
        <f t="shared" si="69"/>
        <v>N.M.</v>
      </c>
      <c r="AC182" s="9">
        <v>4023020.2800000003</v>
      </c>
      <c r="AE182" s="9">
        <v>1471723.56</v>
      </c>
      <c r="AG182" s="9">
        <f t="shared" si="70"/>
        <v>2551296.72</v>
      </c>
      <c r="AI182" s="21">
        <f t="shared" si="71"/>
        <v>1.7335434380081542</v>
      </c>
    </row>
    <row r="183" spans="1:35" ht="12.75" outlineLevel="1">
      <c r="A183" s="1" t="s">
        <v>419</v>
      </c>
      <c r="B183" s="16" t="s">
        <v>420</v>
      </c>
      <c r="C183" s="1" t="s">
        <v>1176</v>
      </c>
      <c r="E183" s="5">
        <v>4.55</v>
      </c>
      <c r="G183" s="5">
        <v>0</v>
      </c>
      <c r="I183" s="9">
        <f t="shared" si="64"/>
        <v>4.55</v>
      </c>
      <c r="K183" s="21" t="str">
        <f t="shared" si="65"/>
        <v>N.M.</v>
      </c>
      <c r="M183" s="9">
        <v>-5.62</v>
      </c>
      <c r="O183" s="9">
        <v>0</v>
      </c>
      <c r="Q183" s="9">
        <f t="shared" si="66"/>
        <v>-5.62</v>
      </c>
      <c r="S183" s="21" t="str">
        <f t="shared" si="67"/>
        <v>N.M.</v>
      </c>
      <c r="U183" s="9">
        <v>-14.21</v>
      </c>
      <c r="W183" s="9">
        <v>0</v>
      </c>
      <c r="Y183" s="9">
        <f t="shared" si="68"/>
        <v>-14.21</v>
      </c>
      <c r="AA183" s="21" t="str">
        <f t="shared" si="69"/>
        <v>N.M.</v>
      </c>
      <c r="AC183" s="9">
        <v>6.09</v>
      </c>
      <c r="AE183" s="9">
        <v>0</v>
      </c>
      <c r="AG183" s="9">
        <f t="shared" si="70"/>
        <v>6.09</v>
      </c>
      <c r="AI183" s="21" t="str">
        <f t="shared" si="71"/>
        <v>N.M.</v>
      </c>
    </row>
    <row r="184" spans="1:35" ht="12.75" outlineLevel="1">
      <c r="A184" s="1" t="s">
        <v>421</v>
      </c>
      <c r="B184" s="16" t="s">
        <v>422</v>
      </c>
      <c r="C184" s="1" t="s">
        <v>1177</v>
      </c>
      <c r="E184" s="5">
        <v>8227.380000000001</v>
      </c>
      <c r="G184" s="5">
        <v>3203.7360000000003</v>
      </c>
      <c r="I184" s="9">
        <f t="shared" si="64"/>
        <v>5023.644</v>
      </c>
      <c r="K184" s="21">
        <f t="shared" si="65"/>
        <v>1.5680580422356898</v>
      </c>
      <c r="M184" s="9">
        <v>25060.420000000002</v>
      </c>
      <c r="O184" s="9">
        <v>15269.885</v>
      </c>
      <c r="Q184" s="9">
        <f t="shared" si="66"/>
        <v>9790.535000000002</v>
      </c>
      <c r="S184" s="21">
        <f t="shared" si="67"/>
        <v>0.6411662563274053</v>
      </c>
      <c r="U184" s="9">
        <v>41020.04</v>
      </c>
      <c r="W184" s="9">
        <v>21991.118</v>
      </c>
      <c r="Y184" s="9">
        <f t="shared" si="68"/>
        <v>19028.922000000002</v>
      </c>
      <c r="AA184" s="21">
        <f t="shared" si="69"/>
        <v>0.8653003453485176</v>
      </c>
      <c r="AC184" s="9">
        <v>87623.207</v>
      </c>
      <c r="AE184" s="9">
        <v>56571.66099999999</v>
      </c>
      <c r="AG184" s="9">
        <f t="shared" si="70"/>
        <v>31051.546000000002</v>
      </c>
      <c r="AI184" s="21">
        <f t="shared" si="71"/>
        <v>0.548888709490075</v>
      </c>
    </row>
    <row r="185" spans="1:35" ht="12.75" outlineLevel="1">
      <c r="A185" s="1" t="s">
        <v>423</v>
      </c>
      <c r="B185" s="16" t="s">
        <v>424</v>
      </c>
      <c r="C185" s="1" t="s">
        <v>1178</v>
      </c>
      <c r="E185" s="5">
        <v>189952.43</v>
      </c>
      <c r="G185" s="5">
        <v>301499.275</v>
      </c>
      <c r="I185" s="9">
        <f t="shared" si="64"/>
        <v>-111546.84500000003</v>
      </c>
      <c r="K185" s="21">
        <f t="shared" si="65"/>
        <v>-0.36997384156230567</v>
      </c>
      <c r="M185" s="9">
        <v>728980.122</v>
      </c>
      <c r="O185" s="9">
        <v>997502.955</v>
      </c>
      <c r="Q185" s="9">
        <f t="shared" si="66"/>
        <v>-268522.833</v>
      </c>
      <c r="S185" s="21">
        <f t="shared" si="67"/>
        <v>-0.2691950250914294</v>
      </c>
      <c r="U185" s="9">
        <v>587047.952</v>
      </c>
      <c r="W185" s="9">
        <v>1583108.573</v>
      </c>
      <c r="Y185" s="9">
        <f t="shared" si="68"/>
        <v>-996060.621</v>
      </c>
      <c r="AA185" s="21">
        <f t="shared" si="69"/>
        <v>-0.6291802331108973</v>
      </c>
      <c r="AC185" s="9">
        <v>5094880.711999999</v>
      </c>
      <c r="AE185" s="9">
        <v>4031059.2029999997</v>
      </c>
      <c r="AG185" s="9">
        <f t="shared" si="70"/>
        <v>1063821.5089999996</v>
      </c>
      <c r="AI185" s="21">
        <f t="shared" si="71"/>
        <v>0.2639061982042539</v>
      </c>
    </row>
    <row r="186" spans="1:35" ht="12.75" outlineLevel="1">
      <c r="A186" s="1" t="s">
        <v>425</v>
      </c>
      <c r="B186" s="16" t="s">
        <v>426</v>
      </c>
      <c r="C186" s="1" t="s">
        <v>1179</v>
      </c>
      <c r="E186" s="5">
        <v>373</v>
      </c>
      <c r="G186" s="5">
        <v>403</v>
      </c>
      <c r="I186" s="9">
        <f t="shared" si="64"/>
        <v>-30</v>
      </c>
      <c r="K186" s="21">
        <f t="shared" si="65"/>
        <v>-0.07444168734491315</v>
      </c>
      <c r="M186" s="9">
        <v>2098</v>
      </c>
      <c r="O186" s="9">
        <v>2072</v>
      </c>
      <c r="Q186" s="9">
        <f t="shared" si="66"/>
        <v>26</v>
      </c>
      <c r="S186" s="21">
        <f t="shared" si="67"/>
        <v>0.012548262548262547</v>
      </c>
      <c r="U186" s="9">
        <v>3697</v>
      </c>
      <c r="W186" s="9">
        <v>3996</v>
      </c>
      <c r="Y186" s="9">
        <f t="shared" si="68"/>
        <v>-299</v>
      </c>
      <c r="AA186" s="21">
        <f t="shared" si="69"/>
        <v>-0.07482482482482483</v>
      </c>
      <c r="AC186" s="9">
        <v>6309</v>
      </c>
      <c r="AE186" s="9">
        <v>10917</v>
      </c>
      <c r="AG186" s="9">
        <f t="shared" si="70"/>
        <v>-4608</v>
      </c>
      <c r="AI186" s="21">
        <f t="shared" si="71"/>
        <v>-0.4220939818631492</v>
      </c>
    </row>
    <row r="187" spans="1:35" ht="12.75" outlineLevel="1">
      <c r="A187" s="1" t="s">
        <v>427</v>
      </c>
      <c r="B187" s="16" t="s">
        <v>428</v>
      </c>
      <c r="C187" s="1" t="s">
        <v>1180</v>
      </c>
      <c r="E187" s="5">
        <v>0</v>
      </c>
      <c r="G187" s="5">
        <v>-141.51</v>
      </c>
      <c r="I187" s="9">
        <f t="shared" si="64"/>
        <v>141.51</v>
      </c>
      <c r="K187" s="21" t="str">
        <f t="shared" si="65"/>
        <v>N.M.</v>
      </c>
      <c r="M187" s="9">
        <v>0</v>
      </c>
      <c r="O187" s="9">
        <v>-140.78</v>
      </c>
      <c r="Q187" s="9">
        <f t="shared" si="66"/>
        <v>140.78</v>
      </c>
      <c r="S187" s="21" t="str">
        <f t="shared" si="67"/>
        <v>N.M.</v>
      </c>
      <c r="U187" s="9">
        <v>0</v>
      </c>
      <c r="W187" s="9">
        <v>0</v>
      </c>
      <c r="Y187" s="9">
        <f t="shared" si="68"/>
        <v>0</v>
      </c>
      <c r="AA187" s="21">
        <f t="shared" si="69"/>
        <v>0</v>
      </c>
      <c r="AC187" s="9">
        <v>0</v>
      </c>
      <c r="AE187" s="9">
        <v>-91.64</v>
      </c>
      <c r="AG187" s="9">
        <f t="shared" si="70"/>
        <v>91.64</v>
      </c>
      <c r="AI187" s="21" t="str">
        <f t="shared" si="71"/>
        <v>N.M.</v>
      </c>
    </row>
    <row r="188" spans="1:35" ht="12.75" outlineLevel="1">
      <c r="A188" s="1" t="s">
        <v>429</v>
      </c>
      <c r="B188" s="16" t="s">
        <v>430</v>
      </c>
      <c r="C188" s="1" t="s">
        <v>1181</v>
      </c>
      <c r="E188" s="5">
        <v>0</v>
      </c>
      <c r="G188" s="5">
        <v>-7836</v>
      </c>
      <c r="I188" s="9">
        <f t="shared" si="64"/>
        <v>7836</v>
      </c>
      <c r="K188" s="21" t="str">
        <f t="shared" si="65"/>
        <v>N.M.</v>
      </c>
      <c r="M188" s="9">
        <v>-27058.11</v>
      </c>
      <c r="O188" s="9">
        <v>-7836</v>
      </c>
      <c r="Q188" s="9">
        <f t="shared" si="66"/>
        <v>-19222.11</v>
      </c>
      <c r="S188" s="21">
        <f t="shared" si="67"/>
        <v>-2.453051301684533</v>
      </c>
      <c r="U188" s="9">
        <v>-27058.11</v>
      </c>
      <c r="W188" s="9">
        <v>-7844.49</v>
      </c>
      <c r="Y188" s="9">
        <f t="shared" si="68"/>
        <v>-19213.620000000003</v>
      </c>
      <c r="AA188" s="21">
        <f t="shared" si="69"/>
        <v>-2.4493141045498183</v>
      </c>
      <c r="AC188" s="9">
        <v>-104701.85</v>
      </c>
      <c r="AE188" s="9">
        <v>4222325.51</v>
      </c>
      <c r="AG188" s="9">
        <f t="shared" si="70"/>
        <v>-4327027.359999999</v>
      </c>
      <c r="AI188" s="21">
        <f t="shared" si="71"/>
        <v>-1.0247971999676546</v>
      </c>
    </row>
    <row r="189" spans="1:35" ht="12.75" outlineLevel="1">
      <c r="A189" s="1" t="s">
        <v>431</v>
      </c>
      <c r="B189" s="16" t="s">
        <v>432</v>
      </c>
      <c r="C189" s="1" t="s">
        <v>1182</v>
      </c>
      <c r="E189" s="5">
        <v>0</v>
      </c>
      <c r="G189" s="5">
        <v>0</v>
      </c>
      <c r="I189" s="9">
        <f t="shared" si="64"/>
        <v>0</v>
      </c>
      <c r="K189" s="21">
        <f t="shared" si="65"/>
        <v>0</v>
      </c>
      <c r="M189" s="9">
        <v>0</v>
      </c>
      <c r="O189" s="9">
        <v>0</v>
      </c>
      <c r="Q189" s="9">
        <f t="shared" si="66"/>
        <v>0</v>
      </c>
      <c r="S189" s="21">
        <f t="shared" si="67"/>
        <v>0</v>
      </c>
      <c r="U189" s="9">
        <v>26.650000000000002</v>
      </c>
      <c r="W189" s="9">
        <v>0</v>
      </c>
      <c r="Y189" s="9">
        <f t="shared" si="68"/>
        <v>26.650000000000002</v>
      </c>
      <c r="AA189" s="21" t="str">
        <f t="shared" si="69"/>
        <v>N.M.</v>
      </c>
      <c r="AC189" s="9">
        <v>17214.97</v>
      </c>
      <c r="AE189" s="9">
        <v>0</v>
      </c>
      <c r="AG189" s="9">
        <f t="shared" si="70"/>
        <v>17214.97</v>
      </c>
      <c r="AI189" s="21" t="str">
        <f t="shared" si="71"/>
        <v>N.M.</v>
      </c>
    </row>
    <row r="190" spans="1:35" ht="12.75" outlineLevel="1">
      <c r="A190" s="1" t="s">
        <v>433</v>
      </c>
      <c r="B190" s="16" t="s">
        <v>434</v>
      </c>
      <c r="C190" s="1" t="s">
        <v>1183</v>
      </c>
      <c r="E190" s="5">
        <v>18.330000000000002</v>
      </c>
      <c r="G190" s="5">
        <v>0</v>
      </c>
      <c r="I190" s="9">
        <f t="shared" si="64"/>
        <v>18.330000000000002</v>
      </c>
      <c r="K190" s="21" t="str">
        <f t="shared" si="65"/>
        <v>N.M.</v>
      </c>
      <c r="M190" s="9">
        <v>29.34</v>
      </c>
      <c r="O190" s="9">
        <v>0</v>
      </c>
      <c r="Q190" s="9">
        <f t="shared" si="66"/>
        <v>29.34</v>
      </c>
      <c r="S190" s="21" t="str">
        <f t="shared" si="67"/>
        <v>N.M.</v>
      </c>
      <c r="U190" s="9">
        <v>48.44</v>
      </c>
      <c r="W190" s="9">
        <v>0</v>
      </c>
      <c r="Y190" s="9">
        <f t="shared" si="68"/>
        <v>48.44</v>
      </c>
      <c r="AA190" s="21" t="str">
        <f t="shared" si="69"/>
        <v>N.M.</v>
      </c>
      <c r="AC190" s="9">
        <v>48.44</v>
      </c>
      <c r="AE190" s="9">
        <v>0</v>
      </c>
      <c r="AG190" s="9">
        <f t="shared" si="70"/>
        <v>48.44</v>
      </c>
      <c r="AI190" s="21" t="str">
        <f t="shared" si="71"/>
        <v>N.M.</v>
      </c>
    </row>
    <row r="191" spans="1:35" ht="12.75" outlineLevel="1">
      <c r="A191" s="1" t="s">
        <v>435</v>
      </c>
      <c r="B191" s="16" t="s">
        <v>436</v>
      </c>
      <c r="C191" s="1" t="s">
        <v>1184</v>
      </c>
      <c r="E191" s="5">
        <v>89220.22</v>
      </c>
      <c r="G191" s="5">
        <v>66737.55</v>
      </c>
      <c r="I191" s="9">
        <f t="shared" si="64"/>
        <v>22482.67</v>
      </c>
      <c r="K191" s="21">
        <f t="shared" si="65"/>
        <v>0.3368818603619701</v>
      </c>
      <c r="M191" s="9">
        <v>327885.64</v>
      </c>
      <c r="O191" s="9">
        <v>469817.59</v>
      </c>
      <c r="Q191" s="9">
        <f t="shared" si="66"/>
        <v>-141931.95</v>
      </c>
      <c r="S191" s="21">
        <f t="shared" si="67"/>
        <v>-0.3021001193250342</v>
      </c>
      <c r="U191" s="9">
        <v>562903.9500000001</v>
      </c>
      <c r="W191" s="9">
        <v>836792.39</v>
      </c>
      <c r="Y191" s="9">
        <f t="shared" si="68"/>
        <v>-273888.43999999994</v>
      </c>
      <c r="AA191" s="21">
        <f t="shared" si="69"/>
        <v>-0.32730751769862526</v>
      </c>
      <c r="AC191" s="9">
        <v>1562888</v>
      </c>
      <c r="AE191" s="9">
        <v>2052010.0499999998</v>
      </c>
      <c r="AG191" s="9">
        <f t="shared" si="70"/>
        <v>-489122.0499999998</v>
      </c>
      <c r="AI191" s="21">
        <f t="shared" si="71"/>
        <v>-0.23836240470654607</v>
      </c>
    </row>
    <row r="192" spans="1:35" ht="12.75" outlineLevel="1">
      <c r="A192" s="1" t="s">
        <v>437</v>
      </c>
      <c r="B192" s="16" t="s">
        <v>438</v>
      </c>
      <c r="C192" s="1" t="s">
        <v>1185</v>
      </c>
      <c r="E192" s="5">
        <v>0</v>
      </c>
      <c r="G192" s="5">
        <v>218.87</v>
      </c>
      <c r="I192" s="9">
        <f t="shared" si="64"/>
        <v>-218.87</v>
      </c>
      <c r="K192" s="21" t="str">
        <f t="shared" si="65"/>
        <v>N.M.</v>
      </c>
      <c r="M192" s="9">
        <v>0</v>
      </c>
      <c r="O192" s="9">
        <v>1216.65</v>
      </c>
      <c r="Q192" s="9">
        <f t="shared" si="66"/>
        <v>-1216.65</v>
      </c>
      <c r="S192" s="21" t="str">
        <f t="shared" si="67"/>
        <v>N.M.</v>
      </c>
      <c r="U192" s="9">
        <v>0</v>
      </c>
      <c r="W192" s="9">
        <v>2186.29</v>
      </c>
      <c r="Y192" s="9">
        <f t="shared" si="68"/>
        <v>-2186.29</v>
      </c>
      <c r="AA192" s="21" t="str">
        <f t="shared" si="69"/>
        <v>N.M.</v>
      </c>
      <c r="AC192" s="9">
        <v>-2186.29</v>
      </c>
      <c r="AE192" s="9">
        <v>4447.63</v>
      </c>
      <c r="AG192" s="9">
        <f t="shared" si="70"/>
        <v>-6633.92</v>
      </c>
      <c r="AI192" s="21">
        <f t="shared" si="71"/>
        <v>-1.491562922275459</v>
      </c>
    </row>
    <row r="193" spans="1:35" ht="12.75" outlineLevel="1">
      <c r="A193" s="1" t="s">
        <v>439</v>
      </c>
      <c r="B193" s="16" t="s">
        <v>440</v>
      </c>
      <c r="C193" s="1" t="s">
        <v>1186</v>
      </c>
      <c r="E193" s="5">
        <v>0</v>
      </c>
      <c r="G193" s="5">
        <v>0</v>
      </c>
      <c r="I193" s="9">
        <f t="shared" si="64"/>
        <v>0</v>
      </c>
      <c r="K193" s="21">
        <f t="shared" si="65"/>
        <v>0</v>
      </c>
      <c r="M193" s="9">
        <v>0</v>
      </c>
      <c r="O193" s="9">
        <v>0</v>
      </c>
      <c r="Q193" s="9">
        <f t="shared" si="66"/>
        <v>0</v>
      </c>
      <c r="S193" s="21">
        <f t="shared" si="67"/>
        <v>0</v>
      </c>
      <c r="U193" s="9">
        <v>0</v>
      </c>
      <c r="W193" s="9">
        <v>0</v>
      </c>
      <c r="Y193" s="9">
        <f t="shared" si="68"/>
        <v>0</v>
      </c>
      <c r="AA193" s="21">
        <f t="shared" si="69"/>
        <v>0</v>
      </c>
      <c r="AC193" s="9">
        <v>0</v>
      </c>
      <c r="AE193" s="9">
        <v>-27.88</v>
      </c>
      <c r="AG193" s="9">
        <f t="shared" si="70"/>
        <v>27.88</v>
      </c>
      <c r="AI193" s="21" t="str">
        <f t="shared" si="71"/>
        <v>N.M.</v>
      </c>
    </row>
    <row r="194" spans="1:35" ht="12.75" outlineLevel="1">
      <c r="A194" s="1" t="s">
        <v>441</v>
      </c>
      <c r="B194" s="16" t="s">
        <v>442</v>
      </c>
      <c r="C194" s="1" t="s">
        <v>1187</v>
      </c>
      <c r="E194" s="5">
        <v>27303.02</v>
      </c>
      <c r="G194" s="5">
        <v>40143.68</v>
      </c>
      <c r="I194" s="9">
        <f t="shared" si="64"/>
        <v>-12840.66</v>
      </c>
      <c r="K194" s="21">
        <f t="shared" si="65"/>
        <v>-0.31986753581136557</v>
      </c>
      <c r="M194" s="9">
        <v>80709.64</v>
      </c>
      <c r="O194" s="9">
        <v>114167.65000000001</v>
      </c>
      <c r="Q194" s="9">
        <f t="shared" si="66"/>
        <v>-33458.01000000001</v>
      </c>
      <c r="S194" s="21">
        <f t="shared" si="67"/>
        <v>-0.29306033714454144</v>
      </c>
      <c r="U194" s="9">
        <v>150137.93</v>
      </c>
      <c r="W194" s="9">
        <v>191895.67</v>
      </c>
      <c r="Y194" s="9">
        <f t="shared" si="68"/>
        <v>-41757.74000000002</v>
      </c>
      <c r="AA194" s="21">
        <f t="shared" si="69"/>
        <v>-0.21760647335085787</v>
      </c>
      <c r="AC194" s="9">
        <v>363129.6</v>
      </c>
      <c r="AE194" s="9">
        <v>414499.09</v>
      </c>
      <c r="AG194" s="9">
        <f t="shared" si="70"/>
        <v>-51369.49000000005</v>
      </c>
      <c r="AI194" s="21">
        <f t="shared" si="71"/>
        <v>-0.1239314904165412</v>
      </c>
    </row>
    <row r="195" spans="1:35" ht="12.75" outlineLevel="1">
      <c r="A195" s="1" t="s">
        <v>443</v>
      </c>
      <c r="B195" s="16" t="s">
        <v>444</v>
      </c>
      <c r="C195" s="1" t="s">
        <v>1188</v>
      </c>
      <c r="E195" s="5">
        <v>221417.54</v>
      </c>
      <c r="G195" s="5">
        <v>258440.36000000002</v>
      </c>
      <c r="I195" s="9">
        <f t="shared" si="64"/>
        <v>-37022.82000000001</v>
      </c>
      <c r="K195" s="21">
        <f t="shared" si="65"/>
        <v>-0.1432547919372965</v>
      </c>
      <c r="M195" s="9">
        <v>582404.42</v>
      </c>
      <c r="O195" s="9">
        <v>695640.77</v>
      </c>
      <c r="Q195" s="9">
        <f t="shared" si="66"/>
        <v>-113236.34999999998</v>
      </c>
      <c r="S195" s="21">
        <f t="shared" si="67"/>
        <v>-0.16277992159660218</v>
      </c>
      <c r="U195" s="9">
        <v>1089798.45</v>
      </c>
      <c r="W195" s="9">
        <v>1148427.71</v>
      </c>
      <c r="Y195" s="9">
        <f t="shared" si="68"/>
        <v>-58629.26000000001</v>
      </c>
      <c r="AA195" s="21">
        <f t="shared" si="69"/>
        <v>-0.051051763632558124</v>
      </c>
      <c r="AC195" s="9">
        <v>2484804.67</v>
      </c>
      <c r="AE195" s="9">
        <v>2767597.73</v>
      </c>
      <c r="AG195" s="9">
        <f t="shared" si="70"/>
        <v>-282793.06000000006</v>
      </c>
      <c r="AI195" s="21">
        <f t="shared" si="71"/>
        <v>-0.10217997252078974</v>
      </c>
    </row>
    <row r="196" spans="1:35" ht="12.75" outlineLevel="1">
      <c r="A196" s="1" t="s">
        <v>445</v>
      </c>
      <c r="B196" s="16" t="s">
        <v>446</v>
      </c>
      <c r="C196" s="1" t="s">
        <v>1189</v>
      </c>
      <c r="E196" s="5">
        <v>0</v>
      </c>
      <c r="G196" s="5">
        <v>0</v>
      </c>
      <c r="I196" s="9">
        <f t="shared" si="64"/>
        <v>0</v>
      </c>
      <c r="K196" s="21">
        <f t="shared" si="65"/>
        <v>0</v>
      </c>
      <c r="M196" s="9">
        <v>0</v>
      </c>
      <c r="O196" s="9">
        <v>0</v>
      </c>
      <c r="Q196" s="9">
        <f t="shared" si="66"/>
        <v>0</v>
      </c>
      <c r="S196" s="21">
        <f t="shared" si="67"/>
        <v>0</v>
      </c>
      <c r="U196" s="9">
        <v>0</v>
      </c>
      <c r="W196" s="9">
        <v>0</v>
      </c>
      <c r="Y196" s="9">
        <f t="shared" si="68"/>
        <v>0</v>
      </c>
      <c r="AA196" s="21">
        <f t="shared" si="69"/>
        <v>0</v>
      </c>
      <c r="AC196" s="9">
        <v>0</v>
      </c>
      <c r="AE196" s="9">
        <v>-453.53000000000003</v>
      </c>
      <c r="AG196" s="9">
        <f t="shared" si="70"/>
        <v>453.53000000000003</v>
      </c>
      <c r="AI196" s="21" t="str">
        <f t="shared" si="71"/>
        <v>N.M.</v>
      </c>
    </row>
    <row r="197" spans="1:35" ht="12.75" outlineLevel="1">
      <c r="A197" s="1" t="s">
        <v>447</v>
      </c>
      <c r="B197" s="16" t="s">
        <v>448</v>
      </c>
      <c r="C197" s="1" t="s">
        <v>1190</v>
      </c>
      <c r="E197" s="5">
        <v>0</v>
      </c>
      <c r="G197" s="5">
        <v>0</v>
      </c>
      <c r="I197" s="9">
        <f t="shared" si="64"/>
        <v>0</v>
      </c>
      <c r="K197" s="21">
        <f t="shared" si="65"/>
        <v>0</v>
      </c>
      <c r="M197" s="9">
        <v>3280.57</v>
      </c>
      <c r="O197" s="9">
        <v>689.28</v>
      </c>
      <c r="Q197" s="9">
        <f t="shared" si="66"/>
        <v>2591.29</v>
      </c>
      <c r="S197" s="21">
        <f t="shared" si="67"/>
        <v>3.759415622098422</v>
      </c>
      <c r="U197" s="9">
        <v>3297.9500000000003</v>
      </c>
      <c r="W197" s="9">
        <v>1601.0900000000001</v>
      </c>
      <c r="Y197" s="9">
        <f t="shared" si="68"/>
        <v>1696.8600000000001</v>
      </c>
      <c r="AA197" s="21">
        <f t="shared" si="69"/>
        <v>1.0598155006901548</v>
      </c>
      <c r="AC197" s="9">
        <v>4728.51</v>
      </c>
      <c r="AE197" s="9">
        <v>3322.37</v>
      </c>
      <c r="AG197" s="9">
        <f t="shared" si="70"/>
        <v>1406.1400000000003</v>
      </c>
      <c r="AI197" s="21">
        <f t="shared" si="71"/>
        <v>0.42323401668086347</v>
      </c>
    </row>
    <row r="198" spans="1:35" ht="12.75" outlineLevel="1">
      <c r="A198" s="1" t="s">
        <v>449</v>
      </c>
      <c r="B198" s="16" t="s">
        <v>450</v>
      </c>
      <c r="C198" s="1" t="s">
        <v>1191</v>
      </c>
      <c r="E198" s="5">
        <v>38</v>
      </c>
      <c r="G198" s="5">
        <v>0</v>
      </c>
      <c r="I198" s="9">
        <f t="shared" si="64"/>
        <v>38</v>
      </c>
      <c r="K198" s="21" t="str">
        <f t="shared" si="65"/>
        <v>N.M.</v>
      </c>
      <c r="M198" s="9">
        <v>110</v>
      </c>
      <c r="O198" s="9">
        <v>0</v>
      </c>
      <c r="Q198" s="9">
        <f t="shared" si="66"/>
        <v>110</v>
      </c>
      <c r="S198" s="21" t="str">
        <f t="shared" si="67"/>
        <v>N.M.</v>
      </c>
      <c r="U198" s="9">
        <v>202.68</v>
      </c>
      <c r="W198" s="9">
        <v>0</v>
      </c>
      <c r="Y198" s="9">
        <f t="shared" si="68"/>
        <v>202.68</v>
      </c>
      <c r="AA198" s="21" t="str">
        <f t="shared" si="69"/>
        <v>N.M.</v>
      </c>
      <c r="AC198" s="9">
        <v>262.18</v>
      </c>
      <c r="AE198" s="9">
        <v>0</v>
      </c>
      <c r="AG198" s="9">
        <f t="shared" si="70"/>
        <v>262.18</v>
      </c>
      <c r="AI198" s="21" t="str">
        <f t="shared" si="71"/>
        <v>N.M.</v>
      </c>
    </row>
    <row r="199" spans="1:35" ht="12.75" outlineLevel="1">
      <c r="A199" s="1" t="s">
        <v>451</v>
      </c>
      <c r="B199" s="16" t="s">
        <v>452</v>
      </c>
      <c r="C199" s="1" t="s">
        <v>1171</v>
      </c>
      <c r="E199" s="5">
        <v>42165.92</v>
      </c>
      <c r="G199" s="5">
        <v>49556.051</v>
      </c>
      <c r="I199" s="9">
        <f t="shared" si="64"/>
        <v>-7390.131000000001</v>
      </c>
      <c r="K199" s="21">
        <f t="shared" si="65"/>
        <v>-0.14912671310310827</v>
      </c>
      <c r="M199" s="9">
        <v>121815.97</v>
      </c>
      <c r="O199" s="9">
        <v>141939.609</v>
      </c>
      <c r="Q199" s="9">
        <f t="shared" si="66"/>
        <v>-20123.638999999996</v>
      </c>
      <c r="S199" s="21">
        <f t="shared" si="67"/>
        <v>-0.14177606336790738</v>
      </c>
      <c r="U199" s="9">
        <v>221472.12</v>
      </c>
      <c r="W199" s="9">
        <v>247927.077</v>
      </c>
      <c r="Y199" s="9">
        <f t="shared" si="68"/>
        <v>-26454.956999999995</v>
      </c>
      <c r="AA199" s="21">
        <f t="shared" si="69"/>
        <v>-0.10670458959188228</v>
      </c>
      <c r="AC199" s="9">
        <v>538383.877</v>
      </c>
      <c r="AE199" s="9">
        <v>499738.6</v>
      </c>
      <c r="AG199" s="9">
        <f t="shared" si="70"/>
        <v>38645.277</v>
      </c>
      <c r="AI199" s="21">
        <f t="shared" si="71"/>
        <v>0.077330982637723</v>
      </c>
    </row>
    <row r="200" spans="1:35" ht="12.75" outlineLevel="1">
      <c r="A200" s="1" t="s">
        <v>453</v>
      </c>
      <c r="B200" s="16" t="s">
        <v>454</v>
      </c>
      <c r="C200" s="1" t="s">
        <v>1192</v>
      </c>
      <c r="E200" s="5">
        <v>723.5500000000001</v>
      </c>
      <c r="G200" s="5">
        <v>272.85</v>
      </c>
      <c r="I200" s="9">
        <f t="shared" si="64"/>
        <v>450.70000000000005</v>
      </c>
      <c r="K200" s="21">
        <f t="shared" si="65"/>
        <v>1.6518233461608942</v>
      </c>
      <c r="M200" s="9">
        <v>866.41</v>
      </c>
      <c r="O200" s="9">
        <v>448.18</v>
      </c>
      <c r="Q200" s="9">
        <f t="shared" si="66"/>
        <v>418.22999999999996</v>
      </c>
      <c r="S200" s="21">
        <f t="shared" si="67"/>
        <v>0.9331741710919719</v>
      </c>
      <c r="U200" s="9">
        <v>964.8100000000001</v>
      </c>
      <c r="W200" s="9">
        <v>587.65</v>
      </c>
      <c r="Y200" s="9">
        <f t="shared" si="68"/>
        <v>377.1600000000001</v>
      </c>
      <c r="AA200" s="21">
        <f t="shared" si="69"/>
        <v>0.641810601548541</v>
      </c>
      <c r="AC200" s="9">
        <v>1883.22</v>
      </c>
      <c r="AE200" s="9">
        <v>2067.71</v>
      </c>
      <c r="AG200" s="9">
        <f t="shared" si="70"/>
        <v>-184.49</v>
      </c>
      <c r="AI200" s="21">
        <f t="shared" si="71"/>
        <v>-0.08922431095269646</v>
      </c>
    </row>
    <row r="201" spans="1:35" ht="12.75" outlineLevel="1">
      <c r="A201" s="1" t="s">
        <v>455</v>
      </c>
      <c r="B201" s="16" t="s">
        <v>456</v>
      </c>
      <c r="C201" s="1" t="s">
        <v>1193</v>
      </c>
      <c r="E201" s="5">
        <v>445.47</v>
      </c>
      <c r="G201" s="5">
        <v>614.69</v>
      </c>
      <c r="I201" s="9">
        <f t="shared" si="64"/>
        <v>-169.22000000000003</v>
      </c>
      <c r="K201" s="21">
        <f t="shared" si="65"/>
        <v>-0.2752932372415364</v>
      </c>
      <c r="M201" s="9">
        <v>1921.45</v>
      </c>
      <c r="O201" s="9">
        <v>2497.38</v>
      </c>
      <c r="Q201" s="9">
        <f t="shared" si="66"/>
        <v>-575.9300000000001</v>
      </c>
      <c r="S201" s="21">
        <f t="shared" si="67"/>
        <v>-0.23061368313993066</v>
      </c>
      <c r="U201" s="9">
        <v>4389.85</v>
      </c>
      <c r="W201" s="9">
        <v>5364.08</v>
      </c>
      <c r="Y201" s="9">
        <f t="shared" si="68"/>
        <v>-974.2299999999996</v>
      </c>
      <c r="AA201" s="21">
        <f t="shared" si="69"/>
        <v>-0.18162107947681608</v>
      </c>
      <c r="AC201" s="9">
        <v>9838.990000000002</v>
      </c>
      <c r="AE201" s="9">
        <v>9419.11</v>
      </c>
      <c r="AG201" s="9">
        <f t="shared" si="70"/>
        <v>419.880000000001</v>
      </c>
      <c r="AI201" s="21">
        <f t="shared" si="71"/>
        <v>0.04457746007850009</v>
      </c>
    </row>
    <row r="202" spans="1:35" ht="12.75" outlineLevel="1">
      <c r="A202" s="1" t="s">
        <v>457</v>
      </c>
      <c r="B202" s="16" t="s">
        <v>458</v>
      </c>
      <c r="C202" s="1" t="s">
        <v>1194</v>
      </c>
      <c r="E202" s="5">
        <v>62614.76</v>
      </c>
      <c r="G202" s="5">
        <v>72395.88</v>
      </c>
      <c r="I202" s="9">
        <f t="shared" si="64"/>
        <v>-9781.120000000003</v>
      </c>
      <c r="K202" s="21">
        <f t="shared" si="65"/>
        <v>-0.13510603089568082</v>
      </c>
      <c r="M202" s="9">
        <v>171819.34</v>
      </c>
      <c r="O202" s="9">
        <v>201505.42</v>
      </c>
      <c r="Q202" s="9">
        <f t="shared" si="66"/>
        <v>-29686.080000000016</v>
      </c>
      <c r="S202" s="21">
        <f t="shared" si="67"/>
        <v>-0.14732149636471323</v>
      </c>
      <c r="U202" s="9">
        <v>325531.02</v>
      </c>
      <c r="W202" s="9">
        <v>364240.75</v>
      </c>
      <c r="Y202" s="9">
        <f t="shared" si="68"/>
        <v>-38709.72999999998</v>
      </c>
      <c r="AA202" s="21">
        <f t="shared" si="69"/>
        <v>-0.10627512160569619</v>
      </c>
      <c r="AC202" s="9">
        <v>764457.362</v>
      </c>
      <c r="AE202" s="9">
        <v>807716.05</v>
      </c>
      <c r="AG202" s="9">
        <f t="shared" si="70"/>
        <v>-43258.68800000008</v>
      </c>
      <c r="AI202" s="21">
        <f t="shared" si="71"/>
        <v>-0.053556801304121764</v>
      </c>
    </row>
    <row r="203" spans="1:35" ht="12.75" outlineLevel="1">
      <c r="A203" s="1" t="s">
        <v>459</v>
      </c>
      <c r="B203" s="16" t="s">
        <v>460</v>
      </c>
      <c r="C203" s="1" t="s">
        <v>1195</v>
      </c>
      <c r="E203" s="5">
        <v>150.70000000000002</v>
      </c>
      <c r="G203" s="5">
        <v>0</v>
      </c>
      <c r="I203" s="9">
        <f t="shared" si="64"/>
        <v>150.70000000000002</v>
      </c>
      <c r="K203" s="21" t="str">
        <f t="shared" si="65"/>
        <v>N.M.</v>
      </c>
      <c r="M203" s="9">
        <v>785.1700000000001</v>
      </c>
      <c r="O203" s="9">
        <v>0.03</v>
      </c>
      <c r="Q203" s="9">
        <f t="shared" si="66"/>
        <v>785.1400000000001</v>
      </c>
      <c r="S203" s="21" t="str">
        <f t="shared" si="67"/>
        <v>N.M.</v>
      </c>
      <c r="U203" s="9">
        <v>1446.52</v>
      </c>
      <c r="W203" s="9">
        <v>25.37</v>
      </c>
      <c r="Y203" s="9">
        <f t="shared" si="68"/>
        <v>1421.15</v>
      </c>
      <c r="AA203" s="21" t="str">
        <f t="shared" si="69"/>
        <v>N.M.</v>
      </c>
      <c r="AC203" s="9">
        <v>1648.13</v>
      </c>
      <c r="AE203" s="9">
        <v>25.37</v>
      </c>
      <c r="AG203" s="9">
        <f t="shared" si="70"/>
        <v>1622.7600000000002</v>
      </c>
      <c r="AI203" s="21" t="str">
        <f t="shared" si="71"/>
        <v>N.M.</v>
      </c>
    </row>
    <row r="204" spans="1:35" ht="12.75" outlineLevel="1">
      <c r="A204" s="1" t="s">
        <v>461</v>
      </c>
      <c r="B204" s="16" t="s">
        <v>462</v>
      </c>
      <c r="C204" s="1" t="s">
        <v>1196</v>
      </c>
      <c r="E204" s="5">
        <v>5457.24</v>
      </c>
      <c r="G204" s="5">
        <v>5392.6900000000005</v>
      </c>
      <c r="I204" s="9">
        <f t="shared" si="64"/>
        <v>64.54999999999927</v>
      </c>
      <c r="K204" s="21">
        <f t="shared" si="65"/>
        <v>0.011969907411699777</v>
      </c>
      <c r="M204" s="9">
        <v>21435.74</v>
      </c>
      <c r="O204" s="9">
        <v>22721.84</v>
      </c>
      <c r="Q204" s="9">
        <f t="shared" si="66"/>
        <v>-1286.0999999999985</v>
      </c>
      <c r="S204" s="21">
        <f t="shared" si="67"/>
        <v>-0.056601930125377106</v>
      </c>
      <c r="U204" s="9">
        <v>37055.16</v>
      </c>
      <c r="W204" s="9">
        <v>52959.22</v>
      </c>
      <c r="Y204" s="9">
        <f t="shared" si="68"/>
        <v>-15904.059999999998</v>
      </c>
      <c r="AA204" s="21">
        <f t="shared" si="69"/>
        <v>-0.30030767069454567</v>
      </c>
      <c r="AC204" s="9">
        <v>83266</v>
      </c>
      <c r="AE204" s="9">
        <v>160692.84</v>
      </c>
      <c r="AG204" s="9">
        <f t="shared" si="70"/>
        <v>-77426.84</v>
      </c>
      <c r="AI204" s="21">
        <f t="shared" si="71"/>
        <v>-0.4818313000131182</v>
      </c>
    </row>
    <row r="205" spans="1:35" ht="12.75" outlineLevel="1">
      <c r="A205" s="1" t="s">
        <v>463</v>
      </c>
      <c r="B205" s="16" t="s">
        <v>464</v>
      </c>
      <c r="C205" s="1" t="s">
        <v>1197</v>
      </c>
      <c r="E205" s="5">
        <v>72789.59</v>
      </c>
      <c r="G205" s="5">
        <v>42043.840000000004</v>
      </c>
      <c r="I205" s="9">
        <f t="shared" si="64"/>
        <v>30745.749999999993</v>
      </c>
      <c r="K205" s="21">
        <f t="shared" si="65"/>
        <v>0.7312783513589622</v>
      </c>
      <c r="M205" s="9">
        <v>247183.67</v>
      </c>
      <c r="O205" s="9">
        <v>210389.82</v>
      </c>
      <c r="Q205" s="9">
        <f t="shared" si="66"/>
        <v>36793.850000000006</v>
      </c>
      <c r="S205" s="21">
        <f t="shared" si="67"/>
        <v>0.17488417452897675</v>
      </c>
      <c r="U205" s="9">
        <v>482951.43</v>
      </c>
      <c r="W205" s="9">
        <v>469363.42</v>
      </c>
      <c r="Y205" s="9">
        <f t="shared" si="68"/>
        <v>13588.01000000001</v>
      </c>
      <c r="AA205" s="21">
        <f t="shared" si="69"/>
        <v>0.028949870017565514</v>
      </c>
      <c r="AC205" s="9">
        <v>890590.03</v>
      </c>
      <c r="AE205" s="9">
        <v>1291691.2</v>
      </c>
      <c r="AG205" s="9">
        <f t="shared" si="70"/>
        <v>-401101.1699999999</v>
      </c>
      <c r="AI205" s="21">
        <f t="shared" si="71"/>
        <v>-0.3105240401111349</v>
      </c>
    </row>
    <row r="206" spans="1:35" ht="12.75" outlineLevel="1">
      <c r="A206" s="1" t="s">
        <v>465</v>
      </c>
      <c r="B206" s="16" t="s">
        <v>466</v>
      </c>
      <c r="C206" s="1" t="s">
        <v>1198</v>
      </c>
      <c r="E206" s="5">
        <v>0</v>
      </c>
      <c r="G206" s="5">
        <v>143.8</v>
      </c>
      <c r="I206" s="9">
        <f aca="true" t="shared" si="72" ref="I206:I237">+E206-G206</f>
        <v>-143.8</v>
      </c>
      <c r="K206" s="21" t="str">
        <f aca="true" t="shared" si="73" ref="K206:K237">IF(G206&lt;0,IF(I206=0,0,IF(OR(G206=0,E206=0),"N.M.",IF(ABS(I206/G206)&gt;=10,"N.M.",I206/(-G206)))),IF(I206=0,0,IF(OR(G206=0,E206=0),"N.M.",IF(ABS(I206/G206)&gt;=10,"N.M.",I206/G206))))</f>
        <v>N.M.</v>
      </c>
      <c r="M206" s="9">
        <v>422.94</v>
      </c>
      <c r="O206" s="9">
        <v>120208.7</v>
      </c>
      <c r="Q206" s="9">
        <f aca="true" t="shared" si="74" ref="Q206:Q237">(+M206-O206)</f>
        <v>-119785.76</v>
      </c>
      <c r="S206" s="21">
        <f aca="true" t="shared" si="75" ref="S206:S237">IF(O206&lt;0,IF(Q206=0,0,IF(OR(O206=0,M206=0),"N.M.",IF(ABS(Q206/O206)&gt;=10,"N.M.",Q206/(-O206)))),IF(Q206=0,0,IF(OR(O206=0,M206=0),"N.M.",IF(ABS(Q206/O206)&gt;=10,"N.M.",Q206/O206))))</f>
        <v>-0.9964816190508673</v>
      </c>
      <c r="U206" s="9">
        <v>422.94</v>
      </c>
      <c r="W206" s="9">
        <v>103401.72</v>
      </c>
      <c r="Y206" s="9">
        <f aca="true" t="shared" si="76" ref="Y206:Y237">(+U206-W206)</f>
        <v>-102978.78</v>
      </c>
      <c r="AA206" s="21">
        <f aca="true" t="shared" si="77" ref="AA206:AA237">IF(W206&lt;0,IF(Y206=0,0,IF(OR(W206=0,U206=0),"N.M.",IF(ABS(Y206/W206)&gt;=10,"N.M.",Y206/(-W206)))),IF(Y206=0,0,IF(OR(W206=0,U206=0),"N.M.",IF(ABS(Y206/W206)&gt;=10,"N.M.",Y206/W206))))</f>
        <v>-0.9959097392190381</v>
      </c>
      <c r="AC206" s="9">
        <v>66320.89</v>
      </c>
      <c r="AE206" s="9">
        <v>214321.02000000002</v>
      </c>
      <c r="AG206" s="9">
        <f aca="true" t="shared" si="78" ref="AG206:AG237">(+AC206-AE206)</f>
        <v>-148000.13</v>
      </c>
      <c r="AI206" s="21">
        <f aca="true" t="shared" si="79" ref="AI206:AI237">IF(AE206&lt;0,IF(AG206=0,0,IF(OR(AE206=0,AC206=0),"N.M.",IF(ABS(AG206/AE206)&gt;=10,"N.M.",AG206/(-AE206)))),IF(AG206=0,0,IF(OR(AE206=0,AC206=0),"N.M.",IF(ABS(AG206/AE206)&gt;=10,"N.M.",AG206/AE206))))</f>
        <v>-0.6905534977390458</v>
      </c>
    </row>
    <row r="207" spans="1:35" ht="12.75" outlineLevel="1">
      <c r="A207" s="1" t="s">
        <v>467</v>
      </c>
      <c r="B207" s="16" t="s">
        <v>468</v>
      </c>
      <c r="C207" s="1" t="s">
        <v>1199</v>
      </c>
      <c r="E207" s="5">
        <v>0</v>
      </c>
      <c r="G207" s="5">
        <v>153.1</v>
      </c>
      <c r="I207" s="9">
        <f t="shared" si="72"/>
        <v>-153.1</v>
      </c>
      <c r="K207" s="21" t="str">
        <f t="shared" si="73"/>
        <v>N.M.</v>
      </c>
      <c r="M207" s="9">
        <v>36.69</v>
      </c>
      <c r="O207" s="9">
        <v>21163.75</v>
      </c>
      <c r="Q207" s="9">
        <f t="shared" si="74"/>
        <v>-21127.06</v>
      </c>
      <c r="S207" s="21">
        <f t="shared" si="75"/>
        <v>-0.9982663752879335</v>
      </c>
      <c r="U207" s="9">
        <v>36.69</v>
      </c>
      <c r="W207" s="9">
        <v>26319.77</v>
      </c>
      <c r="Y207" s="9">
        <f t="shared" si="76"/>
        <v>-26283.08</v>
      </c>
      <c r="AA207" s="21">
        <f t="shared" si="77"/>
        <v>-0.9986059908578229</v>
      </c>
      <c r="AC207" s="9">
        <v>9412.980000000001</v>
      </c>
      <c r="AE207" s="9">
        <v>39847.12</v>
      </c>
      <c r="AG207" s="9">
        <f t="shared" si="78"/>
        <v>-30434.14</v>
      </c>
      <c r="AI207" s="21">
        <f t="shared" si="79"/>
        <v>-0.7637726390263587</v>
      </c>
    </row>
    <row r="208" spans="1:35" ht="12.75" outlineLevel="1">
      <c r="A208" s="1" t="s">
        <v>469</v>
      </c>
      <c r="B208" s="16" t="s">
        <v>470</v>
      </c>
      <c r="C208" s="1" t="s">
        <v>1200</v>
      </c>
      <c r="E208" s="5">
        <v>3492.14</v>
      </c>
      <c r="G208" s="5">
        <v>2500.81</v>
      </c>
      <c r="I208" s="9">
        <f t="shared" si="72"/>
        <v>991.3299999999999</v>
      </c>
      <c r="K208" s="21">
        <f t="shared" si="73"/>
        <v>0.39640356524486065</v>
      </c>
      <c r="M208" s="9">
        <v>8366.97</v>
      </c>
      <c r="O208" s="9">
        <v>4943.2</v>
      </c>
      <c r="Q208" s="9">
        <f t="shared" si="74"/>
        <v>3423.7699999999995</v>
      </c>
      <c r="S208" s="21">
        <f t="shared" si="75"/>
        <v>0.6926221880563197</v>
      </c>
      <c r="U208" s="9">
        <v>12868.73</v>
      </c>
      <c r="W208" s="9">
        <v>5859.05</v>
      </c>
      <c r="Y208" s="9">
        <f t="shared" si="76"/>
        <v>7009.679999999999</v>
      </c>
      <c r="AA208" s="21">
        <f t="shared" si="77"/>
        <v>1.1963850794924091</v>
      </c>
      <c r="AC208" s="9">
        <v>23936.1</v>
      </c>
      <c r="AE208" s="9">
        <v>11230.52</v>
      </c>
      <c r="AG208" s="9">
        <f t="shared" si="78"/>
        <v>12705.579999999998</v>
      </c>
      <c r="AI208" s="21">
        <f t="shared" si="79"/>
        <v>1.131343873658566</v>
      </c>
    </row>
    <row r="209" spans="1:35" ht="12.75" outlineLevel="1">
      <c r="A209" s="1" t="s">
        <v>471</v>
      </c>
      <c r="B209" s="16" t="s">
        <v>472</v>
      </c>
      <c r="C209" s="1" t="s">
        <v>1201</v>
      </c>
      <c r="E209" s="5">
        <v>974.38</v>
      </c>
      <c r="G209" s="5">
        <v>1477.05</v>
      </c>
      <c r="I209" s="9">
        <f t="shared" si="72"/>
        <v>-502.66999999999996</v>
      </c>
      <c r="K209" s="21">
        <f t="shared" si="73"/>
        <v>-0.3403202328966521</v>
      </c>
      <c r="M209" s="9">
        <v>3793.4700000000003</v>
      </c>
      <c r="O209" s="9">
        <v>4653.58</v>
      </c>
      <c r="Q209" s="9">
        <f t="shared" si="74"/>
        <v>-860.1099999999997</v>
      </c>
      <c r="S209" s="21">
        <f t="shared" si="75"/>
        <v>-0.18482759509882707</v>
      </c>
      <c r="U209" s="9">
        <v>6956.2300000000005</v>
      </c>
      <c r="W209" s="9">
        <v>15523.48</v>
      </c>
      <c r="Y209" s="9">
        <f t="shared" si="76"/>
        <v>-8567.25</v>
      </c>
      <c r="AA209" s="21">
        <f t="shared" si="77"/>
        <v>-0.5518897824456888</v>
      </c>
      <c r="AC209" s="9">
        <v>17789.08</v>
      </c>
      <c r="AE209" s="9">
        <v>25244.1</v>
      </c>
      <c r="AG209" s="9">
        <f t="shared" si="78"/>
        <v>-7455.019999999997</v>
      </c>
      <c r="AI209" s="21">
        <f t="shared" si="79"/>
        <v>-0.2953173216712023</v>
      </c>
    </row>
    <row r="210" spans="1:35" ht="12.75" outlineLevel="1">
      <c r="A210" s="1" t="s">
        <v>473</v>
      </c>
      <c r="B210" s="16" t="s">
        <v>474</v>
      </c>
      <c r="C210" s="1" t="s">
        <v>1202</v>
      </c>
      <c r="E210" s="5">
        <v>13479.98</v>
      </c>
      <c r="G210" s="5">
        <v>11331.62</v>
      </c>
      <c r="I210" s="9">
        <f t="shared" si="72"/>
        <v>2148.3599999999988</v>
      </c>
      <c r="K210" s="21">
        <f t="shared" si="73"/>
        <v>0.18958983799315532</v>
      </c>
      <c r="M210" s="9">
        <v>43688.58</v>
      </c>
      <c r="O210" s="9">
        <v>41953.68</v>
      </c>
      <c r="Q210" s="9">
        <f t="shared" si="74"/>
        <v>1734.9000000000015</v>
      </c>
      <c r="S210" s="21">
        <f t="shared" si="75"/>
        <v>0.04135274903178938</v>
      </c>
      <c r="U210" s="9">
        <v>86332.93000000001</v>
      </c>
      <c r="W210" s="9">
        <v>82777.7</v>
      </c>
      <c r="Y210" s="9">
        <f t="shared" si="76"/>
        <v>3555.2300000000105</v>
      </c>
      <c r="AA210" s="21">
        <f t="shared" si="77"/>
        <v>0.04294912760320727</v>
      </c>
      <c r="AC210" s="9">
        <v>182232.13</v>
      </c>
      <c r="AE210" s="9">
        <v>209090.1</v>
      </c>
      <c r="AG210" s="9">
        <f t="shared" si="78"/>
        <v>-26857.97</v>
      </c>
      <c r="AI210" s="21">
        <f t="shared" si="79"/>
        <v>-0.12845165792163282</v>
      </c>
    </row>
    <row r="211" spans="1:35" ht="12.75" outlineLevel="1">
      <c r="A211" s="1" t="s">
        <v>475</v>
      </c>
      <c r="B211" s="16" t="s">
        <v>476</v>
      </c>
      <c r="C211" s="1" t="s">
        <v>1203</v>
      </c>
      <c r="E211" s="5">
        <v>13388.880000000001</v>
      </c>
      <c r="G211" s="5">
        <v>13374.493</v>
      </c>
      <c r="I211" s="9">
        <f t="shared" si="72"/>
        <v>14.387000000000626</v>
      </c>
      <c r="K211" s="21">
        <f t="shared" si="73"/>
        <v>0.0010757043276332513</v>
      </c>
      <c r="M211" s="9">
        <v>33189.37</v>
      </c>
      <c r="O211" s="9">
        <v>32373.185</v>
      </c>
      <c r="Q211" s="9">
        <f t="shared" si="74"/>
        <v>816.1850000000013</v>
      </c>
      <c r="S211" s="21">
        <f t="shared" si="75"/>
        <v>0.025211760906441588</v>
      </c>
      <c r="U211" s="9">
        <v>57681.42</v>
      </c>
      <c r="W211" s="9">
        <v>60792.603</v>
      </c>
      <c r="Y211" s="9">
        <f t="shared" si="76"/>
        <v>-3111.1830000000045</v>
      </c>
      <c r="AA211" s="21">
        <f t="shared" si="77"/>
        <v>-0.05117699928065269</v>
      </c>
      <c r="AC211" s="9">
        <v>196298.84399999998</v>
      </c>
      <c r="AE211" s="9">
        <v>197145.926</v>
      </c>
      <c r="AG211" s="9">
        <f t="shared" si="78"/>
        <v>-847.082000000024</v>
      </c>
      <c r="AI211" s="21">
        <f t="shared" si="79"/>
        <v>-0.004296725867923966</v>
      </c>
    </row>
    <row r="212" spans="1:35" ht="12.75" outlineLevel="1">
      <c r="A212" s="1" t="s">
        <v>477</v>
      </c>
      <c r="B212" s="16" t="s">
        <v>478</v>
      </c>
      <c r="C212" s="1" t="s">
        <v>1204</v>
      </c>
      <c r="E212" s="5">
        <v>32407.27</v>
      </c>
      <c r="G212" s="5">
        <v>19065.477</v>
      </c>
      <c r="I212" s="9">
        <f t="shared" si="72"/>
        <v>13341.793000000001</v>
      </c>
      <c r="K212" s="21">
        <f t="shared" si="73"/>
        <v>0.6997880514607635</v>
      </c>
      <c r="M212" s="9">
        <v>56650.020000000004</v>
      </c>
      <c r="O212" s="9">
        <v>61942.85</v>
      </c>
      <c r="Q212" s="9">
        <f t="shared" si="74"/>
        <v>-5292.8299999999945</v>
      </c>
      <c r="S212" s="21">
        <f t="shared" si="75"/>
        <v>-0.08544698863549215</v>
      </c>
      <c r="U212" s="9">
        <v>134866.38</v>
      </c>
      <c r="W212" s="9">
        <v>129551.341</v>
      </c>
      <c r="Y212" s="9">
        <f t="shared" si="76"/>
        <v>5315.039000000004</v>
      </c>
      <c r="AA212" s="21">
        <f t="shared" si="77"/>
        <v>0.0410265070123821</v>
      </c>
      <c r="AC212" s="9">
        <v>302062.93700000003</v>
      </c>
      <c r="AE212" s="9">
        <v>365838.72</v>
      </c>
      <c r="AG212" s="9">
        <f t="shared" si="78"/>
        <v>-63775.78299999994</v>
      </c>
      <c r="AI212" s="21">
        <f t="shared" si="79"/>
        <v>-0.17432759167755654</v>
      </c>
    </row>
    <row r="213" spans="1:35" ht="12.75" outlineLevel="1">
      <c r="A213" s="1" t="s">
        <v>479</v>
      </c>
      <c r="B213" s="16" t="s">
        <v>480</v>
      </c>
      <c r="C213" s="1" t="s">
        <v>1205</v>
      </c>
      <c r="E213" s="5">
        <v>7434</v>
      </c>
      <c r="G213" s="5">
        <v>7267.5</v>
      </c>
      <c r="I213" s="9">
        <f t="shared" si="72"/>
        <v>166.5</v>
      </c>
      <c r="K213" s="21">
        <f t="shared" si="73"/>
        <v>0.022910216718266253</v>
      </c>
      <c r="M213" s="9">
        <v>26827.5</v>
      </c>
      <c r="O213" s="9">
        <v>26224.5</v>
      </c>
      <c r="Q213" s="9">
        <f t="shared" si="74"/>
        <v>603</v>
      </c>
      <c r="S213" s="21">
        <f t="shared" si="75"/>
        <v>0.02299376537207573</v>
      </c>
      <c r="U213" s="9">
        <v>51853.5</v>
      </c>
      <c r="W213" s="9">
        <v>51696</v>
      </c>
      <c r="Y213" s="9">
        <f t="shared" si="76"/>
        <v>157.5</v>
      </c>
      <c r="AA213" s="21">
        <f t="shared" si="77"/>
        <v>0.003046657381615599</v>
      </c>
      <c r="AC213" s="9">
        <v>119112</v>
      </c>
      <c r="AE213" s="9">
        <v>118660.5</v>
      </c>
      <c r="AG213" s="9">
        <f t="shared" si="78"/>
        <v>451.5</v>
      </c>
      <c r="AI213" s="21">
        <f t="shared" si="79"/>
        <v>0.0038049730112379434</v>
      </c>
    </row>
    <row r="214" spans="1:35" ht="12.75" outlineLevel="1">
      <c r="A214" s="1" t="s">
        <v>481</v>
      </c>
      <c r="B214" s="16" t="s">
        <v>482</v>
      </c>
      <c r="C214" s="1" t="s">
        <v>1206</v>
      </c>
      <c r="E214" s="5">
        <v>-799954</v>
      </c>
      <c r="G214" s="5">
        <v>-145181</v>
      </c>
      <c r="I214" s="9">
        <f t="shared" si="72"/>
        <v>-654773</v>
      </c>
      <c r="K214" s="21">
        <f t="shared" si="73"/>
        <v>-4.510046080409971</v>
      </c>
      <c r="M214" s="9">
        <v>-2399862</v>
      </c>
      <c r="O214" s="9">
        <v>-435543</v>
      </c>
      <c r="Q214" s="9">
        <f t="shared" si="74"/>
        <v>-1964319</v>
      </c>
      <c r="S214" s="21">
        <f t="shared" si="75"/>
        <v>-4.510046080409971</v>
      </c>
      <c r="U214" s="9">
        <v>-3922218</v>
      </c>
      <c r="W214" s="9">
        <v>-827455</v>
      </c>
      <c r="Y214" s="9">
        <f t="shared" si="76"/>
        <v>-3094763</v>
      </c>
      <c r="AA214" s="21">
        <f t="shared" si="77"/>
        <v>-3.7400982530772064</v>
      </c>
      <c r="AC214" s="9">
        <v>-5117333</v>
      </c>
      <c r="AE214" s="9">
        <v>-2001645</v>
      </c>
      <c r="AG214" s="9">
        <f t="shared" si="78"/>
        <v>-3115688</v>
      </c>
      <c r="AI214" s="21">
        <f t="shared" si="79"/>
        <v>-1.5565637263350893</v>
      </c>
    </row>
    <row r="215" spans="1:35" ht="12.75" outlineLevel="1">
      <c r="A215" s="1" t="s">
        <v>483</v>
      </c>
      <c r="B215" s="16" t="s">
        <v>484</v>
      </c>
      <c r="C215" s="1" t="s">
        <v>1207</v>
      </c>
      <c r="E215" s="5">
        <v>55902.450000000004</v>
      </c>
      <c r="G215" s="5">
        <v>35097.72</v>
      </c>
      <c r="I215" s="9">
        <f t="shared" si="72"/>
        <v>20804.730000000003</v>
      </c>
      <c r="K215" s="21">
        <f t="shared" si="73"/>
        <v>0.5927658548760433</v>
      </c>
      <c r="M215" s="9">
        <v>167707.58000000002</v>
      </c>
      <c r="O215" s="9">
        <v>61863.9</v>
      </c>
      <c r="Q215" s="9">
        <f t="shared" si="74"/>
        <v>105843.68000000002</v>
      </c>
      <c r="S215" s="21">
        <f t="shared" si="75"/>
        <v>1.7109118565108248</v>
      </c>
      <c r="U215" s="9">
        <v>281155.61</v>
      </c>
      <c r="W215" s="9">
        <v>86350.21</v>
      </c>
      <c r="Y215" s="9">
        <f t="shared" si="76"/>
        <v>194805.39999999997</v>
      </c>
      <c r="AA215" s="21">
        <f t="shared" si="77"/>
        <v>2.255992197355397</v>
      </c>
      <c r="AC215" s="9">
        <v>566803.46</v>
      </c>
      <c r="AE215" s="9">
        <v>106644.64000000001</v>
      </c>
      <c r="AG215" s="9">
        <f t="shared" si="78"/>
        <v>460158.81999999995</v>
      </c>
      <c r="AI215" s="21">
        <f t="shared" si="79"/>
        <v>4.314879960211782</v>
      </c>
    </row>
    <row r="216" spans="1:35" ht="12.75" outlineLevel="1">
      <c r="A216" s="1" t="s">
        <v>485</v>
      </c>
      <c r="B216" s="16" t="s">
        <v>486</v>
      </c>
      <c r="C216" s="1" t="s">
        <v>1208</v>
      </c>
      <c r="E216" s="5">
        <v>-5180.959</v>
      </c>
      <c r="G216" s="5">
        <v>0</v>
      </c>
      <c r="I216" s="9">
        <f t="shared" si="72"/>
        <v>-5180.959</v>
      </c>
      <c r="K216" s="21" t="str">
        <f t="shared" si="73"/>
        <v>N.M.</v>
      </c>
      <c r="M216" s="9">
        <v>-15542.879</v>
      </c>
      <c r="O216" s="9">
        <v>0</v>
      </c>
      <c r="Q216" s="9">
        <f t="shared" si="74"/>
        <v>-15542.879</v>
      </c>
      <c r="S216" s="21" t="str">
        <f t="shared" si="75"/>
        <v>N.M.</v>
      </c>
      <c r="U216" s="9">
        <v>-15542.879</v>
      </c>
      <c r="W216" s="9">
        <v>0</v>
      </c>
      <c r="Y216" s="9">
        <f t="shared" si="76"/>
        <v>-15542.879</v>
      </c>
      <c r="AA216" s="21" t="str">
        <f t="shared" si="77"/>
        <v>N.M.</v>
      </c>
      <c r="AC216" s="9">
        <v>-15542.879</v>
      </c>
      <c r="AE216" s="9">
        <v>0</v>
      </c>
      <c r="AG216" s="9">
        <f t="shared" si="78"/>
        <v>-15542.879</v>
      </c>
      <c r="AI216" s="21" t="str">
        <f t="shared" si="79"/>
        <v>N.M.</v>
      </c>
    </row>
    <row r="217" spans="1:35" ht="12.75" outlineLevel="1">
      <c r="A217" s="1" t="s">
        <v>487</v>
      </c>
      <c r="B217" s="16" t="s">
        <v>488</v>
      </c>
      <c r="C217" s="1" t="s">
        <v>1209</v>
      </c>
      <c r="E217" s="5">
        <v>37936.58</v>
      </c>
      <c r="G217" s="5">
        <v>81686.226</v>
      </c>
      <c r="I217" s="9">
        <f t="shared" si="72"/>
        <v>-43749.64599999999</v>
      </c>
      <c r="K217" s="21">
        <f t="shared" si="73"/>
        <v>-0.5355816781154756</v>
      </c>
      <c r="M217" s="9">
        <v>160838.414</v>
      </c>
      <c r="O217" s="9">
        <v>264615.822</v>
      </c>
      <c r="Q217" s="9">
        <f t="shared" si="74"/>
        <v>-103777.408</v>
      </c>
      <c r="S217" s="21">
        <f t="shared" si="75"/>
        <v>-0.39218141687687896</v>
      </c>
      <c r="U217" s="9">
        <v>30293.394</v>
      </c>
      <c r="W217" s="9">
        <v>388098.855</v>
      </c>
      <c r="Y217" s="9">
        <f t="shared" si="76"/>
        <v>-357805.461</v>
      </c>
      <c r="AA217" s="21">
        <f t="shared" si="77"/>
        <v>-0.9219441294151719</v>
      </c>
      <c r="AC217" s="9">
        <v>852747.344</v>
      </c>
      <c r="AE217" s="9">
        <v>846186.529</v>
      </c>
      <c r="AG217" s="9">
        <f t="shared" si="78"/>
        <v>6560.8150000000605</v>
      </c>
      <c r="AI217" s="21">
        <f t="shared" si="79"/>
        <v>0.007753390978409278</v>
      </c>
    </row>
    <row r="218" spans="1:35" ht="12.75" outlineLevel="1">
      <c r="A218" s="1" t="s">
        <v>489</v>
      </c>
      <c r="B218" s="16" t="s">
        <v>490</v>
      </c>
      <c r="C218" s="1" t="s">
        <v>1210</v>
      </c>
      <c r="E218" s="5">
        <v>493.84000000000003</v>
      </c>
      <c r="G218" s="5">
        <v>0</v>
      </c>
      <c r="I218" s="9">
        <f t="shared" si="72"/>
        <v>493.84000000000003</v>
      </c>
      <c r="K218" s="21" t="str">
        <f t="shared" si="73"/>
        <v>N.M.</v>
      </c>
      <c r="M218" s="9">
        <v>5647.3</v>
      </c>
      <c r="O218" s="9">
        <v>446.51</v>
      </c>
      <c r="Q218" s="9">
        <f t="shared" si="74"/>
        <v>5200.79</v>
      </c>
      <c r="S218" s="21" t="str">
        <f t="shared" si="75"/>
        <v>N.M.</v>
      </c>
      <c r="U218" s="9">
        <v>8765.08</v>
      </c>
      <c r="W218" s="9">
        <v>1944.47</v>
      </c>
      <c r="Y218" s="9">
        <f t="shared" si="76"/>
        <v>6820.61</v>
      </c>
      <c r="AA218" s="21">
        <f t="shared" si="77"/>
        <v>3.5076961845644314</v>
      </c>
      <c r="AC218" s="9">
        <v>8865.08</v>
      </c>
      <c r="AE218" s="9">
        <v>2044.47</v>
      </c>
      <c r="AG218" s="9">
        <f t="shared" si="78"/>
        <v>6820.61</v>
      </c>
      <c r="AI218" s="21">
        <f t="shared" si="79"/>
        <v>3.3361262332046935</v>
      </c>
    </row>
    <row r="219" spans="1:35" ht="12.75" outlineLevel="1">
      <c r="A219" s="1" t="s">
        <v>491</v>
      </c>
      <c r="B219" s="16" t="s">
        <v>492</v>
      </c>
      <c r="C219" s="1" t="s">
        <v>1211</v>
      </c>
      <c r="E219" s="5">
        <v>6074.93</v>
      </c>
      <c r="G219" s="5">
        <v>6568.81</v>
      </c>
      <c r="I219" s="9">
        <f t="shared" si="72"/>
        <v>-493.8800000000001</v>
      </c>
      <c r="K219" s="21">
        <f t="shared" si="73"/>
        <v>-0.07518561200582755</v>
      </c>
      <c r="M219" s="9">
        <v>21908.3</v>
      </c>
      <c r="O219" s="9">
        <v>22691.06</v>
      </c>
      <c r="Q219" s="9">
        <f t="shared" si="74"/>
        <v>-782.760000000002</v>
      </c>
      <c r="S219" s="21">
        <f t="shared" si="75"/>
        <v>-0.034496405192177095</v>
      </c>
      <c r="U219" s="9">
        <v>37010.11</v>
      </c>
      <c r="W219" s="9">
        <v>49817.340000000004</v>
      </c>
      <c r="Y219" s="9">
        <f t="shared" si="76"/>
        <v>-12807.230000000003</v>
      </c>
      <c r="AA219" s="21">
        <f t="shared" si="77"/>
        <v>-0.25708377845946817</v>
      </c>
      <c r="AC219" s="9">
        <v>91879.78</v>
      </c>
      <c r="AE219" s="9">
        <v>143563.43</v>
      </c>
      <c r="AG219" s="9">
        <f t="shared" si="78"/>
        <v>-51683.649999999994</v>
      </c>
      <c r="AI219" s="21">
        <f t="shared" si="79"/>
        <v>-0.360005678326298</v>
      </c>
    </row>
    <row r="220" spans="1:35" ht="12.75" outlineLevel="1">
      <c r="A220" s="1" t="s">
        <v>493</v>
      </c>
      <c r="B220" s="16" t="s">
        <v>494</v>
      </c>
      <c r="C220" s="1" t="s">
        <v>1212</v>
      </c>
      <c r="E220" s="5">
        <v>79131.27</v>
      </c>
      <c r="G220" s="5">
        <v>51157.57</v>
      </c>
      <c r="I220" s="9">
        <f t="shared" si="72"/>
        <v>27973.700000000004</v>
      </c>
      <c r="K220" s="21">
        <f t="shared" si="73"/>
        <v>0.5468144792647501</v>
      </c>
      <c r="M220" s="9">
        <v>260287.48</v>
      </c>
      <c r="O220" s="9">
        <v>206643.73</v>
      </c>
      <c r="Q220" s="9">
        <f t="shared" si="74"/>
        <v>53643.75</v>
      </c>
      <c r="S220" s="21">
        <f t="shared" si="75"/>
        <v>0.25959534315413296</v>
      </c>
      <c r="U220" s="9">
        <v>487906.88</v>
      </c>
      <c r="W220" s="9">
        <v>435995.64</v>
      </c>
      <c r="Y220" s="9">
        <f t="shared" si="76"/>
        <v>51911.23999999999</v>
      </c>
      <c r="AA220" s="21">
        <f t="shared" si="77"/>
        <v>0.11906366770089717</v>
      </c>
      <c r="AC220" s="9">
        <v>973610.55</v>
      </c>
      <c r="AE220" s="9">
        <v>1144882.17</v>
      </c>
      <c r="AG220" s="9">
        <f t="shared" si="78"/>
        <v>-171271.61999999988</v>
      </c>
      <c r="AI220" s="21">
        <f t="shared" si="79"/>
        <v>-0.14959759570716338</v>
      </c>
    </row>
    <row r="221" spans="1:35" ht="12.75" outlineLevel="1">
      <c r="A221" s="1" t="s">
        <v>495</v>
      </c>
      <c r="B221" s="16" t="s">
        <v>496</v>
      </c>
      <c r="C221" s="1" t="s">
        <v>1171</v>
      </c>
      <c r="E221" s="5">
        <v>84986.43000000001</v>
      </c>
      <c r="G221" s="5">
        <v>43102.686</v>
      </c>
      <c r="I221" s="9">
        <f t="shared" si="72"/>
        <v>41883.744000000006</v>
      </c>
      <c r="K221" s="21">
        <f t="shared" si="73"/>
        <v>0.9717200454746603</v>
      </c>
      <c r="M221" s="9">
        <v>-56782.99</v>
      </c>
      <c r="O221" s="9">
        <v>207011.03</v>
      </c>
      <c r="Q221" s="9">
        <f t="shared" si="74"/>
        <v>-263794.02</v>
      </c>
      <c r="S221" s="21">
        <f t="shared" si="75"/>
        <v>-1.274299345305417</v>
      </c>
      <c r="U221" s="9">
        <v>338758.44</v>
      </c>
      <c r="W221" s="9">
        <v>367133.724</v>
      </c>
      <c r="Y221" s="9">
        <f t="shared" si="76"/>
        <v>-28375.283999999985</v>
      </c>
      <c r="AA221" s="21">
        <f t="shared" si="77"/>
        <v>-0.0772886884126177</v>
      </c>
      <c r="AC221" s="9">
        <v>1027360.19</v>
      </c>
      <c r="AE221" s="9">
        <v>953465.131</v>
      </c>
      <c r="AG221" s="9">
        <f t="shared" si="78"/>
        <v>73895.05899999989</v>
      </c>
      <c r="AI221" s="21">
        <f t="shared" si="79"/>
        <v>0.07750158511040493</v>
      </c>
    </row>
    <row r="222" spans="1:35" ht="12.75" outlineLevel="1">
      <c r="A222" s="1" t="s">
        <v>497</v>
      </c>
      <c r="B222" s="16" t="s">
        <v>498</v>
      </c>
      <c r="C222" s="1" t="s">
        <v>1192</v>
      </c>
      <c r="E222" s="5">
        <v>-328.04</v>
      </c>
      <c r="G222" s="5">
        <v>-135.87</v>
      </c>
      <c r="I222" s="9">
        <f t="shared" si="72"/>
        <v>-192.17000000000002</v>
      </c>
      <c r="K222" s="21">
        <f t="shared" si="73"/>
        <v>-1.4143666740266432</v>
      </c>
      <c r="M222" s="9">
        <v>281.84000000000003</v>
      </c>
      <c r="O222" s="9">
        <v>778.9300000000001</v>
      </c>
      <c r="Q222" s="9">
        <f t="shared" si="74"/>
        <v>-497.09000000000003</v>
      </c>
      <c r="S222" s="21">
        <f t="shared" si="75"/>
        <v>-0.6381703105542218</v>
      </c>
      <c r="U222" s="9">
        <v>1371.44</v>
      </c>
      <c r="W222" s="9">
        <v>2310</v>
      </c>
      <c r="Y222" s="9">
        <f t="shared" si="76"/>
        <v>-938.56</v>
      </c>
      <c r="AA222" s="21">
        <f t="shared" si="77"/>
        <v>-0.4063030303030303</v>
      </c>
      <c r="AC222" s="9">
        <v>4149.33</v>
      </c>
      <c r="AE222" s="9">
        <v>10436.19</v>
      </c>
      <c r="AG222" s="9">
        <f t="shared" si="78"/>
        <v>-6286.860000000001</v>
      </c>
      <c r="AI222" s="21">
        <f t="shared" si="79"/>
        <v>-0.602409500018685</v>
      </c>
    </row>
    <row r="223" spans="1:35" ht="12.75" outlineLevel="1">
      <c r="A223" s="1" t="s">
        <v>499</v>
      </c>
      <c r="B223" s="16" t="s">
        <v>500</v>
      </c>
      <c r="C223" s="1" t="s">
        <v>1213</v>
      </c>
      <c r="E223" s="5">
        <v>20094.14</v>
      </c>
      <c r="G223" s="5">
        <v>15260.145</v>
      </c>
      <c r="I223" s="9">
        <f t="shared" si="72"/>
        <v>4833.994999999999</v>
      </c>
      <c r="K223" s="21">
        <f t="shared" si="73"/>
        <v>0.31677254704984775</v>
      </c>
      <c r="M223" s="9">
        <v>55085.98</v>
      </c>
      <c r="O223" s="9">
        <v>48353.876000000004</v>
      </c>
      <c r="Q223" s="9">
        <f t="shared" si="74"/>
        <v>6732.103999999999</v>
      </c>
      <c r="S223" s="21">
        <f t="shared" si="75"/>
        <v>0.1392257365262714</v>
      </c>
      <c r="U223" s="9">
        <v>93005.06</v>
      </c>
      <c r="W223" s="9">
        <v>89915.924</v>
      </c>
      <c r="Y223" s="9">
        <f t="shared" si="76"/>
        <v>3089.1359999999986</v>
      </c>
      <c r="AA223" s="21">
        <f t="shared" si="77"/>
        <v>0.034355827784186464</v>
      </c>
      <c r="AC223" s="9">
        <v>243694.018</v>
      </c>
      <c r="AE223" s="9">
        <v>235753.459</v>
      </c>
      <c r="AG223" s="9">
        <f t="shared" si="78"/>
        <v>7940.559000000008</v>
      </c>
      <c r="AI223" s="21">
        <f t="shared" si="79"/>
        <v>0.033681622461369735</v>
      </c>
    </row>
    <row r="224" spans="1:35" ht="12.75" outlineLevel="1">
      <c r="A224" s="1" t="s">
        <v>501</v>
      </c>
      <c r="B224" s="16" t="s">
        <v>502</v>
      </c>
      <c r="C224" s="1" t="s">
        <v>1204</v>
      </c>
      <c r="E224" s="5">
        <v>59042.75</v>
      </c>
      <c r="G224" s="5">
        <v>115135.01000000001</v>
      </c>
      <c r="I224" s="9">
        <f t="shared" si="72"/>
        <v>-56092.26000000001</v>
      </c>
      <c r="K224" s="21">
        <f t="shared" si="73"/>
        <v>-0.48718682527582186</v>
      </c>
      <c r="M224" s="9">
        <v>574700.43</v>
      </c>
      <c r="O224" s="9">
        <v>165143.679</v>
      </c>
      <c r="Q224" s="9">
        <f t="shared" si="74"/>
        <v>409556.75100000005</v>
      </c>
      <c r="S224" s="21">
        <f t="shared" si="75"/>
        <v>2.4800025861116977</v>
      </c>
      <c r="U224" s="9">
        <v>692200.16</v>
      </c>
      <c r="W224" s="9">
        <v>232312.454</v>
      </c>
      <c r="Y224" s="9">
        <f t="shared" si="76"/>
        <v>459887.706</v>
      </c>
      <c r="AA224" s="21">
        <f t="shared" si="77"/>
        <v>1.9796084888328889</v>
      </c>
      <c r="AC224" s="9">
        <v>1145452.352</v>
      </c>
      <c r="AE224" s="9">
        <v>347530.41599999997</v>
      </c>
      <c r="AG224" s="9">
        <f t="shared" si="78"/>
        <v>797921.936</v>
      </c>
      <c r="AI224" s="21">
        <f t="shared" si="79"/>
        <v>2.2959772706628363</v>
      </c>
    </row>
    <row r="225" spans="1:35" ht="12.75" outlineLevel="1">
      <c r="A225" s="1" t="s">
        <v>503</v>
      </c>
      <c r="B225" s="16" t="s">
        <v>504</v>
      </c>
      <c r="C225" s="1" t="s">
        <v>1214</v>
      </c>
      <c r="E225" s="5">
        <v>5962.3</v>
      </c>
      <c r="G225" s="5">
        <v>7984.036</v>
      </c>
      <c r="I225" s="9">
        <f t="shared" si="72"/>
        <v>-2021.7359999999999</v>
      </c>
      <c r="K225" s="21">
        <f t="shared" si="73"/>
        <v>-0.25322230510984667</v>
      </c>
      <c r="M225" s="9">
        <v>17014.760000000002</v>
      </c>
      <c r="O225" s="9">
        <v>22228.674</v>
      </c>
      <c r="Q225" s="9">
        <f t="shared" si="74"/>
        <v>-5213.913999999997</v>
      </c>
      <c r="S225" s="21">
        <f t="shared" si="75"/>
        <v>-0.23455803076692733</v>
      </c>
      <c r="U225" s="9">
        <v>33000.01</v>
      </c>
      <c r="W225" s="9">
        <v>36285.077</v>
      </c>
      <c r="Y225" s="9">
        <f t="shared" si="76"/>
        <v>-3285.0669999999955</v>
      </c>
      <c r="AA225" s="21">
        <f t="shared" si="77"/>
        <v>-0.09053493258399302</v>
      </c>
      <c r="AC225" s="9">
        <v>77787.775</v>
      </c>
      <c r="AE225" s="9">
        <v>106601.50899999999</v>
      </c>
      <c r="AG225" s="9">
        <f t="shared" si="78"/>
        <v>-28813.733999999997</v>
      </c>
      <c r="AI225" s="21">
        <f t="shared" si="79"/>
        <v>-0.2702938661027772</v>
      </c>
    </row>
    <row r="226" spans="1:35" ht="12.75" outlineLevel="1">
      <c r="A226" s="1" t="s">
        <v>505</v>
      </c>
      <c r="B226" s="16" t="s">
        <v>506</v>
      </c>
      <c r="C226" s="1" t="s">
        <v>1215</v>
      </c>
      <c r="E226" s="5">
        <v>4015.34</v>
      </c>
      <c r="G226" s="5">
        <v>5346.05</v>
      </c>
      <c r="I226" s="9">
        <f t="shared" si="72"/>
        <v>-1330.71</v>
      </c>
      <c r="K226" s="21">
        <f t="shared" si="73"/>
        <v>-0.2489146192048335</v>
      </c>
      <c r="M226" s="9">
        <v>11699.7</v>
      </c>
      <c r="O226" s="9">
        <v>15579.288</v>
      </c>
      <c r="Q226" s="9">
        <f t="shared" si="74"/>
        <v>-3879.5879999999997</v>
      </c>
      <c r="S226" s="21">
        <f t="shared" si="75"/>
        <v>-0.24902216327215979</v>
      </c>
      <c r="U226" s="9">
        <v>17581.61</v>
      </c>
      <c r="W226" s="9">
        <v>26377.533</v>
      </c>
      <c r="Y226" s="9">
        <f t="shared" si="76"/>
        <v>-8795.922999999999</v>
      </c>
      <c r="AA226" s="21">
        <f t="shared" si="77"/>
        <v>-0.3334626858394983</v>
      </c>
      <c r="AC226" s="9">
        <v>56049.465</v>
      </c>
      <c r="AE226" s="9">
        <v>67690.507</v>
      </c>
      <c r="AG226" s="9">
        <f t="shared" si="78"/>
        <v>-11641.042000000001</v>
      </c>
      <c r="AI226" s="21">
        <f t="shared" si="79"/>
        <v>-0.17197451335384445</v>
      </c>
    </row>
    <row r="227" spans="1:35" ht="12.75" outlineLevel="1">
      <c r="A227" s="1" t="s">
        <v>507</v>
      </c>
      <c r="B227" s="16" t="s">
        <v>508</v>
      </c>
      <c r="C227" s="1" t="s">
        <v>1216</v>
      </c>
      <c r="E227" s="5">
        <v>46519.57</v>
      </c>
      <c r="G227" s="5">
        <v>403.058</v>
      </c>
      <c r="I227" s="9">
        <f t="shared" si="72"/>
        <v>46116.512</v>
      </c>
      <c r="K227" s="21" t="str">
        <f t="shared" si="73"/>
        <v>N.M.</v>
      </c>
      <c r="M227" s="9">
        <v>121491.78</v>
      </c>
      <c r="O227" s="9">
        <v>71774.116</v>
      </c>
      <c r="Q227" s="9">
        <f t="shared" si="74"/>
        <v>49717.664000000004</v>
      </c>
      <c r="S227" s="21">
        <f t="shared" si="75"/>
        <v>0.692696291794106</v>
      </c>
      <c r="U227" s="9">
        <v>253432.14</v>
      </c>
      <c r="W227" s="9">
        <v>144591.245</v>
      </c>
      <c r="Y227" s="9">
        <f t="shared" si="76"/>
        <v>108840.89500000002</v>
      </c>
      <c r="AA227" s="21">
        <f t="shared" si="77"/>
        <v>0.7527488611084303</v>
      </c>
      <c r="AC227" s="9">
        <v>662392.8740000001</v>
      </c>
      <c r="AE227" s="9">
        <v>102934.16</v>
      </c>
      <c r="AG227" s="9">
        <f t="shared" si="78"/>
        <v>559458.714</v>
      </c>
      <c r="AI227" s="21">
        <f t="shared" si="79"/>
        <v>5.4351122503938445</v>
      </c>
    </row>
    <row r="228" spans="1:35" ht="12.75" outlineLevel="1">
      <c r="A228" s="1" t="s">
        <v>509</v>
      </c>
      <c r="B228" s="16" t="s">
        <v>510</v>
      </c>
      <c r="C228" s="1" t="s">
        <v>1217</v>
      </c>
      <c r="E228" s="5">
        <v>8267.03</v>
      </c>
      <c r="G228" s="5">
        <v>22298.739</v>
      </c>
      <c r="I228" s="9">
        <f t="shared" si="72"/>
        <v>-14031.709</v>
      </c>
      <c r="K228" s="21">
        <f t="shared" si="73"/>
        <v>-0.6292602016643183</v>
      </c>
      <c r="M228" s="9">
        <v>22964.5</v>
      </c>
      <c r="O228" s="9">
        <v>70425.321</v>
      </c>
      <c r="Q228" s="9">
        <f t="shared" si="74"/>
        <v>-47460.820999999996</v>
      </c>
      <c r="S228" s="21">
        <f t="shared" si="75"/>
        <v>-0.67391699925656</v>
      </c>
      <c r="U228" s="9">
        <v>44177.700000000004</v>
      </c>
      <c r="W228" s="9">
        <v>143214.254</v>
      </c>
      <c r="Y228" s="9">
        <f t="shared" si="76"/>
        <v>-99036.55399999997</v>
      </c>
      <c r="AA228" s="21">
        <f t="shared" si="77"/>
        <v>-0.691527213485328</v>
      </c>
      <c r="AC228" s="9">
        <v>163833.864</v>
      </c>
      <c r="AE228" s="9">
        <v>383542.65099999995</v>
      </c>
      <c r="AG228" s="9">
        <f t="shared" si="78"/>
        <v>-219708.78699999995</v>
      </c>
      <c r="AI228" s="21">
        <f t="shared" si="79"/>
        <v>-0.5728405600450417</v>
      </c>
    </row>
    <row r="229" spans="1:35" ht="12.75" outlineLevel="1">
      <c r="A229" s="1" t="s">
        <v>511</v>
      </c>
      <c r="B229" s="16" t="s">
        <v>512</v>
      </c>
      <c r="C229" s="1" t="s">
        <v>1218</v>
      </c>
      <c r="E229" s="5">
        <v>261429.544</v>
      </c>
      <c r="G229" s="5">
        <v>329837.498</v>
      </c>
      <c r="I229" s="9">
        <f t="shared" si="72"/>
        <v>-68407.95400000003</v>
      </c>
      <c r="K229" s="21">
        <f t="shared" si="73"/>
        <v>-0.20739895983567042</v>
      </c>
      <c r="M229" s="9">
        <v>736721.332</v>
      </c>
      <c r="O229" s="9">
        <v>1036392.494</v>
      </c>
      <c r="Q229" s="9">
        <f t="shared" si="74"/>
        <v>-299671.1619999999</v>
      </c>
      <c r="S229" s="21">
        <f t="shared" si="75"/>
        <v>-0.2891483330252678</v>
      </c>
      <c r="U229" s="9">
        <v>407023.943</v>
      </c>
      <c r="W229" s="9">
        <v>1474652.206</v>
      </c>
      <c r="Y229" s="9">
        <f t="shared" si="76"/>
        <v>-1067628.263</v>
      </c>
      <c r="AA229" s="21">
        <f t="shared" si="77"/>
        <v>-0.7239864821386909</v>
      </c>
      <c r="AC229" s="9">
        <v>3050171.417</v>
      </c>
      <c r="AE229" s="9">
        <v>3696580.459</v>
      </c>
      <c r="AG229" s="9">
        <f t="shared" si="78"/>
        <v>-646409.0419999999</v>
      </c>
      <c r="AI229" s="21">
        <f t="shared" si="79"/>
        <v>-0.1748667583918535</v>
      </c>
    </row>
    <row r="230" spans="1:35" ht="12.75" outlineLevel="1">
      <c r="A230" s="1" t="s">
        <v>513</v>
      </c>
      <c r="B230" s="16" t="s">
        <v>514</v>
      </c>
      <c r="C230" s="1" t="s">
        <v>1210</v>
      </c>
      <c r="E230" s="5">
        <v>152709.07</v>
      </c>
      <c r="G230" s="5">
        <v>121331.94</v>
      </c>
      <c r="I230" s="9">
        <f t="shared" si="72"/>
        <v>31377.130000000005</v>
      </c>
      <c r="K230" s="21">
        <f t="shared" si="73"/>
        <v>0.25860568948291773</v>
      </c>
      <c r="M230" s="9">
        <v>457314.73</v>
      </c>
      <c r="O230" s="9">
        <v>363691.75</v>
      </c>
      <c r="Q230" s="9">
        <f t="shared" si="74"/>
        <v>93622.97999999998</v>
      </c>
      <c r="S230" s="21">
        <f t="shared" si="75"/>
        <v>0.2574239861091157</v>
      </c>
      <c r="U230" s="9">
        <v>693806.65</v>
      </c>
      <c r="W230" s="9">
        <v>605723.13</v>
      </c>
      <c r="Y230" s="9">
        <f t="shared" si="76"/>
        <v>88083.52000000002</v>
      </c>
      <c r="AA230" s="21">
        <f t="shared" si="77"/>
        <v>0.14541878234037392</v>
      </c>
      <c r="AC230" s="9">
        <v>1460063.79</v>
      </c>
      <c r="AE230" s="9">
        <v>1253876.97</v>
      </c>
      <c r="AG230" s="9">
        <f t="shared" si="78"/>
        <v>206186.82000000007</v>
      </c>
      <c r="AI230" s="21">
        <f t="shared" si="79"/>
        <v>0.16443943459620292</v>
      </c>
    </row>
    <row r="231" spans="1:35" ht="12.75" outlineLevel="1">
      <c r="A231" s="1" t="s">
        <v>515</v>
      </c>
      <c r="B231" s="16" t="s">
        <v>516</v>
      </c>
      <c r="C231" s="1" t="s">
        <v>1219</v>
      </c>
      <c r="E231" s="5">
        <v>5393.59</v>
      </c>
      <c r="G231" s="5">
        <v>5842.39</v>
      </c>
      <c r="I231" s="9">
        <f t="shared" si="72"/>
        <v>-448.8000000000002</v>
      </c>
      <c r="K231" s="21">
        <f t="shared" si="73"/>
        <v>-0.0768178776151541</v>
      </c>
      <c r="M231" s="9">
        <v>16180.77</v>
      </c>
      <c r="O231" s="9">
        <v>17226.08</v>
      </c>
      <c r="Q231" s="9">
        <f t="shared" si="74"/>
        <v>-1045.3100000000013</v>
      </c>
      <c r="S231" s="21">
        <f t="shared" si="75"/>
        <v>-0.06068182662567463</v>
      </c>
      <c r="U231" s="9">
        <v>26967.95</v>
      </c>
      <c r="W231" s="9">
        <v>29211.940000000002</v>
      </c>
      <c r="Y231" s="9">
        <f t="shared" si="76"/>
        <v>-2243.9900000000016</v>
      </c>
      <c r="AA231" s="21">
        <f t="shared" si="77"/>
        <v>-0.0768175615861186</v>
      </c>
      <c r="AC231" s="9">
        <v>67864.68000000001</v>
      </c>
      <c r="AE231" s="9">
        <v>51165.41</v>
      </c>
      <c r="AG231" s="9">
        <f t="shared" si="78"/>
        <v>16699.270000000004</v>
      </c>
      <c r="AI231" s="21">
        <f t="shared" si="79"/>
        <v>0.3263781136513907</v>
      </c>
    </row>
    <row r="232" spans="1:35" ht="12.75" outlineLevel="1">
      <c r="A232" s="1" t="s">
        <v>517</v>
      </c>
      <c r="B232" s="16" t="s">
        <v>518</v>
      </c>
      <c r="C232" s="1" t="s">
        <v>1220</v>
      </c>
      <c r="E232" s="5">
        <v>29092.006</v>
      </c>
      <c r="G232" s="5">
        <v>31260.012</v>
      </c>
      <c r="I232" s="9">
        <f t="shared" si="72"/>
        <v>-2168.0059999999976</v>
      </c>
      <c r="K232" s="21">
        <f t="shared" si="73"/>
        <v>-0.0693539720970036</v>
      </c>
      <c r="M232" s="9">
        <v>94894.356</v>
      </c>
      <c r="O232" s="9">
        <v>98581.466</v>
      </c>
      <c r="Q232" s="9">
        <f t="shared" si="74"/>
        <v>-3687.1100000000006</v>
      </c>
      <c r="S232" s="21">
        <f t="shared" si="75"/>
        <v>-0.0374016551955111</v>
      </c>
      <c r="U232" s="9">
        <v>164754.666</v>
      </c>
      <c r="W232" s="9">
        <v>166852.891</v>
      </c>
      <c r="Y232" s="9">
        <f t="shared" si="76"/>
        <v>-2098.225000000006</v>
      </c>
      <c r="AA232" s="21">
        <f t="shared" si="77"/>
        <v>-0.012575299039918978</v>
      </c>
      <c r="AC232" s="9">
        <v>398986.686</v>
      </c>
      <c r="AE232" s="9">
        <v>426446.767</v>
      </c>
      <c r="AG232" s="9">
        <f t="shared" si="78"/>
        <v>-27460.081000000006</v>
      </c>
      <c r="AI232" s="21">
        <f t="shared" si="79"/>
        <v>-0.06439275221425235</v>
      </c>
    </row>
    <row r="233" spans="1:35" ht="12.75" outlineLevel="1">
      <c r="A233" s="1" t="s">
        <v>519</v>
      </c>
      <c r="B233" s="16" t="s">
        <v>520</v>
      </c>
      <c r="C233" s="1" t="s">
        <v>1221</v>
      </c>
      <c r="E233" s="5">
        <v>9763.130000000001</v>
      </c>
      <c r="G233" s="5">
        <v>1709.689</v>
      </c>
      <c r="I233" s="9">
        <f t="shared" si="72"/>
        <v>8053.441000000001</v>
      </c>
      <c r="K233" s="21">
        <f t="shared" si="73"/>
        <v>4.710471319637665</v>
      </c>
      <c r="M233" s="9">
        <v>11979.6</v>
      </c>
      <c r="O233" s="9">
        <v>13827.663</v>
      </c>
      <c r="Q233" s="9">
        <f t="shared" si="74"/>
        <v>-1848.063</v>
      </c>
      <c r="S233" s="21">
        <f t="shared" si="75"/>
        <v>-0.13364969915740643</v>
      </c>
      <c r="U233" s="9">
        <v>16868.81</v>
      </c>
      <c r="W233" s="9">
        <v>16704.974000000002</v>
      </c>
      <c r="Y233" s="9">
        <f t="shared" si="76"/>
        <v>163.83599999999933</v>
      </c>
      <c r="AA233" s="21">
        <f t="shared" si="77"/>
        <v>0.009807617778992013</v>
      </c>
      <c r="AC233" s="9">
        <v>32743.903000000002</v>
      </c>
      <c r="AE233" s="9">
        <v>39460.872</v>
      </c>
      <c r="AG233" s="9">
        <f t="shared" si="78"/>
        <v>-6716.969000000001</v>
      </c>
      <c r="AI233" s="21">
        <f t="shared" si="79"/>
        <v>-0.17021846349467393</v>
      </c>
    </row>
    <row r="234" spans="1:35" ht="12.75" outlineLevel="1">
      <c r="A234" s="1" t="s">
        <v>521</v>
      </c>
      <c r="B234" s="16" t="s">
        <v>522</v>
      </c>
      <c r="C234" s="1" t="s">
        <v>1222</v>
      </c>
      <c r="E234" s="5">
        <v>-1.52</v>
      </c>
      <c r="G234" s="5">
        <v>0</v>
      </c>
      <c r="I234" s="9">
        <f t="shared" si="72"/>
        <v>-1.52</v>
      </c>
      <c r="K234" s="21" t="str">
        <f t="shared" si="73"/>
        <v>N.M.</v>
      </c>
      <c r="M234" s="9">
        <v>-0.4</v>
      </c>
      <c r="O234" s="9">
        <v>0</v>
      </c>
      <c r="Q234" s="9">
        <f t="shared" si="74"/>
        <v>-0.4</v>
      </c>
      <c r="S234" s="21" t="str">
        <f t="shared" si="75"/>
        <v>N.M.</v>
      </c>
      <c r="U234" s="9">
        <v>-6.55</v>
      </c>
      <c r="W234" s="9">
        <v>0</v>
      </c>
      <c r="Y234" s="9">
        <f t="shared" si="76"/>
        <v>-6.55</v>
      </c>
      <c r="AA234" s="21" t="str">
        <f t="shared" si="77"/>
        <v>N.M.</v>
      </c>
      <c r="AC234" s="9">
        <v>6.010000000000001</v>
      </c>
      <c r="AE234" s="9">
        <v>0</v>
      </c>
      <c r="AG234" s="9">
        <f t="shared" si="78"/>
        <v>6.010000000000001</v>
      </c>
      <c r="AI234" s="21" t="str">
        <f t="shared" si="79"/>
        <v>N.M.</v>
      </c>
    </row>
    <row r="235" spans="1:35" ht="12.75" outlineLevel="1">
      <c r="A235" s="1" t="s">
        <v>523</v>
      </c>
      <c r="B235" s="16" t="s">
        <v>524</v>
      </c>
      <c r="C235" s="1" t="s">
        <v>1223</v>
      </c>
      <c r="E235" s="5">
        <v>34499.94</v>
      </c>
      <c r="G235" s="5">
        <v>69910.935</v>
      </c>
      <c r="I235" s="9">
        <f t="shared" si="72"/>
        <v>-35410.994999999995</v>
      </c>
      <c r="K235" s="21">
        <f t="shared" si="73"/>
        <v>-0.5065158261722575</v>
      </c>
      <c r="M235" s="9">
        <v>130806.86</v>
      </c>
      <c r="O235" s="9">
        <v>188081.255</v>
      </c>
      <c r="Q235" s="9">
        <f t="shared" si="74"/>
        <v>-57274.395000000004</v>
      </c>
      <c r="S235" s="21">
        <f t="shared" si="75"/>
        <v>-0.30451942167229795</v>
      </c>
      <c r="U235" s="9">
        <v>251498.69</v>
      </c>
      <c r="W235" s="9">
        <v>365807.063</v>
      </c>
      <c r="Y235" s="9">
        <f t="shared" si="76"/>
        <v>-114308.37300000002</v>
      </c>
      <c r="AA235" s="21">
        <f t="shared" si="77"/>
        <v>-0.31248268434882576</v>
      </c>
      <c r="AC235" s="9">
        <v>710978.826</v>
      </c>
      <c r="AE235" s="9">
        <v>868303.9569999999</v>
      </c>
      <c r="AG235" s="9">
        <f t="shared" si="78"/>
        <v>-157325.13099999994</v>
      </c>
      <c r="AI235" s="21">
        <f t="shared" si="79"/>
        <v>-0.1811867028034285</v>
      </c>
    </row>
    <row r="236" spans="1:35" ht="12.75" outlineLevel="1">
      <c r="A236" s="1" t="s">
        <v>525</v>
      </c>
      <c r="B236" s="16" t="s">
        <v>526</v>
      </c>
      <c r="C236" s="1" t="s">
        <v>1224</v>
      </c>
      <c r="E236" s="5">
        <v>3392.63</v>
      </c>
      <c r="G236" s="5">
        <v>4251.264</v>
      </c>
      <c r="I236" s="9">
        <f t="shared" si="72"/>
        <v>-858.634</v>
      </c>
      <c r="K236" s="21">
        <f t="shared" si="73"/>
        <v>-0.2019714607232108</v>
      </c>
      <c r="M236" s="9">
        <v>8794.69</v>
      </c>
      <c r="O236" s="9">
        <v>11771.298</v>
      </c>
      <c r="Q236" s="9">
        <f t="shared" si="74"/>
        <v>-2976.608</v>
      </c>
      <c r="S236" s="21">
        <f t="shared" si="75"/>
        <v>-0.25286998935886257</v>
      </c>
      <c r="U236" s="9">
        <v>17458</v>
      </c>
      <c r="W236" s="9">
        <v>19912.455</v>
      </c>
      <c r="Y236" s="9">
        <f t="shared" si="76"/>
        <v>-2454.4550000000017</v>
      </c>
      <c r="AA236" s="21">
        <f t="shared" si="77"/>
        <v>-0.12326229990224719</v>
      </c>
      <c r="AC236" s="9">
        <v>43859.204</v>
      </c>
      <c r="AE236" s="9">
        <v>50535.448000000004</v>
      </c>
      <c r="AG236" s="9">
        <f t="shared" si="78"/>
        <v>-6676.244000000006</v>
      </c>
      <c r="AI236" s="21">
        <f t="shared" si="79"/>
        <v>-0.13211011803041708</v>
      </c>
    </row>
    <row r="237" spans="1:35" ht="12.75" outlineLevel="1">
      <c r="A237" s="1" t="s">
        <v>527</v>
      </c>
      <c r="B237" s="16" t="s">
        <v>528</v>
      </c>
      <c r="C237" s="1" t="s">
        <v>1225</v>
      </c>
      <c r="E237" s="5">
        <v>3982.64</v>
      </c>
      <c r="G237" s="5">
        <v>10358.639</v>
      </c>
      <c r="I237" s="9">
        <f t="shared" si="72"/>
        <v>-6375.999</v>
      </c>
      <c r="K237" s="21">
        <f t="shared" si="73"/>
        <v>-0.6155247808133868</v>
      </c>
      <c r="M237" s="9">
        <v>7259.2</v>
      </c>
      <c r="O237" s="9">
        <v>36333.793</v>
      </c>
      <c r="Q237" s="9">
        <f t="shared" si="74"/>
        <v>-29074.592999999997</v>
      </c>
      <c r="S237" s="21">
        <f t="shared" si="75"/>
        <v>-0.8002080322304913</v>
      </c>
      <c r="U237" s="9">
        <v>11188.01</v>
      </c>
      <c r="W237" s="9">
        <v>57479.759</v>
      </c>
      <c r="Y237" s="9">
        <f t="shared" si="76"/>
        <v>-46291.748999999996</v>
      </c>
      <c r="AA237" s="21">
        <f t="shared" si="77"/>
        <v>-0.8053573954615919</v>
      </c>
      <c r="AC237" s="9">
        <v>43485.168</v>
      </c>
      <c r="AE237" s="9">
        <v>143419.903</v>
      </c>
      <c r="AG237" s="9">
        <f t="shared" si="78"/>
        <v>-99934.73499999999</v>
      </c>
      <c r="AI237" s="21">
        <f t="shared" si="79"/>
        <v>-0.6967982330876349</v>
      </c>
    </row>
    <row r="238" spans="1:35" ht="12.75" outlineLevel="1">
      <c r="A238" s="1" t="s">
        <v>529</v>
      </c>
      <c r="B238" s="16" t="s">
        <v>530</v>
      </c>
      <c r="C238" s="1" t="s">
        <v>1226</v>
      </c>
      <c r="E238" s="5">
        <v>38613.82</v>
      </c>
      <c r="G238" s="5">
        <v>46579.019</v>
      </c>
      <c r="I238" s="9">
        <f aca="true" t="shared" si="80" ref="I238:I269">+E238-G238</f>
        <v>-7965.1990000000005</v>
      </c>
      <c r="K238" s="21">
        <f aca="true" t="shared" si="81" ref="K238:K269">IF(G238&lt;0,IF(I238=0,0,IF(OR(G238=0,E238=0),"N.M.",IF(ABS(I238/G238)&gt;=10,"N.M.",I238/(-G238)))),IF(I238=0,0,IF(OR(G238=0,E238=0),"N.M.",IF(ABS(I238/G238)&gt;=10,"N.M.",I238/G238))))</f>
        <v>-0.17100400933733706</v>
      </c>
      <c r="M238" s="9">
        <v>122417.04000000001</v>
      </c>
      <c r="O238" s="9">
        <v>140100.844</v>
      </c>
      <c r="Q238" s="9">
        <f aca="true" t="shared" si="82" ref="Q238:Q269">(+M238-O238)</f>
        <v>-17683.804000000004</v>
      </c>
      <c r="S238" s="21">
        <f aca="true" t="shared" si="83" ref="S238:S269">IF(O238&lt;0,IF(Q238=0,0,IF(OR(O238=0,M238=0),"N.M.",IF(ABS(Q238/O238)&gt;=10,"N.M.",Q238/(-O238)))),IF(Q238=0,0,IF(OR(O238=0,M238=0),"N.M.",IF(ABS(Q238/O238)&gt;=10,"N.M.",Q238/O238))))</f>
        <v>-0.12622196622884016</v>
      </c>
      <c r="U238" s="9">
        <v>213125.29</v>
      </c>
      <c r="W238" s="9">
        <v>232964.907</v>
      </c>
      <c r="Y238" s="9">
        <f aca="true" t="shared" si="84" ref="Y238:Y269">(+U238-W238)</f>
        <v>-19839.617</v>
      </c>
      <c r="AA238" s="21">
        <f aca="true" t="shared" si="85" ref="AA238:AA269">IF(W238&lt;0,IF(Y238=0,0,IF(OR(W238=0,U238=0),"N.M.",IF(ABS(Y238/W238)&gt;=10,"N.M.",Y238/(-W238)))),IF(Y238=0,0,IF(OR(W238=0,U238=0),"N.M.",IF(ABS(Y238/W238)&gt;=10,"N.M.",Y238/W238))))</f>
        <v>-0.08516139729148132</v>
      </c>
      <c r="AC238" s="9">
        <v>494400.037</v>
      </c>
      <c r="AE238" s="9">
        <v>562395.3049999999</v>
      </c>
      <c r="AG238" s="9">
        <f aca="true" t="shared" si="86" ref="AG238:AG269">(+AC238-AE238)</f>
        <v>-67995.26799999992</v>
      </c>
      <c r="AI238" s="21">
        <f aca="true" t="shared" si="87" ref="AI238:AI269">IF(AE238&lt;0,IF(AG238=0,0,IF(OR(AE238=0,AC238=0),"N.M.",IF(ABS(AG238/AE238)&gt;=10,"N.M.",AG238/(-AE238)))),IF(AG238=0,0,IF(OR(AE238=0,AC238=0),"N.M.",IF(ABS(AG238/AE238)&gt;=10,"N.M.",AG238/AE238))))</f>
        <v>-0.12090297944432507</v>
      </c>
    </row>
    <row r="239" spans="1:35" ht="12.75" outlineLevel="1">
      <c r="A239" s="1" t="s">
        <v>531</v>
      </c>
      <c r="B239" s="16" t="s">
        <v>532</v>
      </c>
      <c r="C239" s="1" t="s">
        <v>1227</v>
      </c>
      <c r="E239" s="5">
        <v>240527.24</v>
      </c>
      <c r="G239" s="5">
        <v>277150.773</v>
      </c>
      <c r="I239" s="9">
        <f t="shared" si="80"/>
        <v>-36623.532999999996</v>
      </c>
      <c r="K239" s="21">
        <f t="shared" si="81"/>
        <v>-0.1321429942394568</v>
      </c>
      <c r="M239" s="9">
        <v>664611.8200000001</v>
      </c>
      <c r="O239" s="9">
        <v>744281.424</v>
      </c>
      <c r="Q239" s="9">
        <f t="shared" si="82"/>
        <v>-79669.60399999993</v>
      </c>
      <c r="S239" s="21">
        <f t="shared" si="83"/>
        <v>-0.1070423114577154</v>
      </c>
      <c r="U239" s="9">
        <v>1240584.56</v>
      </c>
      <c r="W239" s="9">
        <v>1252501.419</v>
      </c>
      <c r="Y239" s="9">
        <f t="shared" si="84"/>
        <v>-11916.858999999939</v>
      </c>
      <c r="AA239" s="21">
        <f t="shared" si="85"/>
        <v>-0.009514447504190763</v>
      </c>
      <c r="AC239" s="9">
        <v>2841223.124</v>
      </c>
      <c r="AE239" s="9">
        <v>3111348.357</v>
      </c>
      <c r="AG239" s="9">
        <f t="shared" si="86"/>
        <v>-270125.233</v>
      </c>
      <c r="AI239" s="21">
        <f t="shared" si="87"/>
        <v>-0.08681934711433537</v>
      </c>
    </row>
    <row r="240" spans="1:35" ht="12.75" outlineLevel="1">
      <c r="A240" s="1" t="s">
        <v>533</v>
      </c>
      <c r="B240" s="16" t="s">
        <v>534</v>
      </c>
      <c r="C240" s="1" t="s">
        <v>1228</v>
      </c>
      <c r="E240" s="5">
        <v>3439.83</v>
      </c>
      <c r="G240" s="5">
        <v>4667.47</v>
      </c>
      <c r="I240" s="9">
        <f t="shared" si="80"/>
        <v>-1227.6400000000003</v>
      </c>
      <c r="K240" s="21">
        <f t="shared" si="81"/>
        <v>-0.2630204371961684</v>
      </c>
      <c r="M240" s="9">
        <v>10862.34</v>
      </c>
      <c r="O240" s="9">
        <v>11454.62</v>
      </c>
      <c r="Q240" s="9">
        <f t="shared" si="82"/>
        <v>-592.2800000000007</v>
      </c>
      <c r="S240" s="21">
        <f t="shared" si="83"/>
        <v>-0.051706647623404406</v>
      </c>
      <c r="U240" s="9">
        <v>18977.91</v>
      </c>
      <c r="W240" s="9">
        <v>18592.9</v>
      </c>
      <c r="Y240" s="9">
        <f t="shared" si="84"/>
        <v>385.0099999999984</v>
      </c>
      <c r="AA240" s="21">
        <f t="shared" si="85"/>
        <v>0.020707366790548992</v>
      </c>
      <c r="AC240" s="9">
        <v>42837.990000000005</v>
      </c>
      <c r="AE240" s="9">
        <v>45069.68</v>
      </c>
      <c r="AG240" s="9">
        <f t="shared" si="86"/>
        <v>-2231.689999999995</v>
      </c>
      <c r="AI240" s="21">
        <f t="shared" si="87"/>
        <v>-0.04951643765831031</v>
      </c>
    </row>
    <row r="241" spans="1:35" ht="12.75" outlineLevel="1">
      <c r="A241" s="1" t="s">
        <v>535</v>
      </c>
      <c r="B241" s="16" t="s">
        <v>536</v>
      </c>
      <c r="C241" s="1" t="s">
        <v>1229</v>
      </c>
      <c r="E241" s="5">
        <v>66793.26</v>
      </c>
      <c r="G241" s="5">
        <v>67972.41</v>
      </c>
      <c r="I241" s="9">
        <f t="shared" si="80"/>
        <v>-1179.1500000000087</v>
      </c>
      <c r="K241" s="21">
        <f t="shared" si="81"/>
        <v>-0.017347479661233265</v>
      </c>
      <c r="M241" s="9">
        <v>175943.18</v>
      </c>
      <c r="O241" s="9">
        <v>185460.78</v>
      </c>
      <c r="Q241" s="9">
        <f t="shared" si="82"/>
        <v>-9517.600000000006</v>
      </c>
      <c r="S241" s="21">
        <f t="shared" si="83"/>
        <v>-0.05131866694402992</v>
      </c>
      <c r="U241" s="9">
        <v>277377.85</v>
      </c>
      <c r="W241" s="9">
        <v>197792.77000000002</v>
      </c>
      <c r="Y241" s="9">
        <f t="shared" si="84"/>
        <v>79585.07999999996</v>
      </c>
      <c r="AA241" s="21">
        <f t="shared" si="85"/>
        <v>0.40236597121320433</v>
      </c>
      <c r="AC241" s="9">
        <v>789894.85</v>
      </c>
      <c r="AE241" s="9">
        <v>698883.1200000001</v>
      </c>
      <c r="AG241" s="9">
        <f t="shared" si="86"/>
        <v>91011.72999999986</v>
      </c>
      <c r="AI241" s="21">
        <f t="shared" si="87"/>
        <v>0.13022453597105027</v>
      </c>
    </row>
    <row r="242" spans="1:35" ht="12.75" outlineLevel="1">
      <c r="A242" s="1" t="s">
        <v>537</v>
      </c>
      <c r="B242" s="16" t="s">
        <v>538</v>
      </c>
      <c r="C242" s="1" t="s">
        <v>1230</v>
      </c>
      <c r="E242" s="5">
        <v>7635.46</v>
      </c>
      <c r="G242" s="5">
        <v>8761.89</v>
      </c>
      <c r="I242" s="9">
        <f t="shared" si="80"/>
        <v>-1126.4299999999994</v>
      </c>
      <c r="K242" s="21">
        <f t="shared" si="81"/>
        <v>-0.12856016224809938</v>
      </c>
      <c r="M242" s="9">
        <v>20292.2</v>
      </c>
      <c r="O242" s="9">
        <v>24919.350000000002</v>
      </c>
      <c r="Q242" s="9">
        <f t="shared" si="82"/>
        <v>-4627.1500000000015</v>
      </c>
      <c r="S242" s="21">
        <f t="shared" si="83"/>
        <v>-0.18568501987411393</v>
      </c>
      <c r="U242" s="9">
        <v>42032.03</v>
      </c>
      <c r="W242" s="9">
        <v>47224.520000000004</v>
      </c>
      <c r="Y242" s="9">
        <f t="shared" si="84"/>
        <v>-5192.490000000005</v>
      </c>
      <c r="AA242" s="21">
        <f t="shared" si="85"/>
        <v>-0.10995326156835485</v>
      </c>
      <c r="AC242" s="9">
        <v>119263.65</v>
      </c>
      <c r="AE242" s="9">
        <v>137339.83000000002</v>
      </c>
      <c r="AG242" s="9">
        <f t="shared" si="86"/>
        <v>-18076.180000000022</v>
      </c>
      <c r="AI242" s="21">
        <f t="shared" si="87"/>
        <v>-0.13161644367842903</v>
      </c>
    </row>
    <row r="243" spans="1:35" ht="12.75" outlineLevel="1">
      <c r="A243" s="1" t="s">
        <v>539</v>
      </c>
      <c r="B243" s="16" t="s">
        <v>540</v>
      </c>
      <c r="C243" s="1" t="s">
        <v>1231</v>
      </c>
      <c r="E243" s="5">
        <v>8417.84</v>
      </c>
      <c r="G243" s="5">
        <v>11385.050000000001</v>
      </c>
      <c r="I243" s="9">
        <f t="shared" si="80"/>
        <v>-2967.210000000001</v>
      </c>
      <c r="K243" s="21">
        <f t="shared" si="81"/>
        <v>-0.26062336133789493</v>
      </c>
      <c r="M243" s="9">
        <v>25050.260000000002</v>
      </c>
      <c r="O243" s="9">
        <v>35986.28</v>
      </c>
      <c r="Q243" s="9">
        <f t="shared" si="82"/>
        <v>-10936.019999999997</v>
      </c>
      <c r="S243" s="21">
        <f t="shared" si="83"/>
        <v>-0.3038941507707937</v>
      </c>
      <c r="U243" s="9">
        <v>43364.24</v>
      </c>
      <c r="W243" s="9">
        <v>55205.69</v>
      </c>
      <c r="Y243" s="9">
        <f t="shared" si="84"/>
        <v>-11841.450000000004</v>
      </c>
      <c r="AA243" s="21">
        <f t="shared" si="85"/>
        <v>-0.21449691145967026</v>
      </c>
      <c r="AC243" s="9">
        <v>119008.44</v>
      </c>
      <c r="AE243" s="9">
        <v>134642.74</v>
      </c>
      <c r="AG243" s="9">
        <f t="shared" si="86"/>
        <v>-15634.299999999988</v>
      </c>
      <c r="AI243" s="21">
        <f t="shared" si="87"/>
        <v>-0.11611691800092593</v>
      </c>
    </row>
    <row r="244" spans="1:35" ht="12.75" outlineLevel="1">
      <c r="A244" s="1" t="s">
        <v>541</v>
      </c>
      <c r="B244" s="16" t="s">
        <v>542</v>
      </c>
      <c r="C244" s="1" t="s">
        <v>1232</v>
      </c>
      <c r="E244" s="5">
        <v>91026.05</v>
      </c>
      <c r="G244" s="5">
        <v>45157.698000000004</v>
      </c>
      <c r="I244" s="9">
        <f t="shared" si="80"/>
        <v>45868.352</v>
      </c>
      <c r="K244" s="21">
        <f t="shared" si="81"/>
        <v>1.0157371618012945</v>
      </c>
      <c r="M244" s="9">
        <v>243179.15</v>
      </c>
      <c r="O244" s="9">
        <v>134085.693</v>
      </c>
      <c r="Q244" s="9">
        <f t="shared" si="82"/>
        <v>109093.457</v>
      </c>
      <c r="S244" s="21">
        <f t="shared" si="83"/>
        <v>0.8136099725419623</v>
      </c>
      <c r="U244" s="9">
        <v>407126.53</v>
      </c>
      <c r="W244" s="9">
        <v>209722.587</v>
      </c>
      <c r="Y244" s="9">
        <f t="shared" si="84"/>
        <v>197403.94300000003</v>
      </c>
      <c r="AA244" s="21">
        <f t="shared" si="85"/>
        <v>0.9412621969993152</v>
      </c>
      <c r="AC244" s="9">
        <v>936812.2880000001</v>
      </c>
      <c r="AE244" s="9">
        <v>588182.791</v>
      </c>
      <c r="AG244" s="9">
        <f t="shared" si="86"/>
        <v>348629.4970000001</v>
      </c>
      <c r="AI244" s="21">
        <f t="shared" si="87"/>
        <v>0.5927230485735175</v>
      </c>
    </row>
    <row r="245" spans="1:35" ht="12.75" outlineLevel="1">
      <c r="A245" s="1" t="s">
        <v>543</v>
      </c>
      <c r="B245" s="16" t="s">
        <v>544</v>
      </c>
      <c r="C245" s="1" t="s">
        <v>1233</v>
      </c>
      <c r="E245" s="5">
        <v>32575.670000000002</v>
      </c>
      <c r="G245" s="5">
        <v>76793.769</v>
      </c>
      <c r="I245" s="9">
        <f t="shared" si="80"/>
        <v>-44218.099</v>
      </c>
      <c r="K245" s="21">
        <f t="shared" si="81"/>
        <v>-0.5758032139300261</v>
      </c>
      <c r="M245" s="9">
        <v>100977.69</v>
      </c>
      <c r="O245" s="9">
        <v>218481.398</v>
      </c>
      <c r="Q245" s="9">
        <f t="shared" si="82"/>
        <v>-117503.70799999998</v>
      </c>
      <c r="S245" s="21">
        <f t="shared" si="83"/>
        <v>-0.5378201946510796</v>
      </c>
      <c r="U245" s="9">
        <v>176181.57</v>
      </c>
      <c r="W245" s="9">
        <v>352451.396</v>
      </c>
      <c r="Y245" s="9">
        <f t="shared" si="84"/>
        <v>-176269.826</v>
      </c>
      <c r="AA245" s="21">
        <f t="shared" si="85"/>
        <v>-0.5001252030790652</v>
      </c>
      <c r="AC245" s="9">
        <v>478280.999</v>
      </c>
      <c r="AE245" s="9">
        <v>806091.8759999999</v>
      </c>
      <c r="AG245" s="9">
        <f t="shared" si="86"/>
        <v>-327810.8769999999</v>
      </c>
      <c r="AI245" s="21">
        <f t="shared" si="87"/>
        <v>-0.40666689090909525</v>
      </c>
    </row>
    <row r="246" spans="1:35" ht="12.75" outlineLevel="1">
      <c r="A246" s="1" t="s">
        <v>545</v>
      </c>
      <c r="B246" s="16" t="s">
        <v>546</v>
      </c>
      <c r="C246" s="1" t="s">
        <v>1234</v>
      </c>
      <c r="E246" s="5">
        <v>10399.74</v>
      </c>
      <c r="G246" s="5">
        <v>14240.130000000001</v>
      </c>
      <c r="I246" s="9">
        <f t="shared" si="80"/>
        <v>-3840.3900000000012</v>
      </c>
      <c r="K246" s="21">
        <f t="shared" si="81"/>
        <v>-0.2696878469508355</v>
      </c>
      <c r="M246" s="9">
        <v>34777.840000000004</v>
      </c>
      <c r="O246" s="9">
        <v>40256.845</v>
      </c>
      <c r="Q246" s="9">
        <f t="shared" si="82"/>
        <v>-5479.004999999997</v>
      </c>
      <c r="S246" s="21">
        <f t="shared" si="83"/>
        <v>-0.13610120216822746</v>
      </c>
      <c r="U246" s="9">
        <v>64672.33</v>
      </c>
      <c r="W246" s="9">
        <v>65864.416</v>
      </c>
      <c r="Y246" s="9">
        <f t="shared" si="84"/>
        <v>-1192.0859999999957</v>
      </c>
      <c r="AA246" s="21">
        <f t="shared" si="85"/>
        <v>-0.01809909010656066</v>
      </c>
      <c r="AC246" s="9">
        <v>177609.37300000002</v>
      </c>
      <c r="AE246" s="9">
        <v>193951.914</v>
      </c>
      <c r="AG246" s="9">
        <f t="shared" si="86"/>
        <v>-16342.540999999968</v>
      </c>
      <c r="AI246" s="21">
        <f t="shared" si="87"/>
        <v>-0.08426078744445889</v>
      </c>
    </row>
    <row r="247" spans="1:35" ht="12.75" outlineLevel="1">
      <c r="A247" s="1" t="s">
        <v>547</v>
      </c>
      <c r="B247" s="16" t="s">
        <v>548</v>
      </c>
      <c r="C247" s="1" t="s">
        <v>1235</v>
      </c>
      <c r="E247" s="5">
        <v>0</v>
      </c>
      <c r="G247" s="5">
        <v>0</v>
      </c>
      <c r="I247" s="9">
        <f t="shared" si="80"/>
        <v>0</v>
      </c>
      <c r="K247" s="21">
        <f t="shared" si="81"/>
        <v>0</v>
      </c>
      <c r="M247" s="9">
        <v>0</v>
      </c>
      <c r="O247" s="9">
        <v>0</v>
      </c>
      <c r="Q247" s="9">
        <f t="shared" si="82"/>
        <v>0</v>
      </c>
      <c r="S247" s="21">
        <f t="shared" si="83"/>
        <v>0</v>
      </c>
      <c r="U247" s="9">
        <v>0</v>
      </c>
      <c r="W247" s="9">
        <v>0</v>
      </c>
      <c r="Y247" s="9">
        <f t="shared" si="84"/>
        <v>0</v>
      </c>
      <c r="AA247" s="21">
        <f t="shared" si="85"/>
        <v>0</v>
      </c>
      <c r="AC247" s="9">
        <v>0</v>
      </c>
      <c r="AE247" s="9">
        <v>-1264.06</v>
      </c>
      <c r="AG247" s="9">
        <f t="shared" si="86"/>
        <v>1264.06</v>
      </c>
      <c r="AI247" s="21" t="str">
        <f t="shared" si="87"/>
        <v>N.M.</v>
      </c>
    </row>
    <row r="248" spans="1:35" ht="12.75" outlineLevel="1">
      <c r="A248" s="1" t="s">
        <v>549</v>
      </c>
      <c r="B248" s="16" t="s">
        <v>550</v>
      </c>
      <c r="C248" s="1" t="s">
        <v>1236</v>
      </c>
      <c r="E248" s="5">
        <v>659.4300000000001</v>
      </c>
      <c r="G248" s="5">
        <v>-2650.21</v>
      </c>
      <c r="I248" s="9">
        <f t="shared" si="80"/>
        <v>3309.6400000000003</v>
      </c>
      <c r="K248" s="21">
        <f t="shared" si="81"/>
        <v>1.2488217914806752</v>
      </c>
      <c r="M248" s="9">
        <v>-4669.07</v>
      </c>
      <c r="O248" s="9">
        <v>0.51</v>
      </c>
      <c r="Q248" s="9">
        <f t="shared" si="82"/>
        <v>-4669.58</v>
      </c>
      <c r="S248" s="21" t="str">
        <f t="shared" si="83"/>
        <v>N.M.</v>
      </c>
      <c r="U248" s="9">
        <v>5077.99</v>
      </c>
      <c r="W248" s="9">
        <v>0.53</v>
      </c>
      <c r="Y248" s="9">
        <f t="shared" si="84"/>
        <v>5077.46</v>
      </c>
      <c r="AA248" s="21" t="str">
        <f t="shared" si="85"/>
        <v>N.M.</v>
      </c>
      <c r="AC248" s="9">
        <v>42136.19</v>
      </c>
      <c r="AE248" s="9">
        <v>-3174.18</v>
      </c>
      <c r="AG248" s="9">
        <f t="shared" si="86"/>
        <v>45310.37</v>
      </c>
      <c r="AI248" s="21" t="str">
        <f t="shared" si="87"/>
        <v>N.M.</v>
      </c>
    </row>
    <row r="249" spans="1:35" ht="12.75" outlineLevel="1">
      <c r="A249" s="1" t="s">
        <v>551</v>
      </c>
      <c r="B249" s="16" t="s">
        <v>552</v>
      </c>
      <c r="C249" s="1" t="s">
        <v>1237</v>
      </c>
      <c r="E249" s="5">
        <v>1009.38</v>
      </c>
      <c r="G249" s="5">
        <v>362.26</v>
      </c>
      <c r="I249" s="9">
        <f t="shared" si="80"/>
        <v>647.12</v>
      </c>
      <c r="K249" s="21">
        <f t="shared" si="81"/>
        <v>1.7863413018274168</v>
      </c>
      <c r="M249" s="9">
        <v>1920.3400000000001</v>
      </c>
      <c r="O249" s="9">
        <v>632.28</v>
      </c>
      <c r="Q249" s="9">
        <f t="shared" si="82"/>
        <v>1288.0600000000002</v>
      </c>
      <c r="S249" s="21">
        <f t="shared" si="83"/>
        <v>2.0371670778768904</v>
      </c>
      <c r="U249" s="9">
        <v>3623.05</v>
      </c>
      <c r="W249" s="9">
        <v>930.39</v>
      </c>
      <c r="Y249" s="9">
        <f t="shared" si="84"/>
        <v>2692.6600000000003</v>
      </c>
      <c r="AA249" s="21">
        <f t="shared" si="85"/>
        <v>2.894119670245811</v>
      </c>
      <c r="AC249" s="9">
        <v>6921.39</v>
      </c>
      <c r="AE249" s="9">
        <v>3182.2599999999998</v>
      </c>
      <c r="AG249" s="9">
        <f t="shared" si="86"/>
        <v>3739.1300000000006</v>
      </c>
      <c r="AI249" s="21">
        <f t="shared" si="87"/>
        <v>1.1749919868269723</v>
      </c>
    </row>
    <row r="250" spans="1:35" ht="12.75" outlineLevel="1">
      <c r="A250" s="1" t="s">
        <v>553</v>
      </c>
      <c r="B250" s="16" t="s">
        <v>554</v>
      </c>
      <c r="C250" s="1" t="s">
        <v>1238</v>
      </c>
      <c r="E250" s="5">
        <v>17269.98</v>
      </c>
      <c r="G250" s="5">
        <v>14381.043000000001</v>
      </c>
      <c r="I250" s="9">
        <f t="shared" si="80"/>
        <v>2888.936999999998</v>
      </c>
      <c r="K250" s="21">
        <f t="shared" si="81"/>
        <v>0.2008850818400305</v>
      </c>
      <c r="M250" s="9">
        <v>59699.58</v>
      </c>
      <c r="O250" s="9">
        <v>57443.889</v>
      </c>
      <c r="Q250" s="9">
        <f t="shared" si="82"/>
        <v>2255.690999999999</v>
      </c>
      <c r="S250" s="21">
        <f t="shared" si="83"/>
        <v>0.03926772785178244</v>
      </c>
      <c r="U250" s="9">
        <v>91207.33</v>
      </c>
      <c r="W250" s="9">
        <v>101255.454</v>
      </c>
      <c r="Y250" s="9">
        <f t="shared" si="84"/>
        <v>-10048.123999999996</v>
      </c>
      <c r="AA250" s="21">
        <f t="shared" si="85"/>
        <v>-0.09923538538477143</v>
      </c>
      <c r="AC250" s="9">
        <v>210084.412</v>
      </c>
      <c r="AE250" s="9">
        <v>257986.576</v>
      </c>
      <c r="AG250" s="9">
        <f t="shared" si="86"/>
        <v>-47902.16399999999</v>
      </c>
      <c r="AI250" s="21">
        <f t="shared" si="87"/>
        <v>-0.1856769632850974</v>
      </c>
    </row>
    <row r="251" spans="1:35" ht="12.75" outlineLevel="1">
      <c r="A251" s="1" t="s">
        <v>555</v>
      </c>
      <c r="B251" s="16" t="s">
        <v>556</v>
      </c>
      <c r="C251" s="1" t="s">
        <v>1239</v>
      </c>
      <c r="E251" s="5">
        <v>322.28000000000003</v>
      </c>
      <c r="G251" s="5">
        <v>127.24000000000001</v>
      </c>
      <c r="I251" s="9">
        <f t="shared" si="80"/>
        <v>195.04000000000002</v>
      </c>
      <c r="K251" s="21">
        <f t="shared" si="81"/>
        <v>1.5328513046211885</v>
      </c>
      <c r="M251" s="9">
        <v>870.63</v>
      </c>
      <c r="O251" s="9">
        <v>873.1360000000001</v>
      </c>
      <c r="Q251" s="9">
        <f t="shared" si="82"/>
        <v>-2.5060000000000855</v>
      </c>
      <c r="S251" s="21">
        <f t="shared" si="83"/>
        <v>-0.002870114163200332</v>
      </c>
      <c r="U251" s="9">
        <v>1152.26</v>
      </c>
      <c r="W251" s="9">
        <v>1594.1270000000002</v>
      </c>
      <c r="Y251" s="9">
        <f t="shared" si="84"/>
        <v>-441.8670000000002</v>
      </c>
      <c r="AA251" s="21">
        <f t="shared" si="85"/>
        <v>-0.2771843146750542</v>
      </c>
      <c r="AC251" s="9">
        <v>2889.3199999999997</v>
      </c>
      <c r="AE251" s="9">
        <v>3814.964</v>
      </c>
      <c r="AG251" s="9">
        <f t="shared" si="86"/>
        <v>-925.6440000000002</v>
      </c>
      <c r="AI251" s="21">
        <f t="shared" si="87"/>
        <v>-0.24263505500969348</v>
      </c>
    </row>
    <row r="252" spans="1:35" ht="12.75" outlineLevel="1">
      <c r="A252" s="1" t="s">
        <v>557</v>
      </c>
      <c r="B252" s="16" t="s">
        <v>558</v>
      </c>
      <c r="C252" s="1" t="s">
        <v>1240</v>
      </c>
      <c r="E252" s="5">
        <v>33897.46</v>
      </c>
      <c r="G252" s="5">
        <v>44105.055</v>
      </c>
      <c r="I252" s="9">
        <f t="shared" si="80"/>
        <v>-10207.595000000001</v>
      </c>
      <c r="K252" s="21">
        <f t="shared" si="81"/>
        <v>-0.23143821042735355</v>
      </c>
      <c r="M252" s="9">
        <v>108302.56</v>
      </c>
      <c r="O252" s="9">
        <v>116995.419</v>
      </c>
      <c r="Q252" s="9">
        <f t="shared" si="82"/>
        <v>-8692.858999999997</v>
      </c>
      <c r="S252" s="21">
        <f t="shared" si="83"/>
        <v>-0.07430084933496411</v>
      </c>
      <c r="U252" s="9">
        <v>184921.53</v>
      </c>
      <c r="W252" s="9">
        <v>186646.046</v>
      </c>
      <c r="Y252" s="9">
        <f t="shared" si="84"/>
        <v>-1724.5160000000033</v>
      </c>
      <c r="AA252" s="21">
        <f t="shared" si="85"/>
        <v>-0.009239499239110606</v>
      </c>
      <c r="AC252" s="9">
        <v>439421.762</v>
      </c>
      <c r="AE252" s="9">
        <v>473203.05799999996</v>
      </c>
      <c r="AG252" s="9">
        <f t="shared" si="86"/>
        <v>-33781.29599999997</v>
      </c>
      <c r="AI252" s="21">
        <f t="shared" si="87"/>
        <v>-0.07138858346092931</v>
      </c>
    </row>
    <row r="253" spans="1:35" ht="12.75" outlineLevel="1">
      <c r="A253" s="1" t="s">
        <v>559</v>
      </c>
      <c r="B253" s="16" t="s">
        <v>560</v>
      </c>
      <c r="C253" s="1" t="s">
        <v>1241</v>
      </c>
      <c r="E253" s="5">
        <v>70283.91</v>
      </c>
      <c r="G253" s="5">
        <v>29668.696</v>
      </c>
      <c r="I253" s="9">
        <f t="shared" si="80"/>
        <v>40615.21400000001</v>
      </c>
      <c r="K253" s="21">
        <f t="shared" si="81"/>
        <v>1.3689585143883642</v>
      </c>
      <c r="M253" s="9">
        <v>265777.26</v>
      </c>
      <c r="O253" s="9">
        <v>184010.715</v>
      </c>
      <c r="Q253" s="9">
        <f t="shared" si="82"/>
        <v>81766.54500000001</v>
      </c>
      <c r="S253" s="21">
        <f t="shared" si="83"/>
        <v>0.44435752015854085</v>
      </c>
      <c r="U253" s="9">
        <v>555003.47</v>
      </c>
      <c r="W253" s="9">
        <v>450941.251</v>
      </c>
      <c r="Y253" s="9">
        <f t="shared" si="84"/>
        <v>104062.21899999998</v>
      </c>
      <c r="AA253" s="21">
        <f t="shared" si="85"/>
        <v>0.23076668805356196</v>
      </c>
      <c r="AC253" s="9">
        <v>844795.1869999999</v>
      </c>
      <c r="AE253" s="9">
        <v>831071.5889999999</v>
      </c>
      <c r="AG253" s="9">
        <f t="shared" si="86"/>
        <v>13723.597999999998</v>
      </c>
      <c r="AI253" s="21">
        <f t="shared" si="87"/>
        <v>0.016513135789557112</v>
      </c>
    </row>
    <row r="254" spans="1:35" ht="12.75" outlineLevel="1">
      <c r="A254" s="1" t="s">
        <v>561</v>
      </c>
      <c r="B254" s="16" t="s">
        <v>562</v>
      </c>
      <c r="C254" s="1" t="s">
        <v>1242</v>
      </c>
      <c r="E254" s="5">
        <v>19959.4</v>
      </c>
      <c r="G254" s="5">
        <v>29452.289</v>
      </c>
      <c r="I254" s="9">
        <f t="shared" si="80"/>
        <v>-9492.889</v>
      </c>
      <c r="K254" s="21">
        <f t="shared" si="81"/>
        <v>-0.3223141332070998</v>
      </c>
      <c r="M254" s="9">
        <v>66434.76</v>
      </c>
      <c r="O254" s="9">
        <v>77157.987</v>
      </c>
      <c r="Q254" s="9">
        <f t="shared" si="82"/>
        <v>-10723.226999999999</v>
      </c>
      <c r="S254" s="21">
        <f t="shared" si="83"/>
        <v>-0.13897753708893415</v>
      </c>
      <c r="U254" s="9">
        <v>124767.48</v>
      </c>
      <c r="W254" s="9">
        <v>132474.914</v>
      </c>
      <c r="Y254" s="9">
        <f t="shared" si="84"/>
        <v>-7707.433999999994</v>
      </c>
      <c r="AA254" s="21">
        <f t="shared" si="85"/>
        <v>-0.058180328390324484</v>
      </c>
      <c r="AC254" s="9">
        <v>203201.39</v>
      </c>
      <c r="AE254" s="9">
        <v>241900.347</v>
      </c>
      <c r="AG254" s="9">
        <f t="shared" si="86"/>
        <v>-38698.956999999995</v>
      </c>
      <c r="AI254" s="21">
        <f t="shared" si="87"/>
        <v>-0.15997892305627817</v>
      </c>
    </row>
    <row r="255" spans="1:35" ht="12.75" outlineLevel="1">
      <c r="A255" s="1" t="s">
        <v>563</v>
      </c>
      <c r="B255" s="16" t="s">
        <v>564</v>
      </c>
      <c r="C255" s="1" t="s">
        <v>1243</v>
      </c>
      <c r="E255" s="5">
        <v>1549.6000000000001</v>
      </c>
      <c r="G255" s="5">
        <v>2323.539</v>
      </c>
      <c r="I255" s="9">
        <f t="shared" si="80"/>
        <v>-773.9390000000001</v>
      </c>
      <c r="K255" s="21">
        <f t="shared" si="81"/>
        <v>-0.33308629637806814</v>
      </c>
      <c r="M255" s="9">
        <v>5978.52</v>
      </c>
      <c r="O255" s="9">
        <v>8885.35</v>
      </c>
      <c r="Q255" s="9">
        <f t="shared" si="82"/>
        <v>-2906.83</v>
      </c>
      <c r="S255" s="21">
        <f t="shared" si="83"/>
        <v>-0.3271486210447534</v>
      </c>
      <c r="U255" s="9">
        <v>10008.09</v>
      </c>
      <c r="W255" s="9">
        <v>18181.333</v>
      </c>
      <c r="Y255" s="9">
        <f t="shared" si="84"/>
        <v>-8173.242999999999</v>
      </c>
      <c r="AA255" s="21">
        <f t="shared" si="85"/>
        <v>-0.4495403609845328</v>
      </c>
      <c r="AC255" s="9">
        <v>45804.568</v>
      </c>
      <c r="AE255" s="9">
        <v>89726.288</v>
      </c>
      <c r="AG255" s="9">
        <f t="shared" si="86"/>
        <v>-43921.72</v>
      </c>
      <c r="AI255" s="21">
        <f t="shared" si="87"/>
        <v>-0.4895078240615504</v>
      </c>
    </row>
    <row r="256" spans="1:35" ht="12.75" outlineLevel="1">
      <c r="A256" s="1" t="s">
        <v>565</v>
      </c>
      <c r="B256" s="16" t="s">
        <v>566</v>
      </c>
      <c r="C256" s="1" t="s">
        <v>1244</v>
      </c>
      <c r="E256" s="5">
        <v>0</v>
      </c>
      <c r="G256" s="5">
        <v>0</v>
      </c>
      <c r="I256" s="9">
        <f t="shared" si="80"/>
        <v>0</v>
      </c>
      <c r="K256" s="21">
        <f t="shared" si="81"/>
        <v>0</v>
      </c>
      <c r="M256" s="9">
        <v>0</v>
      </c>
      <c r="O256" s="9">
        <v>0</v>
      </c>
      <c r="Q256" s="9">
        <f t="shared" si="82"/>
        <v>0</v>
      </c>
      <c r="S256" s="21">
        <f t="shared" si="83"/>
        <v>0</v>
      </c>
      <c r="U256" s="9">
        <v>0</v>
      </c>
      <c r="W256" s="9">
        <v>1.3800000000000001</v>
      </c>
      <c r="Y256" s="9">
        <f t="shared" si="84"/>
        <v>-1.3800000000000001</v>
      </c>
      <c r="AA256" s="21" t="str">
        <f t="shared" si="85"/>
        <v>N.M.</v>
      </c>
      <c r="AC256" s="9">
        <v>0</v>
      </c>
      <c r="AE256" s="9">
        <v>68</v>
      </c>
      <c r="AG256" s="9">
        <f t="shared" si="86"/>
        <v>-68</v>
      </c>
      <c r="AI256" s="21" t="str">
        <f t="shared" si="87"/>
        <v>N.M.</v>
      </c>
    </row>
    <row r="257" spans="1:35" ht="12.75" outlineLevel="1">
      <c r="A257" s="1" t="s">
        <v>567</v>
      </c>
      <c r="B257" s="16" t="s">
        <v>568</v>
      </c>
      <c r="C257" s="1" t="s">
        <v>1245</v>
      </c>
      <c r="E257" s="5">
        <v>0</v>
      </c>
      <c r="G257" s="5">
        <v>0</v>
      </c>
      <c r="I257" s="9">
        <f t="shared" si="80"/>
        <v>0</v>
      </c>
      <c r="K257" s="21">
        <f t="shared" si="81"/>
        <v>0</v>
      </c>
      <c r="M257" s="9">
        <v>0</v>
      </c>
      <c r="O257" s="9">
        <v>0</v>
      </c>
      <c r="Q257" s="9">
        <f t="shared" si="82"/>
        <v>0</v>
      </c>
      <c r="S257" s="21">
        <f t="shared" si="83"/>
        <v>0</v>
      </c>
      <c r="U257" s="9">
        <v>0</v>
      </c>
      <c r="W257" s="9">
        <v>0</v>
      </c>
      <c r="Y257" s="9">
        <f t="shared" si="84"/>
        <v>0</v>
      </c>
      <c r="AA257" s="21">
        <f t="shared" si="85"/>
        <v>0</v>
      </c>
      <c r="AC257" s="9">
        <v>0</v>
      </c>
      <c r="AE257" s="9">
        <v>12.089</v>
      </c>
      <c r="AG257" s="9">
        <f t="shared" si="86"/>
        <v>-12.089</v>
      </c>
      <c r="AI257" s="21" t="str">
        <f t="shared" si="87"/>
        <v>N.M.</v>
      </c>
    </row>
    <row r="258" spans="1:35" ht="12.75" outlineLevel="1">
      <c r="A258" s="1" t="s">
        <v>569</v>
      </c>
      <c r="B258" s="16" t="s">
        <v>570</v>
      </c>
      <c r="C258" s="1" t="s">
        <v>1246</v>
      </c>
      <c r="E258" s="5">
        <v>0</v>
      </c>
      <c r="G258" s="5">
        <v>0</v>
      </c>
      <c r="I258" s="9">
        <f t="shared" si="80"/>
        <v>0</v>
      </c>
      <c r="K258" s="21">
        <f t="shared" si="81"/>
        <v>0</v>
      </c>
      <c r="M258" s="9">
        <v>0</v>
      </c>
      <c r="O258" s="9">
        <v>0</v>
      </c>
      <c r="Q258" s="9">
        <f t="shared" si="82"/>
        <v>0</v>
      </c>
      <c r="S258" s="21">
        <f t="shared" si="83"/>
        <v>0</v>
      </c>
      <c r="U258" s="9">
        <v>76.8</v>
      </c>
      <c r="W258" s="9">
        <v>0</v>
      </c>
      <c r="Y258" s="9">
        <f t="shared" si="84"/>
        <v>76.8</v>
      </c>
      <c r="AA258" s="21" t="str">
        <f t="shared" si="85"/>
        <v>N.M.</v>
      </c>
      <c r="AC258" s="9">
        <v>76.8</v>
      </c>
      <c r="AE258" s="9">
        <v>0</v>
      </c>
      <c r="AG258" s="9">
        <f t="shared" si="86"/>
        <v>76.8</v>
      </c>
      <c r="AI258" s="21" t="str">
        <f t="shared" si="87"/>
        <v>N.M.</v>
      </c>
    </row>
    <row r="259" spans="1:35" ht="12.75" outlineLevel="1">
      <c r="A259" s="1" t="s">
        <v>571</v>
      </c>
      <c r="B259" s="16" t="s">
        <v>572</v>
      </c>
      <c r="C259" s="1" t="s">
        <v>1247</v>
      </c>
      <c r="E259" s="5">
        <v>482993.89</v>
      </c>
      <c r="G259" s="5">
        <v>556475.648</v>
      </c>
      <c r="I259" s="9">
        <f t="shared" si="80"/>
        <v>-73481.75800000003</v>
      </c>
      <c r="K259" s="21">
        <f t="shared" si="81"/>
        <v>-0.13204847016054874</v>
      </c>
      <c r="M259" s="9">
        <v>1253636.55</v>
      </c>
      <c r="O259" s="9">
        <v>1685972.728</v>
      </c>
      <c r="Q259" s="9">
        <f t="shared" si="82"/>
        <v>-432336.17799999984</v>
      </c>
      <c r="S259" s="21">
        <f t="shared" si="83"/>
        <v>-0.2564312997594347</v>
      </c>
      <c r="U259" s="9">
        <v>2690220.259</v>
      </c>
      <c r="W259" s="9">
        <v>2763856.997</v>
      </c>
      <c r="Y259" s="9">
        <f t="shared" si="84"/>
        <v>-73636.7379999999</v>
      </c>
      <c r="AA259" s="21">
        <f t="shared" si="85"/>
        <v>-0.0266427452939599</v>
      </c>
      <c r="AC259" s="9">
        <v>5463917.199</v>
      </c>
      <c r="AE259" s="9">
        <v>6736250.215</v>
      </c>
      <c r="AG259" s="9">
        <f t="shared" si="86"/>
        <v>-1272333.0159999998</v>
      </c>
      <c r="AI259" s="21">
        <f t="shared" si="87"/>
        <v>-0.18887852668637842</v>
      </c>
    </row>
    <row r="260" spans="1:35" ht="12.75" outlineLevel="1">
      <c r="A260" s="1" t="s">
        <v>573</v>
      </c>
      <c r="B260" s="16" t="s">
        <v>574</v>
      </c>
      <c r="C260" s="1" t="s">
        <v>1248</v>
      </c>
      <c r="E260" s="5">
        <v>0</v>
      </c>
      <c r="G260" s="5">
        <v>0</v>
      </c>
      <c r="I260" s="9">
        <f t="shared" si="80"/>
        <v>0</v>
      </c>
      <c r="K260" s="21">
        <f t="shared" si="81"/>
        <v>0</v>
      </c>
      <c r="M260" s="9">
        <v>0</v>
      </c>
      <c r="O260" s="9">
        <v>289.48</v>
      </c>
      <c r="Q260" s="9">
        <f t="shared" si="82"/>
        <v>-289.48</v>
      </c>
      <c r="S260" s="21" t="str">
        <f t="shared" si="83"/>
        <v>N.M.</v>
      </c>
      <c r="U260" s="9">
        <v>0</v>
      </c>
      <c r="W260" s="9">
        <v>289.48</v>
      </c>
      <c r="Y260" s="9">
        <f t="shared" si="84"/>
        <v>-289.48</v>
      </c>
      <c r="AA260" s="21" t="str">
        <f t="shared" si="85"/>
        <v>N.M.</v>
      </c>
      <c r="AC260" s="9">
        <v>0</v>
      </c>
      <c r="AE260" s="9">
        <v>305.78000000000003</v>
      </c>
      <c r="AG260" s="9">
        <f t="shared" si="86"/>
        <v>-305.78000000000003</v>
      </c>
      <c r="AI260" s="21" t="str">
        <f t="shared" si="87"/>
        <v>N.M.</v>
      </c>
    </row>
    <row r="261" spans="1:35" ht="12.75" outlineLevel="1">
      <c r="A261" s="1" t="s">
        <v>575</v>
      </c>
      <c r="B261" s="16" t="s">
        <v>576</v>
      </c>
      <c r="C261" s="1" t="s">
        <v>1249</v>
      </c>
      <c r="E261" s="5">
        <v>62517.18</v>
      </c>
      <c r="G261" s="5">
        <v>170506.335</v>
      </c>
      <c r="I261" s="9">
        <f t="shared" si="80"/>
        <v>-107989.155</v>
      </c>
      <c r="K261" s="21">
        <f t="shared" si="81"/>
        <v>-0.6333439458422468</v>
      </c>
      <c r="M261" s="9">
        <v>65667.23</v>
      </c>
      <c r="O261" s="9">
        <v>276243.411</v>
      </c>
      <c r="Q261" s="9">
        <f t="shared" si="82"/>
        <v>-210576.18100000004</v>
      </c>
      <c r="S261" s="21">
        <f t="shared" si="83"/>
        <v>-0.7622849002541459</v>
      </c>
      <c r="U261" s="9">
        <v>396391.7</v>
      </c>
      <c r="W261" s="9">
        <v>548365.086</v>
      </c>
      <c r="Y261" s="9">
        <f t="shared" si="84"/>
        <v>-151973.386</v>
      </c>
      <c r="AA261" s="21">
        <f t="shared" si="85"/>
        <v>-0.2771390627885452</v>
      </c>
      <c r="AC261" s="9">
        <v>692912.16</v>
      </c>
      <c r="AE261" s="9">
        <v>961571.36</v>
      </c>
      <c r="AG261" s="9">
        <f t="shared" si="86"/>
        <v>-268659.19999999995</v>
      </c>
      <c r="AI261" s="21">
        <f t="shared" si="87"/>
        <v>-0.2793960086332022</v>
      </c>
    </row>
    <row r="262" spans="1:35" ht="12.75" outlineLevel="1">
      <c r="A262" s="1" t="s">
        <v>577</v>
      </c>
      <c r="B262" s="16" t="s">
        <v>578</v>
      </c>
      <c r="C262" s="1" t="s">
        <v>1250</v>
      </c>
      <c r="E262" s="5">
        <v>0</v>
      </c>
      <c r="G262" s="5">
        <v>4.84</v>
      </c>
      <c r="I262" s="9">
        <f t="shared" si="80"/>
        <v>-4.84</v>
      </c>
      <c r="K262" s="21" t="str">
        <f t="shared" si="81"/>
        <v>N.M.</v>
      </c>
      <c r="M262" s="9">
        <v>0</v>
      </c>
      <c r="O262" s="9">
        <v>50</v>
      </c>
      <c r="Q262" s="9">
        <f t="shared" si="82"/>
        <v>-50</v>
      </c>
      <c r="S262" s="21" t="str">
        <f t="shared" si="83"/>
        <v>N.M.</v>
      </c>
      <c r="U262" s="9">
        <v>0</v>
      </c>
      <c r="W262" s="9">
        <v>107.21000000000001</v>
      </c>
      <c r="Y262" s="9">
        <f t="shared" si="84"/>
        <v>-107.21000000000001</v>
      </c>
      <c r="AA262" s="21" t="str">
        <f t="shared" si="85"/>
        <v>N.M.</v>
      </c>
      <c r="AC262" s="9">
        <v>8.72</v>
      </c>
      <c r="AE262" s="9">
        <v>359.03</v>
      </c>
      <c r="AG262" s="9">
        <f t="shared" si="86"/>
        <v>-350.30999999999995</v>
      </c>
      <c r="AI262" s="21">
        <f t="shared" si="87"/>
        <v>-0.9757123360164888</v>
      </c>
    </row>
    <row r="263" spans="1:35" ht="12.75" outlineLevel="1">
      <c r="A263" s="1" t="s">
        <v>579</v>
      </c>
      <c r="B263" s="16" t="s">
        <v>580</v>
      </c>
      <c r="C263" s="1" t="s">
        <v>1251</v>
      </c>
      <c r="E263" s="5">
        <v>0</v>
      </c>
      <c r="G263" s="5">
        <v>0</v>
      </c>
      <c r="I263" s="9">
        <f t="shared" si="80"/>
        <v>0</v>
      </c>
      <c r="K263" s="21">
        <f t="shared" si="81"/>
        <v>0</v>
      </c>
      <c r="M263" s="9">
        <v>0</v>
      </c>
      <c r="O263" s="9">
        <v>0</v>
      </c>
      <c r="Q263" s="9">
        <f t="shared" si="82"/>
        <v>0</v>
      </c>
      <c r="S263" s="21">
        <f t="shared" si="83"/>
        <v>0</v>
      </c>
      <c r="U263" s="9">
        <v>0</v>
      </c>
      <c r="W263" s="9">
        <v>0</v>
      </c>
      <c r="Y263" s="9">
        <f t="shared" si="84"/>
        <v>0</v>
      </c>
      <c r="AA263" s="21">
        <f t="shared" si="85"/>
        <v>0</v>
      </c>
      <c r="AC263" s="9">
        <v>0</v>
      </c>
      <c r="AE263" s="9">
        <v>0.6900000000000001</v>
      </c>
      <c r="AG263" s="9">
        <f t="shared" si="86"/>
        <v>-0.6900000000000001</v>
      </c>
      <c r="AI263" s="21" t="str">
        <f t="shared" si="87"/>
        <v>N.M.</v>
      </c>
    </row>
    <row r="264" spans="1:35" ht="12.75" outlineLevel="1">
      <c r="A264" s="1" t="s">
        <v>581</v>
      </c>
      <c r="B264" s="16" t="s">
        <v>582</v>
      </c>
      <c r="C264" s="1" t="s">
        <v>1252</v>
      </c>
      <c r="E264" s="5">
        <v>0</v>
      </c>
      <c r="G264" s="5">
        <v>0</v>
      </c>
      <c r="I264" s="9">
        <f t="shared" si="80"/>
        <v>0</v>
      </c>
      <c r="K264" s="21">
        <f t="shared" si="81"/>
        <v>0</v>
      </c>
      <c r="M264" s="9">
        <v>0</v>
      </c>
      <c r="O264" s="9">
        <v>0</v>
      </c>
      <c r="Q264" s="9">
        <f t="shared" si="82"/>
        <v>0</v>
      </c>
      <c r="S264" s="21">
        <f t="shared" si="83"/>
        <v>0</v>
      </c>
      <c r="U264" s="9">
        <v>0</v>
      </c>
      <c r="W264" s="9">
        <v>0</v>
      </c>
      <c r="Y264" s="9">
        <f t="shared" si="84"/>
        <v>0</v>
      </c>
      <c r="AA264" s="21">
        <f t="shared" si="85"/>
        <v>0</v>
      </c>
      <c r="AC264" s="9">
        <v>2.43</v>
      </c>
      <c r="AE264" s="9">
        <v>0</v>
      </c>
      <c r="AG264" s="9">
        <f t="shared" si="86"/>
        <v>2.43</v>
      </c>
      <c r="AI264" s="21" t="str">
        <f t="shared" si="87"/>
        <v>N.M.</v>
      </c>
    </row>
    <row r="265" spans="1:35" ht="12.75" outlineLevel="1">
      <c r="A265" s="1" t="s">
        <v>583</v>
      </c>
      <c r="B265" s="16" t="s">
        <v>584</v>
      </c>
      <c r="C265" s="1" t="s">
        <v>1253</v>
      </c>
      <c r="E265" s="5">
        <v>-47.95</v>
      </c>
      <c r="G265" s="5">
        <v>0</v>
      </c>
      <c r="I265" s="9">
        <f t="shared" si="80"/>
        <v>-47.95</v>
      </c>
      <c r="K265" s="21" t="str">
        <f t="shared" si="81"/>
        <v>N.M.</v>
      </c>
      <c r="M265" s="9">
        <v>-61.68</v>
      </c>
      <c r="O265" s="9">
        <v>0</v>
      </c>
      <c r="Q265" s="9">
        <f t="shared" si="82"/>
        <v>-61.68</v>
      </c>
      <c r="S265" s="21" t="str">
        <f t="shared" si="83"/>
        <v>N.M.</v>
      </c>
      <c r="U265" s="9">
        <v>-61.19</v>
      </c>
      <c r="W265" s="9">
        <v>0</v>
      </c>
      <c r="Y265" s="9">
        <f t="shared" si="84"/>
        <v>-61.19</v>
      </c>
      <c r="AA265" s="21" t="str">
        <f t="shared" si="85"/>
        <v>N.M.</v>
      </c>
      <c r="AC265" s="9">
        <v>-83739.39</v>
      </c>
      <c r="AE265" s="9">
        <v>-2699.07</v>
      </c>
      <c r="AG265" s="9">
        <f t="shared" si="86"/>
        <v>-81040.31999999999</v>
      </c>
      <c r="AI265" s="21" t="str">
        <f t="shared" si="87"/>
        <v>N.M.</v>
      </c>
    </row>
    <row r="266" spans="1:35" ht="12.75" outlineLevel="1">
      <c r="A266" s="1" t="s">
        <v>585</v>
      </c>
      <c r="B266" s="16" t="s">
        <v>586</v>
      </c>
      <c r="C266" s="1" t="s">
        <v>1254</v>
      </c>
      <c r="E266" s="5">
        <v>-39317</v>
      </c>
      <c r="G266" s="5">
        <v>-44434.23</v>
      </c>
      <c r="I266" s="9">
        <f t="shared" si="80"/>
        <v>5117.230000000003</v>
      </c>
      <c r="K266" s="21">
        <f t="shared" si="81"/>
        <v>0.1151641425990729</v>
      </c>
      <c r="M266" s="9">
        <v>-134445</v>
      </c>
      <c r="O266" s="9">
        <v>-111967.04000000001</v>
      </c>
      <c r="Q266" s="9">
        <f t="shared" si="82"/>
        <v>-22477.959999999992</v>
      </c>
      <c r="S266" s="21">
        <f t="shared" si="83"/>
        <v>-0.2007551508015215</v>
      </c>
      <c r="U266" s="9">
        <v>-204485.17</v>
      </c>
      <c r="W266" s="9">
        <v>-183363.96</v>
      </c>
      <c r="Y266" s="9">
        <f t="shared" si="84"/>
        <v>-21121.21000000002</v>
      </c>
      <c r="AA266" s="21">
        <f t="shared" si="85"/>
        <v>-0.11518735742836281</v>
      </c>
      <c r="AC266" s="9">
        <v>-403014.13</v>
      </c>
      <c r="AE266" s="9">
        <v>-547378.9</v>
      </c>
      <c r="AG266" s="9">
        <f t="shared" si="86"/>
        <v>144364.77000000002</v>
      </c>
      <c r="AI266" s="21">
        <f t="shared" si="87"/>
        <v>0.26373828074118316</v>
      </c>
    </row>
    <row r="267" spans="1:35" ht="12.75" outlineLevel="1">
      <c r="A267" s="1" t="s">
        <v>587</v>
      </c>
      <c r="B267" s="16" t="s">
        <v>588</v>
      </c>
      <c r="C267" s="1" t="s">
        <v>1255</v>
      </c>
      <c r="E267" s="5">
        <v>-226.32</v>
      </c>
      <c r="G267" s="5">
        <v>-177.92000000000002</v>
      </c>
      <c r="I267" s="9">
        <f t="shared" si="80"/>
        <v>-48.39999999999998</v>
      </c>
      <c r="K267" s="21">
        <f t="shared" si="81"/>
        <v>-0.2720323741007193</v>
      </c>
      <c r="M267" s="9">
        <v>-4024.84</v>
      </c>
      <c r="O267" s="9">
        <v>-1272.76</v>
      </c>
      <c r="Q267" s="9">
        <f t="shared" si="82"/>
        <v>-2752.08</v>
      </c>
      <c r="S267" s="21">
        <f t="shared" si="83"/>
        <v>-2.1622929696093527</v>
      </c>
      <c r="U267" s="9">
        <v>-4971.42</v>
      </c>
      <c r="W267" s="9">
        <v>-3264.17</v>
      </c>
      <c r="Y267" s="9">
        <f t="shared" si="84"/>
        <v>-1707.25</v>
      </c>
      <c r="AA267" s="21">
        <f t="shared" si="85"/>
        <v>-0.5230272933088657</v>
      </c>
      <c r="AC267" s="9">
        <v>-17942.059999999998</v>
      </c>
      <c r="AE267" s="9">
        <v>-19645.25</v>
      </c>
      <c r="AG267" s="9">
        <f t="shared" si="86"/>
        <v>1703.1900000000023</v>
      </c>
      <c r="AI267" s="21">
        <f t="shared" si="87"/>
        <v>0.08669729323882375</v>
      </c>
    </row>
    <row r="268" spans="1:35" ht="12.75" outlineLevel="1">
      <c r="A268" s="1" t="s">
        <v>589</v>
      </c>
      <c r="B268" s="16" t="s">
        <v>590</v>
      </c>
      <c r="C268" s="1" t="s">
        <v>1256</v>
      </c>
      <c r="E268" s="5">
        <v>-38930.99</v>
      </c>
      <c r="G268" s="5">
        <v>-58450.94</v>
      </c>
      <c r="I268" s="9">
        <f t="shared" si="80"/>
        <v>19519.950000000004</v>
      </c>
      <c r="K268" s="21">
        <f t="shared" si="81"/>
        <v>0.333954424000709</v>
      </c>
      <c r="M268" s="9">
        <v>-118420.7</v>
      </c>
      <c r="O268" s="9">
        <v>-156119.77</v>
      </c>
      <c r="Q268" s="9">
        <f t="shared" si="82"/>
        <v>37699.06999999999</v>
      </c>
      <c r="S268" s="21">
        <f t="shared" si="83"/>
        <v>0.24147531091033503</v>
      </c>
      <c r="U268" s="9">
        <v>-206164.52000000002</v>
      </c>
      <c r="W268" s="9">
        <v>-275768.03</v>
      </c>
      <c r="Y268" s="9">
        <f t="shared" si="84"/>
        <v>69603.51000000001</v>
      </c>
      <c r="AA268" s="21">
        <f t="shared" si="85"/>
        <v>0.252398764280254</v>
      </c>
      <c r="AC268" s="9">
        <v>-559266.78</v>
      </c>
      <c r="AE268" s="9">
        <v>-550102.51</v>
      </c>
      <c r="AG268" s="9">
        <f t="shared" si="86"/>
        <v>-9164.270000000019</v>
      </c>
      <c r="AI268" s="21">
        <f t="shared" si="87"/>
        <v>-0.01665920411815612</v>
      </c>
    </row>
    <row r="269" spans="1:35" ht="12.75" outlineLevel="1">
      <c r="A269" s="1" t="s">
        <v>591</v>
      </c>
      <c r="B269" s="16" t="s">
        <v>592</v>
      </c>
      <c r="C269" s="1" t="s">
        <v>1257</v>
      </c>
      <c r="E269" s="5">
        <v>0</v>
      </c>
      <c r="G269" s="5">
        <v>0</v>
      </c>
      <c r="I269" s="9">
        <f t="shared" si="80"/>
        <v>0</v>
      </c>
      <c r="K269" s="21">
        <f t="shared" si="81"/>
        <v>0</v>
      </c>
      <c r="M269" s="9">
        <v>0</v>
      </c>
      <c r="O269" s="9">
        <v>0</v>
      </c>
      <c r="Q269" s="9">
        <f t="shared" si="82"/>
        <v>0</v>
      </c>
      <c r="S269" s="21">
        <f t="shared" si="83"/>
        <v>0</v>
      </c>
      <c r="U269" s="9">
        <v>-53</v>
      </c>
      <c r="W269" s="9">
        <v>0</v>
      </c>
      <c r="Y269" s="9">
        <f t="shared" si="84"/>
        <v>-53</v>
      </c>
      <c r="AA269" s="21" t="str">
        <f t="shared" si="85"/>
        <v>N.M.</v>
      </c>
      <c r="AC269" s="9">
        <v>-53</v>
      </c>
      <c r="AE269" s="9">
        <v>0</v>
      </c>
      <c r="AG269" s="9">
        <f t="shared" si="86"/>
        <v>-53</v>
      </c>
      <c r="AI269" s="21" t="str">
        <f t="shared" si="87"/>
        <v>N.M.</v>
      </c>
    </row>
    <row r="270" spans="1:35" ht="12.75" outlineLevel="1">
      <c r="A270" s="1" t="s">
        <v>593</v>
      </c>
      <c r="B270" s="16" t="s">
        <v>594</v>
      </c>
      <c r="C270" s="1" t="s">
        <v>1258</v>
      </c>
      <c r="E270" s="5">
        <v>31836.11</v>
      </c>
      <c r="G270" s="5">
        <v>49386.034</v>
      </c>
      <c r="I270" s="9">
        <f aca="true" t="shared" si="88" ref="I270:I301">+E270-G270</f>
        <v>-17549.924</v>
      </c>
      <c r="K270" s="21">
        <f aca="true" t="shared" si="89" ref="K270:K301">IF(G270&lt;0,IF(I270=0,0,IF(OR(G270=0,E270=0),"N.M.",IF(ABS(I270/G270)&gt;=10,"N.M.",I270/(-G270)))),IF(I270=0,0,IF(OR(G270=0,E270=0),"N.M.",IF(ABS(I270/G270)&gt;=10,"N.M.",I270/G270))))</f>
        <v>-0.35536208475456843</v>
      </c>
      <c r="M270" s="9">
        <v>139489.07</v>
      </c>
      <c r="O270" s="9">
        <v>198435.652</v>
      </c>
      <c r="Q270" s="9">
        <f aca="true" t="shared" si="90" ref="Q270:Q301">(+M270-O270)</f>
        <v>-58946.581999999995</v>
      </c>
      <c r="S270" s="21">
        <f aca="true" t="shared" si="91" ref="S270:S301">IF(O270&lt;0,IF(Q270=0,0,IF(OR(O270=0,M270=0),"N.M.",IF(ABS(Q270/O270)&gt;=10,"N.M.",Q270/(-O270)))),IF(Q270=0,0,IF(OR(O270=0,M270=0),"N.M.",IF(ABS(Q270/O270)&gt;=10,"N.M.",Q270/O270))))</f>
        <v>-0.2970564079886209</v>
      </c>
      <c r="U270" s="9">
        <v>268287.56</v>
      </c>
      <c r="W270" s="9">
        <v>346456.159</v>
      </c>
      <c r="Y270" s="9">
        <f aca="true" t="shared" si="92" ref="Y270:Y301">(+U270-W270)</f>
        <v>-78168.59899999999</v>
      </c>
      <c r="AA270" s="21">
        <f aca="true" t="shared" si="93" ref="AA270:AA301">IF(W270&lt;0,IF(Y270=0,0,IF(OR(W270=0,U270=0),"N.M.",IF(ABS(Y270/W270)&gt;=10,"N.M.",Y270/(-W270)))),IF(Y270=0,0,IF(OR(W270=0,U270=0),"N.M.",IF(ABS(Y270/W270)&gt;=10,"N.M.",Y270/W270))))</f>
        <v>-0.22562334936005565</v>
      </c>
      <c r="AC270" s="9">
        <v>611659.967</v>
      </c>
      <c r="AE270" s="9">
        <v>1145001.8969999999</v>
      </c>
      <c r="AG270" s="9">
        <f aca="true" t="shared" si="94" ref="AG270:AG301">(+AC270-AE270)</f>
        <v>-533341.9299999999</v>
      </c>
      <c r="AI270" s="21">
        <f aca="true" t="shared" si="95" ref="AI270:AI301">IF(AE270&lt;0,IF(AG270=0,0,IF(OR(AE270=0,AC270=0),"N.M.",IF(ABS(AG270/AE270)&gt;=10,"N.M.",AG270/(-AE270)))),IF(AG270=0,0,IF(OR(AE270=0,AC270=0),"N.M.",IF(ABS(AG270/AE270)&gt;=10,"N.M.",AG270/AE270))))</f>
        <v>-0.46580004050421236</v>
      </c>
    </row>
    <row r="271" spans="1:35" ht="12.75" outlineLevel="1">
      <c r="A271" s="1" t="s">
        <v>595</v>
      </c>
      <c r="B271" s="16" t="s">
        <v>596</v>
      </c>
      <c r="C271" s="1" t="s">
        <v>1259</v>
      </c>
      <c r="E271" s="5">
        <v>97656.64</v>
      </c>
      <c r="G271" s="5">
        <v>390713.99</v>
      </c>
      <c r="I271" s="9">
        <f t="shared" si="88"/>
        <v>-293057.35</v>
      </c>
      <c r="K271" s="21">
        <f t="shared" si="89"/>
        <v>-0.750055942455503</v>
      </c>
      <c r="M271" s="9">
        <v>571667.49</v>
      </c>
      <c r="O271" s="9">
        <v>1269318.74</v>
      </c>
      <c r="Q271" s="9">
        <f t="shared" si="90"/>
        <v>-697651.25</v>
      </c>
      <c r="S271" s="21">
        <f t="shared" si="91"/>
        <v>-0.5496265264310208</v>
      </c>
      <c r="U271" s="9">
        <v>1645904.8</v>
      </c>
      <c r="W271" s="9">
        <v>2283457.85</v>
      </c>
      <c r="Y271" s="9">
        <f t="shared" si="92"/>
        <v>-637553.05</v>
      </c>
      <c r="AA271" s="21">
        <f t="shared" si="93"/>
        <v>-0.279205088020346</v>
      </c>
      <c r="AC271" s="9">
        <v>4558110.356</v>
      </c>
      <c r="AE271" s="9">
        <v>4983673.24</v>
      </c>
      <c r="AG271" s="9">
        <f t="shared" si="94"/>
        <v>-425562.88400000054</v>
      </c>
      <c r="AI271" s="21">
        <f t="shared" si="95"/>
        <v>-0.08539140981080864</v>
      </c>
    </row>
    <row r="272" spans="1:35" ht="12.75" outlineLevel="1">
      <c r="A272" s="1" t="s">
        <v>597</v>
      </c>
      <c r="B272" s="16" t="s">
        <v>598</v>
      </c>
      <c r="C272" s="1" t="s">
        <v>1260</v>
      </c>
      <c r="E272" s="5">
        <v>31449.61</v>
      </c>
      <c r="G272" s="5">
        <v>30362.95</v>
      </c>
      <c r="I272" s="9">
        <f t="shared" si="88"/>
        <v>1086.6599999999999</v>
      </c>
      <c r="K272" s="21">
        <f t="shared" si="89"/>
        <v>0.03578901259594341</v>
      </c>
      <c r="M272" s="9">
        <v>93207.61</v>
      </c>
      <c r="O272" s="9">
        <v>87689.098</v>
      </c>
      <c r="Q272" s="9">
        <f t="shared" si="90"/>
        <v>5518.512000000002</v>
      </c>
      <c r="S272" s="21">
        <f t="shared" si="91"/>
        <v>0.06293270344735445</v>
      </c>
      <c r="U272" s="9">
        <v>156138.88</v>
      </c>
      <c r="W272" s="9">
        <v>149008.278</v>
      </c>
      <c r="Y272" s="9">
        <f t="shared" si="92"/>
        <v>7130.6020000000135</v>
      </c>
      <c r="AA272" s="21">
        <f t="shared" si="93"/>
        <v>0.04785373064978319</v>
      </c>
      <c r="AC272" s="9">
        <v>374653.61</v>
      </c>
      <c r="AE272" s="9">
        <v>374882.878</v>
      </c>
      <c r="AG272" s="9">
        <f t="shared" si="94"/>
        <v>-229.26800000004005</v>
      </c>
      <c r="AI272" s="21">
        <f t="shared" si="95"/>
        <v>-0.0006115723428692842</v>
      </c>
    </row>
    <row r="273" spans="1:35" ht="12.75" outlineLevel="1">
      <c r="A273" s="1" t="s">
        <v>599</v>
      </c>
      <c r="B273" s="16" t="s">
        <v>600</v>
      </c>
      <c r="C273" s="1" t="s">
        <v>1261</v>
      </c>
      <c r="E273" s="5">
        <v>81697.89</v>
      </c>
      <c r="G273" s="5">
        <v>82197.724</v>
      </c>
      <c r="I273" s="9">
        <f t="shared" si="88"/>
        <v>-499.83400000000256</v>
      </c>
      <c r="K273" s="21">
        <f t="shared" si="89"/>
        <v>-0.0060808739667779915</v>
      </c>
      <c r="M273" s="9">
        <v>248406.23</v>
      </c>
      <c r="O273" s="9">
        <v>236474.734</v>
      </c>
      <c r="Q273" s="9">
        <f t="shared" si="90"/>
        <v>11931.496000000014</v>
      </c>
      <c r="S273" s="21">
        <f t="shared" si="91"/>
        <v>0.05045569054324431</v>
      </c>
      <c r="U273" s="9">
        <v>406605.59</v>
      </c>
      <c r="W273" s="9">
        <v>395351.744</v>
      </c>
      <c r="Y273" s="9">
        <f t="shared" si="92"/>
        <v>11253.84600000002</v>
      </c>
      <c r="AA273" s="21">
        <f t="shared" si="93"/>
        <v>0.02846540117956333</v>
      </c>
      <c r="AC273" s="9">
        <v>988890.6980000001</v>
      </c>
      <c r="AE273" s="9">
        <v>951552.844</v>
      </c>
      <c r="AG273" s="9">
        <f t="shared" si="94"/>
        <v>37337.85400000005</v>
      </c>
      <c r="AI273" s="21">
        <f t="shared" si="95"/>
        <v>0.039238865434992116</v>
      </c>
    </row>
    <row r="274" spans="1:35" ht="12.75" outlineLevel="1">
      <c r="A274" s="1" t="s">
        <v>601</v>
      </c>
      <c r="B274" s="16" t="s">
        <v>602</v>
      </c>
      <c r="C274" s="1" t="s">
        <v>1262</v>
      </c>
      <c r="E274" s="5">
        <v>0</v>
      </c>
      <c r="G274" s="5">
        <v>0</v>
      </c>
      <c r="I274" s="9">
        <f t="shared" si="88"/>
        <v>0</v>
      </c>
      <c r="K274" s="21">
        <f t="shared" si="89"/>
        <v>0</v>
      </c>
      <c r="M274" s="9">
        <v>0</v>
      </c>
      <c r="O274" s="9">
        <v>0</v>
      </c>
      <c r="Q274" s="9">
        <f t="shared" si="90"/>
        <v>0</v>
      </c>
      <c r="S274" s="21">
        <f t="shared" si="91"/>
        <v>0</v>
      </c>
      <c r="U274" s="9">
        <v>-11.88</v>
      </c>
      <c r="W274" s="9">
        <v>1334.318</v>
      </c>
      <c r="Y274" s="9">
        <f t="shared" si="92"/>
        <v>-1346.198</v>
      </c>
      <c r="AA274" s="21">
        <f t="shared" si="93"/>
        <v>-1.00890342482077</v>
      </c>
      <c r="AC274" s="9">
        <v>2097.63</v>
      </c>
      <c r="AE274" s="9">
        <v>2752.2219999999998</v>
      </c>
      <c r="AG274" s="9">
        <f t="shared" si="94"/>
        <v>-654.5919999999996</v>
      </c>
      <c r="AI274" s="21">
        <f t="shared" si="95"/>
        <v>-0.23784127879219036</v>
      </c>
    </row>
    <row r="275" spans="1:35" ht="12.75" outlineLevel="1">
      <c r="A275" s="1" t="s">
        <v>603</v>
      </c>
      <c r="B275" s="16" t="s">
        <v>604</v>
      </c>
      <c r="C275" s="1" t="s">
        <v>1263</v>
      </c>
      <c r="E275" s="5">
        <v>7855.89</v>
      </c>
      <c r="G275" s="5">
        <v>15442.349</v>
      </c>
      <c r="I275" s="9">
        <f t="shared" si="88"/>
        <v>-7586.459</v>
      </c>
      <c r="K275" s="21">
        <f t="shared" si="89"/>
        <v>-0.49127623006059506</v>
      </c>
      <c r="M275" s="9">
        <v>30366.75</v>
      </c>
      <c r="O275" s="9">
        <v>32838.270000000004</v>
      </c>
      <c r="Q275" s="9">
        <f t="shared" si="90"/>
        <v>-2471.520000000004</v>
      </c>
      <c r="S275" s="21">
        <f t="shared" si="91"/>
        <v>-0.07526340455815742</v>
      </c>
      <c r="U275" s="9">
        <v>52165.840000000004</v>
      </c>
      <c r="W275" s="9">
        <v>46167.854</v>
      </c>
      <c r="Y275" s="9">
        <f t="shared" si="92"/>
        <v>5997.986000000004</v>
      </c>
      <c r="AA275" s="21">
        <f t="shared" si="93"/>
        <v>0.12991693311107777</v>
      </c>
      <c r="AC275" s="9">
        <v>105277.304</v>
      </c>
      <c r="AE275" s="9">
        <v>112757.94399999999</v>
      </c>
      <c r="AG275" s="9">
        <f t="shared" si="94"/>
        <v>-7480.639999999985</v>
      </c>
      <c r="AI275" s="21">
        <f t="shared" si="95"/>
        <v>-0.06634246541423268</v>
      </c>
    </row>
    <row r="276" spans="1:35" ht="12.75" outlineLevel="1">
      <c r="A276" s="1" t="s">
        <v>605</v>
      </c>
      <c r="B276" s="16" t="s">
        <v>606</v>
      </c>
      <c r="C276" s="1" t="s">
        <v>1264</v>
      </c>
      <c r="E276" s="5">
        <v>0</v>
      </c>
      <c r="G276" s="5">
        <v>0</v>
      </c>
      <c r="I276" s="9">
        <f t="shared" si="88"/>
        <v>0</v>
      </c>
      <c r="K276" s="21">
        <f t="shared" si="89"/>
        <v>0</v>
      </c>
      <c r="M276" s="9">
        <v>0</v>
      </c>
      <c r="O276" s="9">
        <v>0</v>
      </c>
      <c r="Q276" s="9">
        <f t="shared" si="90"/>
        <v>0</v>
      </c>
      <c r="S276" s="21">
        <f t="shared" si="91"/>
        <v>0</v>
      </c>
      <c r="U276" s="9">
        <v>0</v>
      </c>
      <c r="W276" s="9">
        <v>0</v>
      </c>
      <c r="Y276" s="9">
        <f t="shared" si="92"/>
        <v>0</v>
      </c>
      <c r="AA276" s="21">
        <f t="shared" si="93"/>
        <v>0</v>
      </c>
      <c r="AC276" s="9">
        <v>0</v>
      </c>
      <c r="AE276" s="9">
        <v>43.82</v>
      </c>
      <c r="AG276" s="9">
        <f t="shared" si="94"/>
        <v>-43.82</v>
      </c>
      <c r="AI276" s="21" t="str">
        <f t="shared" si="95"/>
        <v>N.M.</v>
      </c>
    </row>
    <row r="277" spans="1:35" ht="12.75" outlineLevel="1">
      <c r="A277" s="1" t="s">
        <v>607</v>
      </c>
      <c r="B277" s="16" t="s">
        <v>608</v>
      </c>
      <c r="C277" s="1" t="s">
        <v>1265</v>
      </c>
      <c r="E277" s="5">
        <v>12903.710000000001</v>
      </c>
      <c r="G277" s="5">
        <v>23951.48</v>
      </c>
      <c r="I277" s="9">
        <f t="shared" si="88"/>
        <v>-11047.769999999999</v>
      </c>
      <c r="K277" s="21">
        <f t="shared" si="89"/>
        <v>-0.46125625639835194</v>
      </c>
      <c r="M277" s="9">
        <v>55257.92</v>
      </c>
      <c r="O277" s="9">
        <v>93845.26</v>
      </c>
      <c r="Q277" s="9">
        <f t="shared" si="90"/>
        <v>-38587.34</v>
      </c>
      <c r="S277" s="21">
        <f t="shared" si="91"/>
        <v>-0.4111804900961434</v>
      </c>
      <c r="U277" s="9">
        <v>54850.020000000004</v>
      </c>
      <c r="W277" s="9">
        <v>163488</v>
      </c>
      <c r="Y277" s="9">
        <f t="shared" si="92"/>
        <v>-108637.98</v>
      </c>
      <c r="AA277" s="21">
        <f t="shared" si="93"/>
        <v>-0.6645012477980035</v>
      </c>
      <c r="AC277" s="9">
        <v>243485.07</v>
      </c>
      <c r="AE277" s="9">
        <v>394545.74</v>
      </c>
      <c r="AG277" s="9">
        <f t="shared" si="94"/>
        <v>-151060.66999999998</v>
      </c>
      <c r="AI277" s="21">
        <f t="shared" si="95"/>
        <v>-0.38287238888956193</v>
      </c>
    </row>
    <row r="278" spans="1:35" ht="12.75" outlineLevel="1">
      <c r="A278" s="1" t="s">
        <v>609</v>
      </c>
      <c r="B278" s="16" t="s">
        <v>610</v>
      </c>
      <c r="C278" s="1" t="s">
        <v>1266</v>
      </c>
      <c r="E278" s="5">
        <v>22093.87</v>
      </c>
      <c r="G278" s="5">
        <v>464.891</v>
      </c>
      <c r="I278" s="9">
        <f t="shared" si="88"/>
        <v>21628.979</v>
      </c>
      <c r="K278" s="21" t="str">
        <f t="shared" si="89"/>
        <v>N.M.</v>
      </c>
      <c r="M278" s="9">
        <v>190500.74</v>
      </c>
      <c r="O278" s="9">
        <v>817.952</v>
      </c>
      <c r="Q278" s="9">
        <f t="shared" si="90"/>
        <v>189682.788</v>
      </c>
      <c r="S278" s="21" t="str">
        <f t="shared" si="91"/>
        <v>N.M.</v>
      </c>
      <c r="U278" s="9">
        <v>267693.59</v>
      </c>
      <c r="W278" s="9">
        <v>11704.948</v>
      </c>
      <c r="Y278" s="9">
        <f t="shared" si="92"/>
        <v>255988.64200000002</v>
      </c>
      <c r="AA278" s="21" t="str">
        <f t="shared" si="93"/>
        <v>N.M.</v>
      </c>
      <c r="AC278" s="9">
        <v>356661.494</v>
      </c>
      <c r="AE278" s="9">
        <v>64161.285</v>
      </c>
      <c r="AG278" s="9">
        <f t="shared" si="94"/>
        <v>292500.20900000003</v>
      </c>
      <c r="AI278" s="21">
        <f t="shared" si="95"/>
        <v>4.5588271650108005</v>
      </c>
    </row>
    <row r="279" spans="1:35" ht="12.75" outlineLevel="1">
      <c r="A279" s="1" t="s">
        <v>611</v>
      </c>
      <c r="B279" s="16" t="s">
        <v>612</v>
      </c>
      <c r="C279" s="1" t="s">
        <v>1267</v>
      </c>
      <c r="E279" s="5">
        <v>0</v>
      </c>
      <c r="G279" s="5">
        <v>0</v>
      </c>
      <c r="I279" s="9">
        <f t="shared" si="88"/>
        <v>0</v>
      </c>
      <c r="K279" s="21">
        <f t="shared" si="89"/>
        <v>0</v>
      </c>
      <c r="M279" s="9">
        <v>0</v>
      </c>
      <c r="O279" s="9">
        <v>0</v>
      </c>
      <c r="Q279" s="9">
        <f t="shared" si="90"/>
        <v>0</v>
      </c>
      <c r="S279" s="21">
        <f t="shared" si="91"/>
        <v>0</v>
      </c>
      <c r="U279" s="9">
        <v>0</v>
      </c>
      <c r="W279" s="9">
        <v>0</v>
      </c>
      <c r="Y279" s="9">
        <f t="shared" si="92"/>
        <v>0</v>
      </c>
      <c r="AA279" s="21">
        <f t="shared" si="93"/>
        <v>0</v>
      </c>
      <c r="AC279" s="9">
        <v>0</v>
      </c>
      <c r="AE279" s="9">
        <v>198.17000000000002</v>
      </c>
      <c r="AG279" s="9">
        <f t="shared" si="94"/>
        <v>-198.17000000000002</v>
      </c>
      <c r="AI279" s="21" t="str">
        <f t="shared" si="95"/>
        <v>N.M.</v>
      </c>
    </row>
    <row r="280" spans="1:35" ht="12.75" outlineLevel="1">
      <c r="A280" s="1" t="s">
        <v>613</v>
      </c>
      <c r="B280" s="16" t="s">
        <v>614</v>
      </c>
      <c r="C280" s="1" t="s">
        <v>1268</v>
      </c>
      <c r="E280" s="5">
        <v>-9117.367</v>
      </c>
      <c r="G280" s="5">
        <v>-11865.672</v>
      </c>
      <c r="I280" s="9">
        <f t="shared" si="88"/>
        <v>2748.3050000000003</v>
      </c>
      <c r="K280" s="21">
        <f t="shared" si="89"/>
        <v>0.23161815024045837</v>
      </c>
      <c r="M280" s="9">
        <v>-27964.897</v>
      </c>
      <c r="O280" s="9">
        <v>-35267.354</v>
      </c>
      <c r="Q280" s="9">
        <f t="shared" si="90"/>
        <v>7302.4569999999985</v>
      </c>
      <c r="S280" s="21">
        <f t="shared" si="91"/>
        <v>0.20705996259316756</v>
      </c>
      <c r="U280" s="9">
        <v>-48701.727</v>
      </c>
      <c r="W280" s="9">
        <v>-64791.778</v>
      </c>
      <c r="Y280" s="9">
        <f t="shared" si="92"/>
        <v>16090.051</v>
      </c>
      <c r="AA280" s="21">
        <f t="shared" si="93"/>
        <v>0.24833476556238354</v>
      </c>
      <c r="AC280" s="9">
        <v>-146870.07</v>
      </c>
      <c r="AE280" s="9">
        <v>-152169.976</v>
      </c>
      <c r="AG280" s="9">
        <f t="shared" si="94"/>
        <v>5299.905999999988</v>
      </c>
      <c r="AI280" s="21">
        <f t="shared" si="95"/>
        <v>0.03482885480641719</v>
      </c>
    </row>
    <row r="281" spans="1:35" ht="12.75" outlineLevel="1">
      <c r="A281" s="1" t="s">
        <v>615</v>
      </c>
      <c r="B281" s="16" t="s">
        <v>616</v>
      </c>
      <c r="C281" s="1" t="s">
        <v>1269</v>
      </c>
      <c r="E281" s="5">
        <v>715.62</v>
      </c>
      <c r="G281" s="5">
        <v>727.23</v>
      </c>
      <c r="I281" s="9">
        <f t="shared" si="88"/>
        <v>-11.610000000000014</v>
      </c>
      <c r="K281" s="21">
        <f t="shared" si="89"/>
        <v>-0.015964687925415638</v>
      </c>
      <c r="M281" s="9">
        <v>2616.65</v>
      </c>
      <c r="O281" s="9">
        <v>2190.1</v>
      </c>
      <c r="Q281" s="9">
        <f t="shared" si="90"/>
        <v>426.5500000000002</v>
      </c>
      <c r="S281" s="21">
        <f t="shared" si="91"/>
        <v>0.1947627962193508</v>
      </c>
      <c r="U281" s="9">
        <v>4169.78</v>
      </c>
      <c r="W281" s="9">
        <v>3579.91</v>
      </c>
      <c r="Y281" s="9">
        <f t="shared" si="92"/>
        <v>589.8699999999999</v>
      </c>
      <c r="AA281" s="21">
        <f t="shared" si="93"/>
        <v>0.16477229874494048</v>
      </c>
      <c r="AC281" s="9">
        <v>10033.14</v>
      </c>
      <c r="AE281" s="9">
        <v>8180.71</v>
      </c>
      <c r="AG281" s="9">
        <f t="shared" si="94"/>
        <v>1852.4299999999994</v>
      </c>
      <c r="AI281" s="21">
        <f t="shared" si="95"/>
        <v>0.22643878098600237</v>
      </c>
    </row>
    <row r="282" spans="1:35" ht="12.75" outlineLevel="1">
      <c r="A282" s="1" t="s">
        <v>617</v>
      </c>
      <c r="B282" s="16" t="s">
        <v>618</v>
      </c>
      <c r="C282" s="1" t="s">
        <v>1270</v>
      </c>
      <c r="E282" s="5">
        <v>1059.1200000000001</v>
      </c>
      <c r="G282" s="5">
        <v>1892.88</v>
      </c>
      <c r="I282" s="9">
        <f t="shared" si="88"/>
        <v>-833.76</v>
      </c>
      <c r="K282" s="21">
        <f t="shared" si="89"/>
        <v>-0.4404716622289844</v>
      </c>
      <c r="M282" s="9">
        <v>1534.21</v>
      </c>
      <c r="O282" s="9">
        <v>4424.11</v>
      </c>
      <c r="Q282" s="9">
        <f t="shared" si="90"/>
        <v>-2889.8999999999996</v>
      </c>
      <c r="S282" s="21">
        <f t="shared" si="91"/>
        <v>-0.6532161270854476</v>
      </c>
      <c r="U282" s="9">
        <v>5080.4800000000005</v>
      </c>
      <c r="W282" s="9">
        <v>7436.62</v>
      </c>
      <c r="Y282" s="9">
        <f t="shared" si="92"/>
        <v>-2356.1399999999994</v>
      </c>
      <c r="AA282" s="21">
        <f t="shared" si="93"/>
        <v>-0.31682941981706736</v>
      </c>
      <c r="AC282" s="9">
        <v>9627.710000000001</v>
      </c>
      <c r="AE282" s="9">
        <v>19801.66</v>
      </c>
      <c r="AG282" s="9">
        <f t="shared" si="94"/>
        <v>-10173.949999999999</v>
      </c>
      <c r="AI282" s="21">
        <f t="shared" si="95"/>
        <v>-0.5137927830293015</v>
      </c>
    </row>
    <row r="283" spans="1:35" ht="12.75" outlineLevel="1">
      <c r="A283" s="1" t="s">
        <v>619</v>
      </c>
      <c r="B283" s="16" t="s">
        <v>620</v>
      </c>
      <c r="C283" s="1" t="s">
        <v>1271</v>
      </c>
      <c r="E283" s="5">
        <v>1996</v>
      </c>
      <c r="G283" s="5">
        <v>2425</v>
      </c>
      <c r="I283" s="9">
        <f t="shared" si="88"/>
        <v>-429</v>
      </c>
      <c r="K283" s="21">
        <f t="shared" si="89"/>
        <v>-0.17690721649484537</v>
      </c>
      <c r="M283" s="9">
        <v>3447</v>
      </c>
      <c r="O283" s="9">
        <v>5227</v>
      </c>
      <c r="Q283" s="9">
        <f t="shared" si="90"/>
        <v>-1780</v>
      </c>
      <c r="S283" s="21">
        <f t="shared" si="91"/>
        <v>-0.34053950640903</v>
      </c>
      <c r="U283" s="9">
        <v>5255</v>
      </c>
      <c r="W283" s="9">
        <v>6953</v>
      </c>
      <c r="Y283" s="9">
        <f t="shared" si="92"/>
        <v>-1698</v>
      </c>
      <c r="AA283" s="21">
        <f t="shared" si="93"/>
        <v>-0.24421113188551705</v>
      </c>
      <c r="AC283" s="9">
        <v>12287</v>
      </c>
      <c r="AE283" s="9">
        <v>15336.32</v>
      </c>
      <c r="AG283" s="9">
        <f t="shared" si="94"/>
        <v>-3049.3199999999997</v>
      </c>
      <c r="AI283" s="21">
        <f t="shared" si="95"/>
        <v>-0.19882996703250844</v>
      </c>
    </row>
    <row r="284" spans="1:35" ht="12.75" outlineLevel="1">
      <c r="A284" s="1" t="s">
        <v>621</v>
      </c>
      <c r="B284" s="16" t="s">
        <v>622</v>
      </c>
      <c r="C284" s="1" t="s">
        <v>1272</v>
      </c>
      <c r="E284" s="5">
        <v>184618.02</v>
      </c>
      <c r="G284" s="5">
        <v>82512.33</v>
      </c>
      <c r="I284" s="9">
        <f t="shared" si="88"/>
        <v>102105.68999999999</v>
      </c>
      <c r="K284" s="21">
        <f t="shared" si="89"/>
        <v>1.2374597832832983</v>
      </c>
      <c r="M284" s="9">
        <v>551590.1</v>
      </c>
      <c r="O284" s="9">
        <v>313561.66000000003</v>
      </c>
      <c r="Q284" s="9">
        <f t="shared" si="90"/>
        <v>238028.43999999994</v>
      </c>
      <c r="S284" s="21">
        <f t="shared" si="91"/>
        <v>0.75911206746386</v>
      </c>
      <c r="U284" s="9">
        <v>923090.1</v>
      </c>
      <c r="W284" s="9">
        <v>412561.66000000003</v>
      </c>
      <c r="Y284" s="9">
        <f t="shared" si="92"/>
        <v>510528.43999999994</v>
      </c>
      <c r="AA284" s="21">
        <f t="shared" si="93"/>
        <v>1.2374597290499556</v>
      </c>
      <c r="AC284" s="9">
        <v>1500772.4100000001</v>
      </c>
      <c r="AE284" s="9">
        <v>1004113.5900000001</v>
      </c>
      <c r="AG284" s="9">
        <f t="shared" si="94"/>
        <v>496658.82000000007</v>
      </c>
      <c r="AI284" s="21">
        <f t="shared" si="95"/>
        <v>0.4946241390876903</v>
      </c>
    </row>
    <row r="285" spans="1:35" ht="12.75" outlineLevel="1">
      <c r="A285" s="1" t="s">
        <v>623</v>
      </c>
      <c r="B285" s="16" t="s">
        <v>624</v>
      </c>
      <c r="C285" s="1" t="s">
        <v>1273</v>
      </c>
      <c r="E285" s="5">
        <v>12949.03</v>
      </c>
      <c r="G285" s="5">
        <v>12186.53</v>
      </c>
      <c r="I285" s="9">
        <f t="shared" si="88"/>
        <v>762.5</v>
      </c>
      <c r="K285" s="21">
        <f t="shared" si="89"/>
        <v>0.06256908242132912</v>
      </c>
      <c r="M285" s="9">
        <v>38778.49</v>
      </c>
      <c r="O285" s="9">
        <v>31797.64</v>
      </c>
      <c r="Q285" s="9">
        <f t="shared" si="90"/>
        <v>6980.8499999999985</v>
      </c>
      <c r="S285" s="21">
        <f t="shared" si="91"/>
        <v>0.21953987780225195</v>
      </c>
      <c r="U285" s="9">
        <v>64577.23</v>
      </c>
      <c r="W285" s="9">
        <v>60265.74</v>
      </c>
      <c r="Y285" s="9">
        <f t="shared" si="92"/>
        <v>4311.490000000005</v>
      </c>
      <c r="AA285" s="21">
        <f t="shared" si="93"/>
        <v>0.07154131020377424</v>
      </c>
      <c r="AC285" s="9">
        <v>151670.57</v>
      </c>
      <c r="AE285" s="9">
        <v>147285.55</v>
      </c>
      <c r="AG285" s="9">
        <f t="shared" si="94"/>
        <v>4385.020000000019</v>
      </c>
      <c r="AI285" s="21">
        <f t="shared" si="95"/>
        <v>0.029772234954481405</v>
      </c>
    </row>
    <row r="286" spans="1:35" ht="12.75" outlineLevel="1">
      <c r="A286" s="1" t="s">
        <v>625</v>
      </c>
      <c r="B286" s="16" t="s">
        <v>626</v>
      </c>
      <c r="C286" s="1" t="s">
        <v>1274</v>
      </c>
      <c r="E286" s="5">
        <v>380064.98</v>
      </c>
      <c r="G286" s="5">
        <v>351724.44</v>
      </c>
      <c r="I286" s="9">
        <f t="shared" si="88"/>
        <v>28340.53999999998</v>
      </c>
      <c r="K286" s="21">
        <f t="shared" si="89"/>
        <v>0.08057597589749516</v>
      </c>
      <c r="M286" s="9">
        <v>1067931.9</v>
      </c>
      <c r="O286" s="9">
        <v>1050321.96</v>
      </c>
      <c r="Q286" s="9">
        <f t="shared" si="90"/>
        <v>17609.939999999944</v>
      </c>
      <c r="S286" s="21">
        <f t="shared" si="91"/>
        <v>0.01676623042328844</v>
      </c>
      <c r="U286" s="9">
        <v>1838932.55</v>
      </c>
      <c r="W286" s="9">
        <v>1749213.99</v>
      </c>
      <c r="Y286" s="9">
        <f t="shared" si="92"/>
        <v>89718.56000000006</v>
      </c>
      <c r="AA286" s="21">
        <f t="shared" si="93"/>
        <v>0.05129078575457772</v>
      </c>
      <c r="AC286" s="9">
        <v>4308568.49</v>
      </c>
      <c r="AE286" s="9">
        <v>3961920.1799999997</v>
      </c>
      <c r="AG286" s="9">
        <f t="shared" si="94"/>
        <v>346648.3100000005</v>
      </c>
      <c r="AI286" s="21">
        <f t="shared" si="95"/>
        <v>0.08749502621226472</v>
      </c>
    </row>
    <row r="287" spans="1:35" ht="12.75" outlineLevel="1">
      <c r="A287" s="1" t="s">
        <v>627</v>
      </c>
      <c r="B287" s="16" t="s">
        <v>628</v>
      </c>
      <c r="C287" s="1" t="s">
        <v>1275</v>
      </c>
      <c r="E287" s="5">
        <v>0</v>
      </c>
      <c r="G287" s="5">
        <v>0</v>
      </c>
      <c r="I287" s="9">
        <f t="shared" si="88"/>
        <v>0</v>
      </c>
      <c r="K287" s="21">
        <f t="shared" si="89"/>
        <v>0</v>
      </c>
      <c r="M287" s="9">
        <v>0</v>
      </c>
      <c r="O287" s="9">
        <v>240</v>
      </c>
      <c r="Q287" s="9">
        <f t="shared" si="90"/>
        <v>-240</v>
      </c>
      <c r="S287" s="21" t="str">
        <f t="shared" si="91"/>
        <v>N.M.</v>
      </c>
      <c r="U287" s="9">
        <v>125</v>
      </c>
      <c r="W287" s="9">
        <v>240</v>
      </c>
      <c r="Y287" s="9">
        <f t="shared" si="92"/>
        <v>-115</v>
      </c>
      <c r="AA287" s="21">
        <f t="shared" si="93"/>
        <v>-0.4791666666666667</v>
      </c>
      <c r="AC287" s="9">
        <v>208.2</v>
      </c>
      <c r="AE287" s="9">
        <v>287.23900000000003</v>
      </c>
      <c r="AG287" s="9">
        <f t="shared" si="94"/>
        <v>-79.03900000000004</v>
      </c>
      <c r="AI287" s="21">
        <f t="shared" si="95"/>
        <v>-0.2751680656178306</v>
      </c>
    </row>
    <row r="288" spans="1:35" ht="12.75" outlineLevel="1">
      <c r="A288" s="1" t="s">
        <v>629</v>
      </c>
      <c r="B288" s="16" t="s">
        <v>630</v>
      </c>
      <c r="C288" s="1" t="s">
        <v>1276</v>
      </c>
      <c r="E288" s="5">
        <v>0</v>
      </c>
      <c r="G288" s="5">
        <v>16250.17</v>
      </c>
      <c r="I288" s="9">
        <f t="shared" si="88"/>
        <v>-16250.17</v>
      </c>
      <c r="K288" s="21" t="str">
        <f t="shared" si="89"/>
        <v>N.M.</v>
      </c>
      <c r="M288" s="9">
        <v>0</v>
      </c>
      <c r="O288" s="9">
        <v>48391.69</v>
      </c>
      <c r="Q288" s="9">
        <f t="shared" si="90"/>
        <v>-48391.69</v>
      </c>
      <c r="S288" s="21" t="str">
        <f t="shared" si="91"/>
        <v>N.M.</v>
      </c>
      <c r="U288" s="9">
        <v>-15.610000000000001</v>
      </c>
      <c r="W288" s="9">
        <v>79894.5</v>
      </c>
      <c r="Y288" s="9">
        <f t="shared" si="92"/>
        <v>-79910.11</v>
      </c>
      <c r="AA288" s="21">
        <f t="shared" si="93"/>
        <v>-1.000195382660884</v>
      </c>
      <c r="AC288" s="9">
        <v>43027.42</v>
      </c>
      <c r="AE288" s="9">
        <v>185139.84</v>
      </c>
      <c r="AG288" s="9">
        <f t="shared" si="94"/>
        <v>-142112.41999999998</v>
      </c>
      <c r="AI288" s="21">
        <f t="shared" si="95"/>
        <v>-0.7675950243880517</v>
      </c>
    </row>
    <row r="289" spans="1:35" ht="12.75" outlineLevel="1">
      <c r="A289" s="1" t="s">
        <v>631</v>
      </c>
      <c r="B289" s="16" t="s">
        <v>632</v>
      </c>
      <c r="C289" s="1" t="s">
        <v>1277</v>
      </c>
      <c r="E289" s="5">
        <v>0</v>
      </c>
      <c r="G289" s="5">
        <v>22524.19</v>
      </c>
      <c r="I289" s="9">
        <f t="shared" si="88"/>
        <v>-22524.19</v>
      </c>
      <c r="K289" s="21" t="str">
        <f t="shared" si="89"/>
        <v>N.M.</v>
      </c>
      <c r="M289" s="9">
        <v>19567.48</v>
      </c>
      <c r="O289" s="9">
        <v>67336.96</v>
      </c>
      <c r="Q289" s="9">
        <f t="shared" si="90"/>
        <v>-47769.48000000001</v>
      </c>
      <c r="S289" s="21">
        <f t="shared" si="91"/>
        <v>-0.7094095129925676</v>
      </c>
      <c r="U289" s="9">
        <v>57432.450000000004</v>
      </c>
      <c r="W289" s="9">
        <v>112204.97</v>
      </c>
      <c r="Y289" s="9">
        <f t="shared" si="92"/>
        <v>-54772.52</v>
      </c>
      <c r="AA289" s="21">
        <f t="shared" si="93"/>
        <v>-0.48814700453999493</v>
      </c>
      <c r="AC289" s="9">
        <v>215894.48</v>
      </c>
      <c r="AE289" s="9">
        <v>265436.4</v>
      </c>
      <c r="AG289" s="9">
        <f t="shared" si="94"/>
        <v>-49541.92000000001</v>
      </c>
      <c r="AI289" s="21">
        <f t="shared" si="95"/>
        <v>-0.1866432787665897</v>
      </c>
    </row>
    <row r="290" spans="1:35" ht="12.75" outlineLevel="1">
      <c r="A290" s="1" t="s">
        <v>633</v>
      </c>
      <c r="B290" s="16" t="s">
        <v>634</v>
      </c>
      <c r="C290" s="1" t="s">
        <v>1278</v>
      </c>
      <c r="E290" s="5">
        <v>1148.8</v>
      </c>
      <c r="G290" s="5">
        <v>1.618</v>
      </c>
      <c r="I290" s="9">
        <f t="shared" si="88"/>
        <v>1147.182</v>
      </c>
      <c r="K290" s="21" t="str">
        <f t="shared" si="89"/>
        <v>N.M.</v>
      </c>
      <c r="M290" s="9">
        <v>8995.4</v>
      </c>
      <c r="O290" s="9">
        <v>3980.1150000000002</v>
      </c>
      <c r="Q290" s="9">
        <f t="shared" si="90"/>
        <v>5015.285</v>
      </c>
      <c r="S290" s="21">
        <f t="shared" si="91"/>
        <v>1.2600854497922798</v>
      </c>
      <c r="U290" s="9">
        <v>9004.2</v>
      </c>
      <c r="W290" s="9">
        <v>4002.815</v>
      </c>
      <c r="Y290" s="9">
        <f t="shared" si="92"/>
        <v>5001.385</v>
      </c>
      <c r="AA290" s="21">
        <f t="shared" si="93"/>
        <v>1.249466937642634</v>
      </c>
      <c r="AC290" s="9">
        <v>9220.215</v>
      </c>
      <c r="AE290" s="9">
        <v>4070.9230000000002</v>
      </c>
      <c r="AG290" s="9">
        <f t="shared" si="94"/>
        <v>5149.2919999999995</v>
      </c>
      <c r="AI290" s="21">
        <f t="shared" si="95"/>
        <v>1.2648954549128046</v>
      </c>
    </row>
    <row r="291" spans="1:35" ht="12.75" outlineLevel="1">
      <c r="A291" s="1" t="s">
        <v>635</v>
      </c>
      <c r="B291" s="16" t="s">
        <v>636</v>
      </c>
      <c r="C291" s="1" t="s">
        <v>1279</v>
      </c>
      <c r="E291" s="5">
        <v>67.86</v>
      </c>
      <c r="G291" s="5">
        <v>0</v>
      </c>
      <c r="I291" s="9">
        <f t="shared" si="88"/>
        <v>67.86</v>
      </c>
      <c r="K291" s="21" t="str">
        <f t="shared" si="89"/>
        <v>N.M.</v>
      </c>
      <c r="M291" s="9">
        <v>278.6</v>
      </c>
      <c r="O291" s="9">
        <v>78.896</v>
      </c>
      <c r="Q291" s="9">
        <f t="shared" si="90"/>
        <v>199.704</v>
      </c>
      <c r="S291" s="21">
        <f t="shared" si="91"/>
        <v>2.531230987629284</v>
      </c>
      <c r="U291" s="9">
        <v>232.07</v>
      </c>
      <c r="W291" s="9">
        <v>316.31</v>
      </c>
      <c r="Y291" s="9">
        <f t="shared" si="92"/>
        <v>-84.24000000000001</v>
      </c>
      <c r="AA291" s="21">
        <f t="shared" si="93"/>
        <v>-0.26632101419493537</v>
      </c>
      <c r="AC291" s="9">
        <v>2939.463</v>
      </c>
      <c r="AE291" s="9">
        <v>450.26</v>
      </c>
      <c r="AG291" s="9">
        <f t="shared" si="94"/>
        <v>2489.2030000000004</v>
      </c>
      <c r="AI291" s="21">
        <f t="shared" si="95"/>
        <v>5.528368054013238</v>
      </c>
    </row>
    <row r="292" spans="1:35" ht="12.75" outlineLevel="1">
      <c r="A292" s="1" t="s">
        <v>637</v>
      </c>
      <c r="B292" s="16" t="s">
        <v>638</v>
      </c>
      <c r="C292" s="1" t="s">
        <v>1280</v>
      </c>
      <c r="E292" s="5">
        <v>0</v>
      </c>
      <c r="G292" s="5">
        <v>18.811</v>
      </c>
      <c r="I292" s="9">
        <f t="shared" si="88"/>
        <v>-18.811</v>
      </c>
      <c r="K292" s="21" t="str">
        <f t="shared" si="89"/>
        <v>N.M.</v>
      </c>
      <c r="M292" s="9">
        <v>4244.5</v>
      </c>
      <c r="O292" s="9">
        <v>3825.831</v>
      </c>
      <c r="Q292" s="9">
        <f t="shared" si="90"/>
        <v>418.66899999999987</v>
      </c>
      <c r="S292" s="21">
        <f t="shared" si="91"/>
        <v>0.10943217303639388</v>
      </c>
      <c r="U292" s="9">
        <v>9595.84</v>
      </c>
      <c r="W292" s="9">
        <v>11685.550000000001</v>
      </c>
      <c r="Y292" s="9">
        <f t="shared" si="92"/>
        <v>-2089.710000000001</v>
      </c>
      <c r="AA292" s="21">
        <f t="shared" si="93"/>
        <v>-0.1788285532131565</v>
      </c>
      <c r="AC292" s="9">
        <v>14075.036</v>
      </c>
      <c r="AE292" s="9">
        <v>20844.448000000004</v>
      </c>
      <c r="AG292" s="9">
        <f t="shared" si="94"/>
        <v>-6769.412000000004</v>
      </c>
      <c r="AI292" s="21">
        <f t="shared" si="95"/>
        <v>-0.32475851603266265</v>
      </c>
    </row>
    <row r="293" spans="1:35" ht="12.75" outlineLevel="1">
      <c r="A293" s="1" t="s">
        <v>639</v>
      </c>
      <c r="B293" s="16" t="s">
        <v>640</v>
      </c>
      <c r="C293" s="1" t="s">
        <v>1281</v>
      </c>
      <c r="E293" s="5">
        <v>341630.5</v>
      </c>
      <c r="G293" s="5">
        <v>213913.416</v>
      </c>
      <c r="I293" s="9">
        <f t="shared" si="88"/>
        <v>127717.084</v>
      </c>
      <c r="K293" s="21">
        <f t="shared" si="89"/>
        <v>0.5970503692017148</v>
      </c>
      <c r="M293" s="9">
        <v>976983.34</v>
      </c>
      <c r="O293" s="9">
        <v>653400.428</v>
      </c>
      <c r="Q293" s="9">
        <f t="shared" si="90"/>
        <v>323582.912</v>
      </c>
      <c r="S293" s="21">
        <f t="shared" si="91"/>
        <v>0.495229109338753</v>
      </c>
      <c r="U293" s="9">
        <v>1708152.5</v>
      </c>
      <c r="W293" s="9">
        <v>1069567.088</v>
      </c>
      <c r="Y293" s="9">
        <f t="shared" si="92"/>
        <v>638585.412</v>
      </c>
      <c r="AA293" s="21">
        <f t="shared" si="93"/>
        <v>0.5970503572563183</v>
      </c>
      <c r="AC293" s="9">
        <v>3219847.382</v>
      </c>
      <c r="AE293" s="9">
        <v>2615813.778</v>
      </c>
      <c r="AG293" s="9">
        <f t="shared" si="94"/>
        <v>604033.6040000003</v>
      </c>
      <c r="AI293" s="21">
        <f t="shared" si="95"/>
        <v>0.23091613366370162</v>
      </c>
    </row>
    <row r="294" spans="1:35" ht="12.75" outlineLevel="1">
      <c r="A294" s="1" t="s">
        <v>641</v>
      </c>
      <c r="B294" s="16" t="s">
        <v>642</v>
      </c>
      <c r="C294" s="1" t="s">
        <v>1282</v>
      </c>
      <c r="E294" s="5">
        <v>112871.45</v>
      </c>
      <c r="G294" s="5">
        <v>130454.237</v>
      </c>
      <c r="I294" s="9">
        <f t="shared" si="88"/>
        <v>-17582.786999999997</v>
      </c>
      <c r="K294" s="21">
        <f t="shared" si="89"/>
        <v>-0.13478126432949813</v>
      </c>
      <c r="M294" s="9">
        <v>278229.33</v>
      </c>
      <c r="O294" s="9">
        <v>333891.008</v>
      </c>
      <c r="Q294" s="9">
        <f t="shared" si="90"/>
        <v>-55661.677999999956</v>
      </c>
      <c r="S294" s="21">
        <f t="shared" si="91"/>
        <v>-0.16670613064248788</v>
      </c>
      <c r="U294" s="9">
        <v>605039.92</v>
      </c>
      <c r="W294" s="9">
        <v>627459.144</v>
      </c>
      <c r="Y294" s="9">
        <f t="shared" si="92"/>
        <v>-22419.22399999993</v>
      </c>
      <c r="AA294" s="21">
        <f t="shared" si="93"/>
        <v>-0.035730173373646666</v>
      </c>
      <c r="AC294" s="9">
        <v>1505152.76</v>
      </c>
      <c r="AE294" s="9">
        <v>1556414.5929999999</v>
      </c>
      <c r="AG294" s="9">
        <f t="shared" si="94"/>
        <v>-51261.83299999987</v>
      </c>
      <c r="AI294" s="21">
        <f t="shared" si="95"/>
        <v>-0.03293584706192733</v>
      </c>
    </row>
    <row r="295" spans="1:35" ht="12.75" outlineLevel="1">
      <c r="A295" s="1" t="s">
        <v>643</v>
      </c>
      <c r="B295" s="16" t="s">
        <v>644</v>
      </c>
      <c r="C295" s="1" t="s">
        <v>1283</v>
      </c>
      <c r="E295" s="5">
        <v>0</v>
      </c>
      <c r="G295" s="5">
        <v>0</v>
      </c>
      <c r="I295" s="9">
        <f t="shared" si="88"/>
        <v>0</v>
      </c>
      <c r="K295" s="21">
        <f t="shared" si="89"/>
        <v>0</v>
      </c>
      <c r="M295" s="9">
        <v>-547.28</v>
      </c>
      <c r="O295" s="9">
        <v>0</v>
      </c>
      <c r="Q295" s="9">
        <f t="shared" si="90"/>
        <v>-547.28</v>
      </c>
      <c r="S295" s="21" t="str">
        <f t="shared" si="91"/>
        <v>N.M.</v>
      </c>
      <c r="U295" s="9">
        <v>-547.28</v>
      </c>
      <c r="W295" s="9">
        <v>0</v>
      </c>
      <c r="Y295" s="9">
        <f t="shared" si="92"/>
        <v>-547.28</v>
      </c>
      <c r="AA295" s="21" t="str">
        <f t="shared" si="93"/>
        <v>N.M.</v>
      </c>
      <c r="AC295" s="9">
        <v>30715.620000000003</v>
      </c>
      <c r="AE295" s="9">
        <v>-471.69</v>
      </c>
      <c r="AG295" s="9">
        <f t="shared" si="94"/>
        <v>31187.31</v>
      </c>
      <c r="AI295" s="21" t="str">
        <f t="shared" si="95"/>
        <v>N.M.</v>
      </c>
    </row>
    <row r="296" spans="1:35" ht="12.75" outlineLevel="1">
      <c r="A296" s="1" t="s">
        <v>645</v>
      </c>
      <c r="B296" s="16" t="s">
        <v>646</v>
      </c>
      <c r="C296" s="1" t="s">
        <v>1284</v>
      </c>
      <c r="E296" s="5">
        <v>233.32</v>
      </c>
      <c r="G296" s="5">
        <v>436.92</v>
      </c>
      <c r="I296" s="9">
        <f t="shared" si="88"/>
        <v>-203.60000000000002</v>
      </c>
      <c r="K296" s="21">
        <f t="shared" si="89"/>
        <v>-0.4659891971070219</v>
      </c>
      <c r="M296" s="9">
        <v>666.61</v>
      </c>
      <c r="O296" s="9">
        <v>2184.59</v>
      </c>
      <c r="Q296" s="9">
        <f t="shared" si="90"/>
        <v>-1517.98</v>
      </c>
      <c r="S296" s="21">
        <f t="shared" si="91"/>
        <v>-0.6948580740550858</v>
      </c>
      <c r="U296" s="9">
        <v>1166.6100000000001</v>
      </c>
      <c r="W296" s="9">
        <v>2184.59</v>
      </c>
      <c r="Y296" s="9">
        <f t="shared" si="92"/>
        <v>-1017.98</v>
      </c>
      <c r="AA296" s="21">
        <f t="shared" si="93"/>
        <v>-0.46598217514499285</v>
      </c>
      <c r="AC296" s="9">
        <v>4225.05</v>
      </c>
      <c r="AE296" s="9">
        <v>4642.9</v>
      </c>
      <c r="AG296" s="9">
        <f t="shared" si="94"/>
        <v>-417.84999999999945</v>
      </c>
      <c r="AI296" s="21">
        <f t="shared" si="95"/>
        <v>-0.08999763079110028</v>
      </c>
    </row>
    <row r="297" spans="1:35" ht="12.75" outlineLevel="1">
      <c r="A297" s="1" t="s">
        <v>647</v>
      </c>
      <c r="B297" s="16" t="s">
        <v>648</v>
      </c>
      <c r="C297" s="1" t="s">
        <v>1285</v>
      </c>
      <c r="E297" s="5">
        <v>-41340.770000000004</v>
      </c>
      <c r="G297" s="5">
        <v>-32399.495</v>
      </c>
      <c r="I297" s="9">
        <f t="shared" si="88"/>
        <v>-8941.275000000005</v>
      </c>
      <c r="K297" s="21">
        <f t="shared" si="89"/>
        <v>-0.27596957915547776</v>
      </c>
      <c r="M297" s="9">
        <v>-114611.12</v>
      </c>
      <c r="O297" s="9">
        <v>-82774.381</v>
      </c>
      <c r="Q297" s="9">
        <f t="shared" si="90"/>
        <v>-31836.739</v>
      </c>
      <c r="S297" s="21">
        <f t="shared" si="91"/>
        <v>-0.38462068354216994</v>
      </c>
      <c r="U297" s="9">
        <v>-185767.56</v>
      </c>
      <c r="W297" s="9">
        <v>-125572.837</v>
      </c>
      <c r="Y297" s="9">
        <f t="shared" si="92"/>
        <v>-60194.723</v>
      </c>
      <c r="AA297" s="21">
        <f t="shared" si="93"/>
        <v>-0.47936101817943316</v>
      </c>
      <c r="AC297" s="9">
        <v>-436066.579</v>
      </c>
      <c r="AE297" s="9">
        <v>-346519.58400000003</v>
      </c>
      <c r="AG297" s="9">
        <f t="shared" si="94"/>
        <v>-89546.995</v>
      </c>
      <c r="AI297" s="21">
        <f t="shared" si="95"/>
        <v>-0.2584182803359246</v>
      </c>
    </row>
    <row r="298" spans="1:35" ht="12.75" outlineLevel="1">
      <c r="A298" s="1" t="s">
        <v>649</v>
      </c>
      <c r="B298" s="16" t="s">
        <v>650</v>
      </c>
      <c r="C298" s="1" t="s">
        <v>1286</v>
      </c>
      <c r="E298" s="5">
        <v>-146624.475</v>
      </c>
      <c r="G298" s="5">
        <v>-124851.258</v>
      </c>
      <c r="I298" s="9">
        <f t="shared" si="88"/>
        <v>-21773.217000000004</v>
      </c>
      <c r="K298" s="21">
        <f t="shared" si="89"/>
        <v>-0.17439325280967535</v>
      </c>
      <c r="M298" s="9">
        <v>-438026.005</v>
      </c>
      <c r="O298" s="9">
        <v>-376163.096</v>
      </c>
      <c r="Q298" s="9">
        <f t="shared" si="90"/>
        <v>-61862.908999999985</v>
      </c>
      <c r="S298" s="21">
        <f t="shared" si="91"/>
        <v>-0.1644576771560812</v>
      </c>
      <c r="U298" s="9">
        <v>-748143.035</v>
      </c>
      <c r="W298" s="9">
        <v>-693222.156</v>
      </c>
      <c r="Y298" s="9">
        <f t="shared" si="92"/>
        <v>-54920.87900000007</v>
      </c>
      <c r="AA298" s="21">
        <f t="shared" si="93"/>
        <v>-0.0792255102129195</v>
      </c>
      <c r="AC298" s="9">
        <v>-1818353.2740000002</v>
      </c>
      <c r="AE298" s="9">
        <v>-1631029.438</v>
      </c>
      <c r="AG298" s="9">
        <f t="shared" si="94"/>
        <v>-187323.83600000013</v>
      </c>
      <c r="AI298" s="21">
        <f t="shared" si="95"/>
        <v>-0.11485006440453965</v>
      </c>
    </row>
    <row r="299" spans="1:35" ht="12.75" outlineLevel="1">
      <c r="A299" s="1" t="s">
        <v>651</v>
      </c>
      <c r="B299" s="16" t="s">
        <v>652</v>
      </c>
      <c r="C299" s="1" t="s">
        <v>1287</v>
      </c>
      <c r="E299" s="5">
        <v>-40883.229</v>
      </c>
      <c r="G299" s="5">
        <v>-49653.685</v>
      </c>
      <c r="I299" s="9">
        <f t="shared" si="88"/>
        <v>8770.455999999998</v>
      </c>
      <c r="K299" s="21">
        <f t="shared" si="89"/>
        <v>0.17663252989178949</v>
      </c>
      <c r="M299" s="9">
        <v>-113493.156</v>
      </c>
      <c r="O299" s="9">
        <v>-134943.9</v>
      </c>
      <c r="Q299" s="9">
        <f t="shared" si="90"/>
        <v>21450.74399999999</v>
      </c>
      <c r="S299" s="21">
        <f t="shared" si="91"/>
        <v>0.1589604569009788</v>
      </c>
      <c r="U299" s="9">
        <v>-240380.356</v>
      </c>
      <c r="W299" s="9">
        <v>-238417.538</v>
      </c>
      <c r="Y299" s="9">
        <f t="shared" si="92"/>
        <v>-1962.8179999999993</v>
      </c>
      <c r="AA299" s="21">
        <f t="shared" si="93"/>
        <v>-0.008232691338336021</v>
      </c>
      <c r="AC299" s="9">
        <v>-623395.354</v>
      </c>
      <c r="AE299" s="9">
        <v>-564939.146</v>
      </c>
      <c r="AG299" s="9">
        <f t="shared" si="94"/>
        <v>-58456.2080000001</v>
      </c>
      <c r="AI299" s="21">
        <f t="shared" si="95"/>
        <v>-0.10347345977685198</v>
      </c>
    </row>
    <row r="300" spans="1:35" ht="12.75" outlineLevel="1">
      <c r="A300" s="1" t="s">
        <v>653</v>
      </c>
      <c r="B300" s="16" t="s">
        <v>654</v>
      </c>
      <c r="C300" s="1" t="s">
        <v>1288</v>
      </c>
      <c r="E300" s="5">
        <v>-63406.122</v>
      </c>
      <c r="G300" s="5">
        <v>-51964.094</v>
      </c>
      <c r="I300" s="9">
        <f t="shared" si="88"/>
        <v>-11442.028000000006</v>
      </c>
      <c r="K300" s="21">
        <f t="shared" si="89"/>
        <v>-0.22019104191444205</v>
      </c>
      <c r="M300" s="9">
        <v>-205937.182</v>
      </c>
      <c r="O300" s="9">
        <v>-145386.429</v>
      </c>
      <c r="Q300" s="9">
        <f t="shared" si="90"/>
        <v>-60550.753</v>
      </c>
      <c r="S300" s="21">
        <f t="shared" si="91"/>
        <v>-0.4164814654055503</v>
      </c>
      <c r="U300" s="9">
        <v>-374726.112</v>
      </c>
      <c r="W300" s="9">
        <v>-250867.723</v>
      </c>
      <c r="Y300" s="9">
        <f t="shared" si="92"/>
        <v>-123858.38900000002</v>
      </c>
      <c r="AA300" s="21">
        <f t="shared" si="93"/>
        <v>-0.4937199075227387</v>
      </c>
      <c r="AC300" s="9">
        <v>-789287.217</v>
      </c>
      <c r="AE300" s="9">
        <v>-627952.229</v>
      </c>
      <c r="AG300" s="9">
        <f t="shared" si="94"/>
        <v>-161334.9879999999</v>
      </c>
      <c r="AI300" s="21">
        <f t="shared" si="95"/>
        <v>-0.2569223908272804</v>
      </c>
    </row>
    <row r="301" spans="1:35" ht="12.75" outlineLevel="1">
      <c r="A301" s="1" t="s">
        <v>655</v>
      </c>
      <c r="B301" s="16" t="s">
        <v>656</v>
      </c>
      <c r="C301" s="1" t="s">
        <v>1289</v>
      </c>
      <c r="E301" s="5">
        <v>-72809.86</v>
      </c>
      <c r="G301" s="5">
        <v>-65876.722</v>
      </c>
      <c r="I301" s="9">
        <f t="shared" si="88"/>
        <v>-6933.138000000006</v>
      </c>
      <c r="K301" s="21">
        <f t="shared" si="89"/>
        <v>-0.10524412553496525</v>
      </c>
      <c r="M301" s="9">
        <v>-226406.64</v>
      </c>
      <c r="O301" s="9">
        <v>-180839.669</v>
      </c>
      <c r="Q301" s="9">
        <f t="shared" si="90"/>
        <v>-45566.97100000002</v>
      </c>
      <c r="S301" s="21">
        <f t="shared" si="91"/>
        <v>-0.251974421607684</v>
      </c>
      <c r="U301" s="9">
        <v>-412789.07</v>
      </c>
      <c r="W301" s="9">
        <v>-338705.773</v>
      </c>
      <c r="Y301" s="9">
        <f t="shared" si="92"/>
        <v>-74083.29700000002</v>
      </c>
      <c r="AA301" s="21">
        <f t="shared" si="93"/>
        <v>-0.21872463626417146</v>
      </c>
      <c r="AC301" s="9">
        <v>-939135.29</v>
      </c>
      <c r="AE301" s="9">
        <v>-870701.513</v>
      </c>
      <c r="AG301" s="9">
        <f t="shared" si="94"/>
        <v>-68433.777</v>
      </c>
      <c r="AI301" s="21">
        <f t="shared" si="95"/>
        <v>-0.07859613883546794</v>
      </c>
    </row>
    <row r="302" spans="1:35" ht="12.75" outlineLevel="1">
      <c r="A302" s="1" t="s">
        <v>657</v>
      </c>
      <c r="B302" s="16" t="s">
        <v>658</v>
      </c>
      <c r="C302" s="1" t="s">
        <v>1290</v>
      </c>
      <c r="E302" s="5">
        <v>-72281.72</v>
      </c>
      <c r="G302" s="5">
        <v>-80367.91</v>
      </c>
      <c r="I302" s="9">
        <f aca="true" t="shared" si="96" ref="I302:I329">+E302-G302</f>
        <v>8086.190000000002</v>
      </c>
      <c r="K302" s="21">
        <f aca="true" t="shared" si="97" ref="K302:K329">IF(G302&lt;0,IF(I302=0,0,IF(OR(G302=0,E302=0),"N.M.",IF(ABS(I302/G302)&gt;=10,"N.M.",I302/(-G302)))),IF(I302=0,0,IF(OR(G302=0,E302=0),"N.M.",IF(ABS(I302/G302)&gt;=10,"N.M.",I302/G302))))</f>
        <v>0.10061466075203401</v>
      </c>
      <c r="M302" s="9">
        <v>-214570.51</v>
      </c>
      <c r="O302" s="9">
        <v>-234839.57</v>
      </c>
      <c r="Q302" s="9">
        <f aca="true" t="shared" si="98" ref="Q302:Q329">(+M302-O302)</f>
        <v>20269.059999999998</v>
      </c>
      <c r="S302" s="21">
        <f aca="true" t="shared" si="99" ref="S302:S329">IF(O302&lt;0,IF(Q302=0,0,IF(OR(O302=0,M302=0),"N.M.",IF(ABS(Q302/O302)&gt;=10,"N.M.",Q302/(-O302)))),IF(Q302=0,0,IF(OR(O302=0,M302=0),"N.M.",IF(ABS(Q302/O302)&gt;=10,"N.M.",Q302/O302))))</f>
        <v>0.08631024149805758</v>
      </c>
      <c r="U302" s="9">
        <v>-369855.51</v>
      </c>
      <c r="W302" s="9">
        <v>-401839.57</v>
      </c>
      <c r="Y302" s="9">
        <f aca="true" t="shared" si="100" ref="Y302:Y329">(+U302-W302)</f>
        <v>31984.059999999998</v>
      </c>
      <c r="AA302" s="21">
        <f aca="true" t="shared" si="101" ref="AA302:AA329">IF(W302&lt;0,IF(Y302=0,0,IF(OR(W302=0,U302=0),"N.M.",IF(ABS(Y302/W302)&gt;=10,"N.M.",Y302/(-W302)))),IF(Y302=0,0,IF(OR(W302=0,U302=0),"N.M.",IF(ABS(Y302/W302)&gt;=10,"N.M.",Y302/W302))))</f>
        <v>0.07959410269128049</v>
      </c>
      <c r="AC302" s="9">
        <v>-930861.88</v>
      </c>
      <c r="AE302" s="9">
        <v>-953388.5700000001</v>
      </c>
      <c r="AG302" s="9">
        <f aca="true" t="shared" si="102" ref="AG302:AG329">(+AC302-AE302)</f>
        <v>22526.69000000006</v>
      </c>
      <c r="AI302" s="21">
        <f aca="true" t="shared" si="103" ref="AI302:AI329">IF(AE302&lt;0,IF(AG302=0,0,IF(OR(AE302=0,AC302=0),"N.M.",IF(ABS(AG302/AE302)&gt;=10,"N.M.",AG302/(-AE302)))),IF(AG302=0,0,IF(OR(AE302=0,AC302=0),"N.M.",IF(ABS(AG302/AE302)&gt;=10,"N.M.",AG302/AE302))))</f>
        <v>0.023628026083845392</v>
      </c>
    </row>
    <row r="303" spans="1:35" ht="12.75" outlineLevel="1">
      <c r="A303" s="1" t="s">
        <v>659</v>
      </c>
      <c r="B303" s="16" t="s">
        <v>660</v>
      </c>
      <c r="C303" s="1" t="s">
        <v>1291</v>
      </c>
      <c r="E303" s="5">
        <v>7045.84</v>
      </c>
      <c r="G303" s="5">
        <v>-71112.116</v>
      </c>
      <c r="I303" s="9">
        <f t="shared" si="96"/>
        <v>78157.95599999999</v>
      </c>
      <c r="K303" s="21">
        <f t="shared" si="97"/>
        <v>1.0990807248655068</v>
      </c>
      <c r="M303" s="9">
        <v>-77268.65000000001</v>
      </c>
      <c r="O303" s="9">
        <v>-132930.155</v>
      </c>
      <c r="Q303" s="9">
        <f t="shared" si="98"/>
        <v>55661.50499999999</v>
      </c>
      <c r="S303" s="21">
        <f t="shared" si="99"/>
        <v>0.41872745126942784</v>
      </c>
      <c r="U303" s="9">
        <v>26976.38</v>
      </c>
      <c r="W303" s="9">
        <v>33169.644</v>
      </c>
      <c r="Y303" s="9">
        <f t="shared" si="100"/>
        <v>-6193.263999999999</v>
      </c>
      <c r="AA303" s="21">
        <f t="shared" si="101"/>
        <v>-0.18671481671615164</v>
      </c>
      <c r="AC303" s="9">
        <v>58703.185</v>
      </c>
      <c r="AE303" s="9">
        <v>-42676.553</v>
      </c>
      <c r="AG303" s="9">
        <f t="shared" si="102"/>
        <v>101379.738</v>
      </c>
      <c r="AI303" s="21">
        <f t="shared" si="103"/>
        <v>2.375537171429942</v>
      </c>
    </row>
    <row r="304" spans="1:35" ht="12.75" outlineLevel="1">
      <c r="A304" s="1" t="s">
        <v>661</v>
      </c>
      <c r="B304" s="16" t="s">
        <v>662</v>
      </c>
      <c r="C304" s="1" t="s">
        <v>1292</v>
      </c>
      <c r="E304" s="5">
        <v>13324.39</v>
      </c>
      <c r="G304" s="5">
        <v>12704.42</v>
      </c>
      <c r="I304" s="9">
        <f t="shared" si="96"/>
        <v>619.9699999999993</v>
      </c>
      <c r="K304" s="21">
        <f t="shared" si="97"/>
        <v>0.04879955165210213</v>
      </c>
      <c r="M304" s="9">
        <v>45811.26</v>
      </c>
      <c r="O304" s="9">
        <v>42822.93</v>
      </c>
      <c r="Q304" s="9">
        <f t="shared" si="98"/>
        <v>2988.3300000000017</v>
      </c>
      <c r="S304" s="21">
        <f t="shared" si="99"/>
        <v>0.06978340809468203</v>
      </c>
      <c r="U304" s="9">
        <v>73160.64</v>
      </c>
      <c r="W304" s="9">
        <v>70752.15000000001</v>
      </c>
      <c r="Y304" s="9">
        <f t="shared" si="100"/>
        <v>2408.4899999999907</v>
      </c>
      <c r="AA304" s="21">
        <f t="shared" si="101"/>
        <v>0.03404122701571599</v>
      </c>
      <c r="AC304" s="9">
        <v>185504.56</v>
      </c>
      <c r="AE304" s="9">
        <v>169490.72000000003</v>
      </c>
      <c r="AG304" s="9">
        <f t="shared" si="102"/>
        <v>16013.839999999967</v>
      </c>
      <c r="AI304" s="21">
        <f t="shared" si="103"/>
        <v>0.09448210497896264</v>
      </c>
    </row>
    <row r="305" spans="1:35" ht="12.75" outlineLevel="1">
      <c r="A305" s="1" t="s">
        <v>663</v>
      </c>
      <c r="B305" s="16" t="s">
        <v>664</v>
      </c>
      <c r="C305" s="1" t="s">
        <v>1293</v>
      </c>
      <c r="E305" s="5">
        <v>-14.75</v>
      </c>
      <c r="G305" s="5">
        <v>0</v>
      </c>
      <c r="I305" s="9">
        <f t="shared" si="96"/>
        <v>-14.75</v>
      </c>
      <c r="K305" s="21" t="str">
        <f t="shared" si="97"/>
        <v>N.M.</v>
      </c>
      <c r="M305" s="9">
        <v>108.02</v>
      </c>
      <c r="O305" s="9">
        <v>0</v>
      </c>
      <c r="Q305" s="9">
        <f t="shared" si="98"/>
        <v>108.02</v>
      </c>
      <c r="S305" s="21" t="str">
        <f t="shared" si="99"/>
        <v>N.M.</v>
      </c>
      <c r="U305" s="9">
        <v>142.3</v>
      </c>
      <c r="W305" s="9">
        <v>0</v>
      </c>
      <c r="Y305" s="9">
        <f t="shared" si="100"/>
        <v>142.3</v>
      </c>
      <c r="AA305" s="21" t="str">
        <f t="shared" si="101"/>
        <v>N.M.</v>
      </c>
      <c r="AC305" s="9">
        <v>145.41000000000003</v>
      </c>
      <c r="AE305" s="9">
        <v>0</v>
      </c>
      <c r="AG305" s="9">
        <f t="shared" si="102"/>
        <v>145.41000000000003</v>
      </c>
      <c r="AI305" s="21" t="str">
        <f t="shared" si="103"/>
        <v>N.M.</v>
      </c>
    </row>
    <row r="306" spans="1:35" ht="12.75" outlineLevel="1">
      <c r="A306" s="1" t="s">
        <v>665</v>
      </c>
      <c r="B306" s="16" t="s">
        <v>666</v>
      </c>
      <c r="C306" s="1" t="s">
        <v>1294</v>
      </c>
      <c r="E306" s="5">
        <v>-80.43</v>
      </c>
      <c r="G306" s="5">
        <v>0</v>
      </c>
      <c r="I306" s="9">
        <f t="shared" si="96"/>
        <v>-80.43</v>
      </c>
      <c r="K306" s="21" t="str">
        <f t="shared" si="97"/>
        <v>N.M.</v>
      </c>
      <c r="M306" s="9">
        <v>32.65</v>
      </c>
      <c r="O306" s="9">
        <v>0</v>
      </c>
      <c r="Q306" s="9">
        <f t="shared" si="98"/>
        <v>32.65</v>
      </c>
      <c r="S306" s="21" t="str">
        <f t="shared" si="99"/>
        <v>N.M.</v>
      </c>
      <c r="U306" s="9">
        <v>67.45</v>
      </c>
      <c r="W306" s="9">
        <v>0</v>
      </c>
      <c r="Y306" s="9">
        <f t="shared" si="100"/>
        <v>67.45</v>
      </c>
      <c r="AA306" s="21" t="str">
        <f t="shared" si="101"/>
        <v>N.M.</v>
      </c>
      <c r="AC306" s="9">
        <v>80.44</v>
      </c>
      <c r="AE306" s="9">
        <v>0</v>
      </c>
      <c r="AG306" s="9">
        <f t="shared" si="102"/>
        <v>80.44</v>
      </c>
      <c r="AI306" s="21" t="str">
        <f t="shared" si="103"/>
        <v>N.M.</v>
      </c>
    </row>
    <row r="307" spans="1:35" ht="12.75" outlineLevel="1">
      <c r="A307" s="1" t="s">
        <v>667</v>
      </c>
      <c r="B307" s="16" t="s">
        <v>668</v>
      </c>
      <c r="C307" s="1" t="s">
        <v>1295</v>
      </c>
      <c r="E307" s="5">
        <v>46.47</v>
      </c>
      <c r="G307" s="5">
        <v>0</v>
      </c>
      <c r="I307" s="9">
        <f t="shared" si="96"/>
        <v>46.47</v>
      </c>
      <c r="K307" s="21" t="str">
        <f t="shared" si="97"/>
        <v>N.M.</v>
      </c>
      <c r="M307" s="9">
        <v>204.93</v>
      </c>
      <c r="O307" s="9">
        <v>0.03</v>
      </c>
      <c r="Q307" s="9">
        <f t="shared" si="98"/>
        <v>204.9</v>
      </c>
      <c r="S307" s="21" t="str">
        <f t="shared" si="99"/>
        <v>N.M.</v>
      </c>
      <c r="U307" s="9">
        <v>-1067.29</v>
      </c>
      <c r="W307" s="9">
        <v>28.84</v>
      </c>
      <c r="Y307" s="9">
        <f t="shared" si="100"/>
        <v>-1096.1299999999999</v>
      </c>
      <c r="AA307" s="21" t="str">
        <f t="shared" si="101"/>
        <v>N.M.</v>
      </c>
      <c r="AC307" s="9">
        <v>913.94</v>
      </c>
      <c r="AE307" s="9">
        <v>1135</v>
      </c>
      <c r="AG307" s="9">
        <f t="shared" si="102"/>
        <v>-221.05999999999995</v>
      </c>
      <c r="AI307" s="21">
        <f t="shared" si="103"/>
        <v>-0.1947665198237885</v>
      </c>
    </row>
    <row r="308" spans="1:35" ht="12.75" outlineLevel="1">
      <c r="A308" s="1" t="s">
        <v>669</v>
      </c>
      <c r="B308" s="16" t="s">
        <v>670</v>
      </c>
      <c r="C308" s="1" t="s">
        <v>1296</v>
      </c>
      <c r="E308" s="5">
        <v>0</v>
      </c>
      <c r="G308" s="5">
        <v>0</v>
      </c>
      <c r="I308" s="9">
        <f t="shared" si="96"/>
        <v>0</v>
      </c>
      <c r="K308" s="21">
        <f t="shared" si="97"/>
        <v>0</v>
      </c>
      <c r="M308" s="9">
        <v>0</v>
      </c>
      <c r="O308" s="9">
        <v>52.06</v>
      </c>
      <c r="Q308" s="9">
        <f t="shared" si="98"/>
        <v>-52.06</v>
      </c>
      <c r="S308" s="21" t="str">
        <f t="shared" si="99"/>
        <v>N.M.</v>
      </c>
      <c r="U308" s="9">
        <v>0</v>
      </c>
      <c r="W308" s="9">
        <v>52.06</v>
      </c>
      <c r="Y308" s="9">
        <f t="shared" si="100"/>
        <v>-52.06</v>
      </c>
      <c r="AA308" s="21" t="str">
        <f t="shared" si="101"/>
        <v>N.M.</v>
      </c>
      <c r="AC308" s="9">
        <v>25.54</v>
      </c>
      <c r="AE308" s="9">
        <v>52.06</v>
      </c>
      <c r="AG308" s="9">
        <f t="shared" si="102"/>
        <v>-26.520000000000003</v>
      </c>
      <c r="AI308" s="21">
        <f t="shared" si="103"/>
        <v>-0.5094122166730696</v>
      </c>
    </row>
    <row r="309" spans="1:35" ht="12.75" outlineLevel="1">
      <c r="A309" s="1" t="s">
        <v>671</v>
      </c>
      <c r="B309" s="16" t="s">
        <v>672</v>
      </c>
      <c r="C309" s="1" t="s">
        <v>1297</v>
      </c>
      <c r="E309" s="5">
        <v>3090.44</v>
      </c>
      <c r="G309" s="5">
        <v>1675.65</v>
      </c>
      <c r="I309" s="9">
        <f t="shared" si="96"/>
        <v>1414.79</v>
      </c>
      <c r="K309" s="21">
        <f t="shared" si="97"/>
        <v>0.8443230984990898</v>
      </c>
      <c r="M309" s="9">
        <v>12453.64</v>
      </c>
      <c r="O309" s="9">
        <v>3239.01</v>
      </c>
      <c r="Q309" s="9">
        <f t="shared" si="98"/>
        <v>9214.63</v>
      </c>
      <c r="S309" s="21">
        <f t="shared" si="99"/>
        <v>2.8448908771507337</v>
      </c>
      <c r="U309" s="9">
        <v>15767.62</v>
      </c>
      <c r="W309" s="9">
        <v>5139.01</v>
      </c>
      <c r="Y309" s="9">
        <f t="shared" si="100"/>
        <v>10628.61</v>
      </c>
      <c r="AA309" s="21">
        <f t="shared" si="101"/>
        <v>2.0682213111085597</v>
      </c>
      <c r="AC309" s="9">
        <v>21585.47</v>
      </c>
      <c r="AE309" s="9">
        <v>12329.364000000001</v>
      </c>
      <c r="AG309" s="9">
        <f t="shared" si="102"/>
        <v>9256.106</v>
      </c>
      <c r="AI309" s="21">
        <f t="shared" si="103"/>
        <v>0.7507366965562862</v>
      </c>
    </row>
    <row r="310" spans="1:35" ht="12.75" outlineLevel="1">
      <c r="A310" s="1" t="s">
        <v>673</v>
      </c>
      <c r="B310" s="16" t="s">
        <v>674</v>
      </c>
      <c r="C310" s="1" t="s">
        <v>1298</v>
      </c>
      <c r="E310" s="5">
        <v>1500</v>
      </c>
      <c r="G310" s="5">
        <v>1500</v>
      </c>
      <c r="I310" s="9">
        <f t="shared" si="96"/>
        <v>0</v>
      </c>
      <c r="K310" s="21">
        <f t="shared" si="97"/>
        <v>0</v>
      </c>
      <c r="M310" s="9">
        <v>1500</v>
      </c>
      <c r="O310" s="9">
        <v>1500</v>
      </c>
      <c r="Q310" s="9">
        <f t="shared" si="98"/>
        <v>0</v>
      </c>
      <c r="S310" s="21">
        <f t="shared" si="99"/>
        <v>0</v>
      </c>
      <c r="U310" s="9">
        <v>1500</v>
      </c>
      <c r="W310" s="9">
        <v>2072.5</v>
      </c>
      <c r="Y310" s="9">
        <f t="shared" si="100"/>
        <v>-572.5</v>
      </c>
      <c r="AA310" s="21">
        <f t="shared" si="101"/>
        <v>-0.2762364294330519</v>
      </c>
      <c r="AC310" s="9">
        <v>1500</v>
      </c>
      <c r="AE310" s="9">
        <v>2072.5</v>
      </c>
      <c r="AG310" s="9">
        <f t="shared" si="102"/>
        <v>-572.5</v>
      </c>
      <c r="AI310" s="21">
        <f t="shared" si="103"/>
        <v>-0.2762364294330519</v>
      </c>
    </row>
    <row r="311" spans="1:35" ht="12.75" outlineLevel="1">
      <c r="A311" s="1" t="s">
        <v>675</v>
      </c>
      <c r="B311" s="16" t="s">
        <v>676</v>
      </c>
      <c r="C311" s="1" t="s">
        <v>1299</v>
      </c>
      <c r="E311" s="5">
        <v>0</v>
      </c>
      <c r="G311" s="5">
        <v>0</v>
      </c>
      <c r="I311" s="9">
        <f t="shared" si="96"/>
        <v>0</v>
      </c>
      <c r="K311" s="21">
        <f t="shared" si="97"/>
        <v>0</v>
      </c>
      <c r="M311" s="9">
        <v>0</v>
      </c>
      <c r="O311" s="9">
        <v>0</v>
      </c>
      <c r="Q311" s="9">
        <f t="shared" si="98"/>
        <v>0</v>
      </c>
      <c r="S311" s="21">
        <f t="shared" si="99"/>
        <v>0</v>
      </c>
      <c r="U311" s="9">
        <v>0</v>
      </c>
      <c r="W311" s="9">
        <v>0</v>
      </c>
      <c r="Y311" s="9">
        <f t="shared" si="100"/>
        <v>0</v>
      </c>
      <c r="AA311" s="21">
        <f t="shared" si="101"/>
        <v>0</v>
      </c>
      <c r="AC311" s="9">
        <v>0</v>
      </c>
      <c r="AE311" s="9">
        <v>74.38</v>
      </c>
      <c r="AG311" s="9">
        <f t="shared" si="102"/>
        <v>-74.38</v>
      </c>
      <c r="AI311" s="21" t="str">
        <f t="shared" si="103"/>
        <v>N.M.</v>
      </c>
    </row>
    <row r="312" spans="1:35" ht="12.75" outlineLevel="1">
      <c r="A312" s="1" t="s">
        <v>677</v>
      </c>
      <c r="B312" s="16" t="s">
        <v>678</v>
      </c>
      <c r="C312" s="1" t="s">
        <v>1300</v>
      </c>
      <c r="E312" s="5">
        <v>0</v>
      </c>
      <c r="G312" s="5">
        <v>0</v>
      </c>
      <c r="I312" s="9">
        <f t="shared" si="96"/>
        <v>0</v>
      </c>
      <c r="K312" s="21">
        <f t="shared" si="97"/>
        <v>0</v>
      </c>
      <c r="M312" s="9">
        <v>0</v>
      </c>
      <c r="O312" s="9">
        <v>0</v>
      </c>
      <c r="Q312" s="9">
        <f t="shared" si="98"/>
        <v>0</v>
      </c>
      <c r="S312" s="21">
        <f t="shared" si="99"/>
        <v>0</v>
      </c>
      <c r="U312" s="9">
        <v>0</v>
      </c>
      <c r="W312" s="9">
        <v>0</v>
      </c>
      <c r="Y312" s="9">
        <f t="shared" si="100"/>
        <v>0</v>
      </c>
      <c r="AA312" s="21">
        <f t="shared" si="101"/>
        <v>0</v>
      </c>
      <c r="AC312" s="9">
        <v>2.36</v>
      </c>
      <c r="AE312" s="9">
        <v>5.5200000000000005</v>
      </c>
      <c r="AG312" s="9">
        <f t="shared" si="102"/>
        <v>-3.1600000000000006</v>
      </c>
      <c r="AI312" s="21">
        <f t="shared" si="103"/>
        <v>-0.5724637681159421</v>
      </c>
    </row>
    <row r="313" spans="1:35" ht="12.75" outlineLevel="1">
      <c r="A313" s="1" t="s">
        <v>679</v>
      </c>
      <c r="B313" s="16" t="s">
        <v>680</v>
      </c>
      <c r="C313" s="1" t="s">
        <v>1301</v>
      </c>
      <c r="E313" s="5">
        <v>0</v>
      </c>
      <c r="G313" s="5">
        <v>0</v>
      </c>
      <c r="I313" s="9">
        <f t="shared" si="96"/>
        <v>0</v>
      </c>
      <c r="K313" s="21">
        <f t="shared" si="97"/>
        <v>0</v>
      </c>
      <c r="M313" s="9">
        <v>0</v>
      </c>
      <c r="O313" s="9">
        <v>30</v>
      </c>
      <c r="Q313" s="9">
        <f t="shared" si="98"/>
        <v>-30</v>
      </c>
      <c r="S313" s="21" t="str">
        <f t="shared" si="99"/>
        <v>N.M.</v>
      </c>
      <c r="U313" s="9">
        <v>0</v>
      </c>
      <c r="W313" s="9">
        <v>30</v>
      </c>
      <c r="Y313" s="9">
        <f t="shared" si="100"/>
        <v>-30</v>
      </c>
      <c r="AA313" s="21" t="str">
        <f t="shared" si="101"/>
        <v>N.M.</v>
      </c>
      <c r="AC313" s="9">
        <v>0</v>
      </c>
      <c r="AE313" s="9">
        <v>280</v>
      </c>
      <c r="AG313" s="9">
        <f t="shared" si="102"/>
        <v>-280</v>
      </c>
      <c r="AI313" s="21" t="str">
        <f t="shared" si="103"/>
        <v>N.M.</v>
      </c>
    </row>
    <row r="314" spans="1:35" ht="12.75" outlineLevel="1">
      <c r="A314" s="1" t="s">
        <v>681</v>
      </c>
      <c r="B314" s="16" t="s">
        <v>682</v>
      </c>
      <c r="C314" s="1" t="s">
        <v>1302</v>
      </c>
      <c r="E314" s="5">
        <v>0</v>
      </c>
      <c r="G314" s="5">
        <v>150.42000000000002</v>
      </c>
      <c r="I314" s="9">
        <f t="shared" si="96"/>
        <v>-150.42000000000002</v>
      </c>
      <c r="K314" s="21" t="str">
        <f t="shared" si="97"/>
        <v>N.M.</v>
      </c>
      <c r="M314" s="9">
        <v>0</v>
      </c>
      <c r="O314" s="9">
        <v>150.42000000000002</v>
      </c>
      <c r="Q314" s="9">
        <f t="shared" si="98"/>
        <v>-150.42000000000002</v>
      </c>
      <c r="S314" s="21" t="str">
        <f t="shared" si="99"/>
        <v>N.M.</v>
      </c>
      <c r="U314" s="9">
        <v>0</v>
      </c>
      <c r="W314" s="9">
        <v>150.42000000000002</v>
      </c>
      <c r="Y314" s="9">
        <f t="shared" si="100"/>
        <v>-150.42000000000002</v>
      </c>
      <c r="AA314" s="21" t="str">
        <f t="shared" si="101"/>
        <v>N.M.</v>
      </c>
      <c r="AC314" s="9">
        <v>554.47</v>
      </c>
      <c r="AE314" s="9">
        <v>150.42000000000002</v>
      </c>
      <c r="AG314" s="9">
        <f t="shared" si="102"/>
        <v>404.05</v>
      </c>
      <c r="AI314" s="21">
        <f t="shared" si="103"/>
        <v>2.6861454593804015</v>
      </c>
    </row>
    <row r="315" spans="1:35" ht="12.75" outlineLevel="1">
      <c r="A315" s="1" t="s">
        <v>683</v>
      </c>
      <c r="B315" s="16" t="s">
        <v>684</v>
      </c>
      <c r="C315" s="1" t="s">
        <v>1303</v>
      </c>
      <c r="E315" s="5">
        <v>0</v>
      </c>
      <c r="G315" s="5">
        <v>12.44</v>
      </c>
      <c r="I315" s="9">
        <f t="shared" si="96"/>
        <v>-12.44</v>
      </c>
      <c r="K315" s="21" t="str">
        <f t="shared" si="97"/>
        <v>N.M.</v>
      </c>
      <c r="M315" s="9">
        <v>65.65</v>
      </c>
      <c r="O315" s="9">
        <v>57.699000000000005</v>
      </c>
      <c r="Q315" s="9">
        <f t="shared" si="98"/>
        <v>7.9510000000000005</v>
      </c>
      <c r="S315" s="21">
        <f t="shared" si="99"/>
        <v>0.1378013483769216</v>
      </c>
      <c r="U315" s="9">
        <v>517.46</v>
      </c>
      <c r="W315" s="9">
        <v>200.81900000000002</v>
      </c>
      <c r="Y315" s="9">
        <f t="shared" si="100"/>
        <v>316.641</v>
      </c>
      <c r="AA315" s="21">
        <f t="shared" si="101"/>
        <v>1.5767482160552537</v>
      </c>
      <c r="AC315" s="9">
        <v>1154.6100000000001</v>
      </c>
      <c r="AE315" s="9">
        <v>1372.026</v>
      </c>
      <c r="AG315" s="9">
        <f t="shared" si="102"/>
        <v>-217.41599999999994</v>
      </c>
      <c r="AI315" s="21">
        <f t="shared" si="103"/>
        <v>-0.15846346935116384</v>
      </c>
    </row>
    <row r="316" spans="1:35" ht="12.75" outlineLevel="1">
      <c r="A316" s="1" t="s">
        <v>685</v>
      </c>
      <c r="B316" s="16" t="s">
        <v>686</v>
      </c>
      <c r="C316" s="1" t="s">
        <v>1304</v>
      </c>
      <c r="E316" s="5">
        <v>152.5</v>
      </c>
      <c r="G316" s="5">
        <v>97.47</v>
      </c>
      <c r="I316" s="9">
        <f t="shared" si="96"/>
        <v>55.03</v>
      </c>
      <c r="K316" s="21">
        <f t="shared" si="97"/>
        <v>0.5645839745562737</v>
      </c>
      <c r="M316" s="9">
        <v>644.16</v>
      </c>
      <c r="O316" s="9">
        <v>245.58</v>
      </c>
      <c r="Q316" s="9">
        <f t="shared" si="98"/>
        <v>398.5799999999999</v>
      </c>
      <c r="S316" s="21">
        <f t="shared" si="99"/>
        <v>1.6230149034937695</v>
      </c>
      <c r="U316" s="9">
        <v>668.28</v>
      </c>
      <c r="W316" s="9">
        <v>527.517</v>
      </c>
      <c r="Y316" s="9">
        <f t="shared" si="100"/>
        <v>140.76299999999992</v>
      </c>
      <c r="AA316" s="21">
        <f t="shared" si="101"/>
        <v>0.26684068949436685</v>
      </c>
      <c r="AC316" s="9">
        <v>1322.38</v>
      </c>
      <c r="AE316" s="9">
        <v>1210.8890000000001</v>
      </c>
      <c r="AG316" s="9">
        <f t="shared" si="102"/>
        <v>111.49099999999999</v>
      </c>
      <c r="AI316" s="21">
        <f t="shared" si="103"/>
        <v>0.09207367479595567</v>
      </c>
    </row>
    <row r="317" spans="1:35" ht="12.75" outlineLevel="1">
      <c r="A317" s="1" t="s">
        <v>687</v>
      </c>
      <c r="B317" s="16" t="s">
        <v>688</v>
      </c>
      <c r="C317" s="1" t="s">
        <v>1305</v>
      </c>
      <c r="E317" s="5">
        <v>0</v>
      </c>
      <c r="G317" s="5">
        <v>0</v>
      </c>
      <c r="I317" s="9">
        <f t="shared" si="96"/>
        <v>0</v>
      </c>
      <c r="K317" s="21">
        <f t="shared" si="97"/>
        <v>0</v>
      </c>
      <c r="M317" s="9">
        <v>0</v>
      </c>
      <c r="O317" s="9">
        <v>0</v>
      </c>
      <c r="Q317" s="9">
        <f t="shared" si="98"/>
        <v>0</v>
      </c>
      <c r="S317" s="21">
        <f t="shared" si="99"/>
        <v>0</v>
      </c>
      <c r="U317" s="9">
        <v>0</v>
      </c>
      <c r="W317" s="9">
        <v>0</v>
      </c>
      <c r="Y317" s="9">
        <f t="shared" si="100"/>
        <v>0</v>
      </c>
      <c r="AA317" s="21">
        <f t="shared" si="101"/>
        <v>0</v>
      </c>
      <c r="AC317" s="9">
        <v>5.64</v>
      </c>
      <c r="AE317" s="9">
        <v>1.7</v>
      </c>
      <c r="AG317" s="9">
        <f t="shared" si="102"/>
        <v>3.9399999999999995</v>
      </c>
      <c r="AI317" s="21">
        <f t="shared" si="103"/>
        <v>2.317647058823529</v>
      </c>
    </row>
    <row r="318" spans="1:35" ht="12.75" outlineLevel="1">
      <c r="A318" s="1" t="s">
        <v>689</v>
      </c>
      <c r="B318" s="16" t="s">
        <v>690</v>
      </c>
      <c r="C318" s="1" t="s">
        <v>1306</v>
      </c>
      <c r="E318" s="5">
        <v>311.25</v>
      </c>
      <c r="G318" s="5">
        <v>0</v>
      </c>
      <c r="I318" s="9">
        <f t="shared" si="96"/>
        <v>311.25</v>
      </c>
      <c r="K318" s="21" t="str">
        <f t="shared" si="97"/>
        <v>N.M.</v>
      </c>
      <c r="M318" s="9">
        <v>6662.68</v>
      </c>
      <c r="O318" s="9">
        <v>0</v>
      </c>
      <c r="Q318" s="9">
        <f t="shared" si="98"/>
        <v>6662.68</v>
      </c>
      <c r="S318" s="21" t="str">
        <f t="shared" si="99"/>
        <v>N.M.</v>
      </c>
      <c r="U318" s="9">
        <v>7574.03</v>
      </c>
      <c r="W318" s="9">
        <v>0</v>
      </c>
      <c r="Y318" s="9">
        <f t="shared" si="100"/>
        <v>7574.03</v>
      </c>
      <c r="AA318" s="21" t="str">
        <f t="shared" si="101"/>
        <v>N.M.</v>
      </c>
      <c r="AC318" s="9">
        <v>30455.82</v>
      </c>
      <c r="AE318" s="9">
        <v>338.32</v>
      </c>
      <c r="AG318" s="9">
        <f t="shared" si="102"/>
        <v>30117.5</v>
      </c>
      <c r="AI318" s="21" t="str">
        <f t="shared" si="103"/>
        <v>N.M.</v>
      </c>
    </row>
    <row r="319" spans="1:35" ht="12.75" outlineLevel="1">
      <c r="A319" s="1" t="s">
        <v>691</v>
      </c>
      <c r="B319" s="16" t="s">
        <v>692</v>
      </c>
      <c r="C319" s="1" t="s">
        <v>1307</v>
      </c>
      <c r="E319" s="5">
        <v>3083.9700000000003</v>
      </c>
      <c r="G319" s="5">
        <v>0</v>
      </c>
      <c r="I319" s="9">
        <f t="shared" si="96"/>
        <v>3083.9700000000003</v>
      </c>
      <c r="K319" s="21" t="str">
        <f t="shared" si="97"/>
        <v>N.M.</v>
      </c>
      <c r="M319" s="9">
        <v>6172.2300000000005</v>
      </c>
      <c r="O319" s="9">
        <v>7104.443</v>
      </c>
      <c r="Q319" s="9">
        <f t="shared" si="98"/>
        <v>-932.2129999999997</v>
      </c>
      <c r="S319" s="21">
        <f t="shared" si="99"/>
        <v>-0.1312154943040573</v>
      </c>
      <c r="U319" s="9">
        <v>23151.09</v>
      </c>
      <c r="W319" s="9">
        <v>22505.222999999998</v>
      </c>
      <c r="Y319" s="9">
        <f t="shared" si="100"/>
        <v>645.867000000002</v>
      </c>
      <c r="AA319" s="21">
        <f t="shared" si="101"/>
        <v>0.0286985381126862</v>
      </c>
      <c r="AC319" s="9">
        <v>30280.11</v>
      </c>
      <c r="AE319" s="9">
        <v>29436.596999999998</v>
      </c>
      <c r="AG319" s="9">
        <f t="shared" si="102"/>
        <v>843.5130000000026</v>
      </c>
      <c r="AI319" s="21">
        <f t="shared" si="103"/>
        <v>0.028655248431060244</v>
      </c>
    </row>
    <row r="320" spans="1:35" ht="12.75" outlineLevel="1">
      <c r="A320" s="1" t="s">
        <v>693</v>
      </c>
      <c r="B320" s="16" t="s">
        <v>694</v>
      </c>
      <c r="C320" s="1" t="s">
        <v>1308</v>
      </c>
      <c r="E320" s="5">
        <v>3.66</v>
      </c>
      <c r="G320" s="5">
        <v>26.85</v>
      </c>
      <c r="I320" s="9">
        <f t="shared" si="96"/>
        <v>-23.19</v>
      </c>
      <c r="K320" s="21">
        <f t="shared" si="97"/>
        <v>-0.8636871508379889</v>
      </c>
      <c r="M320" s="9">
        <v>40.79</v>
      </c>
      <c r="O320" s="9">
        <v>73.2</v>
      </c>
      <c r="Q320" s="9">
        <f t="shared" si="98"/>
        <v>-32.410000000000004</v>
      </c>
      <c r="S320" s="21">
        <f t="shared" si="99"/>
        <v>-0.44275956284153006</v>
      </c>
      <c r="U320" s="9">
        <v>40.79</v>
      </c>
      <c r="W320" s="9">
        <v>109.83</v>
      </c>
      <c r="Y320" s="9">
        <f t="shared" si="100"/>
        <v>-69.03999999999999</v>
      </c>
      <c r="AA320" s="21">
        <f t="shared" si="101"/>
        <v>-0.6286078484931257</v>
      </c>
      <c r="AC320" s="9">
        <v>109.64000000000001</v>
      </c>
      <c r="AE320" s="9">
        <v>284.42</v>
      </c>
      <c r="AG320" s="9">
        <f t="shared" si="102"/>
        <v>-174.78</v>
      </c>
      <c r="AI320" s="21">
        <f t="shared" si="103"/>
        <v>-0.6145137472751564</v>
      </c>
    </row>
    <row r="321" spans="1:35" ht="12.75" outlineLevel="1">
      <c r="A321" s="1" t="s">
        <v>695</v>
      </c>
      <c r="B321" s="16" t="s">
        <v>696</v>
      </c>
      <c r="C321" s="1" t="s">
        <v>1309</v>
      </c>
      <c r="E321" s="5">
        <v>9108.64</v>
      </c>
      <c r="G321" s="5">
        <v>7224.31</v>
      </c>
      <c r="I321" s="9">
        <f t="shared" si="96"/>
        <v>1884.329999999999</v>
      </c>
      <c r="K321" s="21">
        <f t="shared" si="97"/>
        <v>0.26083183030628515</v>
      </c>
      <c r="M321" s="9">
        <v>16195.050000000001</v>
      </c>
      <c r="O321" s="9">
        <v>17006.342</v>
      </c>
      <c r="Q321" s="9">
        <f t="shared" si="98"/>
        <v>-811.2919999999995</v>
      </c>
      <c r="S321" s="21">
        <f t="shared" si="99"/>
        <v>-0.047705261954628424</v>
      </c>
      <c r="U321" s="9">
        <v>31449.68</v>
      </c>
      <c r="W321" s="9">
        <v>34023.417</v>
      </c>
      <c r="Y321" s="9">
        <f t="shared" si="100"/>
        <v>-2573.737000000001</v>
      </c>
      <c r="AA321" s="21">
        <f t="shared" si="101"/>
        <v>-0.07564604695642418</v>
      </c>
      <c r="AC321" s="9">
        <v>83661.64199999999</v>
      </c>
      <c r="AE321" s="9">
        <v>74164.862</v>
      </c>
      <c r="AG321" s="9">
        <f t="shared" si="102"/>
        <v>9496.779999999999</v>
      </c>
      <c r="AI321" s="21">
        <f t="shared" si="103"/>
        <v>0.12804958768749547</v>
      </c>
    </row>
    <row r="322" spans="1:35" ht="12.75" outlineLevel="1">
      <c r="A322" s="1" t="s">
        <v>697</v>
      </c>
      <c r="B322" s="16" t="s">
        <v>698</v>
      </c>
      <c r="C322" s="1" t="s">
        <v>1310</v>
      </c>
      <c r="E322" s="5">
        <v>10035.85</v>
      </c>
      <c r="G322" s="5">
        <v>4507.81</v>
      </c>
      <c r="I322" s="9">
        <f t="shared" si="96"/>
        <v>5528.04</v>
      </c>
      <c r="K322" s="21">
        <f t="shared" si="97"/>
        <v>1.2263249782044938</v>
      </c>
      <c r="M322" s="9">
        <v>16763.53</v>
      </c>
      <c r="O322" s="9">
        <v>44582.708</v>
      </c>
      <c r="Q322" s="9">
        <f t="shared" si="98"/>
        <v>-27819.178</v>
      </c>
      <c r="S322" s="21">
        <f t="shared" si="99"/>
        <v>-0.6239903148099483</v>
      </c>
      <c r="U322" s="9">
        <v>100522.2</v>
      </c>
      <c r="W322" s="9">
        <v>121584.457</v>
      </c>
      <c r="Y322" s="9">
        <f t="shared" si="100"/>
        <v>-21062.256999999998</v>
      </c>
      <c r="AA322" s="21">
        <f t="shared" si="101"/>
        <v>-0.1732314929037352</v>
      </c>
      <c r="AC322" s="9">
        <v>213594.72</v>
      </c>
      <c r="AE322" s="9">
        <v>324351.50399999996</v>
      </c>
      <c r="AG322" s="9">
        <f t="shared" si="102"/>
        <v>-110756.78399999996</v>
      </c>
      <c r="AI322" s="21">
        <f t="shared" si="103"/>
        <v>-0.3414714673251522</v>
      </c>
    </row>
    <row r="323" spans="1:35" ht="12.75" outlineLevel="1">
      <c r="A323" s="1" t="s">
        <v>699</v>
      </c>
      <c r="B323" s="16" t="s">
        <v>700</v>
      </c>
      <c r="C323" s="1" t="s">
        <v>1311</v>
      </c>
      <c r="E323" s="5">
        <v>4157.25</v>
      </c>
      <c r="G323" s="5">
        <v>2727.597</v>
      </c>
      <c r="I323" s="9">
        <f t="shared" si="96"/>
        <v>1429.6529999999998</v>
      </c>
      <c r="K323" s="21">
        <f t="shared" si="97"/>
        <v>0.5241437793046405</v>
      </c>
      <c r="M323" s="9">
        <v>4754.476000000001</v>
      </c>
      <c r="O323" s="9">
        <v>6974.465</v>
      </c>
      <c r="Q323" s="9">
        <f t="shared" si="98"/>
        <v>-2219.9889999999996</v>
      </c>
      <c r="S323" s="21">
        <f t="shared" si="99"/>
        <v>-0.3183024074247988</v>
      </c>
      <c r="U323" s="9">
        <v>7093.825000000001</v>
      </c>
      <c r="W323" s="9">
        <v>12829.123</v>
      </c>
      <c r="Y323" s="9">
        <f t="shared" si="100"/>
        <v>-5735.297999999999</v>
      </c>
      <c r="AA323" s="21">
        <f t="shared" si="101"/>
        <v>-0.44705300588356656</v>
      </c>
      <c r="AC323" s="9">
        <v>23469.21</v>
      </c>
      <c r="AE323" s="9">
        <v>29698.825</v>
      </c>
      <c r="AG323" s="9">
        <f t="shared" si="102"/>
        <v>-6229.615000000002</v>
      </c>
      <c r="AI323" s="21">
        <f t="shared" si="103"/>
        <v>-0.2097596453731756</v>
      </c>
    </row>
    <row r="324" spans="1:35" ht="12.75" outlineLevel="1">
      <c r="A324" s="1" t="s">
        <v>701</v>
      </c>
      <c r="B324" s="16" t="s">
        <v>702</v>
      </c>
      <c r="C324" s="1" t="s">
        <v>1312</v>
      </c>
      <c r="E324" s="5">
        <v>373.63</v>
      </c>
      <c r="G324" s="5">
        <v>564.0600000000001</v>
      </c>
      <c r="I324" s="9">
        <f t="shared" si="96"/>
        <v>-190.43000000000006</v>
      </c>
      <c r="K324" s="21">
        <f t="shared" si="97"/>
        <v>-0.3376059284473284</v>
      </c>
      <c r="M324" s="9">
        <v>985.39</v>
      </c>
      <c r="O324" s="9">
        <v>749.52</v>
      </c>
      <c r="Q324" s="9">
        <f t="shared" si="98"/>
        <v>235.87</v>
      </c>
      <c r="S324" s="21">
        <f t="shared" si="99"/>
        <v>0.31469473796563135</v>
      </c>
      <c r="U324" s="9">
        <v>1030.95</v>
      </c>
      <c r="W324" s="9">
        <v>837.613</v>
      </c>
      <c r="Y324" s="9">
        <f t="shared" si="100"/>
        <v>193.337</v>
      </c>
      <c r="AA324" s="21">
        <f t="shared" si="101"/>
        <v>0.23081900591323198</v>
      </c>
      <c r="AC324" s="9">
        <v>6313.72</v>
      </c>
      <c r="AE324" s="9">
        <v>4752.113</v>
      </c>
      <c r="AG324" s="9">
        <f t="shared" si="102"/>
        <v>1561.607</v>
      </c>
      <c r="AI324" s="21">
        <f t="shared" si="103"/>
        <v>0.32861318743893503</v>
      </c>
    </row>
    <row r="325" spans="1:35" ht="12.75" outlineLevel="1">
      <c r="A325" s="1" t="s">
        <v>703</v>
      </c>
      <c r="B325" s="16" t="s">
        <v>704</v>
      </c>
      <c r="C325" s="1" t="s">
        <v>1313</v>
      </c>
      <c r="E325" s="5">
        <v>53605.130000000005</v>
      </c>
      <c r="G325" s="5">
        <v>18331.39</v>
      </c>
      <c r="I325" s="9">
        <f t="shared" si="96"/>
        <v>35273.740000000005</v>
      </c>
      <c r="K325" s="21">
        <f t="shared" si="97"/>
        <v>1.92422614979006</v>
      </c>
      <c r="M325" s="9">
        <v>226973.76</v>
      </c>
      <c r="O325" s="9">
        <v>138223.882</v>
      </c>
      <c r="Q325" s="9">
        <f t="shared" si="98"/>
        <v>88749.878</v>
      </c>
      <c r="S325" s="21">
        <f t="shared" si="99"/>
        <v>0.6420734008903034</v>
      </c>
      <c r="U325" s="9">
        <v>275223.104</v>
      </c>
      <c r="W325" s="9">
        <v>172398.016</v>
      </c>
      <c r="Y325" s="9">
        <f t="shared" si="100"/>
        <v>102825.08799999999</v>
      </c>
      <c r="AA325" s="21">
        <f t="shared" si="101"/>
        <v>0.5964400889625087</v>
      </c>
      <c r="AC325" s="9">
        <v>2043518.8530000001</v>
      </c>
      <c r="AE325" s="9">
        <v>330304.375</v>
      </c>
      <c r="AG325" s="9">
        <f t="shared" si="102"/>
        <v>1713214.4780000001</v>
      </c>
      <c r="AI325" s="21">
        <f t="shared" si="103"/>
        <v>5.186775010170543</v>
      </c>
    </row>
    <row r="326" spans="1:35" ht="12.75" outlineLevel="1">
      <c r="A326" s="1" t="s">
        <v>705</v>
      </c>
      <c r="B326" s="16" t="s">
        <v>706</v>
      </c>
      <c r="C326" s="1" t="s">
        <v>1314</v>
      </c>
      <c r="E326" s="5">
        <v>0</v>
      </c>
      <c r="G326" s="5">
        <v>0</v>
      </c>
      <c r="I326" s="9">
        <f t="shared" si="96"/>
        <v>0</v>
      </c>
      <c r="K326" s="21">
        <f t="shared" si="97"/>
        <v>0</v>
      </c>
      <c r="M326" s="9">
        <v>550</v>
      </c>
      <c r="O326" s="9">
        <v>0</v>
      </c>
      <c r="Q326" s="9">
        <f t="shared" si="98"/>
        <v>550</v>
      </c>
      <c r="S326" s="21" t="str">
        <f t="shared" si="99"/>
        <v>N.M.</v>
      </c>
      <c r="U326" s="9">
        <v>1379.25</v>
      </c>
      <c r="W326" s="9">
        <v>0</v>
      </c>
      <c r="Y326" s="9">
        <f t="shared" si="100"/>
        <v>1379.25</v>
      </c>
      <c r="AA326" s="21" t="str">
        <f t="shared" si="101"/>
        <v>N.M.</v>
      </c>
      <c r="AC326" s="9">
        <v>2279.25</v>
      </c>
      <c r="AE326" s="9">
        <v>0</v>
      </c>
      <c r="AG326" s="9">
        <f t="shared" si="102"/>
        <v>2279.25</v>
      </c>
      <c r="AI326" s="21" t="str">
        <f t="shared" si="103"/>
        <v>N.M.</v>
      </c>
    </row>
    <row r="327" spans="1:35" ht="12.75" outlineLevel="1">
      <c r="A327" s="1" t="s">
        <v>707</v>
      </c>
      <c r="B327" s="16" t="s">
        <v>708</v>
      </c>
      <c r="C327" s="1" t="s">
        <v>1315</v>
      </c>
      <c r="E327" s="5">
        <v>7748.12</v>
      </c>
      <c r="G327" s="5">
        <v>7748.12</v>
      </c>
      <c r="I327" s="9">
        <f t="shared" si="96"/>
        <v>0</v>
      </c>
      <c r="K327" s="21">
        <f t="shared" si="97"/>
        <v>0</v>
      </c>
      <c r="M327" s="9">
        <v>23244.350000000002</v>
      </c>
      <c r="O327" s="9">
        <v>23424.260000000002</v>
      </c>
      <c r="Q327" s="9">
        <f t="shared" si="98"/>
        <v>-179.90999999999985</v>
      </c>
      <c r="S327" s="21">
        <f t="shared" si="99"/>
        <v>-0.007680498764955641</v>
      </c>
      <c r="U327" s="9">
        <v>38740.590000000004</v>
      </c>
      <c r="W327" s="9">
        <v>39280.3</v>
      </c>
      <c r="Y327" s="9">
        <f t="shared" si="100"/>
        <v>-539.7099999999991</v>
      </c>
      <c r="AA327" s="21">
        <f t="shared" si="101"/>
        <v>-0.013739966344452539</v>
      </c>
      <c r="AC327" s="9">
        <v>92977.4</v>
      </c>
      <c r="AE327" s="9">
        <v>95676.44</v>
      </c>
      <c r="AG327" s="9">
        <f t="shared" si="102"/>
        <v>-2699.040000000008</v>
      </c>
      <c r="AI327" s="21">
        <f t="shared" si="103"/>
        <v>-0.028210079722866026</v>
      </c>
    </row>
    <row r="328" spans="1:35" ht="12.75" outlineLevel="1">
      <c r="A328" s="1" t="s">
        <v>709</v>
      </c>
      <c r="B328" s="16" t="s">
        <v>710</v>
      </c>
      <c r="C328" s="1" t="s">
        <v>1316</v>
      </c>
      <c r="E328" s="5">
        <v>21140.75</v>
      </c>
      <c r="G328" s="5">
        <v>23714.91</v>
      </c>
      <c r="I328" s="9">
        <f t="shared" si="96"/>
        <v>-2574.16</v>
      </c>
      <c r="K328" s="21">
        <f t="shared" si="97"/>
        <v>-0.10854605815497508</v>
      </c>
      <c r="M328" s="9">
        <v>64539.49</v>
      </c>
      <c r="O328" s="9">
        <v>72015.78</v>
      </c>
      <c r="Q328" s="9">
        <f t="shared" si="98"/>
        <v>-7476.290000000001</v>
      </c>
      <c r="S328" s="21">
        <f t="shared" si="99"/>
        <v>-0.10381460840943472</v>
      </c>
      <c r="U328" s="9">
        <v>109524.33</v>
      </c>
      <c r="W328" s="9">
        <v>121445.69</v>
      </c>
      <c r="Y328" s="9">
        <f t="shared" si="100"/>
        <v>-11921.36</v>
      </c>
      <c r="AA328" s="21">
        <f t="shared" si="101"/>
        <v>-0.09816206734055363</v>
      </c>
      <c r="AC328" s="9">
        <v>272458.23</v>
      </c>
      <c r="AE328" s="9">
        <v>299499.70999999996</v>
      </c>
      <c r="AG328" s="9">
        <f t="shared" si="102"/>
        <v>-27041.47999999998</v>
      </c>
      <c r="AI328" s="21">
        <f t="shared" si="103"/>
        <v>-0.09028883533810428</v>
      </c>
    </row>
    <row r="329" spans="1:35" ht="12.75" outlineLevel="1">
      <c r="A329" s="1" t="s">
        <v>711</v>
      </c>
      <c r="B329" s="16" t="s">
        <v>712</v>
      </c>
      <c r="C329" s="1" t="s">
        <v>1317</v>
      </c>
      <c r="E329" s="5">
        <v>0</v>
      </c>
      <c r="G329" s="5">
        <v>23046.18</v>
      </c>
      <c r="I329" s="9">
        <f t="shared" si="96"/>
        <v>-23046.18</v>
      </c>
      <c r="K329" s="21" t="str">
        <f t="shared" si="97"/>
        <v>N.M.</v>
      </c>
      <c r="M329" s="9">
        <v>0</v>
      </c>
      <c r="O329" s="9">
        <v>81927.13</v>
      </c>
      <c r="Q329" s="9">
        <f t="shared" si="98"/>
        <v>-81927.13</v>
      </c>
      <c r="S329" s="21" t="str">
        <f t="shared" si="99"/>
        <v>N.M.</v>
      </c>
      <c r="U329" s="9">
        <v>0</v>
      </c>
      <c r="W329" s="9">
        <v>115230.90000000001</v>
      </c>
      <c r="Y329" s="9">
        <f t="shared" si="100"/>
        <v>-115230.90000000001</v>
      </c>
      <c r="AA329" s="21" t="str">
        <f t="shared" si="101"/>
        <v>N.M.</v>
      </c>
      <c r="AC329" s="9">
        <v>161323.26</v>
      </c>
      <c r="AE329" s="9">
        <v>282836.45</v>
      </c>
      <c r="AG329" s="9">
        <f t="shared" si="102"/>
        <v>-121513.19</v>
      </c>
      <c r="AI329" s="21">
        <f t="shared" si="103"/>
        <v>-0.42962351563951534</v>
      </c>
    </row>
    <row r="330" spans="1:68" s="90" customFormat="1" ht="12.75">
      <c r="A330" s="90" t="s">
        <v>33</v>
      </c>
      <c r="B330" s="91"/>
      <c r="C330" s="77" t="s">
        <v>1318</v>
      </c>
      <c r="D330" s="105"/>
      <c r="E330" s="105">
        <v>3863078.048</v>
      </c>
      <c r="F330" s="105"/>
      <c r="G330" s="105">
        <v>4782861.417</v>
      </c>
      <c r="H330" s="105"/>
      <c r="I330" s="9">
        <f>+E330-G330</f>
        <v>-919783.3690000004</v>
      </c>
      <c r="J330" s="37" t="str">
        <f>IF((+E330-G330)=(I330),"  ",$AO$527)</f>
        <v>  </v>
      </c>
      <c r="K330" s="38">
        <f>IF(G330&lt;0,IF(I330=0,0,IF(OR(G330=0,E330=0),"N.M.",IF(ABS(I330/G330)&gt;=10,"N.M.",I330/(-G330)))),IF(I330=0,0,IF(OR(G330=0,E330=0),"N.M.",IF(ABS(I330/G330)&gt;=10,"N.M.",I330/G330))))</f>
        <v>-0.19230817889281954</v>
      </c>
      <c r="L330" s="39"/>
      <c r="M330" s="5">
        <v>11994144.901000002</v>
      </c>
      <c r="N330" s="9"/>
      <c r="O330" s="5">
        <v>15133307.061999993</v>
      </c>
      <c r="P330" s="9"/>
      <c r="Q330" s="9">
        <f>(+M330-O330)</f>
        <v>-3139162.160999991</v>
      </c>
      <c r="R330" s="37" t="str">
        <f>IF((+M330-O330)=(Q330),"  ",$AO$527)</f>
        <v>  </v>
      </c>
      <c r="S330" s="38">
        <f>IF(O330&lt;0,IF(Q330=0,0,IF(OR(O330=0,M330=0),"N.M.",IF(ABS(Q330/O330)&gt;=10,"N.M.",Q330/(-O330)))),IF(Q330=0,0,IF(OR(O330=0,M330=0),"N.M.",IF(ABS(Q330/O330)&gt;=10,"N.M.",Q330/O330))))</f>
        <v>-0.2074339830771348</v>
      </c>
      <c r="T330" s="39"/>
      <c r="U330" s="9">
        <v>21899535.913999997</v>
      </c>
      <c r="V330" s="9"/>
      <c r="W330" s="9">
        <v>25791435.657999996</v>
      </c>
      <c r="X330" s="9"/>
      <c r="Y330" s="9">
        <f>(+U330-W330)</f>
        <v>-3891899.743999999</v>
      </c>
      <c r="Z330" s="37" t="str">
        <f>IF((+U330-W330)=(Y330),"  ",$AO$527)</f>
        <v>  </v>
      </c>
      <c r="AA330" s="38">
        <f>IF(W330&lt;0,IF(Y330=0,0,IF(OR(W330=0,U330=0),"N.M.",IF(ABS(Y330/W330)&gt;=10,"N.M.",Y330/(-W330)))),IF(Y330=0,0,IF(OR(W330=0,U330=0),"N.M.",IF(ABS(Y330/W330)&gt;=10,"N.M.",Y330/W330))))</f>
        <v>-0.15089891836993605</v>
      </c>
      <c r="AB330" s="39"/>
      <c r="AC330" s="9">
        <v>62332800.49000005</v>
      </c>
      <c r="AD330" s="9"/>
      <c r="AE330" s="9">
        <v>66683956.758000016</v>
      </c>
      <c r="AF330" s="9"/>
      <c r="AG330" s="9">
        <f>(+AC330-AE330)</f>
        <v>-4351156.267999969</v>
      </c>
      <c r="AH330" s="37" t="str">
        <f>IF((+AC330-AE330)=(AG330),"  ",$AO$527)</f>
        <v>  </v>
      </c>
      <c r="AI330" s="38">
        <f>IF(AE330&lt;0,IF(AG330=0,0,IF(OR(AE330=0,AC330=0),"N.M.",IF(ABS(AG330/AE330)&gt;=10,"N.M.",AG330/(-AE330)))),IF(AG330=0,0,IF(OR(AE330=0,AC330=0),"N.M.",IF(ABS(AG330/AE330)&gt;=10,"N.M.",AG330/AE330))))</f>
        <v>-0.06525042123385945</v>
      </c>
      <c r="AJ330" s="105"/>
      <c r="AK330" s="105"/>
      <c r="AL330" s="105"/>
      <c r="AM330" s="105"/>
      <c r="AN330" s="105"/>
      <c r="AO330" s="105"/>
      <c r="AP330" s="106"/>
      <c r="AQ330" s="107"/>
      <c r="AR330" s="108"/>
      <c r="AS330" s="105"/>
      <c r="AT330" s="105"/>
      <c r="AU330" s="105"/>
      <c r="AV330" s="105"/>
      <c r="AW330" s="105"/>
      <c r="AX330" s="106"/>
      <c r="AY330" s="107"/>
      <c r="AZ330" s="108"/>
      <c r="BA330" s="105"/>
      <c r="BB330" s="105"/>
      <c r="BC330" s="105"/>
      <c r="BD330" s="106"/>
      <c r="BE330" s="107"/>
      <c r="BF330" s="108"/>
      <c r="BG330" s="105"/>
      <c r="BH330" s="109"/>
      <c r="BI330" s="105"/>
      <c r="BJ330" s="109"/>
      <c r="BK330" s="105"/>
      <c r="BL330" s="109"/>
      <c r="BM330" s="105"/>
      <c r="BN330" s="97"/>
      <c r="BO330" s="97"/>
      <c r="BP330" s="97"/>
    </row>
    <row r="331" spans="1:35" ht="12.75" outlineLevel="1">
      <c r="A331" s="1" t="s">
        <v>713</v>
      </c>
      <c r="B331" s="16" t="s">
        <v>714</v>
      </c>
      <c r="C331" s="1" t="s">
        <v>1319</v>
      </c>
      <c r="E331" s="5">
        <v>30816.27</v>
      </c>
      <c r="G331" s="5">
        <v>83830.178</v>
      </c>
      <c r="I331" s="9">
        <f aca="true" t="shared" si="104" ref="I331:I362">+E331-G331</f>
        <v>-53013.907999999996</v>
      </c>
      <c r="K331" s="21">
        <f aca="true" t="shared" si="105" ref="K331:K362">IF(G331&lt;0,IF(I331=0,0,IF(OR(G331=0,E331=0),"N.M.",IF(ABS(I331/G331)&gt;=10,"N.M.",I331/(-G331)))),IF(I331=0,0,IF(OR(G331=0,E331=0),"N.M.",IF(ABS(I331/G331)&gt;=10,"N.M.",I331/G331))))</f>
        <v>-0.6323964622859324</v>
      </c>
      <c r="M331" s="9">
        <v>90783.74</v>
      </c>
      <c r="O331" s="9">
        <v>176098.481</v>
      </c>
      <c r="Q331" s="9">
        <f aca="true" t="shared" si="106" ref="Q331:Q362">(+M331-O331)</f>
        <v>-85314.741</v>
      </c>
      <c r="S331" s="21">
        <f aca="true" t="shared" si="107" ref="S331:S362">IF(O331&lt;0,IF(Q331=0,0,IF(OR(O331=0,M331=0),"N.M.",IF(ABS(Q331/O331)&gt;=10,"N.M.",Q331/(-O331)))),IF(Q331=0,0,IF(OR(O331=0,M331=0),"N.M.",IF(ABS(Q331/O331)&gt;=10,"N.M.",Q331/O331))))</f>
        <v>-0.4844717598671393</v>
      </c>
      <c r="U331" s="9">
        <v>167583.64</v>
      </c>
      <c r="W331" s="9">
        <v>274446.592</v>
      </c>
      <c r="Y331" s="9">
        <f aca="true" t="shared" si="108" ref="Y331:Y362">(+U331-W331)</f>
        <v>-106862.95199999999</v>
      </c>
      <c r="AA331" s="21">
        <f aca="true" t="shared" si="109" ref="AA331:AA362">IF(W331&lt;0,IF(Y331=0,0,IF(OR(W331=0,U331=0),"N.M.",IF(ABS(Y331/W331)&gt;=10,"N.M.",Y331/(-W331)))),IF(Y331=0,0,IF(OR(W331=0,U331=0),"N.M.",IF(ABS(Y331/W331)&gt;=10,"N.M.",Y331/W331))))</f>
        <v>-0.3893761304203041</v>
      </c>
      <c r="AC331" s="9">
        <v>505868.582</v>
      </c>
      <c r="AE331" s="9">
        <v>625871.826</v>
      </c>
      <c r="AG331" s="9">
        <f aca="true" t="shared" si="110" ref="AG331:AG362">(+AC331-AE331)</f>
        <v>-120003.244</v>
      </c>
      <c r="AI331" s="21">
        <f aca="true" t="shared" si="111" ref="AI331:AI362">IF(AE331&lt;0,IF(AG331=0,0,IF(OR(AE331=0,AC331=0),"N.M.",IF(ABS(AG331/AE331)&gt;=10,"N.M.",AG331/(-AE331)))),IF(AG331=0,0,IF(OR(AE331=0,AC331=0),"N.M.",IF(ABS(AG331/AE331)&gt;=10,"N.M.",AG331/AE331))))</f>
        <v>-0.19173773129707872</v>
      </c>
    </row>
    <row r="332" spans="1:35" ht="12.75" outlineLevel="1">
      <c r="A332" s="1" t="s">
        <v>715</v>
      </c>
      <c r="B332" s="16" t="s">
        <v>716</v>
      </c>
      <c r="C332" s="1" t="s">
        <v>1320</v>
      </c>
      <c r="E332" s="5">
        <v>74635.24</v>
      </c>
      <c r="G332" s="5">
        <v>87922.391</v>
      </c>
      <c r="I332" s="9">
        <f t="shared" si="104"/>
        <v>-13287.150999999998</v>
      </c>
      <c r="K332" s="21">
        <f t="shared" si="105"/>
        <v>-0.1511236312943309</v>
      </c>
      <c r="M332" s="9">
        <v>138209.86000000002</v>
      </c>
      <c r="O332" s="9">
        <v>209296.09100000001</v>
      </c>
      <c r="Q332" s="9">
        <f t="shared" si="106"/>
        <v>-71086.231</v>
      </c>
      <c r="S332" s="21">
        <f t="shared" si="107"/>
        <v>-0.33964433191444554</v>
      </c>
      <c r="U332" s="9">
        <v>239803.80000000002</v>
      </c>
      <c r="W332" s="9">
        <v>356482.484</v>
      </c>
      <c r="Y332" s="9">
        <f t="shared" si="108"/>
        <v>-116678.68399999998</v>
      </c>
      <c r="AA332" s="21">
        <f t="shared" si="109"/>
        <v>-0.3273055177656358</v>
      </c>
      <c r="AC332" s="9">
        <v>526639.912</v>
      </c>
      <c r="AE332" s="9">
        <v>798974.858</v>
      </c>
      <c r="AG332" s="9">
        <f t="shared" si="110"/>
        <v>-272334.946</v>
      </c>
      <c r="AI332" s="21">
        <f t="shared" si="111"/>
        <v>-0.34085546406517836</v>
      </c>
    </row>
    <row r="333" spans="1:35" ht="12.75" outlineLevel="1">
      <c r="A333" s="1" t="s">
        <v>717</v>
      </c>
      <c r="B333" s="16" t="s">
        <v>718</v>
      </c>
      <c r="C333" s="1" t="s">
        <v>1321</v>
      </c>
      <c r="E333" s="5">
        <v>771029.67</v>
      </c>
      <c r="G333" s="5">
        <v>4478156</v>
      </c>
      <c r="I333" s="9">
        <f t="shared" si="104"/>
        <v>-3707126.33</v>
      </c>
      <c r="K333" s="21">
        <f t="shared" si="105"/>
        <v>-0.8278242941960933</v>
      </c>
      <c r="M333" s="9">
        <v>1491230.6600000001</v>
      </c>
      <c r="O333" s="9">
        <v>6761949.205</v>
      </c>
      <c r="Q333" s="9">
        <f t="shared" si="106"/>
        <v>-5270718.545</v>
      </c>
      <c r="S333" s="21">
        <f t="shared" si="107"/>
        <v>-0.779467337776312</v>
      </c>
      <c r="U333" s="9">
        <v>2945027.45</v>
      </c>
      <c r="W333" s="9">
        <v>8289312.046</v>
      </c>
      <c r="Y333" s="9">
        <f t="shared" si="108"/>
        <v>-5344284.596</v>
      </c>
      <c r="AA333" s="21">
        <f t="shared" si="109"/>
        <v>-0.6447199196197324</v>
      </c>
      <c r="AC333" s="9">
        <v>10420075.414</v>
      </c>
      <c r="AE333" s="9">
        <v>12297031.678</v>
      </c>
      <c r="AG333" s="9">
        <f t="shared" si="110"/>
        <v>-1876956.2639999986</v>
      </c>
      <c r="AI333" s="21">
        <f t="shared" si="111"/>
        <v>-0.1526349051664205</v>
      </c>
    </row>
    <row r="334" spans="1:35" ht="12.75" outlineLevel="1">
      <c r="A334" s="1" t="s">
        <v>719</v>
      </c>
      <c r="B334" s="16" t="s">
        <v>720</v>
      </c>
      <c r="C334" s="1" t="s">
        <v>1322</v>
      </c>
      <c r="E334" s="5">
        <v>29671.08</v>
      </c>
      <c r="G334" s="5">
        <v>1333598.545</v>
      </c>
      <c r="I334" s="9">
        <f t="shared" si="104"/>
        <v>-1303927.4649999999</v>
      </c>
      <c r="K334" s="21">
        <f t="shared" si="105"/>
        <v>-0.9777511154978051</v>
      </c>
      <c r="M334" s="9">
        <v>521177.28</v>
      </c>
      <c r="O334" s="9">
        <v>1521750.899</v>
      </c>
      <c r="Q334" s="9">
        <f t="shared" si="106"/>
        <v>-1000573.619</v>
      </c>
      <c r="S334" s="21">
        <f t="shared" si="107"/>
        <v>-0.6575147217967899</v>
      </c>
      <c r="U334" s="9">
        <v>988394.3</v>
      </c>
      <c r="W334" s="9">
        <v>1803963.983</v>
      </c>
      <c r="Y334" s="9">
        <f t="shared" si="108"/>
        <v>-815569.683</v>
      </c>
      <c r="AA334" s="21">
        <f t="shared" si="109"/>
        <v>-0.45209865090748874</v>
      </c>
      <c r="AC334" s="9">
        <v>6088811.564</v>
      </c>
      <c r="AE334" s="9">
        <v>2660566.704</v>
      </c>
      <c r="AG334" s="9">
        <f t="shared" si="110"/>
        <v>3428244.8600000003</v>
      </c>
      <c r="AI334" s="21">
        <f t="shared" si="111"/>
        <v>1.2885393381965742</v>
      </c>
    </row>
    <row r="335" spans="1:35" ht="12.75" outlineLevel="1">
      <c r="A335" s="1" t="s">
        <v>721</v>
      </c>
      <c r="B335" s="16" t="s">
        <v>722</v>
      </c>
      <c r="C335" s="1" t="s">
        <v>1323</v>
      </c>
      <c r="E335" s="5">
        <v>74187.29000000001</v>
      </c>
      <c r="G335" s="5">
        <v>43962.579</v>
      </c>
      <c r="I335" s="9">
        <f t="shared" si="104"/>
        <v>30224.71100000001</v>
      </c>
      <c r="K335" s="21">
        <f t="shared" si="105"/>
        <v>0.6875099615971122</v>
      </c>
      <c r="M335" s="9">
        <v>186701.31</v>
      </c>
      <c r="O335" s="9">
        <v>168866.696</v>
      </c>
      <c r="Q335" s="9">
        <f t="shared" si="106"/>
        <v>17834.614</v>
      </c>
      <c r="S335" s="21">
        <f t="shared" si="107"/>
        <v>0.10561356633637223</v>
      </c>
      <c r="U335" s="9">
        <v>335445.39</v>
      </c>
      <c r="W335" s="9">
        <v>291736.3</v>
      </c>
      <c r="Y335" s="9">
        <f t="shared" si="108"/>
        <v>43709.090000000026</v>
      </c>
      <c r="AA335" s="21">
        <f t="shared" si="109"/>
        <v>0.14982396774073034</v>
      </c>
      <c r="AC335" s="9">
        <v>753658.801</v>
      </c>
      <c r="AE335" s="9">
        <v>636830.3570000001</v>
      </c>
      <c r="AG335" s="9">
        <f t="shared" si="110"/>
        <v>116828.4439999999</v>
      </c>
      <c r="AI335" s="21">
        <f t="shared" si="111"/>
        <v>0.1834530070933787</v>
      </c>
    </row>
    <row r="336" spans="1:35" ht="12.75" outlineLevel="1">
      <c r="A336" s="1" t="s">
        <v>723</v>
      </c>
      <c r="B336" s="16" t="s">
        <v>724</v>
      </c>
      <c r="C336" s="1" t="s">
        <v>1319</v>
      </c>
      <c r="E336" s="5">
        <v>7927.820000000001</v>
      </c>
      <c r="G336" s="5">
        <v>14496.744999999999</v>
      </c>
      <c r="I336" s="9">
        <f t="shared" si="104"/>
        <v>-6568.924999999998</v>
      </c>
      <c r="K336" s="21">
        <f t="shared" si="105"/>
        <v>-0.45313103044855924</v>
      </c>
      <c r="M336" s="9">
        <v>24905.82</v>
      </c>
      <c r="O336" s="9">
        <v>43420.171</v>
      </c>
      <c r="Q336" s="9">
        <f t="shared" si="106"/>
        <v>-18514.351000000002</v>
      </c>
      <c r="S336" s="21">
        <f t="shared" si="107"/>
        <v>-0.4263997716637275</v>
      </c>
      <c r="U336" s="9">
        <v>50266.950000000004</v>
      </c>
      <c r="W336" s="9">
        <v>75306.481</v>
      </c>
      <c r="Y336" s="9">
        <f t="shared" si="108"/>
        <v>-25039.530999999995</v>
      </c>
      <c r="AA336" s="21">
        <f t="shared" si="109"/>
        <v>-0.3325016740591025</v>
      </c>
      <c r="AC336" s="9">
        <v>138956.65</v>
      </c>
      <c r="AE336" s="9">
        <v>181625.837</v>
      </c>
      <c r="AG336" s="9">
        <f t="shared" si="110"/>
        <v>-42669.187000000005</v>
      </c>
      <c r="AI336" s="21">
        <f t="shared" si="111"/>
        <v>-0.23492905912940132</v>
      </c>
    </row>
    <row r="337" spans="1:35" ht="12.75" outlineLevel="1">
      <c r="A337" s="1" t="s">
        <v>725</v>
      </c>
      <c r="B337" s="16" t="s">
        <v>726</v>
      </c>
      <c r="C337" s="1" t="s">
        <v>1320</v>
      </c>
      <c r="E337" s="5">
        <v>428.09000000000003</v>
      </c>
      <c r="G337" s="5">
        <v>753.5210000000001</v>
      </c>
      <c r="I337" s="9">
        <f t="shared" si="104"/>
        <v>-325.43100000000004</v>
      </c>
      <c r="K337" s="21">
        <f t="shared" si="105"/>
        <v>-0.43188046517615303</v>
      </c>
      <c r="M337" s="9">
        <v>1822.43</v>
      </c>
      <c r="O337" s="9">
        <v>6532.505</v>
      </c>
      <c r="Q337" s="9">
        <f t="shared" si="106"/>
        <v>-4710.075</v>
      </c>
      <c r="S337" s="21">
        <f t="shared" si="107"/>
        <v>-0.7210212621345103</v>
      </c>
      <c r="U337" s="9">
        <v>4102.05</v>
      </c>
      <c r="W337" s="9">
        <v>14066.19</v>
      </c>
      <c r="Y337" s="9">
        <f t="shared" si="108"/>
        <v>-9964.14</v>
      </c>
      <c r="AA337" s="21">
        <f t="shared" si="109"/>
        <v>-0.7083751890170685</v>
      </c>
      <c r="AC337" s="9">
        <v>9231.361</v>
      </c>
      <c r="AE337" s="9">
        <v>51467.44</v>
      </c>
      <c r="AG337" s="9">
        <f t="shared" si="110"/>
        <v>-42236.079</v>
      </c>
      <c r="AI337" s="21">
        <f t="shared" si="111"/>
        <v>-0.8206368725547647</v>
      </c>
    </row>
    <row r="338" spans="1:35" ht="12.75" outlineLevel="1">
      <c r="A338" s="1" t="s">
        <v>727</v>
      </c>
      <c r="B338" s="16" t="s">
        <v>728</v>
      </c>
      <c r="C338" s="1" t="s">
        <v>1324</v>
      </c>
      <c r="E338" s="5">
        <v>4276.93</v>
      </c>
      <c r="G338" s="5">
        <v>3424.29</v>
      </c>
      <c r="I338" s="9">
        <f t="shared" si="104"/>
        <v>852.6400000000003</v>
      </c>
      <c r="K338" s="21">
        <f t="shared" si="105"/>
        <v>0.2489976024226921</v>
      </c>
      <c r="M338" s="9">
        <v>12519.02</v>
      </c>
      <c r="O338" s="9">
        <v>11221.19</v>
      </c>
      <c r="Q338" s="9">
        <f t="shared" si="106"/>
        <v>1297.83</v>
      </c>
      <c r="S338" s="21">
        <f t="shared" si="107"/>
        <v>0.11565885614627325</v>
      </c>
      <c r="U338" s="9">
        <v>20723.06</v>
      </c>
      <c r="W338" s="9">
        <v>18226.22</v>
      </c>
      <c r="Y338" s="9">
        <f t="shared" si="108"/>
        <v>2496.84</v>
      </c>
      <c r="AA338" s="21">
        <f t="shared" si="109"/>
        <v>0.136991652684978</v>
      </c>
      <c r="AC338" s="9">
        <v>43045.55</v>
      </c>
      <c r="AE338" s="9">
        <v>24576.96</v>
      </c>
      <c r="AG338" s="9">
        <f t="shared" si="110"/>
        <v>18468.590000000004</v>
      </c>
      <c r="AI338" s="21">
        <f t="shared" si="111"/>
        <v>0.7514594970248559</v>
      </c>
    </row>
    <row r="339" spans="1:35" ht="12.75" outlineLevel="1">
      <c r="A339" s="1" t="s">
        <v>729</v>
      </c>
      <c r="B339" s="16" t="s">
        <v>730</v>
      </c>
      <c r="C339" s="1" t="s">
        <v>1325</v>
      </c>
      <c r="E339" s="5">
        <v>23374.06</v>
      </c>
      <c r="G339" s="5">
        <v>22226.260000000002</v>
      </c>
      <c r="I339" s="9">
        <f t="shared" si="104"/>
        <v>1147.7999999999993</v>
      </c>
      <c r="K339" s="21">
        <f t="shared" si="105"/>
        <v>0.05164161671824226</v>
      </c>
      <c r="M339" s="9">
        <v>68147.34</v>
      </c>
      <c r="O339" s="9">
        <v>61759.99</v>
      </c>
      <c r="Q339" s="9">
        <f t="shared" si="106"/>
        <v>6387.3499999999985</v>
      </c>
      <c r="S339" s="21">
        <f t="shared" si="107"/>
        <v>0.1034221346214596</v>
      </c>
      <c r="U339" s="9">
        <v>118447.59</v>
      </c>
      <c r="W339" s="9">
        <v>105341.62</v>
      </c>
      <c r="Y339" s="9">
        <f t="shared" si="108"/>
        <v>13105.970000000001</v>
      </c>
      <c r="AA339" s="21">
        <f t="shared" si="109"/>
        <v>0.12441397806489023</v>
      </c>
      <c r="AC339" s="9">
        <v>258599.83</v>
      </c>
      <c r="AE339" s="9">
        <v>173552.16999999998</v>
      </c>
      <c r="AG339" s="9">
        <f t="shared" si="110"/>
        <v>85047.66</v>
      </c>
      <c r="AI339" s="21">
        <f t="shared" si="111"/>
        <v>0.49004089087448466</v>
      </c>
    </row>
    <row r="340" spans="1:35" ht="12.75" outlineLevel="1">
      <c r="A340" s="1" t="s">
        <v>731</v>
      </c>
      <c r="B340" s="16" t="s">
        <v>732</v>
      </c>
      <c r="C340" s="1" t="s">
        <v>1326</v>
      </c>
      <c r="E340" s="5">
        <v>16366.51</v>
      </c>
      <c r="G340" s="5">
        <v>19499.48</v>
      </c>
      <c r="I340" s="9">
        <f t="shared" si="104"/>
        <v>-3132.9699999999993</v>
      </c>
      <c r="K340" s="21">
        <f t="shared" si="105"/>
        <v>-0.16066941272280078</v>
      </c>
      <c r="M340" s="9">
        <v>46373.91</v>
      </c>
      <c r="O340" s="9">
        <v>61389.340000000004</v>
      </c>
      <c r="Q340" s="9">
        <f t="shared" si="106"/>
        <v>-15015.43</v>
      </c>
      <c r="S340" s="21">
        <f t="shared" si="107"/>
        <v>-0.24459344244456774</v>
      </c>
      <c r="U340" s="9">
        <v>83752.90000000001</v>
      </c>
      <c r="W340" s="9">
        <v>100085.21</v>
      </c>
      <c r="Y340" s="9">
        <f t="shared" si="108"/>
        <v>-16332.309999999998</v>
      </c>
      <c r="AA340" s="21">
        <f t="shared" si="109"/>
        <v>-0.16318405087025342</v>
      </c>
      <c r="AC340" s="9">
        <v>197044.22000000003</v>
      </c>
      <c r="AE340" s="9">
        <v>103122.03000000001</v>
      </c>
      <c r="AG340" s="9">
        <f t="shared" si="110"/>
        <v>93922.19000000002</v>
      </c>
      <c r="AI340" s="21">
        <f t="shared" si="111"/>
        <v>0.9107868609646261</v>
      </c>
    </row>
    <row r="341" spans="1:35" ht="12.75" outlineLevel="1">
      <c r="A341" s="1" t="s">
        <v>733</v>
      </c>
      <c r="B341" s="16" t="s">
        <v>734</v>
      </c>
      <c r="C341" s="1" t="s">
        <v>1327</v>
      </c>
      <c r="E341" s="5">
        <v>53768.12</v>
      </c>
      <c r="G341" s="5">
        <v>57517.278</v>
      </c>
      <c r="I341" s="9">
        <f t="shared" si="104"/>
        <v>-3749.157999999996</v>
      </c>
      <c r="K341" s="21">
        <f t="shared" si="105"/>
        <v>-0.06518316113638055</v>
      </c>
      <c r="M341" s="9">
        <v>177705.67</v>
      </c>
      <c r="O341" s="9">
        <v>193791.172</v>
      </c>
      <c r="Q341" s="9">
        <f t="shared" si="106"/>
        <v>-16085.501999999979</v>
      </c>
      <c r="S341" s="21">
        <f t="shared" si="107"/>
        <v>-0.08300430733759111</v>
      </c>
      <c r="U341" s="9">
        <v>325754.86</v>
      </c>
      <c r="W341" s="9">
        <v>376437.815</v>
      </c>
      <c r="Y341" s="9">
        <f t="shared" si="108"/>
        <v>-50682.955000000016</v>
      </c>
      <c r="AA341" s="21">
        <f t="shared" si="109"/>
        <v>-0.13463832001043788</v>
      </c>
      <c r="AC341" s="9">
        <v>747987.238</v>
      </c>
      <c r="AE341" s="9">
        <v>968613.112</v>
      </c>
      <c r="AG341" s="9">
        <f t="shared" si="110"/>
        <v>-220625.87399999995</v>
      </c>
      <c r="AI341" s="21">
        <f t="shared" si="111"/>
        <v>-0.22777502314050851</v>
      </c>
    </row>
    <row r="342" spans="1:35" ht="12.75" outlineLevel="1">
      <c r="A342" s="1" t="s">
        <v>735</v>
      </c>
      <c r="B342" s="16" t="s">
        <v>736</v>
      </c>
      <c r="C342" s="1" t="s">
        <v>1328</v>
      </c>
      <c r="E342" s="5">
        <v>110291.73</v>
      </c>
      <c r="G342" s="5">
        <v>218070.99</v>
      </c>
      <c r="I342" s="9">
        <f t="shared" si="104"/>
        <v>-107779.26</v>
      </c>
      <c r="K342" s="21">
        <f t="shared" si="105"/>
        <v>-0.4942393300456883</v>
      </c>
      <c r="M342" s="9">
        <v>336615.56</v>
      </c>
      <c r="O342" s="9">
        <v>528091.923</v>
      </c>
      <c r="Q342" s="9">
        <f t="shared" si="106"/>
        <v>-191476.36299999995</v>
      </c>
      <c r="S342" s="21">
        <f t="shared" si="107"/>
        <v>-0.36258150269039424</v>
      </c>
      <c r="U342" s="9">
        <v>608515.4400000001</v>
      </c>
      <c r="W342" s="9">
        <v>896544.372</v>
      </c>
      <c r="Y342" s="9">
        <f t="shared" si="108"/>
        <v>-288028.9319999999</v>
      </c>
      <c r="AA342" s="21">
        <f t="shared" si="109"/>
        <v>-0.32126567406526524</v>
      </c>
      <c r="AC342" s="9">
        <v>2004744.505</v>
      </c>
      <c r="AE342" s="9">
        <v>2825464.506</v>
      </c>
      <c r="AG342" s="9">
        <f t="shared" si="110"/>
        <v>-820720.0010000002</v>
      </c>
      <c r="AI342" s="21">
        <f t="shared" si="111"/>
        <v>-0.29047259282753846</v>
      </c>
    </row>
    <row r="343" spans="1:35" ht="12.75" outlineLevel="1">
      <c r="A343" s="1" t="s">
        <v>737</v>
      </c>
      <c r="B343" s="16" t="s">
        <v>738</v>
      </c>
      <c r="C343" s="1" t="s">
        <v>1329</v>
      </c>
      <c r="E343" s="5">
        <v>0</v>
      </c>
      <c r="G343" s="5">
        <v>0</v>
      </c>
      <c r="I343" s="9">
        <f t="shared" si="104"/>
        <v>0</v>
      </c>
      <c r="K343" s="21">
        <f t="shared" si="105"/>
        <v>0</v>
      </c>
      <c r="M343" s="9">
        <v>0</v>
      </c>
      <c r="O343" s="9">
        <v>0</v>
      </c>
      <c r="Q343" s="9">
        <f t="shared" si="106"/>
        <v>0</v>
      </c>
      <c r="S343" s="21">
        <f t="shared" si="107"/>
        <v>0</v>
      </c>
      <c r="U343" s="9">
        <v>-6.7700000000000005</v>
      </c>
      <c r="W343" s="9">
        <v>0</v>
      </c>
      <c r="Y343" s="9">
        <f t="shared" si="108"/>
        <v>-6.7700000000000005</v>
      </c>
      <c r="AA343" s="21" t="str">
        <f t="shared" si="109"/>
        <v>N.M.</v>
      </c>
      <c r="AC343" s="9">
        <v>0.05999999999999961</v>
      </c>
      <c r="AE343" s="9">
        <v>945.606</v>
      </c>
      <c r="AG343" s="9">
        <f t="shared" si="110"/>
        <v>-945.546</v>
      </c>
      <c r="AI343" s="21">
        <f t="shared" si="111"/>
        <v>-0.9999365486259606</v>
      </c>
    </row>
    <row r="344" spans="1:35" ht="12.75" outlineLevel="1">
      <c r="A344" s="1" t="s">
        <v>739</v>
      </c>
      <c r="B344" s="16" t="s">
        <v>740</v>
      </c>
      <c r="C344" s="1" t="s">
        <v>1330</v>
      </c>
      <c r="E344" s="5">
        <v>205.75</v>
      </c>
      <c r="G344" s="5">
        <v>0</v>
      </c>
      <c r="I344" s="9">
        <f t="shared" si="104"/>
        <v>205.75</v>
      </c>
      <c r="K344" s="21" t="str">
        <f t="shared" si="105"/>
        <v>N.M.</v>
      </c>
      <c r="M344" s="9">
        <v>448.36600000000004</v>
      </c>
      <c r="O344" s="9">
        <v>255.64000000000001</v>
      </c>
      <c r="Q344" s="9">
        <f t="shared" si="106"/>
        <v>192.72600000000003</v>
      </c>
      <c r="S344" s="21">
        <f t="shared" si="107"/>
        <v>0.753896103896104</v>
      </c>
      <c r="U344" s="9">
        <v>448.36600000000004</v>
      </c>
      <c r="W344" s="9">
        <v>482.79</v>
      </c>
      <c r="Y344" s="9">
        <f t="shared" si="108"/>
        <v>-34.42399999999998</v>
      </c>
      <c r="AA344" s="21">
        <f t="shared" si="109"/>
        <v>-0.0713022224983947</v>
      </c>
      <c r="AC344" s="9">
        <v>3437.737</v>
      </c>
      <c r="AE344" s="9">
        <v>567.59</v>
      </c>
      <c r="AG344" s="9">
        <f t="shared" si="110"/>
        <v>2870.147</v>
      </c>
      <c r="AI344" s="21">
        <f t="shared" si="111"/>
        <v>5.056725805599112</v>
      </c>
    </row>
    <row r="345" spans="1:35" ht="12.75" outlineLevel="1">
      <c r="A345" s="1" t="s">
        <v>741</v>
      </c>
      <c r="B345" s="16" t="s">
        <v>742</v>
      </c>
      <c r="C345" s="1" t="s">
        <v>1319</v>
      </c>
      <c r="E345" s="5">
        <v>1101.77</v>
      </c>
      <c r="G345" s="5">
        <v>413.91200000000003</v>
      </c>
      <c r="I345" s="9">
        <f t="shared" si="104"/>
        <v>687.858</v>
      </c>
      <c r="K345" s="21">
        <f t="shared" si="105"/>
        <v>1.6618459962504104</v>
      </c>
      <c r="M345" s="9">
        <v>1960.0900000000001</v>
      </c>
      <c r="O345" s="9">
        <v>1372.6490000000001</v>
      </c>
      <c r="Q345" s="9">
        <f t="shared" si="106"/>
        <v>587.441</v>
      </c>
      <c r="S345" s="21">
        <f t="shared" si="107"/>
        <v>0.42796155462904206</v>
      </c>
      <c r="U345" s="9">
        <v>6970.18</v>
      </c>
      <c r="W345" s="9">
        <v>2397.9500000000003</v>
      </c>
      <c r="Y345" s="9">
        <f t="shared" si="108"/>
        <v>4572.23</v>
      </c>
      <c r="AA345" s="21">
        <f t="shared" si="109"/>
        <v>1.9067244938384866</v>
      </c>
      <c r="AC345" s="9">
        <v>10508.45</v>
      </c>
      <c r="AE345" s="9">
        <v>6565.3150000000005</v>
      </c>
      <c r="AG345" s="9">
        <f t="shared" si="110"/>
        <v>3943.135</v>
      </c>
      <c r="AI345" s="21">
        <f t="shared" si="111"/>
        <v>0.6006010374216622</v>
      </c>
    </row>
    <row r="346" spans="1:35" ht="12.75" outlineLevel="1">
      <c r="A346" s="1" t="s">
        <v>743</v>
      </c>
      <c r="B346" s="16" t="s">
        <v>744</v>
      </c>
      <c r="C346" s="1" t="s">
        <v>1320</v>
      </c>
      <c r="E346" s="5">
        <v>692.29</v>
      </c>
      <c r="G346" s="5">
        <v>1671.796</v>
      </c>
      <c r="I346" s="9">
        <f t="shared" si="104"/>
        <v>-979.5060000000001</v>
      </c>
      <c r="K346" s="21">
        <f t="shared" si="105"/>
        <v>-0.5859004328279288</v>
      </c>
      <c r="M346" s="9">
        <v>1545.15</v>
      </c>
      <c r="O346" s="9">
        <v>7689.8</v>
      </c>
      <c r="Q346" s="9">
        <f t="shared" si="106"/>
        <v>-6144.65</v>
      </c>
      <c r="S346" s="21">
        <f t="shared" si="107"/>
        <v>-0.7990649951884313</v>
      </c>
      <c r="U346" s="9">
        <v>3693.67</v>
      </c>
      <c r="W346" s="9">
        <v>9970.721000000001</v>
      </c>
      <c r="Y346" s="9">
        <f t="shared" si="108"/>
        <v>-6277.051000000001</v>
      </c>
      <c r="AA346" s="21">
        <f t="shared" si="109"/>
        <v>-0.6295483546275139</v>
      </c>
      <c r="AC346" s="9">
        <v>3538.21</v>
      </c>
      <c r="AE346" s="9">
        <v>39520.975000000006</v>
      </c>
      <c r="AG346" s="9">
        <f t="shared" si="110"/>
        <v>-35982.76500000001</v>
      </c>
      <c r="AI346" s="21">
        <f t="shared" si="111"/>
        <v>-0.9104726034719538</v>
      </c>
    </row>
    <row r="347" spans="1:35" ht="12.75" outlineLevel="1">
      <c r="A347" s="1" t="s">
        <v>745</v>
      </c>
      <c r="B347" s="16" t="s">
        <v>746</v>
      </c>
      <c r="C347" s="1" t="s">
        <v>1327</v>
      </c>
      <c r="E347" s="5">
        <v>31346.670000000002</v>
      </c>
      <c r="G347" s="5">
        <v>59148.653</v>
      </c>
      <c r="I347" s="9">
        <f t="shared" si="104"/>
        <v>-27801.982999999997</v>
      </c>
      <c r="K347" s="21">
        <f t="shared" si="105"/>
        <v>-0.4700357757935755</v>
      </c>
      <c r="M347" s="9">
        <v>142116.11000000002</v>
      </c>
      <c r="O347" s="9">
        <v>216317.918</v>
      </c>
      <c r="Q347" s="9">
        <f t="shared" si="106"/>
        <v>-74201.80799999999</v>
      </c>
      <c r="S347" s="21">
        <f t="shared" si="107"/>
        <v>-0.3430220144777835</v>
      </c>
      <c r="U347" s="9">
        <v>257834.81</v>
      </c>
      <c r="W347" s="9">
        <v>368352.382</v>
      </c>
      <c r="Y347" s="9">
        <f t="shared" si="108"/>
        <v>-110517.57199999999</v>
      </c>
      <c r="AA347" s="21">
        <f t="shared" si="109"/>
        <v>-0.30003219037144707</v>
      </c>
      <c r="AC347" s="9">
        <v>683039.611</v>
      </c>
      <c r="AE347" s="9">
        <v>867257.1240000001</v>
      </c>
      <c r="AG347" s="9">
        <f t="shared" si="110"/>
        <v>-184217.51300000004</v>
      </c>
      <c r="AI347" s="21">
        <f t="shared" si="111"/>
        <v>-0.21241395187432327</v>
      </c>
    </row>
    <row r="348" spans="1:35" ht="12.75" outlineLevel="1">
      <c r="A348" s="1" t="s">
        <v>747</v>
      </c>
      <c r="B348" s="16" t="s">
        <v>748</v>
      </c>
      <c r="C348" s="1" t="s">
        <v>1328</v>
      </c>
      <c r="E348" s="5">
        <v>2597321.593</v>
      </c>
      <c r="G348" s="5">
        <v>1306348.776</v>
      </c>
      <c r="I348" s="9">
        <f t="shared" si="104"/>
        <v>1290972.8169999998</v>
      </c>
      <c r="K348" s="21">
        <f t="shared" si="105"/>
        <v>0.9882298209463778</v>
      </c>
      <c r="M348" s="9">
        <v>1442126.151</v>
      </c>
      <c r="O348" s="9">
        <v>3918707.913</v>
      </c>
      <c r="Q348" s="9">
        <f t="shared" si="106"/>
        <v>-2476581.762</v>
      </c>
      <c r="S348" s="21">
        <f t="shared" si="107"/>
        <v>-0.6319893742996608</v>
      </c>
      <c r="U348" s="9">
        <v>16162866.993</v>
      </c>
      <c r="W348" s="9">
        <v>6562641.696</v>
      </c>
      <c r="Y348" s="9">
        <f t="shared" si="108"/>
        <v>9600225.297</v>
      </c>
      <c r="AA348" s="21">
        <f t="shared" si="109"/>
        <v>1.4628598880922357</v>
      </c>
      <c r="AC348" s="9">
        <v>25212879.162</v>
      </c>
      <c r="AE348" s="9">
        <v>15905015.971</v>
      </c>
      <c r="AG348" s="9">
        <f t="shared" si="110"/>
        <v>9307863.191</v>
      </c>
      <c r="AI348" s="21">
        <f t="shared" si="111"/>
        <v>0.5852155828055282</v>
      </c>
    </row>
    <row r="349" spans="1:35" ht="12.75" outlineLevel="1">
      <c r="A349" s="1" t="s">
        <v>749</v>
      </c>
      <c r="B349" s="16" t="s">
        <v>750</v>
      </c>
      <c r="C349" s="1" t="s">
        <v>1331</v>
      </c>
      <c r="E349" s="5">
        <v>10317.02</v>
      </c>
      <c r="G349" s="5">
        <v>9866.536</v>
      </c>
      <c r="I349" s="9">
        <f t="shared" si="104"/>
        <v>450.4840000000004</v>
      </c>
      <c r="K349" s="21">
        <f t="shared" si="105"/>
        <v>0.04565776681907413</v>
      </c>
      <c r="M349" s="9">
        <v>28450.77</v>
      </c>
      <c r="O349" s="9">
        <v>32172.851</v>
      </c>
      <c r="Q349" s="9">
        <f t="shared" si="106"/>
        <v>-3722.0809999999983</v>
      </c>
      <c r="S349" s="21">
        <f t="shared" si="107"/>
        <v>-0.11569012021968456</v>
      </c>
      <c r="U349" s="9">
        <v>70564.88</v>
      </c>
      <c r="W349" s="9">
        <v>56056.962</v>
      </c>
      <c r="Y349" s="9">
        <f t="shared" si="108"/>
        <v>14507.918000000005</v>
      </c>
      <c r="AA349" s="21">
        <f t="shared" si="109"/>
        <v>0.2588067116444877</v>
      </c>
      <c r="AC349" s="9">
        <v>153341.908</v>
      </c>
      <c r="AE349" s="9">
        <v>101067.124</v>
      </c>
      <c r="AG349" s="9">
        <f t="shared" si="110"/>
        <v>52274.784</v>
      </c>
      <c r="AI349" s="21">
        <f t="shared" si="111"/>
        <v>0.5172283719085545</v>
      </c>
    </row>
    <row r="350" spans="1:35" ht="12.75" outlineLevel="1">
      <c r="A350" s="1" t="s">
        <v>751</v>
      </c>
      <c r="B350" s="16" t="s">
        <v>752</v>
      </c>
      <c r="C350" s="1" t="s">
        <v>1329</v>
      </c>
      <c r="E350" s="5">
        <v>3862.3</v>
      </c>
      <c r="G350" s="5">
        <v>24753.855</v>
      </c>
      <c r="I350" s="9">
        <f t="shared" si="104"/>
        <v>-20891.555</v>
      </c>
      <c r="K350" s="21">
        <f t="shared" si="105"/>
        <v>-0.8439717773251884</v>
      </c>
      <c r="M350" s="9">
        <v>39590.43</v>
      </c>
      <c r="O350" s="9">
        <v>52563.329</v>
      </c>
      <c r="Q350" s="9">
        <f t="shared" si="106"/>
        <v>-12972.898999999998</v>
      </c>
      <c r="S350" s="21">
        <f t="shared" si="107"/>
        <v>-0.24680512529942686</v>
      </c>
      <c r="U350" s="9">
        <v>70144.08</v>
      </c>
      <c r="W350" s="9">
        <v>108822.113</v>
      </c>
      <c r="Y350" s="9">
        <f t="shared" si="108"/>
        <v>-38678.032999999996</v>
      </c>
      <c r="AA350" s="21">
        <f t="shared" si="109"/>
        <v>-0.3554243887912744</v>
      </c>
      <c r="AC350" s="9">
        <v>197934.599</v>
      </c>
      <c r="AE350" s="9">
        <v>298421.879</v>
      </c>
      <c r="AG350" s="9">
        <f t="shared" si="110"/>
        <v>-100487.28000000003</v>
      </c>
      <c r="AI350" s="21">
        <f t="shared" si="111"/>
        <v>-0.33672892998572673</v>
      </c>
    </row>
    <row r="351" spans="1:35" ht="12.75" outlineLevel="1">
      <c r="A351" s="1" t="s">
        <v>753</v>
      </c>
      <c r="B351" s="16" t="s">
        <v>754</v>
      </c>
      <c r="C351" s="1" t="s">
        <v>1332</v>
      </c>
      <c r="E351" s="5">
        <v>-6462.52</v>
      </c>
      <c r="G351" s="5">
        <v>71360.659</v>
      </c>
      <c r="I351" s="9">
        <f t="shared" si="104"/>
        <v>-77823.179</v>
      </c>
      <c r="K351" s="21">
        <f t="shared" si="105"/>
        <v>-1.090561383408749</v>
      </c>
      <c r="M351" s="9">
        <v>54726.630000000005</v>
      </c>
      <c r="O351" s="9">
        <v>172529.492</v>
      </c>
      <c r="Q351" s="9">
        <f t="shared" si="106"/>
        <v>-117802.862</v>
      </c>
      <c r="S351" s="21">
        <f t="shared" si="107"/>
        <v>-0.6827984052720679</v>
      </c>
      <c r="U351" s="9">
        <v>85683.28</v>
      </c>
      <c r="W351" s="9">
        <v>254557.807</v>
      </c>
      <c r="Y351" s="9">
        <f t="shared" si="108"/>
        <v>-168874.527</v>
      </c>
      <c r="AA351" s="21">
        <f t="shared" si="109"/>
        <v>-0.6634034484748684</v>
      </c>
      <c r="AC351" s="9">
        <v>386530.806</v>
      </c>
      <c r="AE351" s="9">
        <v>669806.995</v>
      </c>
      <c r="AG351" s="9">
        <f t="shared" si="110"/>
        <v>-283276.189</v>
      </c>
      <c r="AI351" s="21">
        <f t="shared" si="111"/>
        <v>-0.4229221120630429</v>
      </c>
    </row>
    <row r="352" spans="1:35" ht="12.75" outlineLevel="1">
      <c r="A352" s="1" t="s">
        <v>755</v>
      </c>
      <c r="B352" s="16" t="s">
        <v>756</v>
      </c>
      <c r="C352" s="1" t="s">
        <v>1333</v>
      </c>
      <c r="E352" s="5">
        <v>982.54</v>
      </c>
      <c r="G352" s="5">
        <v>3382.4300000000003</v>
      </c>
      <c r="I352" s="9">
        <f t="shared" si="104"/>
        <v>-2399.8900000000003</v>
      </c>
      <c r="K352" s="21">
        <f t="shared" si="105"/>
        <v>-0.7095165310146847</v>
      </c>
      <c r="M352" s="9">
        <v>9208.01</v>
      </c>
      <c r="O352" s="9">
        <v>11561.235</v>
      </c>
      <c r="Q352" s="9">
        <f t="shared" si="106"/>
        <v>-2353.2250000000004</v>
      </c>
      <c r="S352" s="21">
        <f t="shared" si="107"/>
        <v>-0.20354443102315628</v>
      </c>
      <c r="U352" s="9">
        <v>15135.03</v>
      </c>
      <c r="W352" s="9">
        <v>20139.097</v>
      </c>
      <c r="Y352" s="9">
        <f t="shared" si="108"/>
        <v>-5004.067000000001</v>
      </c>
      <c r="AA352" s="21">
        <f t="shared" si="109"/>
        <v>-0.24847524196343065</v>
      </c>
      <c r="AC352" s="9">
        <v>48420.871</v>
      </c>
      <c r="AE352" s="9">
        <v>55814.138</v>
      </c>
      <c r="AG352" s="9">
        <f t="shared" si="110"/>
        <v>-7393.267</v>
      </c>
      <c r="AI352" s="21">
        <f t="shared" si="111"/>
        <v>-0.13246226251850382</v>
      </c>
    </row>
    <row r="353" spans="1:35" ht="12.75" outlineLevel="1">
      <c r="A353" s="1" t="s">
        <v>757</v>
      </c>
      <c r="B353" s="16" t="s">
        <v>758</v>
      </c>
      <c r="C353" s="1" t="s">
        <v>1334</v>
      </c>
      <c r="E353" s="5">
        <v>3006.64</v>
      </c>
      <c r="G353" s="5">
        <v>13431.111</v>
      </c>
      <c r="I353" s="9">
        <f t="shared" si="104"/>
        <v>-10424.471000000001</v>
      </c>
      <c r="K353" s="21">
        <f t="shared" si="105"/>
        <v>-0.7761436116491034</v>
      </c>
      <c r="M353" s="9">
        <v>10982.67</v>
      </c>
      <c r="O353" s="9">
        <v>43704.687</v>
      </c>
      <c r="Q353" s="9">
        <f t="shared" si="106"/>
        <v>-32722.017</v>
      </c>
      <c r="S353" s="21">
        <f t="shared" si="107"/>
        <v>-0.7487072725174763</v>
      </c>
      <c r="U353" s="9">
        <v>20098.98</v>
      </c>
      <c r="W353" s="9">
        <v>81119.67</v>
      </c>
      <c r="Y353" s="9">
        <f t="shared" si="108"/>
        <v>-61020.69</v>
      </c>
      <c r="AA353" s="21">
        <f t="shared" si="109"/>
        <v>-0.7522305009376887</v>
      </c>
      <c r="AC353" s="9">
        <v>97099.927</v>
      </c>
      <c r="AE353" s="9">
        <v>145134.285</v>
      </c>
      <c r="AG353" s="9">
        <f t="shared" si="110"/>
        <v>-48034.35800000001</v>
      </c>
      <c r="AI353" s="21">
        <f t="shared" si="111"/>
        <v>-0.33096492672286226</v>
      </c>
    </row>
    <row r="354" spans="1:35" ht="12.75" outlineLevel="1">
      <c r="A354" s="1" t="s">
        <v>759</v>
      </c>
      <c r="B354" s="16" t="s">
        <v>760</v>
      </c>
      <c r="C354" s="1" t="s">
        <v>1335</v>
      </c>
      <c r="E354" s="5">
        <v>41580.72</v>
      </c>
      <c r="G354" s="5">
        <v>47646.779</v>
      </c>
      <c r="I354" s="9">
        <f t="shared" si="104"/>
        <v>-6066.059000000001</v>
      </c>
      <c r="K354" s="21">
        <f t="shared" si="105"/>
        <v>-0.1273130970721022</v>
      </c>
      <c r="M354" s="9">
        <v>141525.02</v>
      </c>
      <c r="O354" s="9">
        <v>209763.512</v>
      </c>
      <c r="Q354" s="9">
        <f t="shared" si="106"/>
        <v>-68238.492</v>
      </c>
      <c r="S354" s="21">
        <f t="shared" si="107"/>
        <v>-0.3253115441736121</v>
      </c>
      <c r="U354" s="9">
        <v>240819.32</v>
      </c>
      <c r="W354" s="9">
        <v>358420.121</v>
      </c>
      <c r="Y354" s="9">
        <f t="shared" si="108"/>
        <v>-117600.80099999998</v>
      </c>
      <c r="AA354" s="21">
        <f t="shared" si="109"/>
        <v>-0.3281088145160243</v>
      </c>
      <c r="AC354" s="9">
        <v>411099.47400000005</v>
      </c>
      <c r="AE354" s="9">
        <v>845319.8859999999</v>
      </c>
      <c r="AG354" s="9">
        <f t="shared" si="110"/>
        <v>-434220.4119999999</v>
      </c>
      <c r="AI354" s="21">
        <f t="shared" si="111"/>
        <v>-0.5136758512268099</v>
      </c>
    </row>
    <row r="355" spans="1:35" ht="12.75" outlineLevel="1">
      <c r="A355" s="1" t="s">
        <v>761</v>
      </c>
      <c r="B355" s="16" t="s">
        <v>762</v>
      </c>
      <c r="C355" s="1" t="s">
        <v>1336</v>
      </c>
      <c r="E355" s="5">
        <v>0</v>
      </c>
      <c r="G355" s="5">
        <v>0</v>
      </c>
      <c r="I355" s="9">
        <f t="shared" si="104"/>
        <v>0</v>
      </c>
      <c r="K355" s="21">
        <f t="shared" si="105"/>
        <v>0</v>
      </c>
      <c r="M355" s="9">
        <v>0</v>
      </c>
      <c r="O355" s="9">
        <v>0</v>
      </c>
      <c r="Q355" s="9">
        <f t="shared" si="106"/>
        <v>0</v>
      </c>
      <c r="S355" s="21">
        <f t="shared" si="107"/>
        <v>0</v>
      </c>
      <c r="U355" s="9">
        <v>0</v>
      </c>
      <c r="W355" s="9">
        <v>0</v>
      </c>
      <c r="Y355" s="9">
        <f t="shared" si="108"/>
        <v>0</v>
      </c>
      <c r="AA355" s="21">
        <f t="shared" si="109"/>
        <v>0</v>
      </c>
      <c r="AC355" s="9">
        <v>534.33</v>
      </c>
      <c r="AE355" s="9">
        <v>0</v>
      </c>
      <c r="AG355" s="9">
        <f t="shared" si="110"/>
        <v>534.33</v>
      </c>
      <c r="AI355" s="21" t="str">
        <f t="shared" si="111"/>
        <v>N.M.</v>
      </c>
    </row>
    <row r="356" spans="1:35" ht="12.75" outlineLevel="1">
      <c r="A356" s="1" t="s">
        <v>763</v>
      </c>
      <c r="B356" s="16" t="s">
        <v>764</v>
      </c>
      <c r="C356" s="1" t="s">
        <v>1337</v>
      </c>
      <c r="E356" s="5">
        <v>24911.07</v>
      </c>
      <c r="G356" s="5">
        <v>15098.14</v>
      </c>
      <c r="I356" s="9">
        <f t="shared" si="104"/>
        <v>9812.93</v>
      </c>
      <c r="K356" s="21">
        <f t="shared" si="105"/>
        <v>0.6499429731079458</v>
      </c>
      <c r="M356" s="9">
        <v>78718.34</v>
      </c>
      <c r="O356" s="9">
        <v>48323.407</v>
      </c>
      <c r="Q356" s="9">
        <f t="shared" si="106"/>
        <v>30394.932999999997</v>
      </c>
      <c r="S356" s="21">
        <f t="shared" si="107"/>
        <v>0.6289898599244047</v>
      </c>
      <c r="U356" s="9">
        <v>118008.57</v>
      </c>
      <c r="W356" s="9">
        <v>116094.884</v>
      </c>
      <c r="Y356" s="9">
        <f t="shared" si="108"/>
        <v>1913.6860000000015</v>
      </c>
      <c r="AA356" s="21">
        <f t="shared" si="109"/>
        <v>0.016483809915344774</v>
      </c>
      <c r="AC356" s="9">
        <v>294598.433</v>
      </c>
      <c r="AE356" s="9">
        <v>405391.071</v>
      </c>
      <c r="AG356" s="9">
        <f t="shared" si="110"/>
        <v>-110792.63799999998</v>
      </c>
      <c r="AI356" s="21">
        <f t="shared" si="111"/>
        <v>-0.27329817039803517</v>
      </c>
    </row>
    <row r="357" spans="1:35" ht="12.75" outlineLevel="1">
      <c r="A357" s="1" t="s">
        <v>765</v>
      </c>
      <c r="B357" s="16" t="s">
        <v>766</v>
      </c>
      <c r="C357" s="1" t="s">
        <v>1338</v>
      </c>
      <c r="E357" s="5">
        <v>7227.400000000001</v>
      </c>
      <c r="G357" s="5">
        <v>3037.8140000000003</v>
      </c>
      <c r="I357" s="9">
        <f t="shared" si="104"/>
        <v>4189.586</v>
      </c>
      <c r="K357" s="21">
        <f t="shared" si="105"/>
        <v>1.3791450036111492</v>
      </c>
      <c r="M357" s="9">
        <v>13607.51</v>
      </c>
      <c r="O357" s="9">
        <v>18001.568</v>
      </c>
      <c r="Q357" s="9">
        <f t="shared" si="106"/>
        <v>-4394.057999999999</v>
      </c>
      <c r="S357" s="21">
        <f t="shared" si="107"/>
        <v>-0.24409307011478107</v>
      </c>
      <c r="U357" s="9">
        <v>19515.16</v>
      </c>
      <c r="W357" s="9">
        <v>23242.012</v>
      </c>
      <c r="Y357" s="9">
        <f t="shared" si="108"/>
        <v>-3726.851999999999</v>
      </c>
      <c r="AA357" s="21">
        <f t="shared" si="109"/>
        <v>-0.16034980104132118</v>
      </c>
      <c r="AC357" s="9">
        <v>61421.454</v>
      </c>
      <c r="AE357" s="9">
        <v>48359.805</v>
      </c>
      <c r="AG357" s="9">
        <f t="shared" si="110"/>
        <v>13061.648999999998</v>
      </c>
      <c r="AI357" s="21">
        <f t="shared" si="111"/>
        <v>0.270093086603637</v>
      </c>
    </row>
    <row r="358" spans="1:35" ht="12.75" outlineLevel="1">
      <c r="A358" s="1" t="s">
        <v>767</v>
      </c>
      <c r="B358" s="16" t="s">
        <v>768</v>
      </c>
      <c r="C358" s="1" t="s">
        <v>1339</v>
      </c>
      <c r="E358" s="5">
        <v>0</v>
      </c>
      <c r="G358" s="5">
        <v>0</v>
      </c>
      <c r="I358" s="9">
        <f t="shared" si="104"/>
        <v>0</v>
      </c>
      <c r="K358" s="21">
        <f t="shared" si="105"/>
        <v>0</v>
      </c>
      <c r="M358" s="9">
        <v>0</v>
      </c>
      <c r="O358" s="9">
        <v>0</v>
      </c>
      <c r="Q358" s="9">
        <f t="shared" si="106"/>
        <v>0</v>
      </c>
      <c r="S358" s="21">
        <f t="shared" si="107"/>
        <v>0</v>
      </c>
      <c r="U358" s="9">
        <v>0</v>
      </c>
      <c r="W358" s="9">
        <v>3572.5</v>
      </c>
      <c r="Y358" s="9">
        <f t="shared" si="108"/>
        <v>-3572.5</v>
      </c>
      <c r="AA358" s="21" t="str">
        <f t="shared" si="109"/>
        <v>N.M.</v>
      </c>
      <c r="AC358" s="9">
        <v>0</v>
      </c>
      <c r="AE358" s="9">
        <v>3572.5</v>
      </c>
      <c r="AG358" s="9">
        <f t="shared" si="110"/>
        <v>-3572.5</v>
      </c>
      <c r="AI358" s="21" t="str">
        <f t="shared" si="111"/>
        <v>N.M.</v>
      </c>
    </row>
    <row r="359" spans="1:35" ht="12.75" outlineLevel="1">
      <c r="A359" s="1" t="s">
        <v>769</v>
      </c>
      <c r="B359" s="16" t="s">
        <v>770</v>
      </c>
      <c r="C359" s="1" t="s">
        <v>1340</v>
      </c>
      <c r="E359" s="5">
        <v>19487.4</v>
      </c>
      <c r="G359" s="5">
        <v>0</v>
      </c>
      <c r="I359" s="9">
        <f t="shared" si="104"/>
        <v>19487.4</v>
      </c>
      <c r="K359" s="21" t="str">
        <f t="shared" si="105"/>
        <v>N.M.</v>
      </c>
      <c r="M359" s="9">
        <v>54479.97</v>
      </c>
      <c r="O359" s="9">
        <v>0</v>
      </c>
      <c r="Q359" s="9">
        <f t="shared" si="106"/>
        <v>54479.97</v>
      </c>
      <c r="S359" s="21" t="str">
        <f t="shared" si="107"/>
        <v>N.M.</v>
      </c>
      <c r="U359" s="9">
        <v>55856.44</v>
      </c>
      <c r="W359" s="9">
        <v>0</v>
      </c>
      <c r="Y359" s="9">
        <f t="shared" si="108"/>
        <v>55856.44</v>
      </c>
      <c r="AA359" s="21" t="str">
        <f t="shared" si="109"/>
        <v>N.M.</v>
      </c>
      <c r="AC359" s="9">
        <v>55856.44</v>
      </c>
      <c r="AE359" s="9">
        <v>0</v>
      </c>
      <c r="AG359" s="9">
        <f t="shared" si="110"/>
        <v>55856.44</v>
      </c>
      <c r="AI359" s="21" t="str">
        <f t="shared" si="111"/>
        <v>N.M.</v>
      </c>
    </row>
    <row r="360" spans="1:35" ht="12.75" outlineLevel="1">
      <c r="A360" s="1" t="s">
        <v>771</v>
      </c>
      <c r="B360" s="16" t="s">
        <v>772</v>
      </c>
      <c r="C360" s="1" t="s">
        <v>1341</v>
      </c>
      <c r="E360" s="5">
        <v>2.94</v>
      </c>
      <c r="G360" s="5">
        <v>2.9</v>
      </c>
      <c r="I360" s="9">
        <f t="shared" si="104"/>
        <v>0.040000000000000036</v>
      </c>
      <c r="K360" s="21">
        <f t="shared" si="105"/>
        <v>0.013793103448275874</v>
      </c>
      <c r="M360" s="9">
        <v>94.92</v>
      </c>
      <c r="O360" s="9">
        <v>15.02</v>
      </c>
      <c r="Q360" s="9">
        <f t="shared" si="106"/>
        <v>79.9</v>
      </c>
      <c r="S360" s="21">
        <f t="shared" si="107"/>
        <v>5.3195739014647145</v>
      </c>
      <c r="U360" s="9">
        <v>119.29</v>
      </c>
      <c r="W360" s="9">
        <v>39.85</v>
      </c>
      <c r="Y360" s="9">
        <f t="shared" si="108"/>
        <v>79.44</v>
      </c>
      <c r="AA360" s="21">
        <f t="shared" si="109"/>
        <v>1.9934755332496863</v>
      </c>
      <c r="AC360" s="9">
        <v>230.62</v>
      </c>
      <c r="AE360" s="9">
        <v>299.07000000000005</v>
      </c>
      <c r="AG360" s="9">
        <f t="shared" si="110"/>
        <v>-68.45000000000005</v>
      </c>
      <c r="AI360" s="21">
        <f t="shared" si="111"/>
        <v>-0.2288761828334505</v>
      </c>
    </row>
    <row r="361" spans="1:35" ht="12.75" outlineLevel="1">
      <c r="A361" s="1" t="s">
        <v>773</v>
      </c>
      <c r="B361" s="16" t="s">
        <v>774</v>
      </c>
      <c r="C361" s="1" t="s">
        <v>1342</v>
      </c>
      <c r="E361" s="5">
        <v>79514.79000000001</v>
      </c>
      <c r="G361" s="5">
        <v>84942.382</v>
      </c>
      <c r="I361" s="9">
        <f t="shared" si="104"/>
        <v>-5427.59199999999</v>
      </c>
      <c r="K361" s="21">
        <f t="shared" si="105"/>
        <v>-0.0638973369030314</v>
      </c>
      <c r="M361" s="9">
        <v>238106.56</v>
      </c>
      <c r="O361" s="9">
        <v>239400.758</v>
      </c>
      <c r="Q361" s="9">
        <f t="shared" si="106"/>
        <v>-1294.198000000004</v>
      </c>
      <c r="S361" s="21">
        <f t="shared" si="107"/>
        <v>-0.005405989566666301</v>
      </c>
      <c r="U361" s="9">
        <v>416871.96</v>
      </c>
      <c r="W361" s="9">
        <v>432271.821</v>
      </c>
      <c r="Y361" s="9">
        <f t="shared" si="108"/>
        <v>-15399.860999999975</v>
      </c>
      <c r="AA361" s="21">
        <f t="shared" si="109"/>
        <v>-0.03562541033642805</v>
      </c>
      <c r="AC361" s="9">
        <v>1030991.6910000001</v>
      </c>
      <c r="AE361" s="9">
        <v>1233003.1269999999</v>
      </c>
      <c r="AG361" s="9">
        <f t="shared" si="110"/>
        <v>-202011.43599999975</v>
      </c>
      <c r="AI361" s="21">
        <f t="shared" si="111"/>
        <v>-0.16383692107213915</v>
      </c>
    </row>
    <row r="362" spans="1:35" ht="12.75" outlineLevel="1">
      <c r="A362" s="1" t="s">
        <v>775</v>
      </c>
      <c r="B362" s="16" t="s">
        <v>776</v>
      </c>
      <c r="C362" s="1" t="s">
        <v>1343</v>
      </c>
      <c r="E362" s="5">
        <v>4.0200000000000005</v>
      </c>
      <c r="G362" s="5">
        <v>0</v>
      </c>
      <c r="I362" s="9">
        <f t="shared" si="104"/>
        <v>4.0200000000000005</v>
      </c>
      <c r="K362" s="21" t="str">
        <f t="shared" si="105"/>
        <v>N.M.</v>
      </c>
      <c r="M362" s="9">
        <v>-58.14</v>
      </c>
      <c r="O362" s="9">
        <v>0</v>
      </c>
      <c r="Q362" s="9">
        <f t="shared" si="106"/>
        <v>-58.14</v>
      </c>
      <c r="S362" s="21" t="str">
        <f t="shared" si="107"/>
        <v>N.M.</v>
      </c>
      <c r="U362" s="9">
        <v>32.5</v>
      </c>
      <c r="W362" s="9">
        <v>0</v>
      </c>
      <c r="Y362" s="9">
        <f t="shared" si="108"/>
        <v>32.5</v>
      </c>
      <c r="AA362" s="21" t="str">
        <f t="shared" si="109"/>
        <v>N.M.</v>
      </c>
      <c r="AC362" s="9">
        <v>6664.58</v>
      </c>
      <c r="AE362" s="9">
        <v>17040.053</v>
      </c>
      <c r="AG362" s="9">
        <f t="shared" si="110"/>
        <v>-10375.473</v>
      </c>
      <c r="AI362" s="21">
        <f t="shared" si="111"/>
        <v>-0.6088873667235659</v>
      </c>
    </row>
    <row r="363" spans="1:68" s="90" customFormat="1" ht="12.75">
      <c r="A363" s="90" t="s">
        <v>34</v>
      </c>
      <c r="B363" s="91"/>
      <c r="C363" s="77" t="s">
        <v>1344</v>
      </c>
      <c r="D363" s="105"/>
      <c r="E363" s="105">
        <v>4011875.2029999997</v>
      </c>
      <c r="F363" s="105"/>
      <c r="G363" s="105">
        <v>8004564</v>
      </c>
      <c r="H363" s="105"/>
      <c r="I363" s="9">
        <f aca="true" t="shared" si="112" ref="I363:I370">+E363-G363</f>
        <v>-3992688.7970000003</v>
      </c>
      <c r="J363" s="37" t="str">
        <f>IF((+E363-G363)=(I363),"  ",$AO$527)</f>
        <v>  </v>
      </c>
      <c r="K363" s="38">
        <f aca="true" t="shared" si="113" ref="K363:K370">IF(G363&lt;0,IF(I363=0,0,IF(OR(G363=0,E363=0),"N.M.",IF(ABS(I363/G363)&gt;=10,"N.M.",I363/(-G363)))),IF(I363=0,0,IF(OR(G363=0,E363=0),"N.M.",IF(ABS(I363/G363)&gt;=10,"N.M.",I363/G363))))</f>
        <v>-0.4988015333502237</v>
      </c>
      <c r="L363" s="39"/>
      <c r="M363" s="5">
        <v>5353821.156999998</v>
      </c>
      <c r="N363" s="9"/>
      <c r="O363" s="5">
        <v>14716547.442000002</v>
      </c>
      <c r="P363" s="9"/>
      <c r="Q363" s="9">
        <f aca="true" t="shared" si="114" ref="Q363:Q370">(+M363-O363)</f>
        <v>-9362726.285000004</v>
      </c>
      <c r="R363" s="37" t="str">
        <f>IF((+M363-O363)=(Q363),"  ",$AO$527)</f>
        <v>  </v>
      </c>
      <c r="S363" s="38">
        <f aca="true" t="shared" si="115" ref="S363:S370">IF(O363&lt;0,IF(Q363=0,0,IF(OR(O363=0,M363=0),"N.M.",IF(ABS(Q363/O363)&gt;=10,"N.M.",Q363/(-O363)))),IF(Q363=0,0,IF(OR(O363=0,M363=0),"N.M.",IF(ABS(Q363/O363)&gt;=10,"N.M.",Q363/O363))))</f>
        <v>-0.6362039956654123</v>
      </c>
      <c r="T363" s="39"/>
      <c r="U363" s="9">
        <v>23432474.169000003</v>
      </c>
      <c r="V363" s="9"/>
      <c r="W363" s="9">
        <v>21000131.689</v>
      </c>
      <c r="X363" s="9"/>
      <c r="Y363" s="9">
        <f aca="true" t="shared" si="116" ref="Y363:Y370">(+U363-W363)</f>
        <v>2432342.480000004</v>
      </c>
      <c r="Z363" s="37" t="str">
        <f>IF((+U363-W363)=(Y363),"  ",$AO$527)</f>
        <v>  </v>
      </c>
      <c r="AA363" s="38">
        <f aca="true" t="shared" si="117" ref="AA363:AA370">IF(W363&lt;0,IF(Y363=0,0,IF(OR(W363=0,U363=0),"N.M.",IF(ABS(Y363/W363)&gt;=10,"N.M.",Y363/(-W363)))),IF(Y363=0,0,IF(OR(W363=0,U363=0),"N.M.",IF(ABS(Y363/W363)&gt;=10,"N.M.",Y363/W363))))</f>
        <v>0.11582510605274349</v>
      </c>
      <c r="AB363" s="39"/>
      <c r="AC363" s="9">
        <v>50352791.989999995</v>
      </c>
      <c r="AD363" s="9"/>
      <c r="AE363" s="9">
        <v>41990799.99200001</v>
      </c>
      <c r="AF363" s="9"/>
      <c r="AG363" s="9">
        <f aca="true" t="shared" si="118" ref="AG363:AG370">(+AC363-AE363)</f>
        <v>8361991.997999981</v>
      </c>
      <c r="AH363" s="37" t="str">
        <f>IF((+AC363-AE363)=(AG363),"  ",$AO$527)</f>
        <v>  </v>
      </c>
      <c r="AI363" s="38">
        <f aca="true" t="shared" si="119" ref="AI363:AI370">IF(AE363&lt;0,IF(AG363=0,0,IF(OR(AE363=0,AC363=0),"N.M.",IF(ABS(AG363/AE363)&gt;=10,"N.M.",AG363/(-AE363)))),IF(AG363=0,0,IF(OR(AE363=0,AC363=0),"N.M.",IF(ABS(AG363/AE363)&gt;=10,"N.M.",AG363/AE363))))</f>
        <v>0.19913866846054581</v>
      </c>
      <c r="AJ363" s="105"/>
      <c r="AK363" s="105"/>
      <c r="AL363" s="105"/>
      <c r="AM363" s="105"/>
      <c r="AN363" s="105"/>
      <c r="AO363" s="105"/>
      <c r="AP363" s="106"/>
      <c r="AQ363" s="107"/>
      <c r="AR363" s="108"/>
      <c r="AS363" s="105"/>
      <c r="AT363" s="105"/>
      <c r="AU363" s="105"/>
      <c r="AV363" s="105"/>
      <c r="AW363" s="105"/>
      <c r="AX363" s="106"/>
      <c r="AY363" s="107"/>
      <c r="AZ363" s="108"/>
      <c r="BA363" s="105"/>
      <c r="BB363" s="105"/>
      <c r="BC363" s="105"/>
      <c r="BD363" s="106"/>
      <c r="BE363" s="107"/>
      <c r="BF363" s="108"/>
      <c r="BG363" s="105"/>
      <c r="BH363" s="109"/>
      <c r="BI363" s="105"/>
      <c r="BJ363" s="109"/>
      <c r="BK363" s="105"/>
      <c r="BL363" s="109"/>
      <c r="BM363" s="105"/>
      <c r="BN363" s="97"/>
      <c r="BO363" s="97"/>
      <c r="BP363" s="97"/>
    </row>
    <row r="364" spans="1:68" s="17" customFormat="1" ht="12.75">
      <c r="A364" s="17" t="s">
        <v>35</v>
      </c>
      <c r="B364" s="98"/>
      <c r="C364" s="17" t="s">
        <v>36</v>
      </c>
      <c r="D364" s="18"/>
      <c r="E364" s="18">
        <v>40192320.710999995</v>
      </c>
      <c r="F364" s="18"/>
      <c r="G364" s="18">
        <v>41524527.962999985</v>
      </c>
      <c r="H364" s="18"/>
      <c r="I364" s="18">
        <f t="shared" si="112"/>
        <v>-1332207.2519999892</v>
      </c>
      <c r="J364" s="37" t="str">
        <f>IF((+E364-G364)=(I364),"  ",$AO$527)</f>
        <v>  </v>
      </c>
      <c r="K364" s="40">
        <f t="shared" si="113"/>
        <v>-0.032082417726386654</v>
      </c>
      <c r="L364" s="39"/>
      <c r="M364" s="8">
        <v>121528821.62800008</v>
      </c>
      <c r="N364" s="18"/>
      <c r="O364" s="8">
        <v>124084579.46000005</v>
      </c>
      <c r="P364" s="18"/>
      <c r="Q364" s="18">
        <f t="shared" si="114"/>
        <v>-2555757.8319999725</v>
      </c>
      <c r="R364" s="37" t="str">
        <f>IF((+M364-O364)=(Q364),"  ",$AO$527)</f>
        <v>  </v>
      </c>
      <c r="S364" s="40">
        <f t="shared" si="115"/>
        <v>-0.020596901267847287</v>
      </c>
      <c r="T364" s="39"/>
      <c r="U364" s="18">
        <v>228356190.12299994</v>
      </c>
      <c r="V364" s="18"/>
      <c r="W364" s="18">
        <v>219852373.41099992</v>
      </c>
      <c r="X364" s="18"/>
      <c r="Y364" s="18">
        <f t="shared" si="116"/>
        <v>8503816.712000012</v>
      </c>
      <c r="Z364" s="37" t="str">
        <f>IF((+U364-W364)=(Y364),"  ",$AO$527)</f>
        <v>  </v>
      </c>
      <c r="AA364" s="40">
        <f t="shared" si="117"/>
        <v>0.03867966754264996</v>
      </c>
      <c r="AB364" s="39"/>
      <c r="AC364" s="18">
        <v>576751708.3600001</v>
      </c>
      <c r="AD364" s="18"/>
      <c r="AE364" s="18">
        <v>510983655.562</v>
      </c>
      <c r="AF364" s="18"/>
      <c r="AG364" s="18">
        <f t="shared" si="118"/>
        <v>65768052.79800016</v>
      </c>
      <c r="AH364" s="37" t="str">
        <f>IF((+AC364-AE364)=(AG364),"  ",$AO$527)</f>
        <v>  </v>
      </c>
      <c r="AI364" s="40">
        <f t="shared" si="119"/>
        <v>0.12870872107575704</v>
      </c>
      <c r="AJ364" s="18"/>
      <c r="AK364" s="18"/>
      <c r="AL364" s="18"/>
      <c r="AM364" s="18"/>
      <c r="AN364" s="18"/>
      <c r="AO364" s="18"/>
      <c r="AP364" s="85"/>
      <c r="AQ364" s="117"/>
      <c r="AR364" s="39"/>
      <c r="AS364" s="18"/>
      <c r="AT364" s="18"/>
      <c r="AU364" s="18"/>
      <c r="AV364" s="18"/>
      <c r="AW364" s="18"/>
      <c r="AX364" s="85"/>
      <c r="AY364" s="117"/>
      <c r="AZ364" s="39"/>
      <c r="BA364" s="18"/>
      <c r="BB364" s="18"/>
      <c r="BC364" s="18"/>
      <c r="BD364" s="85"/>
      <c r="BE364" s="117"/>
      <c r="BF364" s="39"/>
      <c r="BG364" s="18"/>
      <c r="BH364" s="104"/>
      <c r="BI364" s="18"/>
      <c r="BJ364" s="104"/>
      <c r="BK364" s="18"/>
      <c r="BL364" s="104"/>
      <c r="BM364" s="18"/>
      <c r="BN364" s="104"/>
      <c r="BO364" s="104"/>
      <c r="BP364" s="104"/>
    </row>
    <row r="365" spans="1:35" ht="12.75" outlineLevel="1">
      <c r="A365" s="1" t="s">
        <v>777</v>
      </c>
      <c r="B365" s="16" t="s">
        <v>778</v>
      </c>
      <c r="C365" s="1" t="s">
        <v>1345</v>
      </c>
      <c r="E365" s="5">
        <v>3915087.59</v>
      </c>
      <c r="G365" s="5">
        <v>3600429.54</v>
      </c>
      <c r="I365" s="9">
        <f t="shared" si="112"/>
        <v>314658.0499999998</v>
      </c>
      <c r="K365" s="21">
        <f t="shared" si="113"/>
        <v>0.0873945862581718</v>
      </c>
      <c r="M365" s="9">
        <v>11775527.21</v>
      </c>
      <c r="O365" s="9">
        <v>11696531.34</v>
      </c>
      <c r="Q365" s="9">
        <f t="shared" si="114"/>
        <v>78995.87000000104</v>
      </c>
      <c r="S365" s="21">
        <f t="shared" si="115"/>
        <v>0.006753786033116468</v>
      </c>
      <c r="U365" s="9">
        <v>19477976.27</v>
      </c>
      <c r="W365" s="9">
        <v>17943796.5</v>
      </c>
      <c r="Y365" s="9">
        <f t="shared" si="116"/>
        <v>1534179.7699999996</v>
      </c>
      <c r="AA365" s="21">
        <f t="shared" si="117"/>
        <v>0.08549917348873186</v>
      </c>
      <c r="AC365" s="9">
        <v>45089192.46</v>
      </c>
      <c r="AE365" s="9">
        <v>39726221.489999995</v>
      </c>
      <c r="AG365" s="9">
        <f t="shared" si="118"/>
        <v>5362970.970000006</v>
      </c>
      <c r="AI365" s="21">
        <f t="shared" si="119"/>
        <v>0.13499826484504673</v>
      </c>
    </row>
    <row r="366" spans="1:35" ht="12.75" outlineLevel="1">
      <c r="A366" s="1" t="s">
        <v>779</v>
      </c>
      <c r="B366" s="16" t="s">
        <v>780</v>
      </c>
      <c r="C366" s="1" t="s">
        <v>1346</v>
      </c>
      <c r="E366" s="5">
        <v>0</v>
      </c>
      <c r="G366" s="5">
        <v>0</v>
      </c>
      <c r="I366" s="9">
        <f t="shared" si="112"/>
        <v>0</v>
      </c>
      <c r="K366" s="21">
        <f t="shared" si="113"/>
        <v>0</v>
      </c>
      <c r="M366" s="9">
        <v>0</v>
      </c>
      <c r="O366" s="9">
        <v>-901358.04</v>
      </c>
      <c r="Q366" s="9">
        <f t="shared" si="114"/>
        <v>901358.04</v>
      </c>
      <c r="S366" s="21" t="str">
        <f t="shared" si="115"/>
        <v>N.M.</v>
      </c>
      <c r="U366" s="9">
        <v>0</v>
      </c>
      <c r="W366" s="9">
        <v>0</v>
      </c>
      <c r="Y366" s="9">
        <f t="shared" si="116"/>
        <v>0</v>
      </c>
      <c r="AA366" s="21">
        <f t="shared" si="117"/>
        <v>0</v>
      </c>
      <c r="AC366" s="9">
        <v>0</v>
      </c>
      <c r="AE366" s="9">
        <v>3159837.13</v>
      </c>
      <c r="AG366" s="9">
        <f t="shared" si="118"/>
        <v>-3159837.13</v>
      </c>
      <c r="AI366" s="21" t="str">
        <f t="shared" si="119"/>
        <v>N.M.</v>
      </c>
    </row>
    <row r="367" spans="1:35" ht="12.75" outlineLevel="1">
      <c r="A367" s="1" t="s">
        <v>781</v>
      </c>
      <c r="B367" s="16" t="s">
        <v>782</v>
      </c>
      <c r="C367" s="1" t="s">
        <v>1347</v>
      </c>
      <c r="E367" s="5">
        <v>360481.49</v>
      </c>
      <c r="G367" s="5">
        <v>310619.52</v>
      </c>
      <c r="I367" s="9">
        <f t="shared" si="112"/>
        <v>49861.96999999997</v>
      </c>
      <c r="K367" s="21">
        <f t="shared" si="113"/>
        <v>0.16052426454074736</v>
      </c>
      <c r="M367" s="9">
        <v>1076578.4</v>
      </c>
      <c r="O367" s="9">
        <v>955247.38</v>
      </c>
      <c r="Q367" s="9">
        <f t="shared" si="114"/>
        <v>121331.0199999999</v>
      </c>
      <c r="S367" s="21">
        <f t="shared" si="115"/>
        <v>0.12701528686736613</v>
      </c>
      <c r="U367" s="9">
        <v>1777952.97</v>
      </c>
      <c r="W367" s="9">
        <v>1610189.9</v>
      </c>
      <c r="Y367" s="9">
        <f t="shared" si="116"/>
        <v>167763.07000000007</v>
      </c>
      <c r="AA367" s="21">
        <f t="shared" si="117"/>
        <v>0.10418837554502117</v>
      </c>
      <c r="AC367" s="9">
        <v>4031784.88</v>
      </c>
      <c r="AE367" s="9">
        <v>3780906.85</v>
      </c>
      <c r="AG367" s="9">
        <f t="shared" si="118"/>
        <v>250878.0299999998</v>
      </c>
      <c r="AI367" s="21">
        <f t="shared" si="119"/>
        <v>0.06635393040693394</v>
      </c>
    </row>
    <row r="368" spans="1:35" ht="12.75" outlineLevel="1">
      <c r="A368" s="1" t="s">
        <v>783</v>
      </c>
      <c r="B368" s="16" t="s">
        <v>784</v>
      </c>
      <c r="C368" s="1" t="s">
        <v>1348</v>
      </c>
      <c r="E368" s="5">
        <v>3218</v>
      </c>
      <c r="G368" s="5">
        <v>3218</v>
      </c>
      <c r="I368" s="9">
        <f t="shared" si="112"/>
        <v>0</v>
      </c>
      <c r="K368" s="21">
        <f t="shared" si="113"/>
        <v>0</v>
      </c>
      <c r="M368" s="9">
        <v>9654</v>
      </c>
      <c r="O368" s="9">
        <v>9654</v>
      </c>
      <c r="Q368" s="9">
        <f t="shared" si="114"/>
        <v>0</v>
      </c>
      <c r="S368" s="21">
        <f t="shared" si="115"/>
        <v>0</v>
      </c>
      <c r="U368" s="9">
        <v>16090</v>
      </c>
      <c r="W368" s="9">
        <v>16090</v>
      </c>
      <c r="Y368" s="9">
        <f t="shared" si="116"/>
        <v>0</v>
      </c>
      <c r="AA368" s="21">
        <f t="shared" si="117"/>
        <v>0</v>
      </c>
      <c r="AC368" s="9">
        <v>38616</v>
      </c>
      <c r="AE368" s="9">
        <v>38616</v>
      </c>
      <c r="AG368" s="9">
        <f t="shared" si="118"/>
        <v>0</v>
      </c>
      <c r="AI368" s="21">
        <f t="shared" si="119"/>
        <v>0</v>
      </c>
    </row>
    <row r="369" spans="1:35" ht="12.75" outlineLevel="1">
      <c r="A369" s="1" t="s">
        <v>785</v>
      </c>
      <c r="B369" s="16" t="s">
        <v>786</v>
      </c>
      <c r="C369" s="1" t="s">
        <v>1349</v>
      </c>
      <c r="E369" s="5">
        <v>25959.56</v>
      </c>
      <c r="G369" s="5">
        <v>68532.47</v>
      </c>
      <c r="I369" s="9">
        <f t="shared" si="112"/>
        <v>-42572.91</v>
      </c>
      <c r="K369" s="21">
        <f t="shared" si="113"/>
        <v>-0.621207874165341</v>
      </c>
      <c r="M369" s="9">
        <v>77878.68000000001</v>
      </c>
      <c r="O369" s="9">
        <v>205597.41</v>
      </c>
      <c r="Q369" s="9">
        <f t="shared" si="114"/>
        <v>-127718.73</v>
      </c>
      <c r="S369" s="21">
        <f t="shared" si="115"/>
        <v>-0.6212078741653408</v>
      </c>
      <c r="U369" s="9">
        <v>129797.8</v>
      </c>
      <c r="W369" s="9">
        <v>342662.35000000003</v>
      </c>
      <c r="Y369" s="9">
        <f t="shared" si="116"/>
        <v>-212864.55000000005</v>
      </c>
      <c r="AA369" s="21">
        <f t="shared" si="117"/>
        <v>-0.621207874165341</v>
      </c>
      <c r="AC369" s="9">
        <v>396660.52</v>
      </c>
      <c r="AE369" s="9">
        <v>822383.6400000001</v>
      </c>
      <c r="AG369" s="9">
        <f t="shared" si="118"/>
        <v>-425723.1200000001</v>
      </c>
      <c r="AI369" s="21">
        <f t="shared" si="119"/>
        <v>-0.5176697337996656</v>
      </c>
    </row>
    <row r="370" spans="1:68" s="90" customFormat="1" ht="12.75">
      <c r="A370" s="90" t="s">
        <v>37</v>
      </c>
      <c r="B370" s="91"/>
      <c r="C370" s="77" t="s">
        <v>1350</v>
      </c>
      <c r="D370" s="105"/>
      <c r="E370" s="105">
        <v>4304746.64</v>
      </c>
      <c r="F370" s="105"/>
      <c r="G370" s="105">
        <v>3982799.5300000003</v>
      </c>
      <c r="H370" s="105"/>
      <c r="I370" s="9">
        <f t="shared" si="112"/>
        <v>321947.1099999994</v>
      </c>
      <c r="J370" s="37" t="str">
        <f>IF((+E370-G370)=(I370),"  ",$AO$527)</f>
        <v>  </v>
      </c>
      <c r="K370" s="38">
        <f t="shared" si="113"/>
        <v>0.08083437480972068</v>
      </c>
      <c r="L370" s="39"/>
      <c r="M370" s="5">
        <v>12939638.290000001</v>
      </c>
      <c r="N370" s="9"/>
      <c r="O370" s="5">
        <v>11965672.090000002</v>
      </c>
      <c r="P370" s="9"/>
      <c r="Q370" s="9">
        <f t="shared" si="114"/>
        <v>973966.1999999993</v>
      </c>
      <c r="R370" s="37" t="str">
        <f>IF((+M370-O370)=(Q370),"  ",$AO$527)</f>
        <v>  </v>
      </c>
      <c r="S370" s="38">
        <f t="shared" si="115"/>
        <v>0.08139669821087327</v>
      </c>
      <c r="T370" s="39"/>
      <c r="U370" s="9">
        <v>21401817.04</v>
      </c>
      <c r="V370" s="9"/>
      <c r="W370" s="9">
        <v>19912738.75</v>
      </c>
      <c r="X370" s="9"/>
      <c r="Y370" s="9">
        <f t="shared" si="116"/>
        <v>1489078.289999999</v>
      </c>
      <c r="Z370" s="37" t="str">
        <f>IF((+U370-W370)=(Y370),"  ",$AO$527)</f>
        <v>  </v>
      </c>
      <c r="AA370" s="38">
        <f t="shared" si="117"/>
        <v>0.0747801851214464</v>
      </c>
      <c r="AB370" s="39"/>
      <c r="AC370" s="9">
        <v>49556253.86</v>
      </c>
      <c r="AD370" s="9"/>
      <c r="AE370" s="9">
        <v>47527965.11</v>
      </c>
      <c r="AF370" s="9"/>
      <c r="AG370" s="9">
        <f t="shared" si="118"/>
        <v>2028288.75</v>
      </c>
      <c r="AH370" s="37" t="str">
        <f>IF((+AC370-AE370)=(AG370),"  ",$AO$527)</f>
        <v>  </v>
      </c>
      <c r="AI370" s="38">
        <f t="shared" si="119"/>
        <v>0.042675690939127604</v>
      </c>
      <c r="AJ370" s="105"/>
      <c r="AK370" s="105"/>
      <c r="AL370" s="105"/>
      <c r="AM370" s="105"/>
      <c r="AN370" s="105"/>
      <c r="AO370" s="105"/>
      <c r="AP370" s="106"/>
      <c r="AQ370" s="107"/>
      <c r="AR370" s="108"/>
      <c r="AS370" s="105"/>
      <c r="AT370" s="105"/>
      <c r="AU370" s="105"/>
      <c r="AV370" s="105"/>
      <c r="AW370" s="105"/>
      <c r="AX370" s="106"/>
      <c r="AY370" s="107"/>
      <c r="AZ370" s="108"/>
      <c r="BA370" s="105"/>
      <c r="BB370" s="105"/>
      <c r="BC370" s="105"/>
      <c r="BD370" s="106"/>
      <c r="BE370" s="107"/>
      <c r="BF370" s="108"/>
      <c r="BG370" s="105"/>
      <c r="BH370" s="109"/>
      <c r="BI370" s="105"/>
      <c r="BJ370" s="109"/>
      <c r="BK370" s="105"/>
      <c r="BL370" s="109"/>
      <c r="BM370" s="105"/>
      <c r="BN370" s="97"/>
      <c r="BO370" s="97"/>
      <c r="BP370" s="97"/>
    </row>
    <row r="371" spans="1:35" ht="12.75" outlineLevel="1">
      <c r="A371" s="1" t="s">
        <v>787</v>
      </c>
      <c r="B371" s="16" t="s">
        <v>788</v>
      </c>
      <c r="C371" s="1" t="s">
        <v>1351</v>
      </c>
      <c r="E371" s="5">
        <v>223296.04</v>
      </c>
      <c r="G371" s="5">
        <v>274031.231</v>
      </c>
      <c r="I371" s="9">
        <f aca="true" t="shared" si="120" ref="I371:I410">+E371-G371</f>
        <v>-50735.19100000002</v>
      </c>
      <c r="K371" s="21">
        <f aca="true" t="shared" si="121" ref="K371:K410">IF(G371&lt;0,IF(I371=0,0,IF(OR(G371=0,E371=0),"N.M.",IF(ABS(I371/G371)&gt;=10,"N.M.",I371/(-G371)))),IF(I371=0,0,IF(OR(G371=0,E371=0),"N.M.",IF(ABS(I371/G371)&gt;=10,"N.M.",I371/G371))))</f>
        <v>-0.18514382763912052</v>
      </c>
      <c r="M371" s="9">
        <v>608373.369</v>
      </c>
      <c r="O371" s="9">
        <v>711350.248</v>
      </c>
      <c r="Q371" s="9">
        <f aca="true" t="shared" si="122" ref="Q371:Q410">(+M371-O371)</f>
        <v>-102976.87900000007</v>
      </c>
      <c r="S371" s="21">
        <f aca="true" t="shared" si="123" ref="S371:S410">IF(O371&lt;0,IF(Q371=0,0,IF(OR(O371=0,M371=0),"N.M.",IF(ABS(Q371/O371)&gt;=10,"N.M.",Q371/(-O371)))),IF(Q371=0,0,IF(OR(O371=0,M371=0),"N.M.",IF(ABS(Q371/O371)&gt;=10,"N.M.",Q371/O371))))</f>
        <v>-0.144762554437178</v>
      </c>
      <c r="U371" s="9">
        <v>1146011.759</v>
      </c>
      <c r="W371" s="9">
        <v>1220174.162</v>
      </c>
      <c r="Y371" s="9">
        <f aca="true" t="shared" si="124" ref="Y371:Y410">(+U371-W371)</f>
        <v>-74162.40299999993</v>
      </c>
      <c r="AA371" s="21">
        <f aca="true" t="shared" si="125" ref="AA371:AA410">IF(W371&lt;0,IF(Y371=0,0,IF(OR(W371=0,U371=0),"N.M.",IF(ABS(Y371/W371)&gt;=10,"N.M.",Y371/(-W371)))),IF(Y371=0,0,IF(OR(W371=0,U371=0),"N.M.",IF(ABS(Y371/W371)&gt;=10,"N.M.",Y371/W371))))</f>
        <v>-0.060780178198856116</v>
      </c>
      <c r="AC371" s="9">
        <v>2965998.435</v>
      </c>
      <c r="AE371" s="9">
        <v>2924460.543</v>
      </c>
      <c r="AG371" s="9">
        <f aca="true" t="shared" si="126" ref="AG371:AG410">(+AC371-AE371)</f>
        <v>41537.89199999999</v>
      </c>
      <c r="AI371" s="21">
        <f aca="true" t="shared" si="127" ref="AI371:AI410">IF(AE371&lt;0,IF(AG371=0,0,IF(OR(AE371=0,AC371=0),"N.M.",IF(ABS(AG371/AE371)&gt;=10,"N.M.",AG371/(-AE371)))),IF(AG371=0,0,IF(OR(AE371=0,AC371=0),"N.M.",IF(ABS(AG371/AE371)&gt;=10,"N.M.",AG371/AE371))))</f>
        <v>0.01420360828578291</v>
      </c>
    </row>
    <row r="372" spans="1:35" ht="12.75" outlineLevel="1">
      <c r="A372" s="1" t="s">
        <v>789</v>
      </c>
      <c r="B372" s="16" t="s">
        <v>790</v>
      </c>
      <c r="C372" s="1" t="s">
        <v>1352</v>
      </c>
      <c r="E372" s="5">
        <v>22.76</v>
      </c>
      <c r="G372" s="5">
        <v>230.51</v>
      </c>
      <c r="I372" s="9">
        <f t="shared" si="120"/>
        <v>-207.75</v>
      </c>
      <c r="K372" s="21">
        <f t="shared" si="121"/>
        <v>-0.9012624181163508</v>
      </c>
      <c r="M372" s="9">
        <v>71.34</v>
      </c>
      <c r="O372" s="9">
        <v>803.78</v>
      </c>
      <c r="Q372" s="9">
        <f t="shared" si="122"/>
        <v>-732.4399999999999</v>
      </c>
      <c r="S372" s="21">
        <f t="shared" si="123"/>
        <v>-0.9112443703500958</v>
      </c>
      <c r="U372" s="9">
        <v>12034.36</v>
      </c>
      <c r="W372" s="9">
        <v>14969.34</v>
      </c>
      <c r="Y372" s="9">
        <f t="shared" si="124"/>
        <v>-2934.9799999999996</v>
      </c>
      <c r="AA372" s="21">
        <f t="shared" si="125"/>
        <v>-0.19606609242625256</v>
      </c>
      <c r="AC372" s="9">
        <v>28494.260000000002</v>
      </c>
      <c r="AE372" s="9">
        <v>28448.728000000003</v>
      </c>
      <c r="AG372" s="9">
        <f t="shared" si="126"/>
        <v>45.53199999999924</v>
      </c>
      <c r="AI372" s="21">
        <f t="shared" si="127"/>
        <v>0.0016004933507044407</v>
      </c>
    </row>
    <row r="373" spans="1:35" ht="12.75" outlineLevel="1">
      <c r="A373" s="1" t="s">
        <v>791</v>
      </c>
      <c r="B373" s="16" t="s">
        <v>792</v>
      </c>
      <c r="C373" s="1" t="s">
        <v>1353</v>
      </c>
      <c r="E373" s="5">
        <v>0</v>
      </c>
      <c r="G373" s="5">
        <v>0</v>
      </c>
      <c r="I373" s="9">
        <f t="shared" si="120"/>
        <v>0</v>
      </c>
      <c r="K373" s="21">
        <f t="shared" si="121"/>
        <v>0</v>
      </c>
      <c r="M373" s="9">
        <v>0</v>
      </c>
      <c r="O373" s="9">
        <v>0</v>
      </c>
      <c r="Q373" s="9">
        <f t="shared" si="122"/>
        <v>0</v>
      </c>
      <c r="S373" s="21">
        <f t="shared" si="123"/>
        <v>0</v>
      </c>
      <c r="U373" s="9">
        <v>0</v>
      </c>
      <c r="W373" s="9">
        <v>0</v>
      </c>
      <c r="Y373" s="9">
        <f t="shared" si="124"/>
        <v>0</v>
      </c>
      <c r="AA373" s="21">
        <f t="shared" si="125"/>
        <v>0</v>
      </c>
      <c r="AC373" s="9">
        <v>31.220000000000002</v>
      </c>
      <c r="AE373" s="9">
        <v>0</v>
      </c>
      <c r="AG373" s="9">
        <f t="shared" si="126"/>
        <v>31.220000000000002</v>
      </c>
      <c r="AI373" s="21" t="str">
        <f t="shared" si="127"/>
        <v>N.M.</v>
      </c>
    </row>
    <row r="374" spans="1:35" ht="12.75" outlineLevel="1">
      <c r="A374" s="1" t="s">
        <v>793</v>
      </c>
      <c r="B374" s="16" t="s">
        <v>794</v>
      </c>
      <c r="C374" s="1" t="s">
        <v>1353</v>
      </c>
      <c r="E374" s="5">
        <v>0</v>
      </c>
      <c r="G374" s="5">
        <v>90096.01</v>
      </c>
      <c r="I374" s="9">
        <f t="shared" si="120"/>
        <v>-90096.01</v>
      </c>
      <c r="K374" s="21" t="str">
        <f t="shared" si="121"/>
        <v>N.M.</v>
      </c>
      <c r="M374" s="9">
        <v>1815.3700000000001</v>
      </c>
      <c r="O374" s="9">
        <v>72072.40000000001</v>
      </c>
      <c r="Q374" s="9">
        <f t="shared" si="122"/>
        <v>-70257.03000000001</v>
      </c>
      <c r="S374" s="21">
        <f t="shared" si="123"/>
        <v>-0.9748118558560559</v>
      </c>
      <c r="U374" s="9">
        <v>1815.3700000000001</v>
      </c>
      <c r="W374" s="9">
        <v>72969.35</v>
      </c>
      <c r="Y374" s="9">
        <f t="shared" si="124"/>
        <v>-71153.98000000001</v>
      </c>
      <c r="AA374" s="21">
        <f t="shared" si="125"/>
        <v>-0.9751214722345752</v>
      </c>
      <c r="AC374" s="9">
        <v>58481.810000000005</v>
      </c>
      <c r="AE374" s="9">
        <v>144063.08000000002</v>
      </c>
      <c r="AG374" s="9">
        <f t="shared" si="126"/>
        <v>-85581.27000000002</v>
      </c>
      <c r="AI374" s="21">
        <f t="shared" si="127"/>
        <v>-0.5940541462809209</v>
      </c>
    </row>
    <row r="375" spans="1:35" ht="12.75" outlineLevel="1">
      <c r="A375" s="1" t="s">
        <v>795</v>
      </c>
      <c r="B375" s="16" t="s">
        <v>796</v>
      </c>
      <c r="C375" s="1" t="s">
        <v>1353</v>
      </c>
      <c r="E375" s="5">
        <v>-11197.25</v>
      </c>
      <c r="G375" s="5">
        <v>0</v>
      </c>
      <c r="I375" s="9">
        <f t="shared" si="120"/>
        <v>-11197.25</v>
      </c>
      <c r="K375" s="21" t="str">
        <f t="shared" si="121"/>
        <v>N.M.</v>
      </c>
      <c r="M375" s="9">
        <v>-11197.25</v>
      </c>
      <c r="O375" s="9">
        <v>0</v>
      </c>
      <c r="Q375" s="9">
        <f t="shared" si="122"/>
        <v>-11197.25</v>
      </c>
      <c r="S375" s="21" t="str">
        <f t="shared" si="123"/>
        <v>N.M.</v>
      </c>
      <c r="U375" s="9">
        <v>-11197.25</v>
      </c>
      <c r="W375" s="9">
        <v>-1500000</v>
      </c>
      <c r="Y375" s="9">
        <f t="shared" si="124"/>
        <v>1488802.75</v>
      </c>
      <c r="AA375" s="21">
        <f t="shared" si="125"/>
        <v>0.9925351666666666</v>
      </c>
      <c r="AC375" s="9">
        <v>-80255.93000000001</v>
      </c>
      <c r="AE375" s="9">
        <v>3709048.4800000004</v>
      </c>
      <c r="AG375" s="9">
        <f t="shared" si="126"/>
        <v>-3789304.4100000006</v>
      </c>
      <c r="AI375" s="21">
        <f t="shared" si="127"/>
        <v>-1.0216378757066018</v>
      </c>
    </row>
    <row r="376" spans="1:35" ht="12.75" outlineLevel="1">
      <c r="A376" s="1" t="s">
        <v>797</v>
      </c>
      <c r="B376" s="16" t="s">
        <v>798</v>
      </c>
      <c r="C376" s="1" t="s">
        <v>1353</v>
      </c>
      <c r="E376" s="5">
        <v>56.910000000000004</v>
      </c>
      <c r="G376" s="5">
        <v>660166</v>
      </c>
      <c r="I376" s="9">
        <f t="shared" si="120"/>
        <v>-660109.09</v>
      </c>
      <c r="K376" s="21">
        <f t="shared" si="121"/>
        <v>-0.9999137944092849</v>
      </c>
      <c r="M376" s="9">
        <v>855205.3</v>
      </c>
      <c r="O376" s="9">
        <v>1980498</v>
      </c>
      <c r="Q376" s="9">
        <f t="shared" si="122"/>
        <v>-1125292.7</v>
      </c>
      <c r="S376" s="21">
        <f t="shared" si="123"/>
        <v>-0.5681867388909254</v>
      </c>
      <c r="U376" s="9">
        <v>855205.3</v>
      </c>
      <c r="W376" s="9">
        <v>3300830</v>
      </c>
      <c r="Y376" s="9">
        <f t="shared" si="124"/>
        <v>-2445624.7</v>
      </c>
      <c r="AA376" s="21">
        <f t="shared" si="125"/>
        <v>-0.7409120433345553</v>
      </c>
      <c r="AC376" s="9">
        <v>5477400.4799999995</v>
      </c>
      <c r="AE376" s="9">
        <v>3301029.91</v>
      </c>
      <c r="AG376" s="9">
        <f t="shared" si="126"/>
        <v>2176370.5699999994</v>
      </c>
      <c r="AI376" s="21">
        <f t="shared" si="127"/>
        <v>0.659300469652515</v>
      </c>
    </row>
    <row r="377" spans="1:35" ht="12.75" outlineLevel="1">
      <c r="A377" s="1" t="s">
        <v>799</v>
      </c>
      <c r="B377" s="16" t="s">
        <v>800</v>
      </c>
      <c r="C377" s="1" t="s">
        <v>1353</v>
      </c>
      <c r="E377" s="5">
        <v>750094</v>
      </c>
      <c r="G377" s="5">
        <v>0</v>
      </c>
      <c r="I377" s="9">
        <f t="shared" si="120"/>
        <v>750094</v>
      </c>
      <c r="K377" s="21" t="str">
        <f t="shared" si="121"/>
        <v>N.M.</v>
      </c>
      <c r="M377" s="9">
        <v>2022904</v>
      </c>
      <c r="O377" s="9">
        <v>0</v>
      </c>
      <c r="Q377" s="9">
        <f t="shared" si="122"/>
        <v>2022904</v>
      </c>
      <c r="S377" s="21" t="str">
        <f t="shared" si="123"/>
        <v>N.M.</v>
      </c>
      <c r="U377" s="9">
        <v>3464240</v>
      </c>
      <c r="W377" s="9">
        <v>0</v>
      </c>
      <c r="Y377" s="9">
        <f t="shared" si="124"/>
        <v>3464240</v>
      </c>
      <c r="AA377" s="21" t="str">
        <f t="shared" si="125"/>
        <v>N.M.</v>
      </c>
      <c r="AC377" s="9">
        <v>3464440.82</v>
      </c>
      <c r="AE377" s="9">
        <v>0</v>
      </c>
      <c r="AG377" s="9">
        <f t="shared" si="126"/>
        <v>3464440.82</v>
      </c>
      <c r="AI377" s="21" t="str">
        <f t="shared" si="127"/>
        <v>N.M.</v>
      </c>
    </row>
    <row r="378" spans="1:35" ht="12.75" outlineLevel="1">
      <c r="A378" s="1" t="s">
        <v>801</v>
      </c>
      <c r="B378" s="16" t="s">
        <v>802</v>
      </c>
      <c r="C378" s="1" t="s">
        <v>1354</v>
      </c>
      <c r="E378" s="5">
        <v>0</v>
      </c>
      <c r="G378" s="5">
        <v>9898</v>
      </c>
      <c r="I378" s="9">
        <f t="shared" si="120"/>
        <v>-9898</v>
      </c>
      <c r="K378" s="21" t="str">
        <f t="shared" si="121"/>
        <v>N.M.</v>
      </c>
      <c r="M378" s="9">
        <v>0</v>
      </c>
      <c r="O378" s="9">
        <v>9898</v>
      </c>
      <c r="Q378" s="9">
        <f t="shared" si="122"/>
        <v>-9898</v>
      </c>
      <c r="S378" s="21" t="str">
        <f t="shared" si="123"/>
        <v>N.M.</v>
      </c>
      <c r="U378" s="9">
        <v>0</v>
      </c>
      <c r="W378" s="9">
        <v>-15705</v>
      </c>
      <c r="Y378" s="9">
        <f t="shared" si="124"/>
        <v>15705</v>
      </c>
      <c r="AA378" s="21" t="str">
        <f t="shared" si="125"/>
        <v>N.M.</v>
      </c>
      <c r="AC378" s="9">
        <v>-9898</v>
      </c>
      <c r="AE378" s="9">
        <v>46866</v>
      </c>
      <c r="AG378" s="9">
        <f t="shared" si="126"/>
        <v>-56764</v>
      </c>
      <c r="AI378" s="21">
        <f t="shared" si="127"/>
        <v>-1.2111978833269321</v>
      </c>
    </row>
    <row r="379" spans="1:35" ht="12.75" outlineLevel="1">
      <c r="A379" s="1" t="s">
        <v>803</v>
      </c>
      <c r="B379" s="16" t="s">
        <v>804</v>
      </c>
      <c r="C379" s="1" t="s">
        <v>1354</v>
      </c>
      <c r="E379" s="5">
        <v>0</v>
      </c>
      <c r="G379" s="5">
        <v>10000</v>
      </c>
      <c r="I379" s="9">
        <f t="shared" si="120"/>
        <v>-10000</v>
      </c>
      <c r="K379" s="21" t="str">
        <f t="shared" si="121"/>
        <v>N.M.</v>
      </c>
      <c r="M379" s="9">
        <v>0</v>
      </c>
      <c r="O379" s="9">
        <v>30000</v>
      </c>
      <c r="Q379" s="9">
        <f t="shared" si="122"/>
        <v>-30000</v>
      </c>
      <c r="S379" s="21" t="str">
        <f t="shared" si="123"/>
        <v>N.M.</v>
      </c>
      <c r="U379" s="9">
        <v>-16746</v>
      </c>
      <c r="W379" s="9">
        <v>50000</v>
      </c>
      <c r="Y379" s="9">
        <f t="shared" si="124"/>
        <v>-66746</v>
      </c>
      <c r="AA379" s="21">
        <f t="shared" si="125"/>
        <v>-1.33492</v>
      </c>
      <c r="AC379" s="9">
        <v>110832</v>
      </c>
      <c r="AE379" s="9">
        <v>50000</v>
      </c>
      <c r="AG379" s="9">
        <f t="shared" si="126"/>
        <v>60832</v>
      </c>
      <c r="AI379" s="21">
        <f t="shared" si="127"/>
        <v>1.21664</v>
      </c>
    </row>
    <row r="380" spans="1:35" ht="12.75" outlineLevel="1">
      <c r="A380" s="1" t="s">
        <v>805</v>
      </c>
      <c r="B380" s="16" t="s">
        <v>806</v>
      </c>
      <c r="C380" s="1" t="s">
        <v>1354</v>
      </c>
      <c r="E380" s="5">
        <v>50584</v>
      </c>
      <c r="G380" s="5">
        <v>0</v>
      </c>
      <c r="I380" s="9">
        <f t="shared" si="120"/>
        <v>50584</v>
      </c>
      <c r="K380" s="21" t="str">
        <f t="shared" si="121"/>
        <v>N.M.</v>
      </c>
      <c r="M380" s="9">
        <v>78418</v>
      </c>
      <c r="O380" s="9">
        <v>0</v>
      </c>
      <c r="Q380" s="9">
        <f t="shared" si="122"/>
        <v>78418</v>
      </c>
      <c r="S380" s="21" t="str">
        <f t="shared" si="123"/>
        <v>N.M.</v>
      </c>
      <c r="U380" s="9">
        <v>106252</v>
      </c>
      <c r="W380" s="9">
        <v>0</v>
      </c>
      <c r="Y380" s="9">
        <f t="shared" si="124"/>
        <v>106252</v>
      </c>
      <c r="AA380" s="21" t="str">
        <f t="shared" si="125"/>
        <v>N.M.</v>
      </c>
      <c r="AC380" s="9">
        <v>106252</v>
      </c>
      <c r="AE380" s="9">
        <v>0</v>
      </c>
      <c r="AG380" s="9">
        <f t="shared" si="126"/>
        <v>106252</v>
      </c>
      <c r="AI380" s="21" t="str">
        <f t="shared" si="127"/>
        <v>N.M.</v>
      </c>
    </row>
    <row r="381" spans="1:35" ht="12.75" outlineLevel="1">
      <c r="A381" s="1" t="s">
        <v>807</v>
      </c>
      <c r="B381" s="16" t="s">
        <v>808</v>
      </c>
      <c r="C381" s="1" t="s">
        <v>1355</v>
      </c>
      <c r="E381" s="5">
        <v>450.17</v>
      </c>
      <c r="G381" s="5">
        <v>210.08</v>
      </c>
      <c r="I381" s="9">
        <f t="shared" si="120"/>
        <v>240.09</v>
      </c>
      <c r="K381" s="21">
        <f t="shared" si="121"/>
        <v>1.1428503427265804</v>
      </c>
      <c r="M381" s="9">
        <v>15816.06</v>
      </c>
      <c r="O381" s="9">
        <v>824.95</v>
      </c>
      <c r="Q381" s="9">
        <f t="shared" si="122"/>
        <v>14991.109999999999</v>
      </c>
      <c r="S381" s="21" t="str">
        <f t="shared" si="123"/>
        <v>N.M.</v>
      </c>
      <c r="U381" s="9">
        <v>25722.57</v>
      </c>
      <c r="W381" s="9">
        <v>14115.37</v>
      </c>
      <c r="Y381" s="9">
        <f t="shared" si="124"/>
        <v>11607.199999999999</v>
      </c>
      <c r="AA381" s="21">
        <f t="shared" si="125"/>
        <v>0.8223092983039054</v>
      </c>
      <c r="AC381" s="9">
        <v>40838.9</v>
      </c>
      <c r="AE381" s="9">
        <v>24868.697</v>
      </c>
      <c r="AG381" s="9">
        <f t="shared" si="126"/>
        <v>15970.203000000001</v>
      </c>
      <c r="AI381" s="21">
        <f t="shared" si="127"/>
        <v>0.6421809313129675</v>
      </c>
    </row>
    <row r="382" spans="1:35" ht="12.75" outlineLevel="1">
      <c r="A382" s="1" t="s">
        <v>809</v>
      </c>
      <c r="B382" s="16" t="s">
        <v>810</v>
      </c>
      <c r="C382" s="1" t="s">
        <v>1356</v>
      </c>
      <c r="E382" s="5">
        <v>0</v>
      </c>
      <c r="G382" s="5">
        <v>0</v>
      </c>
      <c r="I382" s="9">
        <f t="shared" si="120"/>
        <v>0</v>
      </c>
      <c r="K382" s="21">
        <f t="shared" si="121"/>
        <v>0</v>
      </c>
      <c r="M382" s="9">
        <v>0</v>
      </c>
      <c r="O382" s="9">
        <v>0</v>
      </c>
      <c r="Q382" s="9">
        <f t="shared" si="122"/>
        <v>0</v>
      </c>
      <c r="S382" s="21">
        <f t="shared" si="123"/>
        <v>0</v>
      </c>
      <c r="U382" s="9">
        <v>0</v>
      </c>
      <c r="W382" s="9">
        <v>0</v>
      </c>
      <c r="Y382" s="9">
        <f t="shared" si="124"/>
        <v>0</v>
      </c>
      <c r="AA382" s="21">
        <f t="shared" si="125"/>
        <v>0</v>
      </c>
      <c r="AC382" s="9">
        <v>0</v>
      </c>
      <c r="AE382" s="9">
        <v>32455</v>
      </c>
      <c r="AG382" s="9">
        <f t="shared" si="126"/>
        <v>-32455</v>
      </c>
      <c r="AI382" s="21" t="str">
        <f t="shared" si="127"/>
        <v>N.M.</v>
      </c>
    </row>
    <row r="383" spans="1:35" ht="12.75" outlineLevel="1">
      <c r="A383" s="1" t="s">
        <v>811</v>
      </c>
      <c r="B383" s="16" t="s">
        <v>812</v>
      </c>
      <c r="C383" s="1" t="s">
        <v>1356</v>
      </c>
      <c r="E383" s="5">
        <v>0</v>
      </c>
      <c r="G383" s="5">
        <v>0</v>
      </c>
      <c r="I383" s="9">
        <f t="shared" si="120"/>
        <v>0</v>
      </c>
      <c r="K383" s="21">
        <f t="shared" si="121"/>
        <v>0</v>
      </c>
      <c r="M383" s="9">
        <v>0</v>
      </c>
      <c r="O383" s="9">
        <v>0</v>
      </c>
      <c r="Q383" s="9">
        <f t="shared" si="122"/>
        <v>0</v>
      </c>
      <c r="S383" s="21">
        <f t="shared" si="123"/>
        <v>0</v>
      </c>
      <c r="U383" s="9">
        <v>0</v>
      </c>
      <c r="W383" s="9">
        <v>0</v>
      </c>
      <c r="Y383" s="9">
        <f t="shared" si="124"/>
        <v>0</v>
      </c>
      <c r="AA383" s="21">
        <f t="shared" si="125"/>
        <v>0</v>
      </c>
      <c r="AC383" s="9">
        <v>-57439</v>
      </c>
      <c r="AE383" s="9">
        <v>104780</v>
      </c>
      <c r="AG383" s="9">
        <f t="shared" si="126"/>
        <v>-162219</v>
      </c>
      <c r="AI383" s="21">
        <f t="shared" si="127"/>
        <v>-1.5481866768467265</v>
      </c>
    </row>
    <row r="384" spans="1:35" ht="12.75" outlineLevel="1">
      <c r="A384" s="1" t="s">
        <v>813</v>
      </c>
      <c r="B384" s="16" t="s">
        <v>814</v>
      </c>
      <c r="C384" s="1" t="s">
        <v>1356</v>
      </c>
      <c r="E384" s="5">
        <v>0</v>
      </c>
      <c r="G384" s="5">
        <v>13100</v>
      </c>
      <c r="I384" s="9">
        <f t="shared" si="120"/>
        <v>-13100</v>
      </c>
      <c r="K384" s="21" t="str">
        <f t="shared" si="121"/>
        <v>N.M.</v>
      </c>
      <c r="M384" s="9">
        <v>0</v>
      </c>
      <c r="O384" s="9">
        <v>39300</v>
      </c>
      <c r="Q384" s="9">
        <f t="shared" si="122"/>
        <v>-39300</v>
      </c>
      <c r="S384" s="21" t="str">
        <f t="shared" si="123"/>
        <v>N.M.</v>
      </c>
      <c r="U384" s="9">
        <v>0</v>
      </c>
      <c r="W384" s="9">
        <v>65500</v>
      </c>
      <c r="Y384" s="9">
        <f t="shared" si="124"/>
        <v>-65500</v>
      </c>
      <c r="AA384" s="21" t="str">
        <f t="shared" si="125"/>
        <v>N.M.</v>
      </c>
      <c r="AC384" s="9">
        <v>25875</v>
      </c>
      <c r="AE384" s="9">
        <v>65500</v>
      </c>
      <c r="AG384" s="9">
        <f t="shared" si="126"/>
        <v>-39625</v>
      </c>
      <c r="AI384" s="21">
        <f t="shared" si="127"/>
        <v>-0.6049618320610687</v>
      </c>
    </row>
    <row r="385" spans="1:35" ht="12.75" outlineLevel="1">
      <c r="A385" s="1" t="s">
        <v>815</v>
      </c>
      <c r="B385" s="16" t="s">
        <v>816</v>
      </c>
      <c r="C385" s="1" t="s">
        <v>1356</v>
      </c>
      <c r="E385" s="5">
        <v>0</v>
      </c>
      <c r="G385" s="5">
        <v>0</v>
      </c>
      <c r="I385" s="9">
        <f t="shared" si="120"/>
        <v>0</v>
      </c>
      <c r="K385" s="21">
        <f t="shared" si="121"/>
        <v>0</v>
      </c>
      <c r="M385" s="9">
        <v>13600</v>
      </c>
      <c r="O385" s="9">
        <v>0</v>
      </c>
      <c r="Q385" s="9">
        <f t="shared" si="122"/>
        <v>13600</v>
      </c>
      <c r="S385" s="21" t="str">
        <f t="shared" si="123"/>
        <v>N.M.</v>
      </c>
      <c r="U385" s="9">
        <v>49200</v>
      </c>
      <c r="W385" s="9">
        <v>0</v>
      </c>
      <c r="Y385" s="9">
        <f t="shared" si="124"/>
        <v>49200</v>
      </c>
      <c r="AA385" s="21" t="str">
        <f t="shared" si="125"/>
        <v>N.M.</v>
      </c>
      <c r="AC385" s="9">
        <v>49200</v>
      </c>
      <c r="AE385" s="9">
        <v>0</v>
      </c>
      <c r="AG385" s="9">
        <f t="shared" si="126"/>
        <v>49200</v>
      </c>
      <c r="AI385" s="21" t="str">
        <f t="shared" si="127"/>
        <v>N.M.</v>
      </c>
    </row>
    <row r="386" spans="1:35" ht="12.75" outlineLevel="1">
      <c r="A386" s="1" t="s">
        <v>817</v>
      </c>
      <c r="B386" s="16" t="s">
        <v>818</v>
      </c>
      <c r="C386" s="1" t="s">
        <v>1357</v>
      </c>
      <c r="E386" s="5">
        <v>0</v>
      </c>
      <c r="G386" s="5">
        <v>0</v>
      </c>
      <c r="I386" s="9">
        <f t="shared" si="120"/>
        <v>0</v>
      </c>
      <c r="K386" s="21">
        <f t="shared" si="121"/>
        <v>0</v>
      </c>
      <c r="M386" s="9">
        <v>0</v>
      </c>
      <c r="O386" s="9">
        <v>0</v>
      </c>
      <c r="Q386" s="9">
        <f t="shared" si="122"/>
        <v>0</v>
      </c>
      <c r="S386" s="21">
        <f t="shared" si="123"/>
        <v>0</v>
      </c>
      <c r="U386" s="9">
        <v>0</v>
      </c>
      <c r="W386" s="9">
        <v>0</v>
      </c>
      <c r="Y386" s="9">
        <f t="shared" si="124"/>
        <v>0</v>
      </c>
      <c r="AA386" s="21">
        <f t="shared" si="125"/>
        <v>0</v>
      </c>
      <c r="AC386" s="9">
        <v>7500.68</v>
      </c>
      <c r="AE386" s="9">
        <v>1709.04</v>
      </c>
      <c r="AG386" s="9">
        <f t="shared" si="126"/>
        <v>5791.64</v>
      </c>
      <c r="AI386" s="21">
        <f t="shared" si="127"/>
        <v>3.388826475682255</v>
      </c>
    </row>
    <row r="387" spans="1:35" ht="12.75" outlineLevel="1">
      <c r="A387" s="1" t="s">
        <v>819</v>
      </c>
      <c r="B387" s="16" t="s">
        <v>820</v>
      </c>
      <c r="C387" s="1" t="s">
        <v>1357</v>
      </c>
      <c r="E387" s="5">
        <v>0</v>
      </c>
      <c r="G387" s="5">
        <v>0</v>
      </c>
      <c r="I387" s="9">
        <f t="shared" si="120"/>
        <v>0</v>
      </c>
      <c r="K387" s="21">
        <f t="shared" si="121"/>
        <v>0</v>
      </c>
      <c r="M387" s="9">
        <v>0</v>
      </c>
      <c r="O387" s="9">
        <v>0</v>
      </c>
      <c r="Q387" s="9">
        <f t="shared" si="122"/>
        <v>0</v>
      </c>
      <c r="S387" s="21">
        <f t="shared" si="123"/>
        <v>0</v>
      </c>
      <c r="U387" s="9">
        <v>0</v>
      </c>
      <c r="W387" s="9">
        <v>0</v>
      </c>
      <c r="Y387" s="9">
        <f t="shared" si="124"/>
        <v>0</v>
      </c>
      <c r="AA387" s="21">
        <f t="shared" si="125"/>
        <v>0</v>
      </c>
      <c r="AC387" s="9">
        <v>2029.04</v>
      </c>
      <c r="AE387" s="9">
        <v>0</v>
      </c>
      <c r="AG387" s="9">
        <f t="shared" si="126"/>
        <v>2029.04</v>
      </c>
      <c r="AI387" s="21" t="str">
        <f t="shared" si="127"/>
        <v>N.M.</v>
      </c>
    </row>
    <row r="388" spans="1:35" ht="12.75" outlineLevel="1">
      <c r="A388" s="1" t="s">
        <v>821</v>
      </c>
      <c r="B388" s="16" t="s">
        <v>822</v>
      </c>
      <c r="C388" s="1" t="s">
        <v>1357</v>
      </c>
      <c r="E388" s="5">
        <v>0</v>
      </c>
      <c r="G388" s="5">
        <v>0</v>
      </c>
      <c r="I388" s="9">
        <f t="shared" si="120"/>
        <v>0</v>
      </c>
      <c r="K388" s="21">
        <f t="shared" si="121"/>
        <v>0</v>
      </c>
      <c r="M388" s="9">
        <v>576</v>
      </c>
      <c r="O388" s="9">
        <v>0</v>
      </c>
      <c r="Q388" s="9">
        <f t="shared" si="122"/>
        <v>576</v>
      </c>
      <c r="S388" s="21" t="str">
        <f t="shared" si="123"/>
        <v>N.M.</v>
      </c>
      <c r="U388" s="9">
        <v>576</v>
      </c>
      <c r="W388" s="9">
        <v>0</v>
      </c>
      <c r="Y388" s="9">
        <f t="shared" si="124"/>
        <v>576</v>
      </c>
      <c r="AA388" s="21" t="str">
        <f t="shared" si="125"/>
        <v>N.M.</v>
      </c>
      <c r="AC388" s="9">
        <v>576</v>
      </c>
      <c r="AE388" s="9">
        <v>0</v>
      </c>
      <c r="AG388" s="9">
        <f t="shared" si="126"/>
        <v>576</v>
      </c>
      <c r="AI388" s="21" t="str">
        <f t="shared" si="127"/>
        <v>N.M.</v>
      </c>
    </row>
    <row r="389" spans="1:35" ht="12.75" outlineLevel="1">
      <c r="A389" s="1" t="s">
        <v>823</v>
      </c>
      <c r="B389" s="16" t="s">
        <v>824</v>
      </c>
      <c r="C389" s="1" t="s">
        <v>1358</v>
      </c>
      <c r="E389" s="5">
        <v>0</v>
      </c>
      <c r="G389" s="5">
        <v>0</v>
      </c>
      <c r="I389" s="9">
        <f t="shared" si="120"/>
        <v>0</v>
      </c>
      <c r="K389" s="21">
        <f t="shared" si="121"/>
        <v>0</v>
      </c>
      <c r="M389" s="9">
        <v>0</v>
      </c>
      <c r="O389" s="9">
        <v>0</v>
      </c>
      <c r="Q389" s="9">
        <f t="shared" si="122"/>
        <v>0</v>
      </c>
      <c r="S389" s="21">
        <f t="shared" si="123"/>
        <v>0</v>
      </c>
      <c r="U389" s="9">
        <v>0</v>
      </c>
      <c r="W389" s="9">
        <v>0</v>
      </c>
      <c r="Y389" s="9">
        <f t="shared" si="124"/>
        <v>0</v>
      </c>
      <c r="AA389" s="21">
        <f t="shared" si="125"/>
        <v>0</v>
      </c>
      <c r="AC389" s="9">
        <v>0</v>
      </c>
      <c r="AE389" s="9">
        <v>520</v>
      </c>
      <c r="AG389" s="9">
        <f t="shared" si="126"/>
        <v>-520</v>
      </c>
      <c r="AI389" s="21" t="str">
        <f t="shared" si="127"/>
        <v>N.M.</v>
      </c>
    </row>
    <row r="390" spans="1:35" ht="12.75" outlineLevel="1">
      <c r="A390" s="1" t="s">
        <v>825</v>
      </c>
      <c r="B390" s="16" t="s">
        <v>826</v>
      </c>
      <c r="C390" s="1" t="s">
        <v>1358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0</v>
      </c>
      <c r="O390" s="9">
        <v>0</v>
      </c>
      <c r="Q390" s="9">
        <f t="shared" si="122"/>
        <v>0</v>
      </c>
      <c r="S390" s="21">
        <f t="shared" si="123"/>
        <v>0</v>
      </c>
      <c r="U390" s="9">
        <v>0</v>
      </c>
      <c r="W390" s="9">
        <v>0</v>
      </c>
      <c r="Y390" s="9">
        <f t="shared" si="124"/>
        <v>0</v>
      </c>
      <c r="AA390" s="21">
        <f t="shared" si="125"/>
        <v>0</v>
      </c>
      <c r="AC390" s="9">
        <v>40</v>
      </c>
      <c r="AE390" s="9">
        <v>0</v>
      </c>
      <c r="AG390" s="9">
        <f t="shared" si="126"/>
        <v>40</v>
      </c>
      <c r="AI390" s="21" t="str">
        <f t="shared" si="127"/>
        <v>N.M.</v>
      </c>
    </row>
    <row r="391" spans="1:35" ht="12.75" outlineLevel="1">
      <c r="A391" s="1" t="s">
        <v>827</v>
      </c>
      <c r="B391" s="16" t="s">
        <v>828</v>
      </c>
      <c r="C391" s="1" t="s">
        <v>1359</v>
      </c>
      <c r="E391" s="5">
        <v>0</v>
      </c>
      <c r="G391" s="5">
        <v>0</v>
      </c>
      <c r="I391" s="9">
        <f t="shared" si="120"/>
        <v>0</v>
      </c>
      <c r="K391" s="21">
        <f t="shared" si="121"/>
        <v>0</v>
      </c>
      <c r="M391" s="9">
        <v>0</v>
      </c>
      <c r="O391" s="9">
        <v>0</v>
      </c>
      <c r="Q391" s="9">
        <f t="shared" si="122"/>
        <v>0</v>
      </c>
      <c r="S391" s="21">
        <f t="shared" si="123"/>
        <v>0</v>
      </c>
      <c r="U391" s="9">
        <v>0</v>
      </c>
      <c r="W391" s="9">
        <v>0</v>
      </c>
      <c r="Y391" s="9">
        <f t="shared" si="124"/>
        <v>0</v>
      </c>
      <c r="AA391" s="21">
        <f t="shared" si="125"/>
        <v>0</v>
      </c>
      <c r="AC391" s="9">
        <v>0</v>
      </c>
      <c r="AE391" s="9">
        <v>49024.37</v>
      </c>
      <c r="AG391" s="9">
        <f t="shared" si="126"/>
        <v>-49024.37</v>
      </c>
      <c r="AI391" s="21" t="str">
        <f t="shared" si="127"/>
        <v>N.M.</v>
      </c>
    </row>
    <row r="392" spans="1:35" ht="12.75" outlineLevel="1">
      <c r="A392" s="1" t="s">
        <v>829</v>
      </c>
      <c r="B392" s="16" t="s">
        <v>830</v>
      </c>
      <c r="C392" s="1" t="s">
        <v>1359</v>
      </c>
      <c r="E392" s="5">
        <v>0</v>
      </c>
      <c r="G392" s="5">
        <v>56563.200000000004</v>
      </c>
      <c r="I392" s="9">
        <f t="shared" si="120"/>
        <v>-56563.200000000004</v>
      </c>
      <c r="K392" s="21" t="str">
        <f t="shared" si="121"/>
        <v>N.M.</v>
      </c>
      <c r="M392" s="9">
        <v>0</v>
      </c>
      <c r="O392" s="9">
        <v>169689.6</v>
      </c>
      <c r="Q392" s="9">
        <f t="shared" si="122"/>
        <v>-169689.6</v>
      </c>
      <c r="S392" s="21" t="str">
        <f t="shared" si="123"/>
        <v>N.M.</v>
      </c>
      <c r="U392" s="9">
        <v>0</v>
      </c>
      <c r="W392" s="9">
        <v>282816</v>
      </c>
      <c r="Y392" s="9">
        <f t="shared" si="124"/>
        <v>-282816</v>
      </c>
      <c r="AA392" s="21" t="str">
        <f t="shared" si="125"/>
        <v>N.M.</v>
      </c>
      <c r="AC392" s="9">
        <v>56563.22</v>
      </c>
      <c r="AE392" s="9">
        <v>622195.2</v>
      </c>
      <c r="AG392" s="9">
        <f t="shared" si="126"/>
        <v>-565631.98</v>
      </c>
      <c r="AI392" s="21">
        <f t="shared" si="127"/>
        <v>-0.909090876946656</v>
      </c>
    </row>
    <row r="393" spans="1:35" ht="12.75" outlineLevel="1">
      <c r="A393" s="1" t="s">
        <v>831</v>
      </c>
      <c r="B393" s="16" t="s">
        <v>832</v>
      </c>
      <c r="C393" s="1" t="s">
        <v>1359</v>
      </c>
      <c r="E393" s="5">
        <v>55863.8</v>
      </c>
      <c r="G393" s="5">
        <v>0</v>
      </c>
      <c r="I393" s="9">
        <f t="shared" si="120"/>
        <v>55863.8</v>
      </c>
      <c r="K393" s="21" t="str">
        <f t="shared" si="121"/>
        <v>N.M.</v>
      </c>
      <c r="M393" s="9">
        <v>167591.4</v>
      </c>
      <c r="O393" s="9">
        <v>0</v>
      </c>
      <c r="Q393" s="9">
        <f t="shared" si="122"/>
        <v>167591.4</v>
      </c>
      <c r="S393" s="21" t="str">
        <f t="shared" si="123"/>
        <v>N.M.</v>
      </c>
      <c r="U393" s="9">
        <v>279319</v>
      </c>
      <c r="W393" s="9">
        <v>0</v>
      </c>
      <c r="Y393" s="9">
        <f t="shared" si="124"/>
        <v>279319</v>
      </c>
      <c r="AA393" s="21" t="str">
        <f t="shared" si="125"/>
        <v>N.M.</v>
      </c>
      <c r="AC393" s="9">
        <v>614501.8</v>
      </c>
      <c r="AE393" s="9">
        <v>0</v>
      </c>
      <c r="AG393" s="9">
        <f t="shared" si="126"/>
        <v>614501.8</v>
      </c>
      <c r="AI393" s="21" t="str">
        <f t="shared" si="127"/>
        <v>N.M.</v>
      </c>
    </row>
    <row r="394" spans="1:35" ht="12.75" outlineLevel="1">
      <c r="A394" s="1" t="s">
        <v>833</v>
      </c>
      <c r="B394" s="16" t="s">
        <v>834</v>
      </c>
      <c r="C394" s="1" t="s">
        <v>1360</v>
      </c>
      <c r="E394" s="5">
        <v>0</v>
      </c>
      <c r="G394" s="5">
        <v>0</v>
      </c>
      <c r="I394" s="9">
        <f t="shared" si="120"/>
        <v>0</v>
      </c>
      <c r="K394" s="21">
        <f t="shared" si="121"/>
        <v>0</v>
      </c>
      <c r="M394" s="9">
        <v>0</v>
      </c>
      <c r="O394" s="9">
        <v>0</v>
      </c>
      <c r="Q394" s="9">
        <f t="shared" si="122"/>
        <v>0</v>
      </c>
      <c r="S394" s="21">
        <f t="shared" si="123"/>
        <v>0</v>
      </c>
      <c r="U394" s="9">
        <v>-613600</v>
      </c>
      <c r="W394" s="9">
        <v>0</v>
      </c>
      <c r="Y394" s="9">
        <f t="shared" si="124"/>
        <v>-613600</v>
      </c>
      <c r="AA394" s="21" t="str">
        <f t="shared" si="125"/>
        <v>N.M.</v>
      </c>
      <c r="AC394" s="9">
        <v>-386600</v>
      </c>
      <c r="AE394" s="9">
        <v>28000</v>
      </c>
      <c r="AG394" s="9">
        <f t="shared" si="126"/>
        <v>-414600</v>
      </c>
      <c r="AI394" s="21" t="str">
        <f t="shared" si="127"/>
        <v>N.M.</v>
      </c>
    </row>
    <row r="395" spans="1:35" ht="12.75" outlineLevel="1">
      <c r="A395" s="1" t="s">
        <v>835</v>
      </c>
      <c r="B395" s="16" t="s">
        <v>836</v>
      </c>
      <c r="C395" s="1" t="s">
        <v>1360</v>
      </c>
      <c r="E395" s="5">
        <v>0</v>
      </c>
      <c r="G395" s="5">
        <v>0</v>
      </c>
      <c r="I395" s="9">
        <f t="shared" si="120"/>
        <v>0</v>
      </c>
      <c r="K395" s="21">
        <f t="shared" si="121"/>
        <v>0</v>
      </c>
      <c r="M395" s="9">
        <v>0</v>
      </c>
      <c r="O395" s="9">
        <v>0</v>
      </c>
      <c r="Q395" s="9">
        <f t="shared" si="122"/>
        <v>0</v>
      </c>
      <c r="S395" s="21">
        <f t="shared" si="123"/>
        <v>0</v>
      </c>
      <c r="U395" s="9">
        <v>0</v>
      </c>
      <c r="W395" s="9">
        <v>2404.51</v>
      </c>
      <c r="Y395" s="9">
        <f t="shared" si="124"/>
        <v>-2404.51</v>
      </c>
      <c r="AA395" s="21" t="str">
        <f t="shared" si="125"/>
        <v>N.M.</v>
      </c>
      <c r="AC395" s="9">
        <v>0</v>
      </c>
      <c r="AE395" s="9">
        <v>78772.23</v>
      </c>
      <c r="AG395" s="9">
        <f t="shared" si="126"/>
        <v>-78772.23</v>
      </c>
      <c r="AI395" s="21" t="str">
        <f t="shared" si="127"/>
        <v>N.M.</v>
      </c>
    </row>
    <row r="396" spans="1:35" ht="12.75" outlineLevel="1">
      <c r="A396" s="1" t="s">
        <v>837</v>
      </c>
      <c r="B396" s="16" t="s">
        <v>838</v>
      </c>
      <c r="C396" s="1" t="s">
        <v>1360</v>
      </c>
      <c r="E396" s="5">
        <v>0</v>
      </c>
      <c r="G396" s="5">
        <v>2493.53</v>
      </c>
      <c r="I396" s="9">
        <f t="shared" si="120"/>
        <v>-2493.53</v>
      </c>
      <c r="K396" s="21" t="str">
        <f t="shared" si="121"/>
        <v>N.M.</v>
      </c>
      <c r="M396" s="9">
        <v>0</v>
      </c>
      <c r="O396" s="9">
        <v>7774.62</v>
      </c>
      <c r="Q396" s="9">
        <f t="shared" si="122"/>
        <v>-7774.62</v>
      </c>
      <c r="S396" s="21" t="str">
        <f t="shared" si="123"/>
        <v>N.M.</v>
      </c>
      <c r="U396" s="9">
        <v>78438.19</v>
      </c>
      <c r="W396" s="9">
        <v>11009.59</v>
      </c>
      <c r="Y396" s="9">
        <f t="shared" si="124"/>
        <v>67428.6</v>
      </c>
      <c r="AA396" s="21">
        <f t="shared" si="125"/>
        <v>6.124533247832118</v>
      </c>
      <c r="AC396" s="9">
        <v>199955.51</v>
      </c>
      <c r="AE396" s="9">
        <v>11009.59</v>
      </c>
      <c r="AG396" s="9">
        <f t="shared" si="126"/>
        <v>188945.92</v>
      </c>
      <c r="AI396" s="21" t="str">
        <f t="shared" si="127"/>
        <v>N.M.</v>
      </c>
    </row>
    <row r="397" spans="1:35" ht="12.75" outlineLevel="1">
      <c r="A397" s="1" t="s">
        <v>839</v>
      </c>
      <c r="B397" s="16" t="s">
        <v>840</v>
      </c>
      <c r="C397" s="1" t="s">
        <v>1360</v>
      </c>
      <c r="E397" s="5">
        <v>1306.71</v>
      </c>
      <c r="G397" s="5">
        <v>0</v>
      </c>
      <c r="I397" s="9">
        <f t="shared" si="120"/>
        <v>1306.71</v>
      </c>
      <c r="K397" s="21" t="str">
        <f t="shared" si="121"/>
        <v>N.M.</v>
      </c>
      <c r="M397" s="9">
        <v>4779.66</v>
      </c>
      <c r="O397" s="9">
        <v>0</v>
      </c>
      <c r="Q397" s="9">
        <f t="shared" si="122"/>
        <v>4779.66</v>
      </c>
      <c r="S397" s="21" t="str">
        <f t="shared" si="123"/>
        <v>N.M.</v>
      </c>
      <c r="U397" s="9">
        <v>7056.02</v>
      </c>
      <c r="W397" s="9">
        <v>0</v>
      </c>
      <c r="Y397" s="9">
        <f t="shared" si="124"/>
        <v>7056.02</v>
      </c>
      <c r="AA397" s="21" t="str">
        <f t="shared" si="125"/>
        <v>N.M.</v>
      </c>
      <c r="AC397" s="9">
        <v>7056.02</v>
      </c>
      <c r="AE397" s="9">
        <v>0</v>
      </c>
      <c r="AG397" s="9">
        <f t="shared" si="126"/>
        <v>7056.02</v>
      </c>
      <c r="AI397" s="21" t="str">
        <f t="shared" si="127"/>
        <v>N.M.</v>
      </c>
    </row>
    <row r="398" spans="1:35" ht="12.75" outlineLevel="1">
      <c r="A398" s="1" t="s">
        <v>841</v>
      </c>
      <c r="B398" s="16" t="s">
        <v>842</v>
      </c>
      <c r="C398" s="1" t="s">
        <v>1361</v>
      </c>
      <c r="E398" s="5">
        <v>0</v>
      </c>
      <c r="G398" s="5">
        <v>0</v>
      </c>
      <c r="I398" s="9">
        <f t="shared" si="120"/>
        <v>0</v>
      </c>
      <c r="K398" s="21">
        <f t="shared" si="121"/>
        <v>0</v>
      </c>
      <c r="M398" s="9">
        <v>0</v>
      </c>
      <c r="O398" s="9">
        <v>0</v>
      </c>
      <c r="Q398" s="9">
        <f t="shared" si="122"/>
        <v>0</v>
      </c>
      <c r="S398" s="21">
        <f t="shared" si="123"/>
        <v>0</v>
      </c>
      <c r="U398" s="9">
        <v>0</v>
      </c>
      <c r="W398" s="9">
        <v>100</v>
      </c>
      <c r="Y398" s="9">
        <f t="shared" si="124"/>
        <v>-100</v>
      </c>
      <c r="AA398" s="21" t="str">
        <f t="shared" si="125"/>
        <v>N.M.</v>
      </c>
      <c r="AC398" s="9">
        <v>0</v>
      </c>
      <c r="AE398" s="9">
        <v>100</v>
      </c>
      <c r="AG398" s="9">
        <f t="shared" si="126"/>
        <v>-100</v>
      </c>
      <c r="AI398" s="21" t="str">
        <f t="shared" si="127"/>
        <v>N.M.</v>
      </c>
    </row>
    <row r="399" spans="1:35" ht="12.75" outlineLevel="1">
      <c r="A399" s="1" t="s">
        <v>843</v>
      </c>
      <c r="B399" s="16" t="s">
        <v>844</v>
      </c>
      <c r="C399" s="1" t="s">
        <v>1361</v>
      </c>
      <c r="E399" s="5">
        <v>0</v>
      </c>
      <c r="G399" s="5">
        <v>0</v>
      </c>
      <c r="I399" s="9">
        <f t="shared" si="120"/>
        <v>0</v>
      </c>
      <c r="K399" s="21">
        <f t="shared" si="121"/>
        <v>0</v>
      </c>
      <c r="M399" s="9">
        <v>0</v>
      </c>
      <c r="O399" s="9">
        <v>0</v>
      </c>
      <c r="Q399" s="9">
        <f t="shared" si="122"/>
        <v>0</v>
      </c>
      <c r="S399" s="21">
        <f t="shared" si="123"/>
        <v>0</v>
      </c>
      <c r="U399" s="9">
        <v>100</v>
      </c>
      <c r="W399" s="9">
        <v>0</v>
      </c>
      <c r="Y399" s="9">
        <f t="shared" si="124"/>
        <v>100</v>
      </c>
      <c r="AA399" s="21" t="str">
        <f t="shared" si="125"/>
        <v>N.M.</v>
      </c>
      <c r="AC399" s="9">
        <v>100</v>
      </c>
      <c r="AE399" s="9">
        <v>0</v>
      </c>
      <c r="AG399" s="9">
        <f t="shared" si="126"/>
        <v>100</v>
      </c>
      <c r="AI399" s="21" t="str">
        <f t="shared" si="127"/>
        <v>N.M.</v>
      </c>
    </row>
    <row r="400" spans="1:35" ht="12.75" outlineLevel="1">
      <c r="A400" s="1" t="s">
        <v>845</v>
      </c>
      <c r="B400" s="16" t="s">
        <v>846</v>
      </c>
      <c r="C400" s="1" t="s">
        <v>1362</v>
      </c>
      <c r="E400" s="5">
        <v>0</v>
      </c>
      <c r="G400" s="5">
        <v>226.45000000000002</v>
      </c>
      <c r="I400" s="9">
        <f t="shared" si="120"/>
        <v>-226.45000000000002</v>
      </c>
      <c r="K400" s="21" t="str">
        <f t="shared" si="121"/>
        <v>N.M.</v>
      </c>
      <c r="M400" s="9">
        <v>0</v>
      </c>
      <c r="O400" s="9">
        <v>-805.62</v>
      </c>
      <c r="Q400" s="9">
        <f t="shared" si="122"/>
        <v>805.62</v>
      </c>
      <c r="S400" s="21" t="str">
        <f t="shared" si="123"/>
        <v>N.M.</v>
      </c>
      <c r="U400" s="9">
        <v>0</v>
      </c>
      <c r="W400" s="9">
        <v>-593.9</v>
      </c>
      <c r="Y400" s="9">
        <f t="shared" si="124"/>
        <v>593.9</v>
      </c>
      <c r="AA400" s="21" t="str">
        <f t="shared" si="125"/>
        <v>N.M.</v>
      </c>
      <c r="AC400" s="9">
        <v>134.82</v>
      </c>
      <c r="AE400" s="9">
        <v>4313.9800000000005</v>
      </c>
      <c r="AG400" s="9">
        <f t="shared" si="126"/>
        <v>-4179.160000000001</v>
      </c>
      <c r="AI400" s="21">
        <f t="shared" si="127"/>
        <v>-0.9687481165883941</v>
      </c>
    </row>
    <row r="401" spans="1:35" ht="12.75" outlineLevel="1">
      <c r="A401" s="1" t="s">
        <v>847</v>
      </c>
      <c r="B401" s="16" t="s">
        <v>848</v>
      </c>
      <c r="C401" s="1" t="s">
        <v>1362</v>
      </c>
      <c r="E401" s="5">
        <v>21.93</v>
      </c>
      <c r="G401" s="5">
        <v>0</v>
      </c>
      <c r="I401" s="9">
        <f t="shared" si="120"/>
        <v>21.93</v>
      </c>
      <c r="K401" s="21" t="str">
        <f t="shared" si="121"/>
        <v>N.M.</v>
      </c>
      <c r="M401" s="9">
        <v>103.72</v>
      </c>
      <c r="O401" s="9">
        <v>0</v>
      </c>
      <c r="Q401" s="9">
        <f t="shared" si="122"/>
        <v>103.72</v>
      </c>
      <c r="S401" s="21" t="str">
        <f t="shared" si="123"/>
        <v>N.M.</v>
      </c>
      <c r="U401" s="9">
        <v>103.72</v>
      </c>
      <c r="W401" s="9">
        <v>0</v>
      </c>
      <c r="Y401" s="9">
        <f t="shared" si="124"/>
        <v>103.72</v>
      </c>
      <c r="AA401" s="21" t="str">
        <f t="shared" si="125"/>
        <v>N.M.</v>
      </c>
      <c r="AC401" s="9">
        <v>-10836.7</v>
      </c>
      <c r="AE401" s="9">
        <v>24230</v>
      </c>
      <c r="AG401" s="9">
        <f t="shared" si="126"/>
        <v>-35066.7</v>
      </c>
      <c r="AI401" s="21">
        <f t="shared" si="127"/>
        <v>-1.4472430870821296</v>
      </c>
    </row>
    <row r="402" spans="1:35" ht="12.75" outlineLevel="1">
      <c r="A402" s="1" t="s">
        <v>849</v>
      </c>
      <c r="B402" s="16" t="s">
        <v>850</v>
      </c>
      <c r="C402" s="1" t="s">
        <v>1362</v>
      </c>
      <c r="E402" s="5">
        <v>18.830000000000002</v>
      </c>
      <c r="G402" s="5">
        <v>2925</v>
      </c>
      <c r="I402" s="9">
        <f t="shared" si="120"/>
        <v>-2906.17</v>
      </c>
      <c r="K402" s="21">
        <f t="shared" si="121"/>
        <v>-0.9935623931623931</v>
      </c>
      <c r="M402" s="9">
        <v>-790.13</v>
      </c>
      <c r="O402" s="9">
        <v>8775</v>
      </c>
      <c r="Q402" s="9">
        <f t="shared" si="122"/>
        <v>-9565.13</v>
      </c>
      <c r="S402" s="21">
        <f t="shared" si="123"/>
        <v>-1.0900433048433047</v>
      </c>
      <c r="U402" s="9">
        <v>-790.13</v>
      </c>
      <c r="W402" s="9">
        <v>14625</v>
      </c>
      <c r="Y402" s="9">
        <f t="shared" si="124"/>
        <v>-15415.13</v>
      </c>
      <c r="AA402" s="21">
        <f t="shared" si="125"/>
        <v>-1.0540259829059828</v>
      </c>
      <c r="AC402" s="9">
        <v>19702.87</v>
      </c>
      <c r="AE402" s="9">
        <v>14625</v>
      </c>
      <c r="AG402" s="9">
        <f t="shared" si="126"/>
        <v>5077.869999999999</v>
      </c>
      <c r="AI402" s="21">
        <f t="shared" si="127"/>
        <v>0.34720478632478624</v>
      </c>
    </row>
    <row r="403" spans="1:35" ht="12.75" outlineLevel="1">
      <c r="A403" s="1" t="s">
        <v>851</v>
      </c>
      <c r="B403" s="16" t="s">
        <v>852</v>
      </c>
      <c r="C403" s="1" t="s">
        <v>1362</v>
      </c>
      <c r="E403" s="5">
        <v>2750</v>
      </c>
      <c r="G403" s="5">
        <v>0</v>
      </c>
      <c r="I403" s="9">
        <f t="shared" si="120"/>
        <v>2750</v>
      </c>
      <c r="K403" s="21" t="str">
        <f t="shared" si="121"/>
        <v>N.M.</v>
      </c>
      <c r="M403" s="9">
        <v>8250</v>
      </c>
      <c r="O403" s="9">
        <v>0</v>
      </c>
      <c r="Q403" s="9">
        <f t="shared" si="122"/>
        <v>8250</v>
      </c>
      <c r="S403" s="21" t="str">
        <f t="shared" si="123"/>
        <v>N.M.</v>
      </c>
      <c r="U403" s="9">
        <v>13750</v>
      </c>
      <c r="W403" s="9">
        <v>0</v>
      </c>
      <c r="Y403" s="9">
        <f t="shared" si="124"/>
        <v>13750</v>
      </c>
      <c r="AA403" s="21" t="str">
        <f t="shared" si="125"/>
        <v>N.M.</v>
      </c>
      <c r="AC403" s="9">
        <v>13750</v>
      </c>
      <c r="AE403" s="9">
        <v>0</v>
      </c>
      <c r="AG403" s="9">
        <f t="shared" si="126"/>
        <v>13750</v>
      </c>
      <c r="AI403" s="21" t="str">
        <f t="shared" si="127"/>
        <v>N.M.</v>
      </c>
    </row>
    <row r="404" spans="1:35" ht="12.75" outlineLevel="1">
      <c r="A404" s="1" t="s">
        <v>853</v>
      </c>
      <c r="B404" s="16" t="s">
        <v>854</v>
      </c>
      <c r="C404" s="1" t="s">
        <v>1363</v>
      </c>
      <c r="E404" s="5">
        <v>-83227.411</v>
      </c>
      <c r="G404" s="5">
        <v>-93852.39</v>
      </c>
      <c r="I404" s="9">
        <f t="shared" si="120"/>
        <v>10624.979000000007</v>
      </c>
      <c r="K404" s="21">
        <f t="shared" si="121"/>
        <v>0.11320946648241996</v>
      </c>
      <c r="M404" s="9">
        <v>-221893.743</v>
      </c>
      <c r="O404" s="9">
        <v>-255674.099</v>
      </c>
      <c r="Q404" s="9">
        <f t="shared" si="122"/>
        <v>33780.356</v>
      </c>
      <c r="S404" s="21">
        <f t="shared" si="123"/>
        <v>0.13212271454997873</v>
      </c>
      <c r="U404" s="9">
        <v>-448475.433</v>
      </c>
      <c r="W404" s="9">
        <v>-452347.589</v>
      </c>
      <c r="Y404" s="9">
        <f t="shared" si="124"/>
        <v>3872.155999999959</v>
      </c>
      <c r="AA404" s="21">
        <f t="shared" si="125"/>
        <v>0.00856013405213476</v>
      </c>
      <c r="AC404" s="9">
        <v>-1181947.399</v>
      </c>
      <c r="AE404" s="9">
        <v>-1064829.257</v>
      </c>
      <c r="AG404" s="9">
        <f t="shared" si="126"/>
        <v>-117118.14199999999</v>
      </c>
      <c r="AI404" s="21">
        <f t="shared" si="127"/>
        <v>-0.10998771984342649</v>
      </c>
    </row>
    <row r="405" spans="1:35" ht="12.75" outlineLevel="1">
      <c r="A405" s="1" t="s">
        <v>855</v>
      </c>
      <c r="B405" s="16" t="s">
        <v>856</v>
      </c>
      <c r="C405" s="1" t="s">
        <v>1364</v>
      </c>
      <c r="E405" s="5">
        <v>-943.614</v>
      </c>
      <c r="G405" s="5">
        <v>-981.24</v>
      </c>
      <c r="I405" s="9">
        <f t="shared" si="120"/>
        <v>37.625999999999976</v>
      </c>
      <c r="K405" s="21">
        <f t="shared" si="121"/>
        <v>0.038345358933594205</v>
      </c>
      <c r="M405" s="9">
        <v>-2787.5640000000003</v>
      </c>
      <c r="O405" s="9">
        <v>-2694.884</v>
      </c>
      <c r="Q405" s="9">
        <f t="shared" si="122"/>
        <v>-92.68000000000029</v>
      </c>
      <c r="S405" s="21">
        <f t="shared" si="123"/>
        <v>-0.03439109067403283</v>
      </c>
      <c r="U405" s="9">
        <v>-4711.234</v>
      </c>
      <c r="W405" s="9">
        <v>-4547.425</v>
      </c>
      <c r="Y405" s="9">
        <f t="shared" si="124"/>
        <v>-163.8090000000002</v>
      </c>
      <c r="AA405" s="21">
        <f t="shared" si="125"/>
        <v>-0.036022364305073794</v>
      </c>
      <c r="AC405" s="9">
        <v>-12204.074</v>
      </c>
      <c r="AE405" s="9">
        <v>-13677.768</v>
      </c>
      <c r="AG405" s="9">
        <f t="shared" si="126"/>
        <v>1473.6939999999995</v>
      </c>
      <c r="AI405" s="21">
        <f t="shared" si="127"/>
        <v>0.10774374883387403</v>
      </c>
    </row>
    <row r="406" spans="1:35" ht="12.75" outlineLevel="1">
      <c r="A406" s="1" t="s">
        <v>857</v>
      </c>
      <c r="B406" s="16" t="s">
        <v>858</v>
      </c>
      <c r="C406" s="1" t="s">
        <v>1365</v>
      </c>
      <c r="E406" s="5">
        <v>-951.7220000000001</v>
      </c>
      <c r="G406" s="5">
        <v>-981.168</v>
      </c>
      <c r="I406" s="9">
        <f t="shared" si="120"/>
        <v>29.445999999999913</v>
      </c>
      <c r="K406" s="21">
        <f t="shared" si="121"/>
        <v>0.030011170360223643</v>
      </c>
      <c r="M406" s="9">
        <v>-3073.072</v>
      </c>
      <c r="O406" s="9">
        <v>-2509.367</v>
      </c>
      <c r="Q406" s="9">
        <f t="shared" si="122"/>
        <v>-563.7049999999999</v>
      </c>
      <c r="S406" s="21">
        <f t="shared" si="123"/>
        <v>-0.2246403176577997</v>
      </c>
      <c r="U406" s="9">
        <v>-5489.3820000000005</v>
      </c>
      <c r="W406" s="9">
        <v>-3917.248</v>
      </c>
      <c r="Y406" s="9">
        <f t="shared" si="124"/>
        <v>-1572.1340000000005</v>
      </c>
      <c r="AA406" s="21">
        <f t="shared" si="125"/>
        <v>-0.4013363463329359</v>
      </c>
      <c r="AC406" s="9">
        <v>-12982.131000000001</v>
      </c>
      <c r="AE406" s="9">
        <v>-10848.128</v>
      </c>
      <c r="AG406" s="9">
        <f t="shared" si="126"/>
        <v>-2134.0030000000006</v>
      </c>
      <c r="AI406" s="21">
        <f t="shared" si="127"/>
        <v>-0.19671624449859004</v>
      </c>
    </row>
    <row r="407" spans="1:35" ht="12.75" outlineLevel="1">
      <c r="A407" s="1" t="s">
        <v>859</v>
      </c>
      <c r="B407" s="16" t="s">
        <v>860</v>
      </c>
      <c r="C407" s="1" t="s">
        <v>1366</v>
      </c>
      <c r="E407" s="5">
        <v>0</v>
      </c>
      <c r="G407" s="5">
        <v>0</v>
      </c>
      <c r="I407" s="9">
        <f t="shared" si="120"/>
        <v>0</v>
      </c>
      <c r="K407" s="21">
        <f t="shared" si="121"/>
        <v>0</v>
      </c>
      <c r="M407" s="9">
        <v>0</v>
      </c>
      <c r="O407" s="9">
        <v>0</v>
      </c>
      <c r="Q407" s="9">
        <f t="shared" si="122"/>
        <v>0</v>
      </c>
      <c r="S407" s="21">
        <f t="shared" si="123"/>
        <v>0</v>
      </c>
      <c r="U407" s="9">
        <v>0</v>
      </c>
      <c r="W407" s="9">
        <v>0</v>
      </c>
      <c r="Y407" s="9">
        <f t="shared" si="124"/>
        <v>0</v>
      </c>
      <c r="AA407" s="21">
        <f t="shared" si="125"/>
        <v>0</v>
      </c>
      <c r="AC407" s="9">
        <v>0</v>
      </c>
      <c r="AE407" s="9">
        <v>1748.07</v>
      </c>
      <c r="AG407" s="9">
        <f t="shared" si="126"/>
        <v>-1748.07</v>
      </c>
      <c r="AI407" s="21" t="str">
        <f t="shared" si="127"/>
        <v>N.M.</v>
      </c>
    </row>
    <row r="408" spans="1:35" ht="12.75" outlineLevel="1">
      <c r="A408" s="1" t="s">
        <v>861</v>
      </c>
      <c r="B408" s="16" t="s">
        <v>862</v>
      </c>
      <c r="C408" s="1" t="s">
        <v>1366</v>
      </c>
      <c r="E408" s="5">
        <v>0</v>
      </c>
      <c r="G408" s="5">
        <v>0</v>
      </c>
      <c r="I408" s="9">
        <f t="shared" si="120"/>
        <v>0</v>
      </c>
      <c r="K408" s="21">
        <f t="shared" si="121"/>
        <v>0</v>
      </c>
      <c r="M408" s="9">
        <v>0</v>
      </c>
      <c r="O408" s="9">
        <v>0</v>
      </c>
      <c r="Q408" s="9">
        <f t="shared" si="122"/>
        <v>0</v>
      </c>
      <c r="S408" s="21">
        <f t="shared" si="123"/>
        <v>0</v>
      </c>
      <c r="U408" s="9">
        <v>0</v>
      </c>
      <c r="W408" s="9">
        <v>0</v>
      </c>
      <c r="Y408" s="9">
        <f t="shared" si="124"/>
        <v>0</v>
      </c>
      <c r="AA408" s="21">
        <f t="shared" si="125"/>
        <v>0</v>
      </c>
      <c r="AC408" s="9">
        <v>1018.9300000000001</v>
      </c>
      <c r="AE408" s="9">
        <v>8750</v>
      </c>
      <c r="AG408" s="9">
        <f t="shared" si="126"/>
        <v>-7731.07</v>
      </c>
      <c r="AI408" s="21">
        <f t="shared" si="127"/>
        <v>-0.8835508571428571</v>
      </c>
    </row>
    <row r="409" spans="1:35" ht="12.75" outlineLevel="1">
      <c r="A409" s="1" t="s">
        <v>863</v>
      </c>
      <c r="B409" s="16" t="s">
        <v>864</v>
      </c>
      <c r="C409" s="1" t="s">
        <v>1366</v>
      </c>
      <c r="E409" s="5">
        <v>0</v>
      </c>
      <c r="G409" s="5">
        <v>1002</v>
      </c>
      <c r="I409" s="9">
        <f t="shared" si="120"/>
        <v>-1002</v>
      </c>
      <c r="K409" s="21" t="str">
        <f t="shared" si="121"/>
        <v>N.M.</v>
      </c>
      <c r="M409" s="9">
        <v>-864.4300000000001</v>
      </c>
      <c r="O409" s="9">
        <v>3006</v>
      </c>
      <c r="Q409" s="9">
        <f t="shared" si="122"/>
        <v>-3870.4300000000003</v>
      </c>
      <c r="S409" s="21">
        <f t="shared" si="123"/>
        <v>-1.2875681969394546</v>
      </c>
      <c r="U409" s="9">
        <v>-864.4300000000001</v>
      </c>
      <c r="W409" s="9">
        <v>5010</v>
      </c>
      <c r="Y409" s="9">
        <f t="shared" si="124"/>
        <v>-5874.43</v>
      </c>
      <c r="AA409" s="21">
        <f t="shared" si="125"/>
        <v>-1.1725409181636728</v>
      </c>
      <c r="AC409" s="9">
        <v>6145.57</v>
      </c>
      <c r="AE409" s="9">
        <v>5010</v>
      </c>
      <c r="AG409" s="9">
        <f t="shared" si="126"/>
        <v>1135.5699999999997</v>
      </c>
      <c r="AI409" s="21">
        <f t="shared" si="127"/>
        <v>0.22666067864271452</v>
      </c>
    </row>
    <row r="410" spans="1:35" ht="12.75" outlineLevel="1">
      <c r="A410" s="1" t="s">
        <v>865</v>
      </c>
      <c r="B410" s="16" t="s">
        <v>866</v>
      </c>
      <c r="C410" s="1" t="s">
        <v>1366</v>
      </c>
      <c r="E410" s="5">
        <v>1002</v>
      </c>
      <c r="G410" s="5">
        <v>0</v>
      </c>
      <c r="I410" s="9">
        <f t="shared" si="120"/>
        <v>1002</v>
      </c>
      <c r="K410" s="21" t="str">
        <f t="shared" si="121"/>
        <v>N.M.</v>
      </c>
      <c r="M410" s="9">
        <v>3006</v>
      </c>
      <c r="O410" s="9">
        <v>0</v>
      </c>
      <c r="Q410" s="9">
        <f t="shared" si="122"/>
        <v>3006</v>
      </c>
      <c r="S410" s="21" t="str">
        <f t="shared" si="123"/>
        <v>N.M.</v>
      </c>
      <c r="U410" s="9">
        <v>5010</v>
      </c>
      <c r="W410" s="9">
        <v>0</v>
      </c>
      <c r="Y410" s="9">
        <f t="shared" si="124"/>
        <v>5010</v>
      </c>
      <c r="AA410" s="21" t="str">
        <f t="shared" si="125"/>
        <v>N.M.</v>
      </c>
      <c r="AC410" s="9">
        <v>5010</v>
      </c>
      <c r="AE410" s="9">
        <v>0</v>
      </c>
      <c r="AG410" s="9">
        <f t="shared" si="126"/>
        <v>5010</v>
      </c>
      <c r="AI410" s="21" t="str">
        <f t="shared" si="127"/>
        <v>N.M.</v>
      </c>
    </row>
    <row r="411" spans="1:68" s="16" customFormat="1" ht="12.75">
      <c r="A411" s="16" t="s">
        <v>38</v>
      </c>
      <c r="B411" s="114"/>
      <c r="C411" s="16" t="s">
        <v>39</v>
      </c>
      <c r="D411" s="9"/>
      <c r="E411" s="9">
        <v>989147.153</v>
      </c>
      <c r="F411" s="9"/>
      <c r="G411" s="9">
        <v>1025127.213</v>
      </c>
      <c r="H411" s="9"/>
      <c r="I411" s="9">
        <f>+E411-G411</f>
        <v>-35980.05999999994</v>
      </c>
      <c r="J411" s="44" t="str">
        <f>IF((+E411-G411)=(I411),"  ",$AO$527)</f>
        <v>  </v>
      </c>
      <c r="K411" s="38">
        <f>IF(G411&lt;0,IF(I411=0,0,IF(OR(G411=0,E411=0),"N.M.",IF(ABS(I411/G411)&gt;=10,"N.M.",I411/(-G411)))),IF(I411=0,0,IF(OR(G411=0,E411=0),"N.M.",IF(ABS(I411/G411)&gt;=10,"N.M.",I411/G411))))</f>
        <v>-0.035098141522070726</v>
      </c>
      <c r="L411" s="45"/>
      <c r="M411" s="5">
        <v>3539904.0300000003</v>
      </c>
      <c r="N411" s="9"/>
      <c r="O411" s="5">
        <v>2772308.6280000005</v>
      </c>
      <c r="P411" s="9"/>
      <c r="Q411" s="9">
        <f>(+M411-O411)</f>
        <v>767595.4019999998</v>
      </c>
      <c r="R411" s="44" t="str">
        <f>IF((+M411-O411)=(Q411),"  ",$AO$527)</f>
        <v>  </v>
      </c>
      <c r="S411" s="38">
        <f>IF(O411&lt;0,IF(Q411=0,0,IF(OR(O411=0,M411=0),"N.M.",IF(ABS(Q411/O411)&gt;=10,"N.M.",Q411/(-O411)))),IF(Q411=0,0,IF(OR(O411=0,M411=0),"N.M.",IF(ABS(Q411/O411)&gt;=10,"N.M.",Q411/O411))))</f>
        <v>0.2768794910665335</v>
      </c>
      <c r="T411" s="45"/>
      <c r="U411" s="9">
        <v>4942960.430000001</v>
      </c>
      <c r="V411" s="9"/>
      <c r="W411" s="9">
        <v>3077412.1599999997</v>
      </c>
      <c r="X411" s="9"/>
      <c r="Y411" s="9">
        <f>(+U411-W411)</f>
        <v>1865548.270000001</v>
      </c>
      <c r="Z411" s="44" t="str">
        <f>IF((+U411-W411)=(Y411),"  ",$AO$527)</f>
        <v>  </v>
      </c>
      <c r="AA411" s="38">
        <f>IF(W411&lt;0,IF(Y411=0,0,IF(OR(W411=0,U411=0),"N.M.",IF(ABS(Y411/W411)&gt;=10,"N.M.",Y411/(-W411)))),IF(Y411=0,0,IF(OR(W411=0,U411=0),"N.M.",IF(ABS(Y411/W411)&gt;=10,"N.M.",Y411/W411))))</f>
        <v>0.6062068299619643</v>
      </c>
      <c r="AB411" s="45"/>
      <c r="AC411" s="9">
        <v>11509766.151000002</v>
      </c>
      <c r="AD411" s="9"/>
      <c r="AE411" s="9">
        <v>10192172.764999999</v>
      </c>
      <c r="AF411" s="9"/>
      <c r="AG411" s="9">
        <f>(+AC411-AE411)</f>
        <v>1317593.3860000037</v>
      </c>
      <c r="AH411" s="44" t="str">
        <f>IF((+AC411-AE411)=(AG411),"  ",$AO$527)</f>
        <v>  </v>
      </c>
      <c r="AI411" s="38">
        <f>IF(AE411&lt;0,IF(AG411=0,0,IF(OR(AE411=0,AC411=0),"N.M.",IF(ABS(AG411/AE411)&gt;=10,"N.M.",AG411/(-AE411)))),IF(AG411=0,0,IF(OR(AE411=0,AC411=0),"N.M.",IF(ABS(AG411/AE411)&gt;=10,"N.M.",AG411/AE411))))</f>
        <v>0.12927502470568686</v>
      </c>
      <c r="AJ411" s="9"/>
      <c r="AK411" s="9"/>
      <c r="AL411" s="9"/>
      <c r="AM411" s="9"/>
      <c r="AN411" s="9"/>
      <c r="AO411" s="9"/>
      <c r="AP411" s="115"/>
      <c r="AQ411" s="116"/>
      <c r="AR411" s="45"/>
      <c r="AS411" s="9"/>
      <c r="AT411" s="9"/>
      <c r="AU411" s="9"/>
      <c r="AV411" s="9"/>
      <c r="AW411" s="9"/>
      <c r="AX411" s="115"/>
      <c r="AY411" s="116"/>
      <c r="AZ411" s="45"/>
      <c r="BA411" s="9"/>
      <c r="BB411" s="9"/>
      <c r="BC411" s="9"/>
      <c r="BD411" s="115"/>
      <c r="BE411" s="116"/>
      <c r="BF411" s="45"/>
      <c r="BG411" s="9"/>
      <c r="BH411" s="86"/>
      <c r="BI411" s="9"/>
      <c r="BJ411" s="86"/>
      <c r="BK411" s="9"/>
      <c r="BL411" s="86"/>
      <c r="BM411" s="9"/>
      <c r="BN411" s="86"/>
      <c r="BO411" s="86"/>
      <c r="BP411" s="86"/>
    </row>
    <row r="412" spans="1:35" ht="12.75" outlineLevel="1">
      <c r="A412" s="1" t="s">
        <v>867</v>
      </c>
      <c r="B412" s="16" t="s">
        <v>868</v>
      </c>
      <c r="C412" s="1" t="s">
        <v>1367</v>
      </c>
      <c r="E412" s="5">
        <v>0</v>
      </c>
      <c r="G412" s="5">
        <v>0</v>
      </c>
      <c r="I412" s="9">
        <f aca="true" t="shared" si="128" ref="I412:I417">+E412-G412</f>
        <v>0</v>
      </c>
      <c r="K412" s="21">
        <f aca="true" t="shared" si="129" ref="K412:K417">IF(G412&lt;0,IF(I412=0,0,IF(OR(G412=0,E412=0),"N.M.",IF(ABS(I412/G412)&gt;=10,"N.M.",I412/(-G412)))),IF(I412=0,0,IF(OR(G412=0,E412=0),"N.M.",IF(ABS(I412/G412)&gt;=10,"N.M.",I412/G412))))</f>
        <v>0</v>
      </c>
      <c r="M412" s="9">
        <v>0</v>
      </c>
      <c r="O412" s="9">
        <v>-5596</v>
      </c>
      <c r="Q412" s="9">
        <f aca="true" t="shared" si="130" ref="Q412:Q417">(+M412-O412)</f>
        <v>5596</v>
      </c>
      <c r="S412" s="21" t="str">
        <f aca="true" t="shared" si="131" ref="S412:S417">IF(O412&lt;0,IF(Q412=0,0,IF(OR(O412=0,M412=0),"N.M.",IF(ABS(Q412/O412)&gt;=10,"N.M.",Q412/(-O412)))),IF(Q412=0,0,IF(OR(O412=0,M412=0),"N.M.",IF(ABS(Q412/O412)&gt;=10,"N.M.",Q412/O412))))</f>
        <v>N.M.</v>
      </c>
      <c r="U412" s="9">
        <v>0</v>
      </c>
      <c r="W412" s="9">
        <v>-5596</v>
      </c>
      <c r="Y412" s="9">
        <f aca="true" t="shared" si="132" ref="Y412:Y417">(+U412-W412)</f>
        <v>5596</v>
      </c>
      <c r="AA412" s="21" t="str">
        <f aca="true" t="shared" si="133" ref="AA412:AA417">IF(W412&lt;0,IF(Y412=0,0,IF(OR(W412=0,U412=0),"N.M.",IF(ABS(Y412/W412)&gt;=10,"N.M.",Y412/(-W412)))),IF(Y412=0,0,IF(OR(W412=0,U412=0),"N.M.",IF(ABS(Y412/W412)&gt;=10,"N.M.",Y412/W412))))</f>
        <v>N.M.</v>
      </c>
      <c r="AC412" s="9">
        <v>42254</v>
      </c>
      <c r="AE412" s="9">
        <v>-5596</v>
      </c>
      <c r="AG412" s="9">
        <f aca="true" t="shared" si="134" ref="AG412:AG417">(+AC412-AE412)</f>
        <v>47850</v>
      </c>
      <c r="AI412" s="21">
        <f aca="true" t="shared" si="135" ref="AI412:AI417">IF(AE412&lt;0,IF(AG412=0,0,IF(OR(AE412=0,AC412=0),"N.M.",IF(ABS(AG412/AE412)&gt;=10,"N.M.",AG412/(-AE412)))),IF(AG412=0,0,IF(OR(AE412=0,AC412=0),"N.M.",IF(ABS(AG412/AE412)&gt;=10,"N.M.",AG412/AE412))))</f>
        <v>8.550750536097212</v>
      </c>
    </row>
    <row r="413" spans="1:35" ht="12.75" outlineLevel="1">
      <c r="A413" s="1" t="s">
        <v>869</v>
      </c>
      <c r="B413" s="16" t="s">
        <v>870</v>
      </c>
      <c r="C413" s="1" t="s">
        <v>1367</v>
      </c>
      <c r="E413" s="5">
        <v>0</v>
      </c>
      <c r="G413" s="5">
        <v>0</v>
      </c>
      <c r="I413" s="9">
        <f t="shared" si="128"/>
        <v>0</v>
      </c>
      <c r="K413" s="21">
        <f t="shared" si="129"/>
        <v>0</v>
      </c>
      <c r="M413" s="9">
        <v>0</v>
      </c>
      <c r="O413" s="9">
        <v>0</v>
      </c>
      <c r="Q413" s="9">
        <f t="shared" si="130"/>
        <v>0</v>
      </c>
      <c r="S413" s="21">
        <f t="shared" si="131"/>
        <v>0</v>
      </c>
      <c r="U413" s="9">
        <v>0</v>
      </c>
      <c r="W413" s="9">
        <v>0</v>
      </c>
      <c r="Y413" s="9">
        <f t="shared" si="132"/>
        <v>0</v>
      </c>
      <c r="AA413" s="21">
        <f t="shared" si="133"/>
        <v>0</v>
      </c>
      <c r="AC413" s="9">
        <v>0</v>
      </c>
      <c r="AE413" s="9">
        <v>29977</v>
      </c>
      <c r="AG413" s="9">
        <f t="shared" si="134"/>
        <v>-29977</v>
      </c>
      <c r="AI413" s="21" t="str">
        <f t="shared" si="135"/>
        <v>N.M.</v>
      </c>
    </row>
    <row r="414" spans="1:35" ht="12.75" outlineLevel="1">
      <c r="A414" s="1" t="s">
        <v>871</v>
      </c>
      <c r="B414" s="16" t="s">
        <v>872</v>
      </c>
      <c r="C414" s="1" t="s">
        <v>1367</v>
      </c>
      <c r="E414" s="5">
        <v>0</v>
      </c>
      <c r="G414" s="5">
        <v>0</v>
      </c>
      <c r="I414" s="9">
        <f t="shared" si="128"/>
        <v>0</v>
      </c>
      <c r="K414" s="21">
        <f t="shared" si="129"/>
        <v>0</v>
      </c>
      <c r="M414" s="9">
        <v>0</v>
      </c>
      <c r="O414" s="9">
        <v>0</v>
      </c>
      <c r="Q414" s="9">
        <f t="shared" si="130"/>
        <v>0</v>
      </c>
      <c r="S414" s="21">
        <f t="shared" si="131"/>
        <v>0</v>
      </c>
      <c r="U414" s="9">
        <v>0</v>
      </c>
      <c r="W414" s="9">
        <v>0</v>
      </c>
      <c r="Y414" s="9">
        <f t="shared" si="132"/>
        <v>0</v>
      </c>
      <c r="AA414" s="21">
        <f t="shared" si="133"/>
        <v>0</v>
      </c>
      <c r="AC414" s="9">
        <v>0</v>
      </c>
      <c r="AE414" s="9">
        <v>-267892</v>
      </c>
      <c r="AG414" s="9">
        <f t="shared" si="134"/>
        <v>267892</v>
      </c>
      <c r="AI414" s="21" t="str">
        <f t="shared" si="135"/>
        <v>N.M.</v>
      </c>
    </row>
    <row r="415" spans="1:35" ht="12.75" outlineLevel="1">
      <c r="A415" s="1" t="s">
        <v>873</v>
      </c>
      <c r="B415" s="16" t="s">
        <v>874</v>
      </c>
      <c r="C415" s="1" t="s">
        <v>1367</v>
      </c>
      <c r="E415" s="5">
        <v>0</v>
      </c>
      <c r="G415" s="5">
        <v>0</v>
      </c>
      <c r="I415" s="9">
        <f t="shared" si="128"/>
        <v>0</v>
      </c>
      <c r="K415" s="21">
        <f t="shared" si="129"/>
        <v>0</v>
      </c>
      <c r="M415" s="9">
        <v>0</v>
      </c>
      <c r="O415" s="9">
        <v>0</v>
      </c>
      <c r="Q415" s="9">
        <f t="shared" si="130"/>
        <v>0</v>
      </c>
      <c r="S415" s="21">
        <f t="shared" si="131"/>
        <v>0</v>
      </c>
      <c r="U415" s="9">
        <v>0</v>
      </c>
      <c r="W415" s="9">
        <v>0</v>
      </c>
      <c r="Y415" s="9">
        <f t="shared" si="132"/>
        <v>0</v>
      </c>
      <c r="AA415" s="21">
        <f t="shared" si="133"/>
        <v>0</v>
      </c>
      <c r="AC415" s="9">
        <v>-525794.1</v>
      </c>
      <c r="AE415" s="9">
        <v>605410</v>
      </c>
      <c r="AG415" s="9">
        <f t="shared" si="134"/>
        <v>-1131204.1</v>
      </c>
      <c r="AI415" s="21">
        <f t="shared" si="135"/>
        <v>-1.8684925917972945</v>
      </c>
    </row>
    <row r="416" spans="1:35" ht="12.75" outlineLevel="1">
      <c r="A416" s="1" t="s">
        <v>875</v>
      </c>
      <c r="B416" s="16" t="s">
        <v>876</v>
      </c>
      <c r="C416" s="1" t="s">
        <v>1367</v>
      </c>
      <c r="E416" s="5">
        <v>0</v>
      </c>
      <c r="G416" s="5">
        <v>247007.4</v>
      </c>
      <c r="I416" s="9">
        <f t="shared" si="128"/>
        <v>-247007.4</v>
      </c>
      <c r="K416" s="21" t="str">
        <f t="shared" si="129"/>
        <v>N.M.</v>
      </c>
      <c r="M416" s="9">
        <v>0</v>
      </c>
      <c r="O416" s="9">
        <v>178343.64</v>
      </c>
      <c r="Q416" s="9">
        <f t="shared" si="130"/>
        <v>-178343.64</v>
      </c>
      <c r="S416" s="21" t="str">
        <f t="shared" si="131"/>
        <v>N.M.</v>
      </c>
      <c r="U416" s="9">
        <v>0</v>
      </c>
      <c r="W416" s="9">
        <v>678596.25</v>
      </c>
      <c r="Y416" s="9">
        <f t="shared" si="132"/>
        <v>-678596.25</v>
      </c>
      <c r="AA416" s="21" t="str">
        <f t="shared" si="133"/>
        <v>N.M.</v>
      </c>
      <c r="AC416" s="9">
        <v>1381934.8900000001</v>
      </c>
      <c r="AE416" s="9">
        <v>678596.25</v>
      </c>
      <c r="AG416" s="9">
        <f t="shared" si="134"/>
        <v>703338.6400000001</v>
      </c>
      <c r="AI416" s="21">
        <f t="shared" si="135"/>
        <v>1.0364611357637183</v>
      </c>
    </row>
    <row r="417" spans="1:35" ht="12.75" outlineLevel="1">
      <c r="A417" s="1" t="s">
        <v>877</v>
      </c>
      <c r="B417" s="16" t="s">
        <v>878</v>
      </c>
      <c r="C417" s="1" t="s">
        <v>1367</v>
      </c>
      <c r="E417" s="5">
        <v>133233.09</v>
      </c>
      <c r="G417" s="5">
        <v>0</v>
      </c>
      <c r="I417" s="9">
        <f t="shared" si="128"/>
        <v>133233.09</v>
      </c>
      <c r="K417" s="21" t="str">
        <f t="shared" si="129"/>
        <v>N.M.</v>
      </c>
      <c r="M417" s="9">
        <v>551330.02</v>
      </c>
      <c r="O417" s="9">
        <v>0</v>
      </c>
      <c r="Q417" s="9">
        <f t="shared" si="130"/>
        <v>551330.02</v>
      </c>
      <c r="S417" s="21" t="str">
        <f t="shared" si="131"/>
        <v>N.M.</v>
      </c>
      <c r="U417" s="9">
        <v>-443366.96</v>
      </c>
      <c r="W417" s="9">
        <v>0</v>
      </c>
      <c r="Y417" s="9">
        <f t="shared" si="132"/>
        <v>-443366.96</v>
      </c>
      <c r="AA417" s="21" t="str">
        <f t="shared" si="133"/>
        <v>N.M.</v>
      </c>
      <c r="AC417" s="9">
        <v>-443366.96</v>
      </c>
      <c r="AE417" s="9">
        <v>0</v>
      </c>
      <c r="AG417" s="9">
        <f t="shared" si="134"/>
        <v>-443366.96</v>
      </c>
      <c r="AI417" s="21" t="str">
        <f t="shared" si="135"/>
        <v>N.M.</v>
      </c>
    </row>
    <row r="418" spans="1:68" s="16" customFormat="1" ht="12.75">
      <c r="A418" s="16" t="s">
        <v>40</v>
      </c>
      <c r="B418" s="114"/>
      <c r="C418" s="16" t="s">
        <v>94</v>
      </c>
      <c r="D418" s="9"/>
      <c r="E418" s="9">
        <v>133233.09</v>
      </c>
      <c r="F418" s="9"/>
      <c r="G418" s="9">
        <v>247007.4</v>
      </c>
      <c r="H418" s="9"/>
      <c r="I418" s="9">
        <f aca="true" t="shared" si="136" ref="I418:I424">+E418-G418</f>
        <v>-113774.31</v>
      </c>
      <c r="J418" s="44" t="str">
        <f>IF((+E418-G418)=(I418),"  ",$AO$527)</f>
        <v>  </v>
      </c>
      <c r="K418" s="38">
        <f aca="true" t="shared" si="137" ref="K418:K424">IF(G418&lt;0,IF(I418=0,0,IF(OR(G418=0,E418=0),"N.M.",IF(ABS(I418/G418)&gt;=10,"N.M.",I418/(-G418)))),IF(I418=0,0,IF(OR(G418=0,E418=0),"N.M.",IF(ABS(I418/G418)&gt;=10,"N.M.",I418/G418))))</f>
        <v>-0.46061093716220647</v>
      </c>
      <c r="L418" s="45"/>
      <c r="M418" s="5">
        <v>551330.02</v>
      </c>
      <c r="N418" s="9"/>
      <c r="O418" s="5">
        <v>172747.64</v>
      </c>
      <c r="P418" s="9"/>
      <c r="Q418" s="9">
        <f aca="true" t="shared" si="138" ref="Q418:Q424">(+M418-O418)</f>
        <v>378582.38</v>
      </c>
      <c r="R418" s="44" t="str">
        <f>IF((+M418-O418)=(Q418),"  ",$AO$527)</f>
        <v>  </v>
      </c>
      <c r="S418" s="38">
        <f aca="true" t="shared" si="139" ref="S418:S424">IF(O418&lt;0,IF(Q418=0,0,IF(OR(O418=0,M418=0),"N.M.",IF(ABS(Q418/O418)&gt;=10,"N.M.",Q418/(-O418)))),IF(Q418=0,0,IF(OR(O418=0,M418=0),"N.M.",IF(ABS(Q418/O418)&gt;=10,"N.M.",Q418/O418))))</f>
        <v>2.1915343098174884</v>
      </c>
      <c r="T418" s="45"/>
      <c r="U418" s="9">
        <v>-443366.96</v>
      </c>
      <c r="V418" s="9"/>
      <c r="W418" s="9">
        <v>673000.25</v>
      </c>
      <c r="X418" s="9"/>
      <c r="Y418" s="9">
        <f aca="true" t="shared" si="140" ref="Y418:Y424">(+U418-W418)</f>
        <v>-1116367.21</v>
      </c>
      <c r="Z418" s="44" t="str">
        <f>IF((+U418-W418)=(Y418),"  ",$AO$527)</f>
        <v>  </v>
      </c>
      <c r="AA418" s="38">
        <f aca="true" t="shared" si="141" ref="AA418:AA424">IF(W418&lt;0,IF(Y418=0,0,IF(OR(W418=0,U418=0),"N.M.",IF(ABS(Y418/W418)&gt;=10,"N.M.",Y418/(-W418)))),IF(Y418=0,0,IF(OR(W418=0,U418=0),"N.M.",IF(ABS(Y418/W418)&gt;=10,"N.M.",Y418/W418))))</f>
        <v>-1.6587916720684723</v>
      </c>
      <c r="AB418" s="45"/>
      <c r="AC418" s="9">
        <v>455027.83000000013</v>
      </c>
      <c r="AD418" s="9"/>
      <c r="AE418" s="9">
        <v>1040495.25</v>
      </c>
      <c r="AF418" s="9"/>
      <c r="AG418" s="9">
        <f aca="true" t="shared" si="142" ref="AG418:AG424">(+AC418-AE418)</f>
        <v>-585467.4199999999</v>
      </c>
      <c r="AH418" s="44" t="str">
        <f>IF((+AC418-AE418)=(AG418),"  ",$AO$527)</f>
        <v>  </v>
      </c>
      <c r="AI418" s="38">
        <f aca="true" t="shared" si="143" ref="AI418:AI424">IF(AE418&lt;0,IF(AG418=0,0,IF(OR(AE418=0,AC418=0),"N.M.",IF(ABS(AG418/AE418)&gt;=10,"N.M.",AG418/(-AE418)))),IF(AG418=0,0,IF(OR(AE418=0,AC418=0),"N.M.",IF(ABS(AG418/AE418)&gt;=10,"N.M.",AG418/AE418))))</f>
        <v>-0.5626814922989797</v>
      </c>
      <c r="AJ418" s="9"/>
      <c r="AK418" s="9"/>
      <c r="AL418" s="9"/>
      <c r="AM418" s="9"/>
      <c r="AN418" s="9"/>
      <c r="AO418" s="9"/>
      <c r="AP418" s="115"/>
      <c r="AQ418" s="116"/>
      <c r="AR418" s="45"/>
      <c r="AS418" s="9"/>
      <c r="AT418" s="9"/>
      <c r="AU418" s="9"/>
      <c r="AV418" s="9"/>
      <c r="AW418" s="9"/>
      <c r="AX418" s="115"/>
      <c r="AY418" s="116"/>
      <c r="AZ418" s="45"/>
      <c r="BA418" s="9"/>
      <c r="BB418" s="9"/>
      <c r="BC418" s="9"/>
      <c r="BD418" s="115"/>
      <c r="BE418" s="116"/>
      <c r="BF418" s="45"/>
      <c r="BG418" s="9"/>
      <c r="BH418" s="86"/>
      <c r="BI418" s="9"/>
      <c r="BJ418" s="86"/>
      <c r="BK418" s="9"/>
      <c r="BL418" s="86"/>
      <c r="BM418" s="9"/>
      <c r="BN418" s="86"/>
      <c r="BO418" s="86"/>
      <c r="BP418" s="86"/>
    </row>
    <row r="419" spans="1:35" ht="12.75" outlineLevel="1">
      <c r="A419" s="1" t="s">
        <v>879</v>
      </c>
      <c r="B419" s="16" t="s">
        <v>880</v>
      </c>
      <c r="C419" s="1" t="s">
        <v>1368</v>
      </c>
      <c r="E419" s="5">
        <v>-104433.15000000001</v>
      </c>
      <c r="G419" s="5">
        <v>-2670815.63</v>
      </c>
      <c r="I419" s="9">
        <f t="shared" si="136"/>
        <v>2566382.48</v>
      </c>
      <c r="K419" s="21">
        <f t="shared" si="137"/>
        <v>0.9608984054058423</v>
      </c>
      <c r="M419" s="9">
        <v>-1282792.27</v>
      </c>
      <c r="O419" s="9">
        <v>-4913033.44</v>
      </c>
      <c r="Q419" s="9">
        <f t="shared" si="138"/>
        <v>3630241.1700000004</v>
      </c>
      <c r="S419" s="21">
        <f t="shared" si="139"/>
        <v>0.7389001549315732</v>
      </c>
      <c r="U419" s="9">
        <v>-7140978.48</v>
      </c>
      <c r="W419" s="9">
        <v>15265.14</v>
      </c>
      <c r="Y419" s="9">
        <f t="shared" si="140"/>
        <v>-7156243.62</v>
      </c>
      <c r="AA419" s="21" t="str">
        <f t="shared" si="141"/>
        <v>N.M.</v>
      </c>
      <c r="AC419" s="9">
        <v>-4671042.0600000005</v>
      </c>
      <c r="AE419" s="9">
        <v>3515513.3600000003</v>
      </c>
      <c r="AG419" s="9">
        <f t="shared" si="142"/>
        <v>-8186555.420000001</v>
      </c>
      <c r="AI419" s="21">
        <f t="shared" si="143"/>
        <v>-2.3286941569182376</v>
      </c>
    </row>
    <row r="420" spans="1:35" ht="12.75" outlineLevel="1">
      <c r="A420" s="1" t="s">
        <v>881</v>
      </c>
      <c r="B420" s="16" t="s">
        <v>882</v>
      </c>
      <c r="C420" s="1" t="s">
        <v>1369</v>
      </c>
      <c r="E420" s="5">
        <v>3616697.95</v>
      </c>
      <c r="G420" s="5">
        <v>3527722.27</v>
      </c>
      <c r="I420" s="9">
        <f t="shared" si="136"/>
        <v>88975.68000000017</v>
      </c>
      <c r="K420" s="21">
        <f t="shared" si="137"/>
        <v>0.02522184945131754</v>
      </c>
      <c r="M420" s="9">
        <v>11733495.01</v>
      </c>
      <c r="O420" s="9">
        <v>11519253.12</v>
      </c>
      <c r="Q420" s="9">
        <f t="shared" si="138"/>
        <v>214241.8900000006</v>
      </c>
      <c r="S420" s="21">
        <f t="shared" si="139"/>
        <v>0.018598592093443</v>
      </c>
      <c r="U420" s="9">
        <v>25761955.44</v>
      </c>
      <c r="W420" s="9">
        <v>15481957.58</v>
      </c>
      <c r="Y420" s="9">
        <f t="shared" si="140"/>
        <v>10279997.860000001</v>
      </c>
      <c r="AA420" s="21">
        <f t="shared" si="141"/>
        <v>0.663998580727283</v>
      </c>
      <c r="AC420" s="9">
        <v>69439996.41</v>
      </c>
      <c r="AE420" s="9">
        <v>56205075.35</v>
      </c>
      <c r="AG420" s="9">
        <f t="shared" si="142"/>
        <v>13234921.059999995</v>
      </c>
      <c r="AI420" s="21">
        <f t="shared" si="143"/>
        <v>0.23547555051894428</v>
      </c>
    </row>
    <row r="421" spans="1:35" ht="12.75" outlineLevel="1">
      <c r="A421" s="1" t="s">
        <v>883</v>
      </c>
      <c r="B421" s="16" t="s">
        <v>884</v>
      </c>
      <c r="C421" s="1" t="s">
        <v>1370</v>
      </c>
      <c r="E421" s="5">
        <v>-2838378.2199999997</v>
      </c>
      <c r="G421" s="5">
        <v>-2632102.12</v>
      </c>
      <c r="I421" s="9">
        <f t="shared" si="136"/>
        <v>-206276.09999999963</v>
      </c>
      <c r="K421" s="21">
        <f t="shared" si="137"/>
        <v>-0.07836933773678949</v>
      </c>
      <c r="M421" s="9">
        <v>-7201788.79</v>
      </c>
      <c r="O421" s="9">
        <v>-6259924.01</v>
      </c>
      <c r="Q421" s="9">
        <f t="shared" si="138"/>
        <v>-941864.7800000003</v>
      </c>
      <c r="S421" s="21">
        <f t="shared" si="139"/>
        <v>-0.1504594590118675</v>
      </c>
      <c r="U421" s="9">
        <v>-12533750.95</v>
      </c>
      <c r="W421" s="9">
        <v>-12128760.27</v>
      </c>
      <c r="Y421" s="9">
        <f t="shared" si="140"/>
        <v>-404990.6799999997</v>
      </c>
      <c r="AA421" s="21">
        <f t="shared" si="141"/>
        <v>-0.0333909378192368</v>
      </c>
      <c r="AC421" s="9">
        <v>-54533891.370000005</v>
      </c>
      <c r="AE421" s="9">
        <v>-48822965.769999996</v>
      </c>
      <c r="AG421" s="9">
        <f t="shared" si="142"/>
        <v>-5710925.600000009</v>
      </c>
      <c r="AI421" s="21">
        <f t="shared" si="143"/>
        <v>-0.11697211568227125</v>
      </c>
    </row>
    <row r="422" spans="1:35" ht="12.75" outlineLevel="1">
      <c r="A422" s="1" t="s">
        <v>885</v>
      </c>
      <c r="B422" s="16" t="s">
        <v>886</v>
      </c>
      <c r="C422" s="1" t="s">
        <v>1371</v>
      </c>
      <c r="E422" s="5">
        <v>-68496</v>
      </c>
      <c r="G422" s="5">
        <v>-73914</v>
      </c>
      <c r="I422" s="9">
        <f t="shared" si="136"/>
        <v>5418</v>
      </c>
      <c r="K422" s="21">
        <f t="shared" si="137"/>
        <v>0.07330140433476744</v>
      </c>
      <c r="M422" s="9">
        <v>-205488</v>
      </c>
      <c r="O422" s="9">
        <v>-221742</v>
      </c>
      <c r="Q422" s="9">
        <f t="shared" si="138"/>
        <v>16254</v>
      </c>
      <c r="S422" s="21">
        <f t="shared" si="139"/>
        <v>0.07330140433476744</v>
      </c>
      <c r="U422" s="9">
        <v>-342480</v>
      </c>
      <c r="W422" s="9">
        <v>-369570</v>
      </c>
      <c r="Y422" s="9">
        <f t="shared" si="140"/>
        <v>27090</v>
      </c>
      <c r="AA422" s="21">
        <f t="shared" si="141"/>
        <v>0.07330140433476744</v>
      </c>
      <c r="AC422" s="9">
        <v>-848096</v>
      </c>
      <c r="AE422" s="9">
        <v>-888984</v>
      </c>
      <c r="AG422" s="9">
        <f t="shared" si="142"/>
        <v>40888</v>
      </c>
      <c r="AI422" s="21">
        <f t="shared" si="143"/>
        <v>0.045994078633586205</v>
      </c>
    </row>
    <row r="423" spans="1:68" s="90" customFormat="1" ht="12.75">
      <c r="A423" s="90" t="s">
        <v>41</v>
      </c>
      <c r="B423" s="91"/>
      <c r="C423" s="77" t="s">
        <v>1372</v>
      </c>
      <c r="D423" s="105"/>
      <c r="E423" s="105">
        <v>605390.5800000005</v>
      </c>
      <c r="F423" s="105"/>
      <c r="G423" s="105">
        <v>-1849109.48</v>
      </c>
      <c r="H423" s="105"/>
      <c r="I423" s="9">
        <f t="shared" si="136"/>
        <v>2454500.0600000005</v>
      </c>
      <c r="J423" s="37" t="str">
        <f>IF((+E423-G423)=(I423),"  ",$AO$527)</f>
        <v>  </v>
      </c>
      <c r="K423" s="38">
        <f t="shared" si="137"/>
        <v>1.3273957472761433</v>
      </c>
      <c r="L423" s="39"/>
      <c r="M423" s="5">
        <v>3043425.95</v>
      </c>
      <c r="N423" s="9"/>
      <c r="O423" s="5">
        <v>124553.669999999</v>
      </c>
      <c r="P423" s="9"/>
      <c r="Q423" s="9">
        <f t="shared" si="138"/>
        <v>2918872.280000001</v>
      </c>
      <c r="R423" s="37" t="str">
        <f>IF((+M423-O423)=(Q423),"  ",$AO$527)</f>
        <v>  </v>
      </c>
      <c r="S423" s="38" t="str">
        <f t="shared" si="139"/>
        <v>N.M.</v>
      </c>
      <c r="T423" s="39"/>
      <c r="U423" s="9">
        <v>5744746.010000002</v>
      </c>
      <c r="V423" s="9"/>
      <c r="W423" s="9">
        <v>2998892.450000001</v>
      </c>
      <c r="X423" s="9"/>
      <c r="Y423" s="9">
        <f t="shared" si="140"/>
        <v>2745853.5600000005</v>
      </c>
      <c r="Z423" s="37" t="str">
        <f>IF((+U423-W423)=(Y423),"  ",$AO$527)</f>
        <v>  </v>
      </c>
      <c r="AA423" s="38">
        <f t="shared" si="141"/>
        <v>0.9156225525860388</v>
      </c>
      <c r="AB423" s="39"/>
      <c r="AC423" s="9">
        <v>9386966.98</v>
      </c>
      <c r="AD423" s="9"/>
      <c r="AE423" s="9">
        <v>10008638.940000001</v>
      </c>
      <c r="AF423" s="9"/>
      <c r="AG423" s="9">
        <f t="shared" si="142"/>
        <v>-621671.9600000009</v>
      </c>
      <c r="AH423" s="37" t="str">
        <f>IF((+AC423-AE423)=(AG423),"  ",$AO$527)</f>
        <v>  </v>
      </c>
      <c r="AI423" s="38">
        <f t="shared" si="143"/>
        <v>-0.062113536488508876</v>
      </c>
      <c r="AJ423" s="105"/>
      <c r="AK423" s="105"/>
      <c r="AL423" s="105"/>
      <c r="AM423" s="105"/>
      <c r="AN423" s="105"/>
      <c r="AO423" s="105"/>
      <c r="AP423" s="106"/>
      <c r="AQ423" s="107"/>
      <c r="AR423" s="108"/>
      <c r="AS423" s="105"/>
      <c r="AT423" s="105"/>
      <c r="AU423" s="105"/>
      <c r="AV423" s="105"/>
      <c r="AW423" s="105"/>
      <c r="AX423" s="106"/>
      <c r="AY423" s="107"/>
      <c r="AZ423" s="108"/>
      <c r="BA423" s="105"/>
      <c r="BB423" s="105"/>
      <c r="BC423" s="105"/>
      <c r="BD423" s="106"/>
      <c r="BE423" s="107"/>
      <c r="BF423" s="108"/>
      <c r="BG423" s="105"/>
      <c r="BH423" s="109"/>
      <c r="BI423" s="105"/>
      <c r="BJ423" s="109"/>
      <c r="BK423" s="105"/>
      <c r="BL423" s="109"/>
      <c r="BM423" s="105"/>
      <c r="BN423" s="97"/>
      <c r="BO423" s="97"/>
      <c r="BP423" s="97"/>
    </row>
    <row r="424" spans="1:68" s="17" customFormat="1" ht="12.75">
      <c r="A424" s="17" t="s">
        <v>42</v>
      </c>
      <c r="B424" s="98"/>
      <c r="C424" s="17" t="s">
        <v>43</v>
      </c>
      <c r="D424" s="18"/>
      <c r="E424" s="18">
        <v>46224838.17400001</v>
      </c>
      <c r="F424" s="18"/>
      <c r="G424" s="18">
        <v>44930352.62599999</v>
      </c>
      <c r="H424" s="18"/>
      <c r="I424" s="18">
        <f t="shared" si="136"/>
        <v>1294485.5480000228</v>
      </c>
      <c r="J424" s="37" t="str">
        <f>IF((+E424-G424)=(I424),"  ",$AO$527)</f>
        <v>  </v>
      </c>
      <c r="K424" s="40">
        <f t="shared" si="137"/>
        <v>0.02881093675750363</v>
      </c>
      <c r="L424" s="39"/>
      <c r="M424" s="8">
        <v>141603119.9180001</v>
      </c>
      <c r="N424" s="18"/>
      <c r="O424" s="8">
        <v>139119861.488</v>
      </c>
      <c r="P424" s="18"/>
      <c r="Q424" s="18">
        <f t="shared" si="138"/>
        <v>2483258.4300000966</v>
      </c>
      <c r="R424" s="37" t="str">
        <f>IF((+M424-O424)=(Q424),"  ",$AO$527)</f>
        <v>  </v>
      </c>
      <c r="S424" s="40">
        <f t="shared" si="139"/>
        <v>0.017849776469295104</v>
      </c>
      <c r="T424" s="39"/>
      <c r="U424" s="18">
        <v>260002346.64299995</v>
      </c>
      <c r="V424" s="18"/>
      <c r="W424" s="18">
        <v>246514417.0209999</v>
      </c>
      <c r="X424" s="18"/>
      <c r="Y424" s="18">
        <f t="shared" si="140"/>
        <v>13487929.622000039</v>
      </c>
      <c r="Z424" s="37" t="str">
        <f>IF((+U424-W424)=(Y424),"  ",$AO$527)</f>
        <v>  </v>
      </c>
      <c r="AA424" s="40">
        <f t="shared" si="141"/>
        <v>0.054714567143758726</v>
      </c>
      <c r="AB424" s="39"/>
      <c r="AC424" s="18">
        <v>647659723.1810002</v>
      </c>
      <c r="AD424" s="18"/>
      <c r="AE424" s="18">
        <v>579752927.6270003</v>
      </c>
      <c r="AF424" s="18"/>
      <c r="AG424" s="18">
        <f t="shared" si="142"/>
        <v>67906795.5539999</v>
      </c>
      <c r="AH424" s="37" t="str">
        <f>IF((+AC424-AE424)=(AG424),"  ",$AO$527)</f>
        <v>  </v>
      </c>
      <c r="AI424" s="40">
        <f t="shared" si="143"/>
        <v>0.11713057807564806</v>
      </c>
      <c r="AJ424" s="18"/>
      <c r="AK424" s="18"/>
      <c r="AL424" s="18"/>
      <c r="AM424" s="18"/>
      <c r="AN424" s="18"/>
      <c r="AO424" s="18"/>
      <c r="AP424" s="85"/>
      <c r="AQ424" s="117"/>
      <c r="AR424" s="39"/>
      <c r="AS424" s="18"/>
      <c r="AT424" s="18"/>
      <c r="AU424" s="18"/>
      <c r="AV424" s="18"/>
      <c r="AW424" s="18"/>
      <c r="AX424" s="85"/>
      <c r="AY424" s="117"/>
      <c r="AZ424" s="39"/>
      <c r="BA424" s="18"/>
      <c r="BB424" s="18"/>
      <c r="BC424" s="18"/>
      <c r="BD424" s="85"/>
      <c r="BE424" s="117"/>
      <c r="BF424" s="39"/>
      <c r="BG424" s="18"/>
      <c r="BH424" s="104"/>
      <c r="BI424" s="18"/>
      <c r="BJ424" s="104"/>
      <c r="BK424" s="18"/>
      <c r="BL424" s="104"/>
      <c r="BM424" s="18"/>
      <c r="BN424" s="104"/>
      <c r="BO424" s="104"/>
      <c r="BP424" s="104"/>
    </row>
    <row r="425" spans="5:53" ht="12.75">
      <c r="E425" s="41" t="str">
        <f>IF(ABS(E138+E167+E173+E330+E363+E370+E411+E418+E423-E424)&gt;$AO$523,$AO$526," ")</f>
        <v> </v>
      </c>
      <c r="F425" s="27"/>
      <c r="G425" s="41" t="str">
        <f>IF(ABS(G138+G167+G173+G330+G363+G370+G411+G418+G423-G424)&gt;$AO$523,$AO$526," ")</f>
        <v> </v>
      </c>
      <c r="H425" s="42"/>
      <c r="I425" s="41" t="str">
        <f>IF(ABS(I138+I167+I173+I330+I363+I370+I411+I418+I423-I424)&gt;$AO$523,$AO$526," ")</f>
        <v> </v>
      </c>
      <c r="M425" s="41" t="str">
        <f>IF(ABS(M138+M167+M173+M330+M363+M370+M411+M418+M423-M424)&gt;$AO$523,$AO$526," ")</f>
        <v> </v>
      </c>
      <c r="N425" s="42"/>
      <c r="O425" s="41" t="str">
        <f>IF(ABS(O138+O167+O173+O330+O363+O370+O411+O418+O423-O424)&gt;$AO$523,$AO$526," ")</f>
        <v> </v>
      </c>
      <c r="P425" s="28"/>
      <c r="Q425" s="41" t="str">
        <f>IF(ABS(Q138+Q167+Q173+Q330+Q363+Q370+Q411+Q418+Q423-Q424)&gt;$AO$523,$AO$526," ")</f>
        <v> </v>
      </c>
      <c r="U425" s="41" t="str">
        <f>IF(ABS(U138+U167+U173+U330+U363+U370+U411+U418+U423-U424)&gt;$AO$523,$AO$526," ")</f>
        <v> </v>
      </c>
      <c r="V425" s="28"/>
      <c r="W425" s="41" t="str">
        <f>IF(ABS(W138+W167+W173+W330+W363+W370+W411+W418+W423-W424)&gt;$AO$523,$AO$526," ")</f>
        <v> </v>
      </c>
      <c r="X425" s="28"/>
      <c r="Y425" s="41" t="str">
        <f>IF(ABS(Y138+Y167+Y173+Y330+Y363+Y370+Y411+Y418+Y423-Y424)&gt;$AO$523,$AO$526," ")</f>
        <v> </v>
      </c>
      <c r="AC425" s="41" t="str">
        <f>IF(ABS(AC138+AC167+AC173+AC330+AC363+AC370+AC411+AC418+AC423-AC424)&gt;$AO$523,$AO$526," ")</f>
        <v> </v>
      </c>
      <c r="AD425" s="28"/>
      <c r="AE425" s="41" t="str">
        <f>IF(ABS(AE138+AE167+AE173+AE330+AE363+AE370+AE411+AE418+AE423-AE424)&gt;$AO$523,$AO$526," ")</f>
        <v> </v>
      </c>
      <c r="AF425" s="42"/>
      <c r="AG425" s="41" t="str">
        <f>IF(ABS(AG138+AG167+AG173+AG330+AG363+AG370+AG411+AG418+AG423-AG424)&gt;$AO$523,$AO$526," ")</f>
        <v> </v>
      </c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</row>
    <row r="426" spans="1:53" ht="12.75">
      <c r="A426" s="76" t="s">
        <v>44</v>
      </c>
      <c r="C426" s="2" t="s">
        <v>45</v>
      </c>
      <c r="D426" s="8"/>
      <c r="E426" s="8">
        <v>4229973.785000009</v>
      </c>
      <c r="F426" s="8"/>
      <c r="G426" s="8">
        <v>1200276.2079999917</v>
      </c>
      <c r="H426" s="18"/>
      <c r="I426" s="18">
        <f>(+E426-G426)</f>
        <v>3029697.5770000177</v>
      </c>
      <c r="J426" s="37" t="str">
        <f>IF((+E426-G426)=(I426),"  ",$AO$527)</f>
        <v>  </v>
      </c>
      <c r="K426" s="40">
        <f>IF(G426&lt;0,IF(I426=0,0,IF(OR(G426=0,E426=0),"N.M.",IF(ABS(I426/G426)&gt;=10,"N.M.",I426/(-G426)))),IF(I426=0,0,IF(OR(G426=0,E426=0),"N.M.",IF(ABS(I426/G426)&gt;=10,"N.M.",I426/G426))))</f>
        <v>2.5241669849045603</v>
      </c>
      <c r="L426" s="39"/>
      <c r="M426" s="8">
        <v>18353281.440999936</v>
      </c>
      <c r="N426" s="18"/>
      <c r="O426" s="8">
        <v>11369679.726000022</v>
      </c>
      <c r="P426" s="18"/>
      <c r="Q426" s="18">
        <f>(+M426-O426)</f>
        <v>6983601.714999914</v>
      </c>
      <c r="R426" s="37" t="str">
        <f>IF((+M426-O426)=(Q426),"  ",$AO$527)</f>
        <v>  </v>
      </c>
      <c r="S426" s="40">
        <f>IF(O426&lt;0,IF(Q426=0,0,IF(OR(O426=0,M426=0),"N.M.",IF(ABS(Q426/O426)&gt;=10,"N.M.",Q426/(-O426)))),IF(Q426=0,0,IF(OR(O426=0,M426=0),"N.M.",IF(ABS(Q426/O426)&gt;=10,"N.M.",Q426/O426))))</f>
        <v>0.6142302934910219</v>
      </c>
      <c r="T426" s="39"/>
      <c r="U426" s="18">
        <v>26806784.81200003</v>
      </c>
      <c r="V426" s="18"/>
      <c r="W426" s="18">
        <v>22781800.658999987</v>
      </c>
      <c r="X426" s="18"/>
      <c r="Y426" s="18">
        <f>(+U426-W426)</f>
        <v>4024984.153000042</v>
      </c>
      <c r="Z426" s="37" t="str">
        <f>IF((+U426-W426)=(Y426),"  ",$AO$527)</f>
        <v>  </v>
      </c>
      <c r="AA426" s="40">
        <f>IF(W426&lt;0,IF(Y426=0,0,IF(OR(W426=0,U426=0),"N.M.",IF(ABS(Y426/W426)&gt;=10,"N.M.",Y426/(-W426)))),IF(Y426=0,0,IF(OR(W426=0,U426=0),"N.M.",IF(ABS(Y426/W426)&gt;=10,"N.M.",Y426/W426))))</f>
        <v>0.17667541794638456</v>
      </c>
      <c r="AB426" s="39"/>
      <c r="AC426" s="18">
        <v>62760174.54599997</v>
      </c>
      <c r="AD426" s="18"/>
      <c r="AE426" s="18">
        <v>55233997.50400006</v>
      </c>
      <c r="AF426" s="18"/>
      <c r="AG426" s="18">
        <f>(+AC426-AE426)</f>
        <v>7526177.041999906</v>
      </c>
      <c r="AH426" s="37" t="str">
        <f>IF((+AC426-AE426)=(AG426),"  ",$AO$527)</f>
        <v>  </v>
      </c>
      <c r="AI426" s="40">
        <f>IF(AE426&lt;0,IF(AG426=0,0,IF(OR(AE426=0,AC426=0),"N.M.",IF(ABS(AG426/AE426)&gt;=10,"N.M.",AG426/(-AE426)))),IF(AG426=0,0,IF(OR(AE426=0,AC426=0),"N.M.",IF(ABS(AG426/AE426)&gt;=10,"N.M.",AG426/AE426))))</f>
        <v>0.13625986497636458</v>
      </c>
      <c r="AJ426" s="39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</row>
    <row r="427" spans="3:53" ht="12.75">
      <c r="C427" s="2"/>
      <c r="D427" s="8"/>
      <c r="E427" s="41" t="str">
        <f>IF(ABS(E126-E424-E426)&gt;$AO$523,$AO$526," ")</f>
        <v> </v>
      </c>
      <c r="F427" s="27"/>
      <c r="G427" s="41" t="str">
        <f>IF(ABS(G126-G424-G426)&gt;$AO$523,$AO$526," ")</f>
        <v> </v>
      </c>
      <c r="H427" s="42"/>
      <c r="I427" s="41" t="str">
        <f>IF(ABS(I126-I424-I426)&gt;$AO$523,$AO$526," ")</f>
        <v> </v>
      </c>
      <c r="M427" s="41" t="str">
        <f>IF(ABS(M126-M424-M426)&gt;$AO$523,$AO$526," ")</f>
        <v> </v>
      </c>
      <c r="N427" s="42"/>
      <c r="O427" s="41" t="str">
        <f>IF(ABS(O126-O424-O426)&gt;$AO$523,$AO$526," ")</f>
        <v> </v>
      </c>
      <c r="P427" s="42"/>
      <c r="Q427" s="41" t="str">
        <f>IF(ABS(Q126-Q424-Q426)&gt;$AO$523,$AO$526," ")</f>
        <v> </v>
      </c>
      <c r="U427" s="41" t="str">
        <f>IF(ABS(U126-U424-U426)&gt;$AO$523,$AO$526," ")</f>
        <v> </v>
      </c>
      <c r="V427" s="28"/>
      <c r="W427" s="41" t="str">
        <f>IF(ABS(W126-W424-W426)&gt;$AO$523,$AO$526," ")</f>
        <v> </v>
      </c>
      <c r="X427" s="42"/>
      <c r="Y427" s="41" t="str">
        <f>IF(ABS(Y126-Y424-Y426)&gt;$AO$523,$AO$526," ")</f>
        <v> </v>
      </c>
      <c r="AC427" s="41" t="str">
        <f>IF(ABS(AC126-AC424-AC426)&gt;$AO$523,$AO$526," ")</f>
        <v> </v>
      </c>
      <c r="AD427" s="28"/>
      <c r="AE427" s="41" t="str">
        <f>IF(ABS(AE126-AE424-AE426)&gt;$AO$523,$AO$526," ")</f>
        <v> </v>
      </c>
      <c r="AF427" s="42"/>
      <c r="AG427" s="41" t="str">
        <f>IF(ABS(AG126-AG424-AG426)&gt;$AO$523,$AO$526," ")</f>
        <v> </v>
      </c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</row>
    <row r="428" spans="3:53" ht="13.5" customHeight="1">
      <c r="C428" s="2" t="s">
        <v>46</v>
      </c>
      <c r="D428" s="8"/>
      <c r="E428" s="31"/>
      <c r="F428" s="31"/>
      <c r="G428" s="31"/>
      <c r="H428" s="18"/>
      <c r="M428" s="5"/>
      <c r="N428" s="18"/>
      <c r="O428" s="5"/>
      <c r="P428" s="9"/>
      <c r="U428" s="31"/>
      <c r="V428" s="31"/>
      <c r="W428" s="31"/>
      <c r="AC428" s="31"/>
      <c r="AD428" s="31"/>
      <c r="AE428" s="31"/>
      <c r="AF428" s="18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</row>
    <row r="429" spans="1:35" ht="12.75" outlineLevel="1">
      <c r="A429" s="1" t="s">
        <v>887</v>
      </c>
      <c r="B429" s="16" t="s">
        <v>888</v>
      </c>
      <c r="C429" s="1" t="s">
        <v>1373</v>
      </c>
      <c r="E429" s="5">
        <v>4600</v>
      </c>
      <c r="G429" s="5">
        <v>4225</v>
      </c>
      <c r="I429" s="9">
        <f aca="true" t="shared" si="144" ref="I429:I458">+E429-G429</f>
        <v>375</v>
      </c>
      <c r="K429" s="21">
        <f aca="true" t="shared" si="145" ref="K429:K458">IF(G429&lt;0,IF(I429=0,0,IF(OR(G429=0,E429=0),"N.M.",IF(ABS(I429/G429)&gt;=10,"N.M.",I429/(-G429)))),IF(I429=0,0,IF(OR(G429=0,E429=0),"N.M.",IF(ABS(I429/G429)&gt;=10,"N.M.",I429/G429))))</f>
        <v>0.08875739644970414</v>
      </c>
      <c r="M429" s="9">
        <v>14775</v>
      </c>
      <c r="O429" s="9">
        <v>13650</v>
      </c>
      <c r="Q429" s="9">
        <f aca="true" t="shared" si="146" ref="Q429:Q458">+M429-O429</f>
        <v>1125</v>
      </c>
      <c r="S429" s="21">
        <f aca="true" t="shared" si="147" ref="S429:S458">IF(O429&lt;0,IF(Q429=0,0,IF(OR(O429=0,M429=0),"N.M.",IF(ABS(Q429/O429)&gt;=10,"N.M.",Q429/(-O429)))),IF(Q429=0,0,IF(OR(O429=0,M429=0),"N.M.",IF(ABS(Q429/O429)&gt;=10,"N.M.",Q429/O429))))</f>
        <v>0.08241758241758242</v>
      </c>
      <c r="U429" s="9">
        <v>23225</v>
      </c>
      <c r="W429" s="9">
        <v>22100</v>
      </c>
      <c r="Y429" s="9">
        <f aca="true" t="shared" si="148" ref="Y429:Y458">+U429-W429</f>
        <v>1125</v>
      </c>
      <c r="AA429" s="21">
        <f aca="true" t="shared" si="149" ref="AA429:AA458">IF(W429&lt;0,IF(Y429=0,0,IF(OR(W429=0,U429=0),"N.M.",IF(ABS(Y429/W429)&gt;=10,"N.M.",Y429/(-W429)))),IF(Y429=0,0,IF(OR(W429=0,U429=0),"N.M.",IF(ABS(Y429/W429)&gt;=10,"N.M.",Y429/W429))))</f>
        <v>0.05090497737556561</v>
      </c>
      <c r="AC429" s="9">
        <v>52800</v>
      </c>
      <c r="AE429" s="9">
        <v>51925</v>
      </c>
      <c r="AG429" s="9">
        <f aca="true" t="shared" si="150" ref="AG429:AG458">+AC429-AE429</f>
        <v>875</v>
      </c>
      <c r="AI429" s="21">
        <f aca="true" t="shared" si="151" ref="AI429:AI458">IF(AE429&lt;0,IF(AG429=0,0,IF(OR(AE429=0,AC429=0),"N.M.",IF(ABS(AG429/AE429)&gt;=10,"N.M.",AG429/(-AE429)))),IF(AG429=0,0,IF(OR(AE429=0,AC429=0),"N.M.",IF(ABS(AG429/AE429)&gt;=10,"N.M.",AG429/AE429))))</f>
        <v>0.016851227732306212</v>
      </c>
    </row>
    <row r="430" spans="1:35" ht="12.75" outlineLevel="1">
      <c r="A430" s="1" t="s">
        <v>889</v>
      </c>
      <c r="B430" s="16" t="s">
        <v>890</v>
      </c>
      <c r="C430" s="1" t="s">
        <v>1374</v>
      </c>
      <c r="E430" s="5">
        <v>-555.8100000000001</v>
      </c>
      <c r="G430" s="5">
        <v>-555.8100000000001</v>
      </c>
      <c r="I430" s="9">
        <f t="shared" si="144"/>
        <v>0</v>
      </c>
      <c r="K430" s="21">
        <f t="shared" si="145"/>
        <v>0</v>
      </c>
      <c r="M430" s="9">
        <v>-1667.43</v>
      </c>
      <c r="O430" s="9">
        <v>-1667.43</v>
      </c>
      <c r="Q430" s="9">
        <f t="shared" si="146"/>
        <v>0</v>
      </c>
      <c r="S430" s="21">
        <f t="shared" si="147"/>
        <v>0</v>
      </c>
      <c r="U430" s="9">
        <v>-2779.05</v>
      </c>
      <c r="W430" s="9">
        <v>-2779.05</v>
      </c>
      <c r="Y430" s="9">
        <f t="shared" si="148"/>
        <v>0</v>
      </c>
      <c r="AA430" s="21">
        <f t="shared" si="149"/>
        <v>0</v>
      </c>
      <c r="AC430" s="9">
        <v>-6669.72</v>
      </c>
      <c r="AE430" s="9">
        <v>-6669.72</v>
      </c>
      <c r="AG430" s="9">
        <f t="shared" si="150"/>
        <v>0</v>
      </c>
      <c r="AI430" s="21">
        <f t="shared" si="151"/>
        <v>0</v>
      </c>
    </row>
    <row r="431" spans="1:35" ht="12.75" outlineLevel="1">
      <c r="A431" s="1" t="s">
        <v>891</v>
      </c>
      <c r="B431" s="16" t="s">
        <v>892</v>
      </c>
      <c r="C431" s="1" t="s">
        <v>1375</v>
      </c>
      <c r="E431" s="5">
        <v>4675.89</v>
      </c>
      <c r="G431" s="5">
        <v>493165.62</v>
      </c>
      <c r="I431" s="9">
        <f t="shared" si="144"/>
        <v>-488489.73</v>
      </c>
      <c r="K431" s="21">
        <f t="shared" si="145"/>
        <v>-0.9905186213102203</v>
      </c>
      <c r="M431" s="9">
        <v>9604.28</v>
      </c>
      <c r="O431" s="9">
        <v>1735990.9300000002</v>
      </c>
      <c r="Q431" s="9">
        <f t="shared" si="146"/>
        <v>-1726386.6500000001</v>
      </c>
      <c r="S431" s="21">
        <f t="shared" si="147"/>
        <v>-0.9944675517400312</v>
      </c>
      <c r="U431" s="9">
        <v>14283.64</v>
      </c>
      <c r="W431" s="9">
        <v>1747662.06</v>
      </c>
      <c r="Y431" s="9">
        <f t="shared" si="148"/>
        <v>-1733378.4200000002</v>
      </c>
      <c r="AA431" s="21">
        <f t="shared" si="149"/>
        <v>-0.9918270011537585</v>
      </c>
      <c r="AC431" s="9">
        <v>194978.84000000003</v>
      </c>
      <c r="AE431" s="9">
        <v>1855288.85</v>
      </c>
      <c r="AG431" s="9">
        <f t="shared" si="150"/>
        <v>-1660310.01</v>
      </c>
      <c r="AI431" s="21">
        <f t="shared" si="151"/>
        <v>-0.8949064777702943</v>
      </c>
    </row>
    <row r="432" spans="1:35" ht="12.75" outlineLevel="1">
      <c r="A432" s="1" t="s">
        <v>893</v>
      </c>
      <c r="B432" s="16" t="s">
        <v>894</v>
      </c>
      <c r="C432" s="1" t="s">
        <v>1376</v>
      </c>
      <c r="E432" s="5">
        <v>0</v>
      </c>
      <c r="G432" s="5">
        <v>0</v>
      </c>
      <c r="I432" s="9">
        <f t="shared" si="144"/>
        <v>0</v>
      </c>
      <c r="K432" s="21">
        <f t="shared" si="145"/>
        <v>0</v>
      </c>
      <c r="M432" s="9">
        <v>1880.7</v>
      </c>
      <c r="O432" s="9">
        <v>0</v>
      </c>
      <c r="Q432" s="9">
        <f t="shared" si="146"/>
        <v>1880.7</v>
      </c>
      <c r="S432" s="21" t="str">
        <f t="shared" si="147"/>
        <v>N.M.</v>
      </c>
      <c r="U432" s="9">
        <v>2277.06</v>
      </c>
      <c r="W432" s="9">
        <v>0</v>
      </c>
      <c r="Y432" s="9">
        <f t="shared" si="148"/>
        <v>2277.06</v>
      </c>
      <c r="AA432" s="21" t="str">
        <f t="shared" si="149"/>
        <v>N.M.</v>
      </c>
      <c r="AC432" s="9">
        <v>4417.389999999999</v>
      </c>
      <c r="AE432" s="9">
        <v>1614583.96</v>
      </c>
      <c r="AG432" s="9">
        <f t="shared" si="150"/>
        <v>-1610166.57</v>
      </c>
      <c r="AI432" s="21">
        <f t="shared" si="151"/>
        <v>-0.9972640691909265</v>
      </c>
    </row>
    <row r="433" spans="1:35" ht="12.75" outlineLevel="1">
      <c r="A433" s="1" t="s">
        <v>895</v>
      </c>
      <c r="B433" s="16" t="s">
        <v>896</v>
      </c>
      <c r="C433" s="1" t="s">
        <v>1377</v>
      </c>
      <c r="E433" s="5">
        <v>-57.47</v>
      </c>
      <c r="G433" s="5">
        <v>90909.32</v>
      </c>
      <c r="I433" s="9">
        <f t="shared" si="144"/>
        <v>-90966.79000000001</v>
      </c>
      <c r="K433" s="21">
        <f t="shared" si="145"/>
        <v>-1.0006321684069357</v>
      </c>
      <c r="M433" s="9">
        <v>-92.84</v>
      </c>
      <c r="O433" s="9">
        <v>333975.9</v>
      </c>
      <c r="Q433" s="9">
        <f t="shared" si="146"/>
        <v>-334068.74000000005</v>
      </c>
      <c r="S433" s="21">
        <f t="shared" si="147"/>
        <v>-1.0002779841299927</v>
      </c>
      <c r="U433" s="9">
        <v>-21668.04</v>
      </c>
      <c r="W433" s="9">
        <v>551236.77</v>
      </c>
      <c r="Y433" s="9">
        <f t="shared" si="148"/>
        <v>-572904.81</v>
      </c>
      <c r="AA433" s="21">
        <f t="shared" si="149"/>
        <v>-1.0393080454339068</v>
      </c>
      <c r="AC433" s="9">
        <v>439471.06000000006</v>
      </c>
      <c r="AE433" s="9">
        <v>783136.16</v>
      </c>
      <c r="AG433" s="9">
        <f t="shared" si="150"/>
        <v>-343665.1</v>
      </c>
      <c r="AI433" s="21">
        <f t="shared" si="151"/>
        <v>-0.438831862903636</v>
      </c>
    </row>
    <row r="434" spans="1:35" ht="12.75" outlineLevel="1">
      <c r="A434" s="1" t="s">
        <v>897</v>
      </c>
      <c r="B434" s="16" t="s">
        <v>898</v>
      </c>
      <c r="C434" s="1" t="s">
        <v>1378</v>
      </c>
      <c r="E434" s="5">
        <v>495</v>
      </c>
      <c r="G434" s="5">
        <v>395</v>
      </c>
      <c r="I434" s="9">
        <f t="shared" si="144"/>
        <v>100</v>
      </c>
      <c r="K434" s="21">
        <f t="shared" si="145"/>
        <v>0.25316455696202533</v>
      </c>
      <c r="M434" s="9">
        <v>28923.45</v>
      </c>
      <c r="O434" s="9">
        <v>30123.45</v>
      </c>
      <c r="Q434" s="9">
        <f t="shared" si="146"/>
        <v>-1200</v>
      </c>
      <c r="S434" s="21">
        <f t="shared" si="147"/>
        <v>-0.03983607455321352</v>
      </c>
      <c r="U434" s="9">
        <v>29958.45</v>
      </c>
      <c r="W434" s="9">
        <v>31158.45</v>
      </c>
      <c r="Y434" s="9">
        <f t="shared" si="148"/>
        <v>-1200</v>
      </c>
      <c r="AA434" s="21">
        <f t="shared" si="149"/>
        <v>-0.038512827178502136</v>
      </c>
      <c r="AC434" s="9">
        <v>63811.899999999994</v>
      </c>
      <c r="AE434" s="9">
        <v>65129.899999999994</v>
      </c>
      <c r="AG434" s="9">
        <f t="shared" si="150"/>
        <v>-1318</v>
      </c>
      <c r="AI434" s="21">
        <f t="shared" si="151"/>
        <v>-0.0202364812474762</v>
      </c>
    </row>
    <row r="435" spans="1:35" ht="12.75" outlineLevel="1">
      <c r="A435" s="1" t="s">
        <v>899</v>
      </c>
      <c r="B435" s="16" t="s">
        <v>900</v>
      </c>
      <c r="C435" s="1" t="s">
        <v>1379</v>
      </c>
      <c r="E435" s="5">
        <v>5590.5</v>
      </c>
      <c r="G435" s="5">
        <v>0</v>
      </c>
      <c r="I435" s="9">
        <f t="shared" si="144"/>
        <v>5590.5</v>
      </c>
      <c r="K435" s="21" t="str">
        <f t="shared" si="145"/>
        <v>N.M.</v>
      </c>
      <c r="M435" s="9">
        <v>13674.01</v>
      </c>
      <c r="O435" s="9">
        <v>0</v>
      </c>
      <c r="Q435" s="9">
        <f t="shared" si="146"/>
        <v>13674.01</v>
      </c>
      <c r="S435" s="21" t="str">
        <f t="shared" si="147"/>
        <v>N.M.</v>
      </c>
      <c r="U435" s="9">
        <v>13674.01</v>
      </c>
      <c r="W435" s="9">
        <v>0</v>
      </c>
      <c r="Y435" s="9">
        <f t="shared" si="148"/>
        <v>13674.01</v>
      </c>
      <c r="AA435" s="21" t="str">
        <f t="shared" si="149"/>
        <v>N.M.</v>
      </c>
      <c r="AC435" s="9">
        <v>131439.64</v>
      </c>
      <c r="AE435" s="9">
        <v>33000</v>
      </c>
      <c r="AG435" s="9">
        <f t="shared" si="150"/>
        <v>98439.64000000001</v>
      </c>
      <c r="AI435" s="21">
        <f t="shared" si="151"/>
        <v>2.9830193939393945</v>
      </c>
    </row>
    <row r="436" spans="1:35" ht="12.75" outlineLevel="1">
      <c r="A436" s="1" t="s">
        <v>901</v>
      </c>
      <c r="B436" s="16" t="s">
        <v>902</v>
      </c>
      <c r="C436" s="1" t="s">
        <v>1380</v>
      </c>
      <c r="E436" s="5">
        <v>0</v>
      </c>
      <c r="G436" s="5">
        <v>0</v>
      </c>
      <c r="I436" s="9">
        <f t="shared" si="144"/>
        <v>0</v>
      </c>
      <c r="K436" s="21">
        <f t="shared" si="145"/>
        <v>0</v>
      </c>
      <c r="M436" s="9">
        <v>0</v>
      </c>
      <c r="O436" s="9">
        <v>-3900.57</v>
      </c>
      <c r="Q436" s="9">
        <f t="shared" si="146"/>
        <v>3900.57</v>
      </c>
      <c r="S436" s="21" t="str">
        <f t="shared" si="147"/>
        <v>N.M.</v>
      </c>
      <c r="U436" s="9">
        <v>0</v>
      </c>
      <c r="W436" s="9">
        <v>0</v>
      </c>
      <c r="Y436" s="9">
        <f t="shared" si="148"/>
        <v>0</v>
      </c>
      <c r="AA436" s="21">
        <f t="shared" si="149"/>
        <v>0</v>
      </c>
      <c r="AC436" s="9">
        <v>0</v>
      </c>
      <c r="AE436" s="9">
        <v>31142.2</v>
      </c>
      <c r="AG436" s="9">
        <f t="shared" si="150"/>
        <v>-31142.2</v>
      </c>
      <c r="AI436" s="21" t="str">
        <f t="shared" si="151"/>
        <v>N.M.</v>
      </c>
    </row>
    <row r="437" spans="1:35" ht="12.75" outlineLevel="1">
      <c r="A437" s="1" t="s">
        <v>903</v>
      </c>
      <c r="B437" s="16" t="s">
        <v>904</v>
      </c>
      <c r="C437" s="1" t="s">
        <v>1381</v>
      </c>
      <c r="E437" s="5">
        <v>2113.16</v>
      </c>
      <c r="G437" s="5">
        <v>2089.01</v>
      </c>
      <c r="I437" s="9">
        <f t="shared" si="144"/>
        <v>24.149999999999636</v>
      </c>
      <c r="K437" s="21">
        <f t="shared" si="145"/>
        <v>0.01156049994973678</v>
      </c>
      <c r="M437" s="9">
        <v>6459.4800000000005</v>
      </c>
      <c r="O437" s="9">
        <v>6346.91</v>
      </c>
      <c r="Q437" s="9">
        <f t="shared" si="146"/>
        <v>112.57000000000062</v>
      </c>
      <c r="S437" s="21">
        <f t="shared" si="147"/>
        <v>0.01773618973642302</v>
      </c>
      <c r="U437" s="9">
        <v>10745.33</v>
      </c>
      <c r="W437" s="9">
        <v>10627.74</v>
      </c>
      <c r="Y437" s="9">
        <f t="shared" si="148"/>
        <v>117.59000000000015</v>
      </c>
      <c r="AA437" s="21">
        <f t="shared" si="149"/>
        <v>0.011064440793621235</v>
      </c>
      <c r="AC437" s="9">
        <v>25535.370000000003</v>
      </c>
      <c r="AE437" s="9">
        <v>25766.54</v>
      </c>
      <c r="AG437" s="9">
        <f t="shared" si="150"/>
        <v>-231.16999999999825</v>
      </c>
      <c r="AI437" s="21">
        <f t="shared" si="151"/>
        <v>-0.008971712926919883</v>
      </c>
    </row>
    <row r="438" spans="1:35" ht="12.75" outlineLevel="1">
      <c r="A438" s="1" t="s">
        <v>905</v>
      </c>
      <c r="B438" s="16" t="s">
        <v>906</v>
      </c>
      <c r="C438" s="1" t="s">
        <v>1382</v>
      </c>
      <c r="E438" s="5">
        <v>0</v>
      </c>
      <c r="G438" s="5">
        <v>0</v>
      </c>
      <c r="I438" s="9">
        <f t="shared" si="144"/>
        <v>0</v>
      </c>
      <c r="K438" s="21">
        <f t="shared" si="145"/>
        <v>0</v>
      </c>
      <c r="M438" s="9">
        <v>1.1400000000000001</v>
      </c>
      <c r="O438" s="9">
        <v>-3.08</v>
      </c>
      <c r="Q438" s="9">
        <f t="shared" si="146"/>
        <v>4.220000000000001</v>
      </c>
      <c r="S438" s="21">
        <f t="shared" si="147"/>
        <v>1.3701298701298703</v>
      </c>
      <c r="U438" s="9">
        <v>1.1400000000000001</v>
      </c>
      <c r="W438" s="9">
        <v>-3.08</v>
      </c>
      <c r="Y438" s="9">
        <f t="shared" si="148"/>
        <v>4.220000000000001</v>
      </c>
      <c r="AA438" s="21">
        <f t="shared" si="149"/>
        <v>1.3701298701298703</v>
      </c>
      <c r="AC438" s="9">
        <v>-41.57</v>
      </c>
      <c r="AE438" s="9">
        <v>-75784.22</v>
      </c>
      <c r="AG438" s="9">
        <f t="shared" si="150"/>
        <v>75742.65</v>
      </c>
      <c r="AI438" s="21">
        <f t="shared" si="151"/>
        <v>0.9994514689205747</v>
      </c>
    </row>
    <row r="439" spans="1:35" ht="12.75" outlineLevel="1">
      <c r="A439" s="1" t="s">
        <v>907</v>
      </c>
      <c r="B439" s="16" t="s">
        <v>908</v>
      </c>
      <c r="C439" s="1" t="s">
        <v>1383</v>
      </c>
      <c r="E439" s="5">
        <v>0</v>
      </c>
      <c r="G439" s="5">
        <v>0</v>
      </c>
      <c r="I439" s="9">
        <f t="shared" si="144"/>
        <v>0</v>
      </c>
      <c r="K439" s="21">
        <f t="shared" si="145"/>
        <v>0</v>
      </c>
      <c r="M439" s="9">
        <v>0</v>
      </c>
      <c r="O439" s="9">
        <v>0</v>
      </c>
      <c r="Q439" s="9">
        <f t="shared" si="146"/>
        <v>0</v>
      </c>
      <c r="S439" s="21">
        <f t="shared" si="147"/>
        <v>0</v>
      </c>
      <c r="U439" s="9">
        <v>0</v>
      </c>
      <c r="W439" s="9">
        <v>0</v>
      </c>
      <c r="Y439" s="9">
        <f t="shared" si="148"/>
        <v>0</v>
      </c>
      <c r="AA439" s="21">
        <f t="shared" si="149"/>
        <v>0</v>
      </c>
      <c r="AC439" s="9">
        <v>0</v>
      </c>
      <c r="AE439" s="9">
        <v>-531230.0700000001</v>
      </c>
      <c r="AG439" s="9">
        <f t="shared" si="150"/>
        <v>531230.0700000001</v>
      </c>
      <c r="AI439" s="21" t="str">
        <f t="shared" si="151"/>
        <v>N.M.</v>
      </c>
    </row>
    <row r="440" spans="1:35" ht="12.75" outlineLevel="1">
      <c r="A440" s="1" t="s">
        <v>909</v>
      </c>
      <c r="B440" s="16" t="s">
        <v>910</v>
      </c>
      <c r="C440" s="1" t="s">
        <v>1384</v>
      </c>
      <c r="E440" s="5">
        <v>0</v>
      </c>
      <c r="G440" s="5">
        <v>0</v>
      </c>
      <c r="I440" s="9">
        <f t="shared" si="144"/>
        <v>0</v>
      </c>
      <c r="K440" s="21">
        <f t="shared" si="145"/>
        <v>0</v>
      </c>
      <c r="M440" s="9">
        <v>0</v>
      </c>
      <c r="O440" s="9">
        <v>0</v>
      </c>
      <c r="Q440" s="9">
        <f t="shared" si="146"/>
        <v>0</v>
      </c>
      <c r="S440" s="21">
        <f t="shared" si="147"/>
        <v>0</v>
      </c>
      <c r="U440" s="9">
        <v>0</v>
      </c>
      <c r="W440" s="9">
        <v>0</v>
      </c>
      <c r="Y440" s="9">
        <f t="shared" si="148"/>
        <v>0</v>
      </c>
      <c r="AA440" s="21">
        <f t="shared" si="149"/>
        <v>0</v>
      </c>
      <c r="AC440" s="9">
        <v>0</v>
      </c>
      <c r="AE440" s="9">
        <v>-266017.12</v>
      </c>
      <c r="AG440" s="9">
        <f t="shared" si="150"/>
        <v>266017.12</v>
      </c>
      <c r="AI440" s="21" t="str">
        <f t="shared" si="151"/>
        <v>N.M.</v>
      </c>
    </row>
    <row r="441" spans="1:35" ht="12.75" outlineLevel="1">
      <c r="A441" s="1" t="s">
        <v>911</v>
      </c>
      <c r="B441" s="16" t="s">
        <v>912</v>
      </c>
      <c r="C441" s="1" t="s">
        <v>1385</v>
      </c>
      <c r="E441" s="5">
        <v>0</v>
      </c>
      <c r="G441" s="5">
        <v>0</v>
      </c>
      <c r="I441" s="9">
        <f t="shared" si="144"/>
        <v>0</v>
      </c>
      <c r="K441" s="21">
        <f t="shared" si="145"/>
        <v>0</v>
      </c>
      <c r="M441" s="9">
        <v>0</v>
      </c>
      <c r="O441" s="9">
        <v>0</v>
      </c>
      <c r="Q441" s="9">
        <f t="shared" si="146"/>
        <v>0</v>
      </c>
      <c r="S441" s="21">
        <f t="shared" si="147"/>
        <v>0</v>
      </c>
      <c r="U441" s="9">
        <v>0</v>
      </c>
      <c r="W441" s="9">
        <v>37.1</v>
      </c>
      <c r="Y441" s="9">
        <f t="shared" si="148"/>
        <v>-37.1</v>
      </c>
      <c r="AA441" s="21" t="str">
        <f t="shared" si="149"/>
        <v>N.M.</v>
      </c>
      <c r="AC441" s="9">
        <v>0</v>
      </c>
      <c r="AE441" s="9">
        <v>8294.84</v>
      </c>
      <c r="AG441" s="9">
        <f t="shared" si="150"/>
        <v>-8294.84</v>
      </c>
      <c r="AI441" s="21" t="str">
        <f t="shared" si="151"/>
        <v>N.M.</v>
      </c>
    </row>
    <row r="442" spans="1:35" ht="12.75" outlineLevel="1">
      <c r="A442" s="1" t="s">
        <v>913</v>
      </c>
      <c r="B442" s="16" t="s">
        <v>914</v>
      </c>
      <c r="C442" s="1" t="s">
        <v>1386</v>
      </c>
      <c r="E442" s="5">
        <v>-367932</v>
      </c>
      <c r="G442" s="5">
        <v>-674020</v>
      </c>
      <c r="I442" s="9">
        <f t="shared" si="144"/>
        <v>306088</v>
      </c>
      <c r="K442" s="21">
        <f t="shared" si="145"/>
        <v>0.4541230230556957</v>
      </c>
      <c r="M442" s="9">
        <v>246864</v>
      </c>
      <c r="O442" s="9">
        <v>-1926687.24</v>
      </c>
      <c r="Q442" s="9">
        <f t="shared" si="146"/>
        <v>2173551.24</v>
      </c>
      <c r="S442" s="21">
        <f t="shared" si="147"/>
        <v>1.1281287356218752</v>
      </c>
      <c r="U442" s="9">
        <v>1957134</v>
      </c>
      <c r="W442" s="9">
        <v>-3686377</v>
      </c>
      <c r="Y442" s="9">
        <f t="shared" si="148"/>
        <v>5643511</v>
      </c>
      <c r="AA442" s="21">
        <f t="shared" si="149"/>
        <v>1.530909887946892</v>
      </c>
      <c r="AC442" s="9">
        <v>11174019</v>
      </c>
      <c r="AE442" s="9">
        <v>-1298133</v>
      </c>
      <c r="AG442" s="9">
        <f t="shared" si="150"/>
        <v>12472152</v>
      </c>
      <c r="AI442" s="21">
        <f t="shared" si="151"/>
        <v>9.607761300267384</v>
      </c>
    </row>
    <row r="443" spans="1:35" ht="12.75" outlineLevel="1">
      <c r="A443" s="1" t="s">
        <v>915</v>
      </c>
      <c r="B443" s="16" t="s">
        <v>916</v>
      </c>
      <c r="C443" s="1" t="s">
        <v>1387</v>
      </c>
      <c r="E443" s="5">
        <v>403836</v>
      </c>
      <c r="G443" s="5">
        <v>740373</v>
      </c>
      <c r="I443" s="9">
        <f t="shared" si="144"/>
        <v>-336537</v>
      </c>
      <c r="K443" s="21">
        <f t="shared" si="145"/>
        <v>-0.45455061165115423</v>
      </c>
      <c r="M443" s="9">
        <v>-107710</v>
      </c>
      <c r="O443" s="9">
        <v>2022985</v>
      </c>
      <c r="Q443" s="9">
        <f t="shared" si="146"/>
        <v>-2130695</v>
      </c>
      <c r="S443" s="21">
        <f t="shared" si="147"/>
        <v>-1.0532431036315149</v>
      </c>
      <c r="U443" s="9">
        <v>-1675155</v>
      </c>
      <c r="W443" s="9">
        <v>4029181</v>
      </c>
      <c r="Y443" s="9">
        <f t="shared" si="148"/>
        <v>-5704336</v>
      </c>
      <c r="AA443" s="21">
        <f t="shared" si="149"/>
        <v>-1.415755708169973</v>
      </c>
      <c r="AC443" s="9">
        <v>-10420744</v>
      </c>
      <c r="AE443" s="9">
        <v>2223080</v>
      </c>
      <c r="AG443" s="9">
        <f t="shared" si="150"/>
        <v>-12643824</v>
      </c>
      <c r="AI443" s="21">
        <f t="shared" si="151"/>
        <v>-5.687525415189737</v>
      </c>
    </row>
    <row r="444" spans="1:35" ht="12.75" outlineLevel="1">
      <c r="A444" s="1" t="s">
        <v>917</v>
      </c>
      <c r="B444" s="16" t="s">
        <v>918</v>
      </c>
      <c r="C444" s="1" t="s">
        <v>1388</v>
      </c>
      <c r="E444" s="5">
        <v>29028.87</v>
      </c>
      <c r="G444" s="5">
        <v>-599620.59</v>
      </c>
      <c r="I444" s="9">
        <f t="shared" si="144"/>
        <v>628649.46</v>
      </c>
      <c r="K444" s="21">
        <f t="shared" si="145"/>
        <v>1.048412063368271</v>
      </c>
      <c r="M444" s="9">
        <v>26190.88</v>
      </c>
      <c r="O444" s="9">
        <v>-1467679.88</v>
      </c>
      <c r="Q444" s="9">
        <f t="shared" si="146"/>
        <v>1493870.7599999998</v>
      </c>
      <c r="S444" s="21">
        <f t="shared" si="147"/>
        <v>1.01784509030675</v>
      </c>
      <c r="U444" s="9">
        <v>-145213.95</v>
      </c>
      <c r="W444" s="9">
        <v>-2051377.96</v>
      </c>
      <c r="Y444" s="9">
        <f t="shared" si="148"/>
        <v>1906164.01</v>
      </c>
      <c r="AA444" s="21">
        <f t="shared" si="149"/>
        <v>0.929211509126285</v>
      </c>
      <c r="AC444" s="9">
        <v>-3088985.87</v>
      </c>
      <c r="AE444" s="9">
        <v>-2227409.76</v>
      </c>
      <c r="AG444" s="9">
        <f t="shared" si="150"/>
        <v>-861576.1100000003</v>
      </c>
      <c r="AI444" s="21">
        <f t="shared" si="151"/>
        <v>-0.3868062919864374</v>
      </c>
    </row>
    <row r="445" spans="1:35" ht="12.75" outlineLevel="1">
      <c r="A445" s="1" t="s">
        <v>919</v>
      </c>
      <c r="B445" s="16" t="s">
        <v>920</v>
      </c>
      <c r="C445" s="1" t="s">
        <v>1389</v>
      </c>
      <c r="E445" s="5">
        <v>-64932.87</v>
      </c>
      <c r="G445" s="5">
        <v>533267.59</v>
      </c>
      <c r="I445" s="9">
        <f t="shared" si="144"/>
        <v>-598200.46</v>
      </c>
      <c r="K445" s="21">
        <f t="shared" si="145"/>
        <v>-1.1217641409634513</v>
      </c>
      <c r="M445" s="9">
        <v>-165344.88</v>
      </c>
      <c r="O445" s="9">
        <v>1274036.88</v>
      </c>
      <c r="Q445" s="9">
        <f t="shared" si="146"/>
        <v>-1439381.7599999998</v>
      </c>
      <c r="S445" s="21">
        <f t="shared" si="147"/>
        <v>-1.129780293330284</v>
      </c>
      <c r="U445" s="9">
        <v>-136765.05</v>
      </c>
      <c r="W445" s="9">
        <v>1708573.96</v>
      </c>
      <c r="Y445" s="9">
        <f t="shared" si="148"/>
        <v>-1845339.01</v>
      </c>
      <c r="AA445" s="21">
        <f t="shared" si="149"/>
        <v>-1.080046315349439</v>
      </c>
      <c r="AC445" s="9">
        <v>2335710.87</v>
      </c>
      <c r="AE445" s="9">
        <v>1302462.76</v>
      </c>
      <c r="AG445" s="9">
        <f t="shared" si="150"/>
        <v>1033248.1100000001</v>
      </c>
      <c r="AI445" s="21">
        <f t="shared" si="151"/>
        <v>0.7933033801288876</v>
      </c>
    </row>
    <row r="446" spans="1:35" ht="12.75" outlineLevel="1">
      <c r="A446" s="1" t="s">
        <v>921</v>
      </c>
      <c r="B446" s="16" t="s">
        <v>922</v>
      </c>
      <c r="C446" s="1" t="s">
        <v>1390</v>
      </c>
      <c r="E446" s="5">
        <v>310129.85000000003</v>
      </c>
      <c r="G446" s="5">
        <v>434192.42</v>
      </c>
      <c r="I446" s="9">
        <f t="shared" si="144"/>
        <v>-124062.56999999995</v>
      </c>
      <c r="K446" s="21">
        <f t="shared" si="145"/>
        <v>-0.2857317730235824</v>
      </c>
      <c r="M446" s="9">
        <v>944768.9</v>
      </c>
      <c r="O446" s="9">
        <v>1263057.26</v>
      </c>
      <c r="Q446" s="9">
        <f t="shared" si="146"/>
        <v>-318288.36</v>
      </c>
      <c r="S446" s="21">
        <f t="shared" si="147"/>
        <v>-0.25199836149946203</v>
      </c>
      <c r="U446" s="9">
        <v>1595631.78</v>
      </c>
      <c r="W446" s="9">
        <v>2037926.6</v>
      </c>
      <c r="Y446" s="9">
        <f t="shared" si="148"/>
        <v>-442294.82000000007</v>
      </c>
      <c r="AA446" s="21">
        <f t="shared" si="149"/>
        <v>-0.21703177140923527</v>
      </c>
      <c r="AC446" s="9">
        <v>3989879.58</v>
      </c>
      <c r="AE446" s="9">
        <v>7095599.16</v>
      </c>
      <c r="AG446" s="9">
        <f t="shared" si="150"/>
        <v>-3105719.58</v>
      </c>
      <c r="AI446" s="21">
        <f t="shared" si="151"/>
        <v>-0.43769659333462124</v>
      </c>
    </row>
    <row r="447" spans="1:35" ht="12.75" outlineLevel="1">
      <c r="A447" s="1" t="s">
        <v>923</v>
      </c>
      <c r="B447" s="16" t="s">
        <v>924</v>
      </c>
      <c r="C447" s="1" t="s">
        <v>1391</v>
      </c>
      <c r="E447" s="5">
        <v>-305140.41000000003</v>
      </c>
      <c r="G447" s="5">
        <v>-347033.47000000003</v>
      </c>
      <c r="I447" s="9">
        <f t="shared" si="144"/>
        <v>41893.06</v>
      </c>
      <c r="K447" s="21">
        <f t="shared" si="145"/>
        <v>0.12071763567934815</v>
      </c>
      <c r="M447" s="9">
        <v>-914439.51</v>
      </c>
      <c r="O447" s="9">
        <v>-1035052.43</v>
      </c>
      <c r="Q447" s="9">
        <f t="shared" si="146"/>
        <v>120612.92000000004</v>
      </c>
      <c r="S447" s="21">
        <f t="shared" si="147"/>
        <v>0.11652831924659124</v>
      </c>
      <c r="U447" s="9">
        <v>-1508341.3900000001</v>
      </c>
      <c r="W447" s="9">
        <v>-1700909.85</v>
      </c>
      <c r="Y447" s="9">
        <f t="shared" si="148"/>
        <v>192568.45999999996</v>
      </c>
      <c r="AA447" s="21">
        <f t="shared" si="149"/>
        <v>0.11321497138722546</v>
      </c>
      <c r="AC447" s="9">
        <v>-4498175.550000001</v>
      </c>
      <c r="AE447" s="9">
        <v>-6267451.23</v>
      </c>
      <c r="AG447" s="9">
        <f t="shared" si="150"/>
        <v>1769275.6799999997</v>
      </c>
      <c r="AI447" s="21">
        <f t="shared" si="151"/>
        <v>0.2822958831384476</v>
      </c>
    </row>
    <row r="448" spans="1:35" ht="12.75" outlineLevel="1">
      <c r="A448" s="1" t="s">
        <v>925</v>
      </c>
      <c r="B448" s="16" t="s">
        <v>926</v>
      </c>
      <c r="C448" s="1" t="s">
        <v>1392</v>
      </c>
      <c r="E448" s="5">
        <v>83247.3</v>
      </c>
      <c r="G448" s="5">
        <v>131867.77</v>
      </c>
      <c r="I448" s="9">
        <f t="shared" si="144"/>
        <v>-48620.46999999999</v>
      </c>
      <c r="K448" s="21">
        <f t="shared" si="145"/>
        <v>-0.3687062426247141</v>
      </c>
      <c r="M448" s="9">
        <v>14935.6</v>
      </c>
      <c r="O448" s="9">
        <v>455135.46</v>
      </c>
      <c r="Q448" s="9">
        <f t="shared" si="146"/>
        <v>-440199.86000000004</v>
      </c>
      <c r="S448" s="21">
        <f t="shared" si="147"/>
        <v>-0.9671842752045732</v>
      </c>
      <c r="U448" s="9">
        <v>-527474.37</v>
      </c>
      <c r="W448" s="9">
        <v>767814.83</v>
      </c>
      <c r="Y448" s="9">
        <f t="shared" si="148"/>
        <v>-1295289.2</v>
      </c>
      <c r="AA448" s="21">
        <f t="shared" si="149"/>
        <v>-1.6869812217615021</v>
      </c>
      <c r="AC448" s="9">
        <v>-2359629.46</v>
      </c>
      <c r="AE448" s="9">
        <v>-111354.34000000008</v>
      </c>
      <c r="AG448" s="9">
        <f t="shared" si="150"/>
        <v>-2248275.12</v>
      </c>
      <c r="AI448" s="21" t="str">
        <f t="shared" si="151"/>
        <v>N.M.</v>
      </c>
    </row>
    <row r="449" spans="1:35" ht="12.75" outlineLevel="1">
      <c r="A449" s="1" t="s">
        <v>927</v>
      </c>
      <c r="B449" s="16" t="s">
        <v>928</v>
      </c>
      <c r="C449" s="1" t="s">
        <v>1393</v>
      </c>
      <c r="E449" s="5">
        <v>238</v>
      </c>
      <c r="G449" s="5">
        <v>0</v>
      </c>
      <c r="I449" s="9">
        <f t="shared" si="144"/>
        <v>238</v>
      </c>
      <c r="K449" s="21" t="str">
        <f t="shared" si="145"/>
        <v>N.M.</v>
      </c>
      <c r="M449" s="9">
        <v>-1158.05</v>
      </c>
      <c r="O449" s="9">
        <v>82.31</v>
      </c>
      <c r="Q449" s="9">
        <f t="shared" si="146"/>
        <v>-1240.36</v>
      </c>
      <c r="S449" s="21" t="str">
        <f t="shared" si="147"/>
        <v>N.M.</v>
      </c>
      <c r="U449" s="9">
        <v>2387.91</v>
      </c>
      <c r="W449" s="9">
        <v>-1091.84</v>
      </c>
      <c r="Y449" s="9">
        <f t="shared" si="148"/>
        <v>3479.75</v>
      </c>
      <c r="AA449" s="21">
        <f t="shared" si="149"/>
        <v>3.187051216295428</v>
      </c>
      <c r="AC449" s="9">
        <v>2555.14</v>
      </c>
      <c r="AE449" s="9">
        <v>-55214.06</v>
      </c>
      <c r="AG449" s="9">
        <f t="shared" si="150"/>
        <v>57769.2</v>
      </c>
      <c r="AI449" s="21">
        <f t="shared" si="151"/>
        <v>1.0462769808994303</v>
      </c>
    </row>
    <row r="450" spans="1:35" ht="12.75" outlineLevel="1">
      <c r="A450" s="1" t="s">
        <v>929</v>
      </c>
      <c r="B450" s="16" t="s">
        <v>930</v>
      </c>
      <c r="C450" s="1" t="s">
        <v>1394</v>
      </c>
      <c r="E450" s="5">
        <v>0</v>
      </c>
      <c r="G450" s="5">
        <v>0</v>
      </c>
      <c r="I450" s="9">
        <f t="shared" si="144"/>
        <v>0</v>
      </c>
      <c r="K450" s="21">
        <f t="shared" si="145"/>
        <v>0</v>
      </c>
      <c r="M450" s="9">
        <v>0</v>
      </c>
      <c r="O450" s="9">
        <v>0</v>
      </c>
      <c r="Q450" s="9">
        <f t="shared" si="146"/>
        <v>0</v>
      </c>
      <c r="S450" s="21">
        <f t="shared" si="147"/>
        <v>0</v>
      </c>
      <c r="U450" s="9">
        <v>0</v>
      </c>
      <c r="W450" s="9">
        <v>0</v>
      </c>
      <c r="Y450" s="9">
        <f t="shared" si="148"/>
        <v>0</v>
      </c>
      <c r="AA450" s="21">
        <f t="shared" si="149"/>
        <v>0</v>
      </c>
      <c r="AC450" s="9">
        <v>0</v>
      </c>
      <c r="AE450" s="9">
        <v>18894.73</v>
      </c>
      <c r="AG450" s="9">
        <f t="shared" si="150"/>
        <v>-18894.73</v>
      </c>
      <c r="AI450" s="21" t="str">
        <f t="shared" si="151"/>
        <v>N.M.</v>
      </c>
    </row>
    <row r="451" spans="1:35" ht="12.75" outlineLevel="1">
      <c r="A451" s="1" t="s">
        <v>931</v>
      </c>
      <c r="B451" s="16" t="s">
        <v>932</v>
      </c>
      <c r="C451" s="1" t="s">
        <v>1395</v>
      </c>
      <c r="E451" s="5">
        <v>0</v>
      </c>
      <c r="G451" s="5">
        <v>11.8</v>
      </c>
      <c r="I451" s="9">
        <f t="shared" si="144"/>
        <v>-11.8</v>
      </c>
      <c r="K451" s="21" t="str">
        <f t="shared" si="145"/>
        <v>N.M.</v>
      </c>
      <c r="M451" s="9">
        <v>0</v>
      </c>
      <c r="O451" s="9">
        <v>11.8</v>
      </c>
      <c r="Q451" s="9">
        <f t="shared" si="146"/>
        <v>-11.8</v>
      </c>
      <c r="S451" s="21" t="str">
        <f t="shared" si="147"/>
        <v>N.M.</v>
      </c>
      <c r="U451" s="9">
        <v>0</v>
      </c>
      <c r="W451" s="9">
        <v>3174.14</v>
      </c>
      <c r="Y451" s="9">
        <f t="shared" si="148"/>
        <v>-3174.14</v>
      </c>
      <c r="AA451" s="21" t="str">
        <f t="shared" si="149"/>
        <v>N.M.</v>
      </c>
      <c r="AC451" s="9">
        <v>-513.4300000000001</v>
      </c>
      <c r="AE451" s="9">
        <v>20129.16</v>
      </c>
      <c r="AG451" s="9">
        <f t="shared" si="150"/>
        <v>-20642.59</v>
      </c>
      <c r="AI451" s="21">
        <f t="shared" si="151"/>
        <v>-1.0255067772326316</v>
      </c>
    </row>
    <row r="452" spans="1:35" ht="12.75" outlineLevel="1">
      <c r="A452" s="1" t="s">
        <v>933</v>
      </c>
      <c r="B452" s="16" t="s">
        <v>934</v>
      </c>
      <c r="C452" s="1" t="s">
        <v>1396</v>
      </c>
      <c r="E452" s="5">
        <v>13478.32</v>
      </c>
      <c r="G452" s="5">
        <v>14513.29</v>
      </c>
      <c r="I452" s="9">
        <f t="shared" si="144"/>
        <v>-1034.9700000000012</v>
      </c>
      <c r="K452" s="21">
        <f t="shared" si="145"/>
        <v>-0.07131188035242189</v>
      </c>
      <c r="M452" s="9">
        <v>40702.13</v>
      </c>
      <c r="O452" s="9">
        <v>43787.75</v>
      </c>
      <c r="Q452" s="9">
        <f t="shared" si="146"/>
        <v>-3085.6200000000026</v>
      </c>
      <c r="S452" s="21">
        <f t="shared" si="147"/>
        <v>-0.07046765362458685</v>
      </c>
      <c r="U452" s="9">
        <v>68278.46</v>
      </c>
      <c r="W452" s="9">
        <v>73389.29000000001</v>
      </c>
      <c r="Y452" s="9">
        <f t="shared" si="148"/>
        <v>-5110.830000000002</v>
      </c>
      <c r="AA452" s="21">
        <f t="shared" si="149"/>
        <v>-0.06963999787979964</v>
      </c>
      <c r="AC452" s="9">
        <v>167509.15000000002</v>
      </c>
      <c r="AE452" s="9">
        <v>179512.32</v>
      </c>
      <c r="AG452" s="9">
        <f t="shared" si="150"/>
        <v>-12003.169999999984</v>
      </c>
      <c r="AI452" s="21">
        <f t="shared" si="151"/>
        <v>-0.06686543853926005</v>
      </c>
    </row>
    <row r="453" spans="1:35" ht="12.75" outlineLevel="1">
      <c r="A453" s="1" t="s">
        <v>935</v>
      </c>
      <c r="B453" s="16" t="s">
        <v>936</v>
      </c>
      <c r="C453" s="1" t="s">
        <v>1397</v>
      </c>
      <c r="E453" s="5">
        <v>-117</v>
      </c>
      <c r="G453" s="5">
        <v>-1555</v>
      </c>
      <c r="I453" s="9">
        <f t="shared" si="144"/>
        <v>1438</v>
      </c>
      <c r="K453" s="21">
        <f t="shared" si="145"/>
        <v>0.9247588424437299</v>
      </c>
      <c r="M453" s="9">
        <v>-731</v>
      </c>
      <c r="O453" s="9">
        <v>-3650</v>
      </c>
      <c r="Q453" s="9">
        <f t="shared" si="146"/>
        <v>2919</v>
      </c>
      <c r="S453" s="21">
        <f t="shared" si="147"/>
        <v>0.7997260273972603</v>
      </c>
      <c r="U453" s="9">
        <v>-1886</v>
      </c>
      <c r="W453" s="9">
        <v>-4981</v>
      </c>
      <c r="Y453" s="9">
        <f t="shared" si="148"/>
        <v>3095</v>
      </c>
      <c r="AA453" s="21">
        <f t="shared" si="149"/>
        <v>0.6213611724553303</v>
      </c>
      <c r="AC453" s="9">
        <v>-15157</v>
      </c>
      <c r="AE453" s="9">
        <v>-10939</v>
      </c>
      <c r="AG453" s="9">
        <f t="shared" si="150"/>
        <v>-4218</v>
      </c>
      <c r="AI453" s="21">
        <f t="shared" si="151"/>
        <v>-0.3855928329829052</v>
      </c>
    </row>
    <row r="454" spans="1:35" ht="12.75" outlineLevel="1">
      <c r="A454" s="1" t="s">
        <v>937</v>
      </c>
      <c r="B454" s="16" t="s">
        <v>938</v>
      </c>
      <c r="C454" s="1" t="s">
        <v>1398</v>
      </c>
      <c r="E454" s="5">
        <v>-107143</v>
      </c>
      <c r="G454" s="5">
        <v>-141840</v>
      </c>
      <c r="I454" s="9">
        <f t="shared" si="144"/>
        <v>34697</v>
      </c>
      <c r="K454" s="21">
        <f t="shared" si="145"/>
        <v>0.24462069937958264</v>
      </c>
      <c r="M454" s="9">
        <v>-100875</v>
      </c>
      <c r="O454" s="9">
        <v>-347353</v>
      </c>
      <c r="Q454" s="9">
        <f t="shared" si="146"/>
        <v>246478</v>
      </c>
      <c r="S454" s="21">
        <f t="shared" si="147"/>
        <v>0.7095893802558204</v>
      </c>
      <c r="U454" s="9">
        <v>333592</v>
      </c>
      <c r="W454" s="9">
        <v>-617719</v>
      </c>
      <c r="Y454" s="9">
        <f t="shared" si="148"/>
        <v>951311</v>
      </c>
      <c r="AA454" s="21">
        <f t="shared" si="149"/>
        <v>1.5400384317140965</v>
      </c>
      <c r="AC454" s="9">
        <v>1824270</v>
      </c>
      <c r="AE454" s="9">
        <v>-148299</v>
      </c>
      <c r="AG454" s="9">
        <f t="shared" si="150"/>
        <v>1972569</v>
      </c>
      <c r="AI454" s="21" t="str">
        <f t="shared" si="151"/>
        <v>N.M.</v>
      </c>
    </row>
    <row r="455" spans="1:35" ht="12.75" outlineLevel="1">
      <c r="A455" s="1" t="s">
        <v>939</v>
      </c>
      <c r="B455" s="16" t="s">
        <v>940</v>
      </c>
      <c r="C455" s="1" t="s">
        <v>1399</v>
      </c>
      <c r="E455" s="5">
        <v>8623.37</v>
      </c>
      <c r="G455" s="5">
        <v>-62717.01</v>
      </c>
      <c r="I455" s="9">
        <f t="shared" si="144"/>
        <v>71340.38</v>
      </c>
      <c r="K455" s="21">
        <f t="shared" si="145"/>
        <v>1.1374965101174308</v>
      </c>
      <c r="M455" s="9">
        <v>17995.75</v>
      </c>
      <c r="O455" s="9">
        <v>-154978.66</v>
      </c>
      <c r="Q455" s="9">
        <f t="shared" si="146"/>
        <v>172974.41</v>
      </c>
      <c r="S455" s="21">
        <f t="shared" si="147"/>
        <v>1.1161175996746906</v>
      </c>
      <c r="U455" s="9">
        <v>5137.6</v>
      </c>
      <c r="W455" s="9">
        <v>-216864.30000000002</v>
      </c>
      <c r="Y455" s="9">
        <f t="shared" si="148"/>
        <v>222001.90000000002</v>
      </c>
      <c r="AA455" s="21">
        <f t="shared" si="149"/>
        <v>1.0236903907189887</v>
      </c>
      <c r="AC455" s="9">
        <v>-249161.62</v>
      </c>
      <c r="AE455" s="9">
        <v>-369346.53</v>
      </c>
      <c r="AG455" s="9">
        <f t="shared" si="150"/>
        <v>120184.91000000003</v>
      </c>
      <c r="AI455" s="21">
        <f t="shared" si="151"/>
        <v>0.32539877929812966</v>
      </c>
    </row>
    <row r="456" spans="1:35" ht="12.75" outlineLevel="1">
      <c r="A456" s="1" t="s">
        <v>941</v>
      </c>
      <c r="B456" s="16" t="s">
        <v>942</v>
      </c>
      <c r="C456" s="1" t="s">
        <v>1400</v>
      </c>
      <c r="E456" s="5">
        <v>-472.27</v>
      </c>
      <c r="G456" s="5">
        <v>-43.93</v>
      </c>
      <c r="I456" s="9">
        <f t="shared" si="144"/>
        <v>-428.34</v>
      </c>
      <c r="K456" s="21">
        <f t="shared" si="145"/>
        <v>-9.75051217846574</v>
      </c>
      <c r="M456" s="9">
        <v>-792.1</v>
      </c>
      <c r="O456" s="9">
        <v>13.21</v>
      </c>
      <c r="Q456" s="9">
        <f t="shared" si="146"/>
        <v>-805.3100000000001</v>
      </c>
      <c r="S456" s="21" t="str">
        <f t="shared" si="147"/>
        <v>N.M.</v>
      </c>
      <c r="U456" s="9">
        <v>-1322.17</v>
      </c>
      <c r="W456" s="9">
        <v>144.35</v>
      </c>
      <c r="Y456" s="9">
        <f t="shared" si="148"/>
        <v>-1466.52</v>
      </c>
      <c r="AA456" s="21" t="str">
        <f t="shared" si="149"/>
        <v>N.M.</v>
      </c>
      <c r="AC456" s="9">
        <v>88.23000000000002</v>
      </c>
      <c r="AE456" s="9">
        <v>144.35</v>
      </c>
      <c r="AG456" s="9">
        <f t="shared" si="150"/>
        <v>-56.119999999999976</v>
      </c>
      <c r="AI456" s="21">
        <f t="shared" si="151"/>
        <v>-0.38877727745064067</v>
      </c>
    </row>
    <row r="457" spans="1:35" ht="12.75" outlineLevel="1">
      <c r="A457" s="1" t="s">
        <v>943</v>
      </c>
      <c r="B457" s="16" t="s">
        <v>944</v>
      </c>
      <c r="C457" s="1" t="s">
        <v>1401</v>
      </c>
      <c r="E457" s="5">
        <v>0</v>
      </c>
      <c r="G457" s="5">
        <v>-2162.31</v>
      </c>
      <c r="I457" s="9">
        <f t="shared" si="144"/>
        <v>2162.31</v>
      </c>
      <c r="K457" s="21" t="str">
        <f t="shared" si="145"/>
        <v>N.M.</v>
      </c>
      <c r="M457" s="9">
        <v>0</v>
      </c>
      <c r="O457" s="9">
        <v>22.88</v>
      </c>
      <c r="Q457" s="9">
        <f t="shared" si="146"/>
        <v>-22.88</v>
      </c>
      <c r="S457" s="21" t="str">
        <f t="shared" si="147"/>
        <v>N.M.</v>
      </c>
      <c r="U457" s="9">
        <v>28.2</v>
      </c>
      <c r="W457" s="9">
        <v>22.88</v>
      </c>
      <c r="Y457" s="9">
        <f t="shared" si="148"/>
        <v>5.32</v>
      </c>
      <c r="AA457" s="21">
        <f t="shared" si="149"/>
        <v>0.23251748251748253</v>
      </c>
      <c r="AC457" s="9">
        <v>4755.63</v>
      </c>
      <c r="AE457" s="9">
        <v>22.88</v>
      </c>
      <c r="AG457" s="9">
        <f t="shared" si="150"/>
        <v>4732.75</v>
      </c>
      <c r="AI457" s="21" t="str">
        <f t="shared" si="151"/>
        <v>N.M.</v>
      </c>
    </row>
    <row r="458" spans="1:35" ht="12.75" outlineLevel="1">
      <c r="A458" s="1" t="s">
        <v>945</v>
      </c>
      <c r="B458" s="16" t="s">
        <v>946</v>
      </c>
      <c r="C458" s="1" t="s">
        <v>1402</v>
      </c>
      <c r="E458" s="5">
        <v>0</v>
      </c>
      <c r="G458" s="5">
        <v>3353.65</v>
      </c>
      <c r="I458" s="9">
        <f t="shared" si="144"/>
        <v>-3353.65</v>
      </c>
      <c r="K458" s="21" t="str">
        <f t="shared" si="145"/>
        <v>N.M.</v>
      </c>
      <c r="M458" s="9">
        <v>0</v>
      </c>
      <c r="O458" s="9">
        <v>5927.57</v>
      </c>
      <c r="Q458" s="9">
        <f t="shared" si="146"/>
        <v>-5927.57</v>
      </c>
      <c r="S458" s="21" t="str">
        <f t="shared" si="147"/>
        <v>N.M.</v>
      </c>
      <c r="U458" s="9">
        <v>13.790000000000001</v>
      </c>
      <c r="W458" s="9">
        <v>5927.57</v>
      </c>
      <c r="Y458" s="9">
        <f t="shared" si="148"/>
        <v>-5913.78</v>
      </c>
      <c r="AA458" s="21">
        <f t="shared" si="149"/>
        <v>-0.9976735829353344</v>
      </c>
      <c r="AC458" s="9">
        <v>2677.9900000000002</v>
      </c>
      <c r="AE458" s="9">
        <v>5927.57</v>
      </c>
      <c r="AG458" s="9">
        <f t="shared" si="150"/>
        <v>-3249.5799999999995</v>
      </c>
      <c r="AI458" s="21">
        <f t="shared" si="151"/>
        <v>-0.5482145297314076</v>
      </c>
    </row>
    <row r="459" spans="1:53" s="16" customFormat="1" ht="12.75">
      <c r="A459" s="16" t="s">
        <v>47</v>
      </c>
      <c r="C459" s="16" t="s">
        <v>1403</v>
      </c>
      <c r="D459" s="71"/>
      <c r="E459" s="71">
        <v>19705.43000000002</v>
      </c>
      <c r="F459" s="71"/>
      <c r="G459" s="71">
        <v>618815.3500000001</v>
      </c>
      <c r="H459" s="71"/>
      <c r="I459" s="71">
        <f>+E459-G459</f>
        <v>-599109.92</v>
      </c>
      <c r="J459" s="75" t="str">
        <f>IF((+E459-G459)=(I459),"  ",$AO$527)</f>
        <v>  </v>
      </c>
      <c r="K459" s="72">
        <f>IF(G459&lt;0,IF(I459=0,0,IF(OR(G459=0,E459=0),"N.M.",IF(ABS(I459/G459)&gt;=10,"N.M.",I459/(-G459)))),IF(I459=0,0,IF(OR(G459=0,E459=0),"N.M.",IF(ABS(I459/G459)&gt;=10,"N.M.",I459/G459))))</f>
        <v>-0.9681562036235849</v>
      </c>
      <c r="L459" s="73"/>
      <c r="M459" s="71">
        <v>73964.50999999992</v>
      </c>
      <c r="N459" s="71"/>
      <c r="O459" s="71">
        <v>2244175.02</v>
      </c>
      <c r="P459" s="71"/>
      <c r="Q459" s="71">
        <f>+M459-O459</f>
        <v>-2170210.5100000002</v>
      </c>
      <c r="R459" s="75" t="str">
        <f>IF((+M459-O459)=(Q459),"  ",$AO$527)</f>
        <v>  </v>
      </c>
      <c r="S459" s="72">
        <f>IF(O459&lt;0,IF(Q459=0,0,IF(OR(O459=0,M459=0),"N.M.",IF(ABS(Q459/O459)&gt;=10,"N.M.",Q459/(-O459)))),IF(Q459=0,0,IF(OR(O459=0,M459=0),"N.M.",IF(ABS(Q459/O459)&gt;=10,"N.M.",Q459/O459))))</f>
        <v>-0.9670415589956973</v>
      </c>
      <c r="T459" s="73"/>
      <c r="U459" s="71">
        <v>35763.34999999993</v>
      </c>
      <c r="V459" s="71"/>
      <c r="W459" s="71">
        <v>2706873.660000001</v>
      </c>
      <c r="X459" s="71"/>
      <c r="Y459" s="71">
        <f>+U459-W459</f>
        <v>-2671110.310000001</v>
      </c>
      <c r="Z459" s="75" t="str">
        <f>IF((+U459-W459)=(Y459),"  ",$AO$527)</f>
        <v>  </v>
      </c>
      <c r="AA459" s="72">
        <f>IF(W459&lt;0,IF(Y459=0,0,IF(OR(W459=0,U459=0),"N.M.",IF(ABS(Y459/W459)&gt;=10,"N.M.",Y459/(-W459)))),IF(Y459=0,0,IF(OR(W459=0,U459=0),"N.M.",IF(ABS(Y459/W459)&gt;=10,"N.M.",Y459/W459))))</f>
        <v>-0.9867879500515735</v>
      </c>
      <c r="AB459" s="73"/>
      <c r="AC459" s="71">
        <v>-225158.42999999915</v>
      </c>
      <c r="AD459" s="71"/>
      <c r="AE459" s="71">
        <v>3946192.329999999</v>
      </c>
      <c r="AF459" s="71"/>
      <c r="AG459" s="71">
        <f>+AC459-AE459</f>
        <v>-4171350.7599999984</v>
      </c>
      <c r="AH459" s="75" t="str">
        <f>IF((+AC459-AE459)=(AG459),"  ",$AO$527)</f>
        <v>  </v>
      </c>
      <c r="AI459" s="72">
        <f>IF(AE459&lt;0,IF(AG459=0,0,IF(OR(AE459=0,AC459=0),"N.M.",IF(ABS(AG459/AE459)&gt;=10,"N.M.",AG459/(-AE459)))),IF(AG459=0,0,IF(OR(AE459=0,AC459=0),"N.M.",IF(ABS(AG459/AE459)&gt;=10,"N.M.",AG459/AE459))))</f>
        <v>-1.0570571353778895</v>
      </c>
      <c r="AJ459" s="73"/>
      <c r="AK459" s="74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</row>
    <row r="460" spans="1:35" ht="12.75" outlineLevel="1">
      <c r="A460" s="1" t="s">
        <v>947</v>
      </c>
      <c r="B460" s="16" t="s">
        <v>948</v>
      </c>
      <c r="C460" s="1" t="s">
        <v>1353</v>
      </c>
      <c r="E460" s="5">
        <v>-4583</v>
      </c>
      <c r="G460" s="5">
        <v>0</v>
      </c>
      <c r="I460" s="9">
        <f aca="true" t="shared" si="152" ref="I460:I473">+E460-G460</f>
        <v>-4583</v>
      </c>
      <c r="K460" s="21" t="str">
        <f aca="true" t="shared" si="153" ref="K460:K473">IF(G460&lt;0,IF(I460=0,0,IF(OR(G460=0,E460=0),"N.M.",IF(ABS(I460/G460)&gt;=10,"N.M.",I460/(-G460)))),IF(I460=0,0,IF(OR(G460=0,E460=0),"N.M.",IF(ABS(I460/G460)&gt;=10,"N.M.",I460/G460))))</f>
        <v>N.M.</v>
      </c>
      <c r="M460" s="9">
        <v>-13749</v>
      </c>
      <c r="O460" s="9">
        <v>0</v>
      </c>
      <c r="Q460" s="9">
        <f aca="true" t="shared" si="154" ref="Q460:Q473">+M460-O460</f>
        <v>-13749</v>
      </c>
      <c r="S460" s="21" t="str">
        <f aca="true" t="shared" si="155" ref="S460:S473">IF(O460&lt;0,IF(Q460=0,0,IF(OR(O460=0,M460=0),"N.M.",IF(ABS(Q460/O460)&gt;=10,"N.M.",Q460/(-O460)))),IF(Q460=0,0,IF(OR(O460=0,M460=0),"N.M.",IF(ABS(Q460/O460)&gt;=10,"N.M.",Q460/O460))))</f>
        <v>N.M.</v>
      </c>
      <c r="U460" s="9">
        <v>-22915</v>
      </c>
      <c r="W460" s="9">
        <v>0</v>
      </c>
      <c r="Y460" s="9">
        <f aca="true" t="shared" si="156" ref="Y460:Y473">+U460-W460</f>
        <v>-22915</v>
      </c>
      <c r="AA460" s="21" t="str">
        <f aca="true" t="shared" si="157" ref="AA460:AA473">IF(W460&lt;0,IF(Y460=0,0,IF(OR(W460=0,U460=0),"N.M.",IF(ABS(Y460/W460)&gt;=10,"N.M.",Y460/(-W460)))),IF(Y460=0,0,IF(OR(W460=0,U460=0),"N.M.",IF(ABS(Y460/W460)&gt;=10,"N.M.",Y460/W460))))</f>
        <v>N.M.</v>
      </c>
      <c r="AC460" s="9">
        <v>-22915</v>
      </c>
      <c r="AE460" s="9">
        <v>0</v>
      </c>
      <c r="AG460" s="9">
        <f aca="true" t="shared" si="158" ref="AG460:AG473">+AC460-AE460</f>
        <v>-22915</v>
      </c>
      <c r="AI460" s="21" t="str">
        <f aca="true" t="shared" si="159" ref="AI460:AI473">IF(AE460&lt;0,IF(AG460=0,0,IF(OR(AE460=0,AC460=0),"N.M.",IF(ABS(AG460/AE460)&gt;=10,"N.M.",AG460/(-AE460)))),IF(AG460=0,0,IF(OR(AE460=0,AC460=0),"N.M.",IF(ABS(AG460/AE460)&gt;=10,"N.M.",AG460/AE460))))</f>
        <v>N.M.</v>
      </c>
    </row>
    <row r="461" spans="1:35" ht="12.75" outlineLevel="1">
      <c r="A461" s="1" t="s">
        <v>949</v>
      </c>
      <c r="B461" s="16" t="s">
        <v>950</v>
      </c>
      <c r="C461" s="1" t="s">
        <v>1404</v>
      </c>
      <c r="E461" s="5">
        <v>0</v>
      </c>
      <c r="G461" s="5">
        <v>0</v>
      </c>
      <c r="I461" s="9">
        <f t="shared" si="152"/>
        <v>0</v>
      </c>
      <c r="K461" s="21">
        <f t="shared" si="153"/>
        <v>0</v>
      </c>
      <c r="M461" s="9">
        <v>0</v>
      </c>
      <c r="O461" s="9">
        <v>0</v>
      </c>
      <c r="Q461" s="9">
        <f t="shared" si="154"/>
        <v>0</v>
      </c>
      <c r="S461" s="21">
        <f t="shared" si="155"/>
        <v>0</v>
      </c>
      <c r="U461" s="9">
        <v>0</v>
      </c>
      <c r="W461" s="9">
        <v>-22146.34</v>
      </c>
      <c r="Y461" s="9">
        <f t="shared" si="156"/>
        <v>22146.34</v>
      </c>
      <c r="AA461" s="21" t="str">
        <f t="shared" si="157"/>
        <v>N.M.</v>
      </c>
      <c r="AC461" s="9">
        <v>-155867.44</v>
      </c>
      <c r="AE461" s="9">
        <v>-22146.34</v>
      </c>
      <c r="AG461" s="9">
        <f t="shared" si="158"/>
        <v>-133721.1</v>
      </c>
      <c r="AI461" s="21">
        <f t="shared" si="159"/>
        <v>-6.0380676897401555</v>
      </c>
    </row>
    <row r="462" spans="1:35" ht="12.75" outlineLevel="1">
      <c r="A462" s="1" t="s">
        <v>951</v>
      </c>
      <c r="B462" s="16" t="s">
        <v>952</v>
      </c>
      <c r="C462" s="1" t="s">
        <v>1405</v>
      </c>
      <c r="E462" s="5">
        <v>-17660.75</v>
      </c>
      <c r="G462" s="5">
        <v>-17549.24</v>
      </c>
      <c r="I462" s="9">
        <f t="shared" si="152"/>
        <v>-111.5099999999984</v>
      </c>
      <c r="K462" s="21">
        <f t="shared" si="153"/>
        <v>-0.006354121318074081</v>
      </c>
      <c r="M462" s="9">
        <v>-48779.88</v>
      </c>
      <c r="O462" s="9">
        <v>-57954.23</v>
      </c>
      <c r="Q462" s="9">
        <f t="shared" si="154"/>
        <v>9174.350000000006</v>
      </c>
      <c r="S462" s="21">
        <f t="shared" si="155"/>
        <v>0.15830337147090048</v>
      </c>
      <c r="U462" s="9">
        <v>-69185.39</v>
      </c>
      <c r="W462" s="9">
        <v>-105975.515</v>
      </c>
      <c r="Y462" s="9">
        <f t="shared" si="156"/>
        <v>36790.125</v>
      </c>
      <c r="AA462" s="21">
        <f t="shared" si="157"/>
        <v>0.3471568408985793</v>
      </c>
      <c r="AC462" s="9">
        <v>-1698247.59</v>
      </c>
      <c r="AE462" s="9">
        <v>-1024691.885</v>
      </c>
      <c r="AG462" s="9">
        <f t="shared" si="158"/>
        <v>-673555.7050000001</v>
      </c>
      <c r="AI462" s="21">
        <f t="shared" si="159"/>
        <v>-0.6573251090009364</v>
      </c>
    </row>
    <row r="463" spans="1:35" ht="12.75" outlineLevel="1">
      <c r="A463" s="1" t="s">
        <v>953</v>
      </c>
      <c r="B463" s="16" t="s">
        <v>954</v>
      </c>
      <c r="C463" s="1" t="s">
        <v>1406</v>
      </c>
      <c r="E463" s="5">
        <v>0</v>
      </c>
      <c r="G463" s="5">
        <v>0</v>
      </c>
      <c r="I463" s="9">
        <f t="shared" si="152"/>
        <v>0</v>
      </c>
      <c r="K463" s="21">
        <f t="shared" si="153"/>
        <v>0</v>
      </c>
      <c r="M463" s="9">
        <v>-368.08</v>
      </c>
      <c r="O463" s="9">
        <v>-31.84</v>
      </c>
      <c r="Q463" s="9">
        <f t="shared" si="154"/>
        <v>-336.24</v>
      </c>
      <c r="S463" s="21" t="str">
        <f t="shared" si="155"/>
        <v>N.M.</v>
      </c>
      <c r="U463" s="9">
        <v>-521.02</v>
      </c>
      <c r="W463" s="9">
        <v>-76.97</v>
      </c>
      <c r="Y463" s="9">
        <f t="shared" si="156"/>
        <v>-444.04999999999995</v>
      </c>
      <c r="AA463" s="21">
        <f t="shared" si="157"/>
        <v>-5.769130830193581</v>
      </c>
      <c r="AC463" s="9">
        <v>-653.65</v>
      </c>
      <c r="AE463" s="9">
        <v>-597.1600000000001</v>
      </c>
      <c r="AG463" s="9">
        <f t="shared" si="158"/>
        <v>-56.489999999999895</v>
      </c>
      <c r="AI463" s="21">
        <f t="shared" si="159"/>
        <v>-0.0945977627436531</v>
      </c>
    </row>
    <row r="464" spans="1:35" ht="12.75" outlineLevel="1">
      <c r="A464" s="1" t="s">
        <v>955</v>
      </c>
      <c r="B464" s="16" t="s">
        <v>956</v>
      </c>
      <c r="C464" s="1" t="s">
        <v>1407</v>
      </c>
      <c r="E464" s="5">
        <v>0</v>
      </c>
      <c r="G464" s="5">
        <v>58767</v>
      </c>
      <c r="I464" s="9">
        <f t="shared" si="152"/>
        <v>-58767</v>
      </c>
      <c r="K464" s="21" t="str">
        <f t="shared" si="153"/>
        <v>N.M.</v>
      </c>
      <c r="M464" s="9">
        <v>0</v>
      </c>
      <c r="O464" s="9">
        <v>58767</v>
      </c>
      <c r="Q464" s="9">
        <f t="shared" si="154"/>
        <v>-58767</v>
      </c>
      <c r="S464" s="21" t="str">
        <f t="shared" si="155"/>
        <v>N.M.</v>
      </c>
      <c r="U464" s="9">
        <v>0</v>
      </c>
      <c r="W464" s="9">
        <v>58767</v>
      </c>
      <c r="Y464" s="9">
        <f t="shared" si="156"/>
        <v>-58767</v>
      </c>
      <c r="AA464" s="21" t="str">
        <f t="shared" si="157"/>
        <v>N.M.</v>
      </c>
      <c r="AC464" s="9">
        <v>16181</v>
      </c>
      <c r="AE464" s="9">
        <v>-959733</v>
      </c>
      <c r="AG464" s="9">
        <f t="shared" si="158"/>
        <v>975914</v>
      </c>
      <c r="AI464" s="21">
        <f t="shared" si="159"/>
        <v>1.0168598974923233</v>
      </c>
    </row>
    <row r="465" spans="1:35" ht="12.75" outlineLevel="1">
      <c r="A465" s="1" t="s">
        <v>957</v>
      </c>
      <c r="B465" s="16" t="s">
        <v>958</v>
      </c>
      <c r="C465" s="1" t="s">
        <v>1408</v>
      </c>
      <c r="E465" s="5">
        <v>-16895.09</v>
      </c>
      <c r="G465" s="5">
        <v>-16269.205</v>
      </c>
      <c r="I465" s="9">
        <f t="shared" si="152"/>
        <v>-625.8850000000002</v>
      </c>
      <c r="K465" s="21">
        <f t="shared" si="153"/>
        <v>-0.03847053374765394</v>
      </c>
      <c r="M465" s="9">
        <v>-35206.520000000004</v>
      </c>
      <c r="O465" s="9">
        <v>-46681.857</v>
      </c>
      <c r="Q465" s="9">
        <f t="shared" si="154"/>
        <v>11475.337</v>
      </c>
      <c r="S465" s="21">
        <f t="shared" si="155"/>
        <v>0.24582006238526455</v>
      </c>
      <c r="U465" s="9">
        <v>14693.81</v>
      </c>
      <c r="W465" s="9">
        <v>-117771.643</v>
      </c>
      <c r="Y465" s="9">
        <f t="shared" si="156"/>
        <v>132465.453</v>
      </c>
      <c r="AA465" s="21">
        <f t="shared" si="157"/>
        <v>1.124765262891</v>
      </c>
      <c r="AC465" s="9">
        <v>-303909.463</v>
      </c>
      <c r="AE465" s="9">
        <v>-224897.902</v>
      </c>
      <c r="AG465" s="9">
        <f t="shared" si="158"/>
        <v>-79011.56099999999</v>
      </c>
      <c r="AI465" s="21">
        <f t="shared" si="159"/>
        <v>-0.3513219122871141</v>
      </c>
    </row>
    <row r="466" spans="1:35" ht="12.75" outlineLevel="1">
      <c r="A466" s="1" t="s">
        <v>959</v>
      </c>
      <c r="B466" s="16" t="s">
        <v>960</v>
      </c>
      <c r="C466" s="1" t="s">
        <v>1409</v>
      </c>
      <c r="E466" s="5">
        <v>-127.07000000000001</v>
      </c>
      <c r="G466" s="5">
        <v>-521.39</v>
      </c>
      <c r="I466" s="9">
        <f t="shared" si="152"/>
        <v>394.32</v>
      </c>
      <c r="K466" s="21">
        <f t="shared" si="153"/>
        <v>0.756286081436161</v>
      </c>
      <c r="M466" s="9">
        <v>-811.83</v>
      </c>
      <c r="O466" s="9">
        <v>-6234.360000000001</v>
      </c>
      <c r="Q466" s="9">
        <f t="shared" si="154"/>
        <v>5422.530000000001</v>
      </c>
      <c r="S466" s="21">
        <f t="shared" si="155"/>
        <v>0.8697813408272862</v>
      </c>
      <c r="U466" s="9">
        <v>-6905.4400000000005</v>
      </c>
      <c r="W466" s="9">
        <v>-7909.91</v>
      </c>
      <c r="Y466" s="9">
        <f t="shared" si="156"/>
        <v>1004.4699999999993</v>
      </c>
      <c r="AA466" s="21">
        <f t="shared" si="157"/>
        <v>0.12698880265388598</v>
      </c>
      <c r="AC466" s="9">
        <v>-37299.16</v>
      </c>
      <c r="AE466" s="9">
        <v>-27880.5</v>
      </c>
      <c r="AG466" s="9">
        <f t="shared" si="158"/>
        <v>-9418.660000000003</v>
      </c>
      <c r="AI466" s="21">
        <f t="shared" si="159"/>
        <v>-0.3378224924230198</v>
      </c>
    </row>
    <row r="467" spans="1:35" ht="12.75" outlineLevel="1">
      <c r="A467" s="1" t="s">
        <v>961</v>
      </c>
      <c r="B467" s="16" t="s">
        <v>962</v>
      </c>
      <c r="C467" s="1" t="s">
        <v>1410</v>
      </c>
      <c r="E467" s="5">
        <v>0</v>
      </c>
      <c r="G467" s="5">
        <v>0</v>
      </c>
      <c r="I467" s="9">
        <f t="shared" si="152"/>
        <v>0</v>
      </c>
      <c r="K467" s="21">
        <f t="shared" si="153"/>
        <v>0</v>
      </c>
      <c r="M467" s="9">
        <v>0</v>
      </c>
      <c r="O467" s="9">
        <v>2777.23</v>
      </c>
      <c r="Q467" s="9">
        <f t="shared" si="154"/>
        <v>-2777.23</v>
      </c>
      <c r="S467" s="21" t="str">
        <f t="shared" si="155"/>
        <v>N.M.</v>
      </c>
      <c r="U467" s="9">
        <v>0</v>
      </c>
      <c r="W467" s="9">
        <v>0</v>
      </c>
      <c r="Y467" s="9">
        <f t="shared" si="156"/>
        <v>0</v>
      </c>
      <c r="AA467" s="21">
        <f t="shared" si="157"/>
        <v>0</v>
      </c>
      <c r="AC467" s="9">
        <v>-5.71</v>
      </c>
      <c r="AE467" s="9">
        <v>-91719.78</v>
      </c>
      <c r="AG467" s="9">
        <f t="shared" si="158"/>
        <v>91714.06999999999</v>
      </c>
      <c r="AI467" s="21">
        <f t="shared" si="159"/>
        <v>0.9999377451624938</v>
      </c>
    </row>
    <row r="468" spans="1:35" ht="12.75" outlineLevel="1">
      <c r="A468" s="1" t="s">
        <v>963</v>
      </c>
      <c r="B468" s="16" t="s">
        <v>964</v>
      </c>
      <c r="C468" s="1" t="s">
        <v>1411</v>
      </c>
      <c r="E468" s="5">
        <v>-6477.82</v>
      </c>
      <c r="G468" s="5">
        <v>-1177.67</v>
      </c>
      <c r="I468" s="9">
        <f t="shared" si="152"/>
        <v>-5300.15</v>
      </c>
      <c r="K468" s="21">
        <f t="shared" si="153"/>
        <v>-4.500539200285308</v>
      </c>
      <c r="M468" s="9">
        <v>-27839.31</v>
      </c>
      <c r="O468" s="9">
        <v>-7687.05</v>
      </c>
      <c r="Q468" s="9">
        <f t="shared" si="154"/>
        <v>-20152.260000000002</v>
      </c>
      <c r="S468" s="21">
        <f t="shared" si="155"/>
        <v>-2.6215856537943685</v>
      </c>
      <c r="U468" s="9">
        <v>-148785.59</v>
      </c>
      <c r="W468" s="9">
        <v>-59983.19</v>
      </c>
      <c r="Y468" s="9">
        <f t="shared" si="156"/>
        <v>-88802.4</v>
      </c>
      <c r="AA468" s="21">
        <f t="shared" si="157"/>
        <v>-1.4804547740792044</v>
      </c>
      <c r="AC468" s="9">
        <v>-181227.37</v>
      </c>
      <c r="AE468" s="9">
        <v>-145200.83000000002</v>
      </c>
      <c r="AG468" s="9">
        <f t="shared" si="158"/>
        <v>-36026.53999999998</v>
      </c>
      <c r="AI468" s="21">
        <f t="shared" si="159"/>
        <v>-0.24811524837702356</v>
      </c>
    </row>
    <row r="469" spans="1:35" ht="12.75" outlineLevel="1">
      <c r="A469" s="1" t="s">
        <v>965</v>
      </c>
      <c r="B469" s="16" t="s">
        <v>966</v>
      </c>
      <c r="C469" s="1" t="s">
        <v>1412</v>
      </c>
      <c r="E469" s="5">
        <v>0</v>
      </c>
      <c r="G469" s="5">
        <v>-43.83</v>
      </c>
      <c r="I469" s="9">
        <f t="shared" si="152"/>
        <v>43.83</v>
      </c>
      <c r="K469" s="21" t="str">
        <f t="shared" si="153"/>
        <v>N.M.</v>
      </c>
      <c r="M469" s="9">
        <v>0</v>
      </c>
      <c r="O469" s="9">
        <v>-43.83</v>
      </c>
      <c r="Q469" s="9">
        <f t="shared" si="154"/>
        <v>43.83</v>
      </c>
      <c r="S469" s="21" t="str">
        <f t="shared" si="155"/>
        <v>N.M.</v>
      </c>
      <c r="U469" s="9">
        <v>0</v>
      </c>
      <c r="W469" s="9">
        <v>-67.81</v>
      </c>
      <c r="Y469" s="9">
        <f t="shared" si="156"/>
        <v>67.81</v>
      </c>
      <c r="AA469" s="21" t="str">
        <f t="shared" si="157"/>
        <v>N.M.</v>
      </c>
      <c r="AC469" s="9">
        <v>0</v>
      </c>
      <c r="AE469" s="9">
        <v>-67.81</v>
      </c>
      <c r="AG469" s="9">
        <f t="shared" si="158"/>
        <v>67.81</v>
      </c>
      <c r="AI469" s="21" t="str">
        <f t="shared" si="159"/>
        <v>N.M.</v>
      </c>
    </row>
    <row r="470" spans="1:35" ht="12.75" outlineLevel="1">
      <c r="A470" s="1" t="s">
        <v>967</v>
      </c>
      <c r="B470" s="16" t="s">
        <v>968</v>
      </c>
      <c r="C470" s="1" t="s">
        <v>1413</v>
      </c>
      <c r="E470" s="5">
        <v>0</v>
      </c>
      <c r="G470" s="5">
        <v>0</v>
      </c>
      <c r="I470" s="9">
        <f t="shared" si="152"/>
        <v>0</v>
      </c>
      <c r="K470" s="21">
        <f t="shared" si="153"/>
        <v>0</v>
      </c>
      <c r="M470" s="9">
        <v>0</v>
      </c>
      <c r="O470" s="9">
        <v>0</v>
      </c>
      <c r="Q470" s="9">
        <f t="shared" si="154"/>
        <v>0</v>
      </c>
      <c r="S470" s="21">
        <f t="shared" si="155"/>
        <v>0</v>
      </c>
      <c r="U470" s="9">
        <v>0</v>
      </c>
      <c r="W470" s="9">
        <v>0</v>
      </c>
      <c r="Y470" s="9">
        <f t="shared" si="156"/>
        <v>0</v>
      </c>
      <c r="AA470" s="21">
        <f t="shared" si="157"/>
        <v>0</v>
      </c>
      <c r="AC470" s="9">
        <v>0</v>
      </c>
      <c r="AE470" s="9">
        <v>409698.06</v>
      </c>
      <c r="AG470" s="9">
        <f t="shared" si="158"/>
        <v>-409698.06</v>
      </c>
      <c r="AI470" s="21" t="str">
        <f t="shared" si="159"/>
        <v>N.M.</v>
      </c>
    </row>
    <row r="471" spans="1:35" ht="12.75" outlineLevel="1">
      <c r="A471" s="1" t="s">
        <v>969</v>
      </c>
      <c r="B471" s="16" t="s">
        <v>970</v>
      </c>
      <c r="C471" s="1" t="s">
        <v>1414</v>
      </c>
      <c r="E471" s="5">
        <v>519.09</v>
      </c>
      <c r="G471" s="5">
        <v>0</v>
      </c>
      <c r="I471" s="9">
        <f t="shared" si="152"/>
        <v>519.09</v>
      </c>
      <c r="K471" s="21" t="str">
        <f t="shared" si="153"/>
        <v>N.M.</v>
      </c>
      <c r="M471" s="9">
        <v>-1440.44</v>
      </c>
      <c r="O471" s="9">
        <v>-11598.28</v>
      </c>
      <c r="Q471" s="9">
        <f t="shared" si="154"/>
        <v>10157.84</v>
      </c>
      <c r="S471" s="21">
        <f t="shared" si="155"/>
        <v>0.875805722917536</v>
      </c>
      <c r="U471" s="9">
        <v>6365.528</v>
      </c>
      <c r="W471" s="9">
        <v>-11598.28</v>
      </c>
      <c r="Y471" s="9">
        <f t="shared" si="156"/>
        <v>17963.808</v>
      </c>
      <c r="AA471" s="21">
        <f t="shared" si="157"/>
        <v>1.5488337925968334</v>
      </c>
      <c r="AC471" s="9">
        <v>-4708.642</v>
      </c>
      <c r="AE471" s="9">
        <v>-11598.28</v>
      </c>
      <c r="AG471" s="9">
        <f t="shared" si="158"/>
        <v>6889.638000000001</v>
      </c>
      <c r="AI471" s="21">
        <f t="shared" si="159"/>
        <v>0.5940223895267229</v>
      </c>
    </row>
    <row r="472" spans="1:35" ht="12.75" outlineLevel="1">
      <c r="A472" s="1" t="s">
        <v>971</v>
      </c>
      <c r="B472" s="16" t="s">
        <v>972</v>
      </c>
      <c r="C472" s="1" t="s">
        <v>1415</v>
      </c>
      <c r="E472" s="5">
        <v>0</v>
      </c>
      <c r="G472" s="5">
        <v>0</v>
      </c>
      <c r="I472" s="9">
        <f t="shared" si="152"/>
        <v>0</v>
      </c>
      <c r="K472" s="21">
        <f t="shared" si="153"/>
        <v>0</v>
      </c>
      <c r="M472" s="9">
        <v>-170.02</v>
      </c>
      <c r="O472" s="9">
        <v>0</v>
      </c>
      <c r="Q472" s="9">
        <f t="shared" si="154"/>
        <v>-170.02</v>
      </c>
      <c r="S472" s="21" t="str">
        <f t="shared" si="155"/>
        <v>N.M.</v>
      </c>
      <c r="U472" s="9">
        <v>-170.02</v>
      </c>
      <c r="W472" s="9">
        <v>0</v>
      </c>
      <c r="Y472" s="9">
        <f t="shared" si="156"/>
        <v>-170.02</v>
      </c>
      <c r="AA472" s="21" t="str">
        <f t="shared" si="157"/>
        <v>N.M.</v>
      </c>
      <c r="AC472" s="9">
        <v>-170.02</v>
      </c>
      <c r="AE472" s="9">
        <v>0</v>
      </c>
      <c r="AG472" s="9">
        <f t="shared" si="158"/>
        <v>-170.02</v>
      </c>
      <c r="AI472" s="21" t="str">
        <f t="shared" si="159"/>
        <v>N.M.</v>
      </c>
    </row>
    <row r="473" spans="1:35" ht="12.75" outlineLevel="1">
      <c r="A473" s="1" t="s">
        <v>973</v>
      </c>
      <c r="B473" s="16" t="s">
        <v>974</v>
      </c>
      <c r="C473" s="1" t="s">
        <v>1416</v>
      </c>
      <c r="E473" s="5">
        <v>0</v>
      </c>
      <c r="G473" s="5">
        <v>0</v>
      </c>
      <c r="I473" s="9">
        <f t="shared" si="152"/>
        <v>0</v>
      </c>
      <c r="K473" s="21">
        <f t="shared" si="153"/>
        <v>0</v>
      </c>
      <c r="M473" s="9">
        <v>0</v>
      </c>
      <c r="O473" s="9">
        <v>-203.31</v>
      </c>
      <c r="Q473" s="9">
        <f t="shared" si="154"/>
        <v>203.31</v>
      </c>
      <c r="S473" s="21" t="str">
        <f t="shared" si="155"/>
        <v>N.M.</v>
      </c>
      <c r="U473" s="9">
        <v>0</v>
      </c>
      <c r="W473" s="9">
        <v>-203.31</v>
      </c>
      <c r="Y473" s="9">
        <f t="shared" si="156"/>
        <v>203.31</v>
      </c>
      <c r="AA473" s="21" t="str">
        <f t="shared" si="157"/>
        <v>N.M.</v>
      </c>
      <c r="AC473" s="9">
        <v>-2784.35</v>
      </c>
      <c r="AE473" s="9">
        <v>-203.31</v>
      </c>
      <c r="AG473" s="9">
        <f t="shared" si="158"/>
        <v>-2581.04</v>
      </c>
      <c r="AI473" s="21" t="str">
        <f t="shared" si="159"/>
        <v>N.M.</v>
      </c>
    </row>
    <row r="474" spans="1:53" s="16" customFormat="1" ht="12.75">
      <c r="A474" s="16" t="s">
        <v>48</v>
      </c>
      <c r="C474" s="16" t="s">
        <v>1417</v>
      </c>
      <c r="D474" s="9"/>
      <c r="E474" s="9">
        <v>-45224.64</v>
      </c>
      <c r="F474" s="9"/>
      <c r="G474" s="9">
        <v>23205.664999999994</v>
      </c>
      <c r="H474" s="9"/>
      <c r="I474" s="9">
        <f>+E474-G474</f>
        <v>-68430.305</v>
      </c>
      <c r="J474" s="37" t="str">
        <f>IF((+E474-G474)=(I474),"  ",$AO$527)</f>
        <v>  </v>
      </c>
      <c r="K474" s="38">
        <f>IF(G474&lt;0,IF(I474=0,0,IF(OR(G474=0,E474=0),"N.M.",IF(ABS(I474/G474)&gt;=10,"N.M.",I474/(-G474)))),IF(I474=0,0,IF(OR(G474=0,E474=0),"N.M.",IF(ABS(I474/G474)&gt;=10,"N.M.",I474/G474))))</f>
        <v>-2.948862055881614</v>
      </c>
      <c r="L474" s="39"/>
      <c r="M474" s="9">
        <v>-128365.08000000002</v>
      </c>
      <c r="N474" s="9"/>
      <c r="O474" s="9">
        <v>-68890.527</v>
      </c>
      <c r="P474" s="9"/>
      <c r="Q474" s="9">
        <f>+M474-O474</f>
        <v>-59474.553000000014</v>
      </c>
      <c r="R474" s="37" t="str">
        <f>IF((+M474-O474)=(Q474),"  ",$AO$527)</f>
        <v>  </v>
      </c>
      <c r="S474" s="38">
        <f>IF(O474&lt;0,IF(Q474=0,0,IF(OR(O474=0,M474=0),"N.M.",IF(ABS(Q474/O474)&gt;=10,"N.M.",Q474/(-O474)))),IF(Q474=0,0,IF(OR(O474=0,M474=0),"N.M.",IF(ABS(Q474/O474)&gt;=10,"N.M.",Q474/O474))))</f>
        <v>-0.8633197565755305</v>
      </c>
      <c r="T474" s="39"/>
      <c r="U474" s="9">
        <v>-227423.122</v>
      </c>
      <c r="V474" s="9"/>
      <c r="W474" s="9">
        <v>-266965.968</v>
      </c>
      <c r="X474" s="9"/>
      <c r="Y474" s="9">
        <f>+U474-W474</f>
        <v>39542.84599999999</v>
      </c>
      <c r="Z474" s="37" t="str">
        <f>IF((+U474-W474)=(Y474),"  ",$AO$527)</f>
        <v>  </v>
      </c>
      <c r="AA474" s="38">
        <f>IF(W474&lt;0,IF(Y474=0,0,IF(OR(W474=0,U474=0),"N.M.",IF(ABS(Y474/W474)&gt;=10,"N.M.",Y474/(-W474)))),IF(Y474=0,0,IF(OR(W474=0,U474=0),"N.M.",IF(ABS(Y474/W474)&gt;=10,"N.M.",Y474/W474))))</f>
        <v>0.14811942621840096</v>
      </c>
      <c r="AB474" s="39"/>
      <c r="AC474" s="9">
        <v>-2391607.395</v>
      </c>
      <c r="AD474" s="9"/>
      <c r="AE474" s="9">
        <v>-2099038.737</v>
      </c>
      <c r="AF474" s="9"/>
      <c r="AG474" s="9">
        <f>+AC474-AE474</f>
        <v>-292568.6579999998</v>
      </c>
      <c r="AH474" s="37" t="str">
        <f>IF((+AC474-AE474)=(AG474),"  ",$AO$527)</f>
        <v>  </v>
      </c>
      <c r="AI474" s="38">
        <f>IF(AE474&lt;0,IF(AG474=0,0,IF(OR(AE474=0,AC474=0),"N.M.",IF(ABS(AG474/AE474)&gt;=10,"N.M.",AG474/(-AE474)))),IF(AG474=0,0,IF(OR(AE474=0,AC474=0),"N.M.",IF(ABS(AG474/AE474)&gt;=10,"N.M.",AG474/AE474))))</f>
        <v>-0.13938220998157777</v>
      </c>
      <c r="AJ474" s="39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1:35" ht="12.75" outlineLevel="1">
      <c r="A475" s="1" t="s">
        <v>975</v>
      </c>
      <c r="B475" s="16" t="s">
        <v>976</v>
      </c>
      <c r="C475" s="1" t="s">
        <v>1418</v>
      </c>
      <c r="E475" s="5">
        <v>37060.99</v>
      </c>
      <c r="G475" s="5">
        <v>-118736.49</v>
      </c>
      <c r="I475" s="9">
        <f aca="true" t="shared" si="160" ref="I475:I481">+E475-G475</f>
        <v>155797.48</v>
      </c>
      <c r="K475" s="21">
        <f aca="true" t="shared" si="161" ref="K475:K481">IF(G475&lt;0,IF(I475=0,0,IF(OR(G475=0,E475=0),"N.M.",IF(ABS(I475/G475)&gt;=10,"N.M.",I475/(-G475)))),IF(I475=0,0,IF(OR(G475=0,E475=0),"N.M.",IF(ABS(I475/G475)&gt;=10,"N.M.",I475/G475))))</f>
        <v>1.31212805768471</v>
      </c>
      <c r="M475" s="9">
        <v>23131.62</v>
      </c>
      <c r="O475" s="9">
        <v>-469212.41000000003</v>
      </c>
      <c r="Q475" s="9">
        <f aca="true" t="shared" si="162" ref="Q475:Q481">+M475-O475</f>
        <v>492344.03</v>
      </c>
      <c r="S475" s="21">
        <f aca="true" t="shared" si="163" ref="S475:S481">IF(O475&lt;0,IF(Q475=0,0,IF(OR(O475=0,M475=0),"N.M.",IF(ABS(Q475/O475)&gt;=10,"N.M.",Q475/(-O475)))),IF(Q475=0,0,IF(OR(O475=0,M475=0),"N.M.",IF(ABS(Q475/O475)&gt;=10,"N.M.",Q475/O475))))</f>
        <v>1.049298823959068</v>
      </c>
      <c r="U475" s="9">
        <v>-94093.73</v>
      </c>
      <c r="W475" s="9">
        <v>-356435.25</v>
      </c>
      <c r="Y475" s="9">
        <f aca="true" t="shared" si="164" ref="Y475:Y481">+U475-W475</f>
        <v>262341.52</v>
      </c>
      <c r="AA475" s="21">
        <f aca="true" t="shared" si="165" ref="AA475:AA481">IF(W475&lt;0,IF(Y475=0,0,IF(OR(W475=0,U475=0),"N.M.",IF(ABS(Y475/W475)&gt;=10,"N.M.",Y475/(-W475)))),IF(Y475=0,0,IF(OR(W475=0,U475=0),"N.M.",IF(ABS(Y475/W475)&gt;=10,"N.M.",Y475/W475))))</f>
        <v>0.7360145215715899</v>
      </c>
      <c r="AC475" s="9">
        <v>-276711.26</v>
      </c>
      <c r="AE475" s="9">
        <v>-808741.24</v>
      </c>
      <c r="AG475" s="9">
        <f aca="true" t="shared" si="166" ref="AG475:AG481">+AC475-AE475</f>
        <v>532029.98</v>
      </c>
      <c r="AI475" s="21">
        <f aca="true" t="shared" si="167" ref="AI475:AI481">IF(AE475&lt;0,IF(AG475=0,0,IF(OR(AE475=0,AC475=0),"N.M.",IF(ABS(AG475/AE475)&gt;=10,"N.M.",AG475/(-AE475)))),IF(AG475=0,0,IF(OR(AE475=0,AC475=0),"N.M.",IF(ABS(AG475/AE475)&gt;=10,"N.M.",AG475/AE475))))</f>
        <v>0.657849450091107</v>
      </c>
    </row>
    <row r="476" spans="1:35" ht="12.75" outlineLevel="1">
      <c r="A476" s="1" t="s">
        <v>977</v>
      </c>
      <c r="B476" s="16" t="s">
        <v>978</v>
      </c>
      <c r="C476" s="1" t="s">
        <v>1419</v>
      </c>
      <c r="E476" s="5">
        <v>0</v>
      </c>
      <c r="G476" s="5">
        <v>0</v>
      </c>
      <c r="I476" s="9">
        <f t="shared" si="160"/>
        <v>0</v>
      </c>
      <c r="K476" s="21">
        <f t="shared" si="161"/>
        <v>0</v>
      </c>
      <c r="M476" s="9">
        <v>0</v>
      </c>
      <c r="O476" s="9">
        <v>0</v>
      </c>
      <c r="Q476" s="9">
        <f t="shared" si="162"/>
        <v>0</v>
      </c>
      <c r="S476" s="21">
        <f t="shared" si="163"/>
        <v>0</v>
      </c>
      <c r="U476" s="9">
        <v>0</v>
      </c>
      <c r="W476" s="9">
        <v>0</v>
      </c>
      <c r="Y476" s="9">
        <f t="shared" si="164"/>
        <v>0</v>
      </c>
      <c r="AA476" s="21">
        <f t="shared" si="165"/>
        <v>0</v>
      </c>
      <c r="AC476" s="9">
        <v>-21874.100000000002</v>
      </c>
      <c r="AE476" s="9">
        <v>0</v>
      </c>
      <c r="AG476" s="9">
        <f t="shared" si="166"/>
        <v>-21874.100000000002</v>
      </c>
      <c r="AI476" s="21" t="str">
        <f t="shared" si="167"/>
        <v>N.M.</v>
      </c>
    </row>
    <row r="477" spans="1:35" ht="12.75" outlineLevel="1">
      <c r="A477" s="1" t="s">
        <v>979</v>
      </c>
      <c r="B477" s="16" t="s">
        <v>980</v>
      </c>
      <c r="C477" s="1" t="s">
        <v>1419</v>
      </c>
      <c r="E477" s="5">
        <v>0</v>
      </c>
      <c r="G477" s="5">
        <v>-17368.65</v>
      </c>
      <c r="I477" s="9">
        <f t="shared" si="160"/>
        <v>17368.65</v>
      </c>
      <c r="K477" s="21" t="str">
        <f t="shared" si="161"/>
        <v>N.M.</v>
      </c>
      <c r="M477" s="9">
        <v>0</v>
      </c>
      <c r="O477" s="9">
        <v>-75199.81</v>
      </c>
      <c r="Q477" s="9">
        <f t="shared" si="162"/>
        <v>75199.81</v>
      </c>
      <c r="S477" s="21" t="str">
        <f t="shared" si="163"/>
        <v>N.M.</v>
      </c>
      <c r="U477" s="9">
        <v>0</v>
      </c>
      <c r="W477" s="9">
        <v>-52138.97</v>
      </c>
      <c r="Y477" s="9">
        <f t="shared" si="164"/>
        <v>52138.97</v>
      </c>
      <c r="AA477" s="21" t="str">
        <f t="shared" si="165"/>
        <v>N.M.</v>
      </c>
      <c r="AC477" s="9">
        <v>-4412.46</v>
      </c>
      <c r="AE477" s="9">
        <v>-52138.97</v>
      </c>
      <c r="AG477" s="9">
        <f t="shared" si="166"/>
        <v>47726.51</v>
      </c>
      <c r="AI477" s="21">
        <f t="shared" si="167"/>
        <v>0.9153711705467139</v>
      </c>
    </row>
    <row r="478" spans="1:35" ht="12.75" outlineLevel="1">
      <c r="A478" s="1" t="s">
        <v>981</v>
      </c>
      <c r="B478" s="16" t="s">
        <v>982</v>
      </c>
      <c r="C478" s="1" t="s">
        <v>1419</v>
      </c>
      <c r="E478" s="5">
        <v>5331.58</v>
      </c>
      <c r="G478" s="5">
        <v>0</v>
      </c>
      <c r="I478" s="9">
        <f t="shared" si="160"/>
        <v>5331.58</v>
      </c>
      <c r="K478" s="21" t="str">
        <f t="shared" si="161"/>
        <v>N.M.</v>
      </c>
      <c r="M478" s="9">
        <v>3575.1</v>
      </c>
      <c r="O478" s="9">
        <v>0</v>
      </c>
      <c r="Q478" s="9">
        <f t="shared" si="162"/>
        <v>3575.1</v>
      </c>
      <c r="S478" s="21" t="str">
        <f t="shared" si="163"/>
        <v>N.M.</v>
      </c>
      <c r="U478" s="9">
        <v>-13536.220000000001</v>
      </c>
      <c r="W478" s="9">
        <v>0</v>
      </c>
      <c r="Y478" s="9">
        <f t="shared" si="164"/>
        <v>-13536.220000000001</v>
      </c>
      <c r="AA478" s="21" t="str">
        <f t="shared" si="165"/>
        <v>N.M.</v>
      </c>
      <c r="AC478" s="9">
        <v>-13536.220000000001</v>
      </c>
      <c r="AE478" s="9">
        <v>0</v>
      </c>
      <c r="AG478" s="9">
        <f t="shared" si="166"/>
        <v>-13536.220000000001</v>
      </c>
      <c r="AI478" s="21" t="str">
        <f t="shared" si="167"/>
        <v>N.M.</v>
      </c>
    </row>
    <row r="479" spans="1:35" ht="12.75" outlineLevel="1">
      <c r="A479" s="1" t="s">
        <v>983</v>
      </c>
      <c r="B479" s="16" t="s">
        <v>984</v>
      </c>
      <c r="C479" s="1" t="s">
        <v>1420</v>
      </c>
      <c r="E479" s="5">
        <v>-32868.5</v>
      </c>
      <c r="G479" s="5">
        <v>-46807.950000000004</v>
      </c>
      <c r="I479" s="9">
        <f t="shared" si="160"/>
        <v>13939.450000000004</v>
      </c>
      <c r="K479" s="21">
        <f t="shared" si="161"/>
        <v>0.29780090775178153</v>
      </c>
      <c r="M479" s="9">
        <v>-34176.8</v>
      </c>
      <c r="O479" s="9">
        <v>-127398.95</v>
      </c>
      <c r="Q479" s="9">
        <f t="shared" si="162"/>
        <v>93222.15</v>
      </c>
      <c r="S479" s="21">
        <f t="shared" si="163"/>
        <v>0.731734052753182</v>
      </c>
      <c r="U479" s="9">
        <v>-37046.450000000004</v>
      </c>
      <c r="W479" s="9">
        <v>-282783.2</v>
      </c>
      <c r="Y479" s="9">
        <f t="shared" si="164"/>
        <v>245736.75</v>
      </c>
      <c r="AA479" s="21">
        <f t="shared" si="165"/>
        <v>0.868993455056736</v>
      </c>
      <c r="AC479" s="9">
        <v>-626759.35</v>
      </c>
      <c r="AE479" s="9">
        <v>-1261185.8</v>
      </c>
      <c r="AG479" s="9">
        <f t="shared" si="166"/>
        <v>634426.4500000001</v>
      </c>
      <c r="AI479" s="21">
        <f t="shared" si="167"/>
        <v>0.503039639361623</v>
      </c>
    </row>
    <row r="480" spans="1:35" ht="12.75" outlineLevel="1">
      <c r="A480" s="1" t="s">
        <v>985</v>
      </c>
      <c r="B480" s="16" t="s">
        <v>986</v>
      </c>
      <c r="C480" s="1" t="s">
        <v>1421</v>
      </c>
      <c r="E480" s="5">
        <v>2994.6</v>
      </c>
      <c r="G480" s="5">
        <v>0</v>
      </c>
      <c r="I480" s="9">
        <f t="shared" si="160"/>
        <v>2994.6</v>
      </c>
      <c r="K480" s="21" t="str">
        <f t="shared" si="161"/>
        <v>N.M.</v>
      </c>
      <c r="M480" s="9">
        <v>33594.05</v>
      </c>
      <c r="O480" s="9">
        <v>3158.05</v>
      </c>
      <c r="Q480" s="9">
        <f t="shared" si="162"/>
        <v>30436.000000000004</v>
      </c>
      <c r="S480" s="21">
        <f t="shared" si="163"/>
        <v>9.637592818353099</v>
      </c>
      <c r="U480" s="9">
        <v>222196.45</v>
      </c>
      <c r="W480" s="9">
        <v>14124.95</v>
      </c>
      <c r="Y480" s="9">
        <f t="shared" si="164"/>
        <v>208071.5</v>
      </c>
      <c r="AA480" s="21" t="str">
        <f t="shared" si="165"/>
        <v>N.M.</v>
      </c>
      <c r="AC480" s="9">
        <v>2015008.91</v>
      </c>
      <c r="AE480" s="9">
        <v>1406353.55</v>
      </c>
      <c r="AG480" s="9">
        <f t="shared" si="166"/>
        <v>608655.3599999999</v>
      </c>
      <c r="AI480" s="21">
        <f t="shared" si="167"/>
        <v>0.43278972062181653</v>
      </c>
    </row>
    <row r="481" spans="1:35" ht="12.75" outlineLevel="1">
      <c r="A481" s="1" t="s">
        <v>987</v>
      </c>
      <c r="B481" s="16" t="s">
        <v>988</v>
      </c>
      <c r="C481" s="1" t="s">
        <v>1422</v>
      </c>
      <c r="E481" s="5">
        <v>0</v>
      </c>
      <c r="G481" s="5">
        <v>0</v>
      </c>
      <c r="I481" s="9">
        <f t="shared" si="160"/>
        <v>0</v>
      </c>
      <c r="K481" s="21">
        <f t="shared" si="161"/>
        <v>0</v>
      </c>
      <c r="M481" s="9">
        <v>0</v>
      </c>
      <c r="O481" s="9">
        <v>0</v>
      </c>
      <c r="Q481" s="9">
        <f t="shared" si="162"/>
        <v>0</v>
      </c>
      <c r="S481" s="21">
        <f t="shared" si="163"/>
        <v>0</v>
      </c>
      <c r="U481" s="9">
        <v>0</v>
      </c>
      <c r="W481" s="9">
        <v>0</v>
      </c>
      <c r="Y481" s="9">
        <f t="shared" si="164"/>
        <v>0</v>
      </c>
      <c r="AA481" s="21">
        <f t="shared" si="165"/>
        <v>0</v>
      </c>
      <c r="AC481" s="9">
        <v>0</v>
      </c>
      <c r="AE481" s="9">
        <v>71259</v>
      </c>
      <c r="AG481" s="9">
        <f t="shared" si="166"/>
        <v>-71259</v>
      </c>
      <c r="AI481" s="21" t="str">
        <f t="shared" si="167"/>
        <v>N.M.</v>
      </c>
    </row>
    <row r="482" spans="1:53" s="16" customFormat="1" ht="12.75">
      <c r="A482" s="16" t="s">
        <v>49</v>
      </c>
      <c r="C482" s="16" t="s">
        <v>1423</v>
      </c>
      <c r="D482" s="9"/>
      <c r="E482" s="9">
        <v>12518.67</v>
      </c>
      <c r="F482" s="9"/>
      <c r="G482" s="9">
        <v>-182913.09000000003</v>
      </c>
      <c r="H482" s="9"/>
      <c r="I482" s="9">
        <f>+E482-G482</f>
        <v>195431.76000000004</v>
      </c>
      <c r="J482" s="37" t="str">
        <f>IF((+E482-G482)=(I482),"  ",$AO$527)</f>
        <v>  </v>
      </c>
      <c r="K482" s="38">
        <f>IF(G482&lt;0,IF(I482=0,0,IF(OR(G482=0,E482=0),"N.M.",IF(ABS(I482/G482)&gt;=10,"N.M.",I482/(-G482)))),IF(I482=0,0,IF(OR(G482=0,E482=0),"N.M.",IF(ABS(I482/G482)&gt;=10,"N.M.",I482/G482))))</f>
        <v>1.0684405364318104</v>
      </c>
      <c r="L482" s="39"/>
      <c r="M482" s="9">
        <v>26123.969999999998</v>
      </c>
      <c r="N482" s="9"/>
      <c r="O482" s="9">
        <v>-668653.1199999999</v>
      </c>
      <c r="P482" s="9"/>
      <c r="Q482" s="9">
        <f>+M482-O482</f>
        <v>694777.0899999999</v>
      </c>
      <c r="R482" s="37" t="str">
        <f>IF((+M482-O482)=(Q482),"  ",$AO$527)</f>
        <v>  </v>
      </c>
      <c r="S482" s="38">
        <f>IF(O482&lt;0,IF(Q482=0,0,IF(OR(O482=0,M482=0),"N.M.",IF(ABS(Q482/O482)&gt;=10,"N.M.",Q482/(-O482)))),IF(Q482=0,0,IF(OR(O482=0,M482=0),"N.M.",IF(ABS(Q482/O482)&gt;=10,"N.M.",Q482/O482))))</f>
        <v>1.0390695402722416</v>
      </c>
      <c r="T482" s="39"/>
      <c r="U482" s="9">
        <v>77520.05000000002</v>
      </c>
      <c r="V482" s="9"/>
      <c r="W482" s="9">
        <v>-677232.47</v>
      </c>
      <c r="X482" s="9"/>
      <c r="Y482" s="9">
        <f>+U482-W482</f>
        <v>754752.52</v>
      </c>
      <c r="Z482" s="37" t="str">
        <f>IF((+U482-W482)=(Y482),"  ",$AO$527)</f>
        <v>  </v>
      </c>
      <c r="AA482" s="38">
        <f>IF(W482&lt;0,IF(Y482=0,0,IF(OR(W482=0,U482=0),"N.M.",IF(ABS(Y482/W482)&gt;=10,"N.M.",Y482/(-W482)))),IF(Y482=0,0,IF(OR(W482=0,U482=0),"N.M.",IF(ABS(Y482/W482)&gt;=10,"N.M.",Y482/W482))))</f>
        <v>1.1144659381142785</v>
      </c>
      <c r="AB482" s="39"/>
      <c r="AC482" s="9">
        <v>1071715.52</v>
      </c>
      <c r="AD482" s="9"/>
      <c r="AE482" s="9">
        <v>-644453.4599999997</v>
      </c>
      <c r="AF482" s="9"/>
      <c r="AG482" s="9">
        <f>+AC482-AE482</f>
        <v>1716168.9799999997</v>
      </c>
      <c r="AH482" s="37" t="str">
        <f>IF((+AC482-AE482)=(AG482),"  ",$AO$527)</f>
        <v>  </v>
      </c>
      <c r="AI482" s="38">
        <f>IF(AE482&lt;0,IF(AG482=0,0,IF(OR(AE482=0,AC482=0),"N.M.",IF(ABS(AG482/AE482)&gt;=10,"N.M.",AG482/(-AE482)))),IF(AG482=0,0,IF(OR(AE482=0,AC482=0),"N.M.",IF(ABS(AG482/AE482)&gt;=10,"N.M.",AG482/AE482))))</f>
        <v>2.6629835768125143</v>
      </c>
      <c r="AJ482" s="39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</row>
    <row r="483" spans="1:53" s="16" customFormat="1" ht="12.75">
      <c r="A483" s="77" t="s">
        <v>50</v>
      </c>
      <c r="C483" s="17" t="s">
        <v>51</v>
      </c>
      <c r="D483" s="18"/>
      <c r="E483" s="18">
        <v>-13000.540000000003</v>
      </c>
      <c r="F483" s="18"/>
      <c r="G483" s="18">
        <v>459107.925</v>
      </c>
      <c r="H483" s="18"/>
      <c r="I483" s="18">
        <f>+E483-G483</f>
        <v>-472108.46499999997</v>
      </c>
      <c r="J483" s="37" t="str">
        <f>IF((+E483-G483)=(I483),"  ",$AO$527)</f>
        <v>  </v>
      </c>
      <c r="K483" s="40">
        <f>IF(G483&lt;0,IF(I483=0,0,IF(OR(G483=0,E483=0),"N.M.",IF(ABS(I483/G483)&gt;=10,"N.M.",I483/(-G483)))),IF(I483=0,0,IF(OR(G483=0,E483=0),"N.M.",IF(ABS(I483/G483)&gt;=10,"N.M.",I483/G483))))</f>
        <v>-1.0283169583709537</v>
      </c>
      <c r="L483" s="39"/>
      <c r="M483" s="18">
        <v>-28276.599999999995</v>
      </c>
      <c r="N483" s="18"/>
      <c r="O483" s="18">
        <v>1506631.3730000001</v>
      </c>
      <c r="P483" s="18"/>
      <c r="Q483" s="18">
        <f>+M483-O483</f>
        <v>-1534907.9730000002</v>
      </c>
      <c r="R483" s="37" t="str">
        <f>IF((+M483-O483)=(Q483),"  ",$AO$527)</f>
        <v>  </v>
      </c>
      <c r="S483" s="40">
        <f>IF(O483&lt;0,IF(Q483=0,0,IF(OR(O483=0,M483=0),"N.M.",IF(ABS(Q483/O483)&gt;=10,"N.M.",Q483/(-O483)))),IF(Q483=0,0,IF(OR(O483=0,M483=0),"N.M.",IF(ABS(Q483/O483)&gt;=10,"N.M.",Q483/O483))))</f>
        <v>-1.0187680945098705</v>
      </c>
      <c r="T483" s="39"/>
      <c r="U483" s="18">
        <v>-114139.722</v>
      </c>
      <c r="V483" s="18"/>
      <c r="W483" s="18">
        <v>1762675.2220000003</v>
      </c>
      <c r="X483" s="18"/>
      <c r="Y483" s="18">
        <f>+U483-W483</f>
        <v>-1876814.9440000004</v>
      </c>
      <c r="Z483" s="37" t="str">
        <f>IF((+U483-W483)=(Y483),"  ",$AO$527)</f>
        <v>  </v>
      </c>
      <c r="AA483" s="40">
        <f>IF(W483&lt;0,IF(Y483=0,0,IF(OR(W483=0,U483=0),"N.M.",IF(ABS(Y483/W483)&gt;=10,"N.M.",Y483/(-W483)))),IF(Y483=0,0,IF(OR(W483=0,U483=0),"N.M.",IF(ABS(Y483/W483)&gt;=10,"N.M.",Y483/W483))))</f>
        <v>-1.0647536883570035</v>
      </c>
      <c r="AB483" s="39"/>
      <c r="AC483" s="18">
        <v>-1545050.3050000004</v>
      </c>
      <c r="AD483" s="18"/>
      <c r="AE483" s="18">
        <v>1202700.1330000001</v>
      </c>
      <c r="AF483" s="18"/>
      <c r="AG483" s="18">
        <f>+AC483-AE483</f>
        <v>-2747750.4380000005</v>
      </c>
      <c r="AH483" s="37" t="str">
        <f>IF((+AC483-AE483)=(AG483),"  ",$AO$527)</f>
        <v>  </v>
      </c>
      <c r="AI483" s="40">
        <f>IF(AE483&lt;0,IF(AG483=0,0,IF(OR(AE483=0,AC483=0),"N.M.",IF(ABS(AG483/AE483)&gt;=10,"N.M.",AG483/(-AE483)))),IF(AG483=0,0,IF(OR(AE483=0,AC483=0),"N.M.",IF(ABS(AG483/AE483)&gt;=10,"N.M.",AG483/AE483))))</f>
        <v>-2.2846513129969033</v>
      </c>
      <c r="AJ483" s="39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</row>
    <row r="484" spans="4:53" s="16" customFormat="1" ht="12.75">
      <c r="D484" s="9"/>
      <c r="E484" s="43" t="str">
        <f>IF(ABS(+E459+E474+E482-E483)&gt;$AO$523,$AO$526," ")</f>
        <v> </v>
      </c>
      <c r="F484" s="28"/>
      <c r="G484" s="43" t="str">
        <f>IF(ABS(+G459+G474+G482-G483)&gt;$AO$523,$AO$526," ")</f>
        <v> </v>
      </c>
      <c r="H484" s="42"/>
      <c r="I484" s="43" t="str">
        <f>IF(ABS(+I459+I474+I482-I483)&gt;$AO$523,$AO$526," ")</f>
        <v> </v>
      </c>
      <c r="J484" s="9"/>
      <c r="K484" s="21"/>
      <c r="L484" s="11"/>
      <c r="M484" s="43" t="str">
        <f>IF(ABS(+M459+M474+M482-M483)&gt;$AO$523,$AO$526," ")</f>
        <v> </v>
      </c>
      <c r="N484" s="42"/>
      <c r="O484" s="43" t="str">
        <f>IF(ABS(+O459+O474+O482-O483)&gt;$AO$523,$AO$526," ")</f>
        <v> </v>
      </c>
      <c r="P484" s="28"/>
      <c r="Q484" s="43" t="str">
        <f>IF(ABS(+Q459+Q474+Q482-Q483)&gt;$AO$523,$AO$526," ")</f>
        <v> </v>
      </c>
      <c r="R484" s="9"/>
      <c r="S484" s="21"/>
      <c r="T484" s="9"/>
      <c r="U484" s="43" t="str">
        <f>IF(ABS(+U459+U474+U482-U483)&gt;$AO$523,$AO$526," ")</f>
        <v> </v>
      </c>
      <c r="V484" s="28"/>
      <c r="W484" s="43" t="str">
        <f>IF(ABS(+W459+W474+W482-W483)&gt;$AO$523,$AO$526," ")</f>
        <v> </v>
      </c>
      <c r="X484" s="28"/>
      <c r="Y484" s="43" t="str">
        <f>IF(ABS(+Y459+Y474+Y482-Y483)&gt;$AO$523,$AO$526," ")</f>
        <v> </v>
      </c>
      <c r="Z484" s="9"/>
      <c r="AA484" s="21"/>
      <c r="AB484" s="9"/>
      <c r="AC484" s="43" t="str">
        <f>IF(ABS(+AC459+AC474+AC482-AC483)&gt;$AO$523,$AO$526," ")</f>
        <v> </v>
      </c>
      <c r="AD484" s="28"/>
      <c r="AE484" s="43" t="str">
        <f>IF(ABS(+AE459+AE474+AE482-AE483)&gt;$AO$523,$AO$526," ")</f>
        <v> </v>
      </c>
      <c r="AF484" s="42"/>
      <c r="AG484" s="43" t="str">
        <f>IF(ABS(+AG459+AG474+AG482-AG483)&gt;$AO$523,$AO$526," ")</f>
        <v> </v>
      </c>
      <c r="AH484" s="9"/>
      <c r="AI484" s="2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</row>
    <row r="485" spans="1:53" s="16" customFormat="1" ht="12.75">
      <c r="A485" s="77" t="s">
        <v>52</v>
      </c>
      <c r="C485" s="17" t="s">
        <v>53</v>
      </c>
      <c r="D485" s="18"/>
      <c r="E485" s="18">
        <v>4216973.24500001</v>
      </c>
      <c r="F485" s="18"/>
      <c r="G485" s="18">
        <v>1659384.1329999918</v>
      </c>
      <c r="H485" s="18"/>
      <c r="I485" s="18">
        <f>+E485-G485</f>
        <v>2557589.1120000184</v>
      </c>
      <c r="J485" s="37" t="str">
        <f>IF((+E485-G485)=(I485),"  ",$AO$527)</f>
        <v>  </v>
      </c>
      <c r="K485" s="40">
        <f>IF(G485&lt;0,IF(I485=0,0,IF(OR(G485=0,E485=0),"N.M.",IF(ABS(I485/G485)&gt;=10,"N.M.",I485/(-G485)))),IF(I485=0,0,IF(OR(G485=0,E485=0),"N.M.",IF(ABS(I485/G485)&gt;=10,"N.M.",I485/G485))))</f>
        <v>1.5412881569357701</v>
      </c>
      <c r="L485" s="39"/>
      <c r="M485" s="18">
        <v>18325004.840999942</v>
      </c>
      <c r="N485" s="18"/>
      <c r="O485" s="18">
        <v>12876311.09900002</v>
      </c>
      <c r="P485" s="18"/>
      <c r="Q485" s="18">
        <f>+M485-O485</f>
        <v>5448693.741999922</v>
      </c>
      <c r="R485" s="37" t="str">
        <f>IF((+M485-O485)=(Q485),"  ",$AO$527)</f>
        <v>  </v>
      </c>
      <c r="S485" s="40">
        <f>IF(O485&lt;0,IF(Q485=0,0,IF(OR(O485=0,M485=0),"N.M.",IF(ABS(Q485/O485)&gt;=10,"N.M.",Q485/(-O485)))),IF(Q485=0,0,IF(OR(O485=0,M485=0),"N.M.",IF(ABS(Q485/O485)&gt;=10,"N.M.",Q485/O485))))</f>
        <v>0.4231564226825081</v>
      </c>
      <c r="T485" s="39"/>
      <c r="U485" s="18">
        <v>26692645.09000003</v>
      </c>
      <c r="V485" s="18"/>
      <c r="W485" s="18">
        <v>24544475.88099999</v>
      </c>
      <c r="X485" s="18"/>
      <c r="Y485" s="18">
        <f>+U485-W485</f>
        <v>2148169.20900004</v>
      </c>
      <c r="Z485" s="37" t="str">
        <f>IF((+U485-W485)=(Y485),"  ",$AO$527)</f>
        <v>  </v>
      </c>
      <c r="AA485" s="40">
        <f>IF(W485&lt;0,IF(Y485=0,0,IF(OR(W485=0,U485=0),"N.M.",IF(ABS(Y485/W485)&gt;=10,"N.M.",Y485/(-W485)))),IF(Y485=0,0,IF(OR(W485=0,U485=0),"N.M.",IF(ABS(Y485/W485)&gt;=10,"N.M.",Y485/W485))))</f>
        <v>0.08752149442567438</v>
      </c>
      <c r="AB485" s="39"/>
      <c r="AC485" s="18">
        <v>61215124.24099999</v>
      </c>
      <c r="AD485" s="18"/>
      <c r="AE485" s="18">
        <v>56436697.637000084</v>
      </c>
      <c r="AF485" s="18"/>
      <c r="AG485" s="18">
        <f>+AC485-AE485</f>
        <v>4778426.603999905</v>
      </c>
      <c r="AH485" s="37" t="str">
        <f>IF((+AC485-AE485)=(AG485),"  ",$AO$527)</f>
        <v>  </v>
      </c>
      <c r="AI485" s="40">
        <f>IF(AE485&lt;0,IF(AG485=0,0,IF(OR(AE485=0,AC485=0),"N.M.",IF(ABS(AG485/AE485)&gt;=10,"N.M.",AG485/(-AE485)))),IF(AG485=0,0,IF(OR(AE485=0,AC485=0),"N.M.",IF(ABS(AG485/AE485)&gt;=10,"N.M.",AG485/AE485))))</f>
        <v>0.08466878474595851</v>
      </c>
      <c r="AJ485" s="39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</row>
    <row r="486" spans="4:53" s="16" customFormat="1" ht="12.75">
      <c r="D486" s="9"/>
      <c r="E486" s="43" t="str">
        <f>IF(ABS(E426+E483-E485)&gt;$AO$523,$AO$526," ")</f>
        <v> </v>
      </c>
      <c r="F486" s="28"/>
      <c r="G486" s="43" t="str">
        <f>IF(ABS(G426+G483-G485)&gt;$AO$523,$AO$526," ")</f>
        <v> </v>
      </c>
      <c r="H486" s="42"/>
      <c r="I486" s="43" t="str">
        <f>IF(ABS(I426+I483-I485)&gt;$AO$523,$AO$526," ")</f>
        <v> </v>
      </c>
      <c r="J486" s="9"/>
      <c r="K486" s="21"/>
      <c r="L486" s="11"/>
      <c r="M486" s="43" t="str">
        <f>IF(ABS(M426+M483-M485)&gt;$AO$523,$AO$526," ")</f>
        <v> </v>
      </c>
      <c r="N486" s="42"/>
      <c r="O486" s="43" t="str">
        <f>IF(ABS(O426+O483-O485)&gt;$AO$523,$AO$526," ")</f>
        <v> </v>
      </c>
      <c r="P486" s="28"/>
      <c r="Q486" s="43" t="str">
        <f>IF(ABS(Q426+Q483-Q485)&gt;$AO$523,$AO$526," ")</f>
        <v> </v>
      </c>
      <c r="R486" s="9"/>
      <c r="S486" s="21"/>
      <c r="T486" s="9"/>
      <c r="U486" s="43" t="str">
        <f>IF(ABS(U426+U483-U485)&gt;$AO$523,$AO$526," ")</f>
        <v> </v>
      </c>
      <c r="V486" s="28"/>
      <c r="W486" s="43" t="str">
        <f>IF(ABS(W426+W483-W485)&gt;$AO$523,$AO$526," ")</f>
        <v> </v>
      </c>
      <c r="X486" s="28"/>
      <c r="Y486" s="43" t="str">
        <f>IF(ABS(Y426+Y483-Y485)&gt;$AO$523,$AO$526," ")</f>
        <v> </v>
      </c>
      <c r="Z486" s="9"/>
      <c r="AA486" s="21"/>
      <c r="AB486" s="9"/>
      <c r="AC486" s="43" t="str">
        <f>IF(ABS(AC426+AC483-AC485)&gt;$AO$523,$AO$526," ")</f>
        <v> </v>
      </c>
      <c r="AD486" s="28"/>
      <c r="AE486" s="43" t="str">
        <f>IF(ABS(AE426+AE483-AE485)&gt;$AO$523,$AO$526," ")</f>
        <v> </v>
      </c>
      <c r="AF486" s="42"/>
      <c r="AG486" s="43" t="str">
        <f>IF(ABS(AG426+AG483-AG485)&gt;$AO$523,$AO$526," ")</f>
        <v> </v>
      </c>
      <c r="AH486" s="9"/>
      <c r="AI486" s="2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</row>
    <row r="487" spans="3:53" s="16" customFormat="1" ht="12.75">
      <c r="C487" s="17" t="s">
        <v>54</v>
      </c>
      <c r="D487" s="18"/>
      <c r="E487" s="9"/>
      <c r="F487" s="9"/>
      <c r="G487" s="9"/>
      <c r="H487" s="9"/>
      <c r="I487" s="9"/>
      <c r="J487" s="9"/>
      <c r="K487" s="21"/>
      <c r="L487" s="11"/>
      <c r="M487" s="9"/>
      <c r="N487" s="9"/>
      <c r="O487" s="9"/>
      <c r="P487" s="9"/>
      <c r="Q487" s="9"/>
      <c r="R487" s="9"/>
      <c r="S487" s="21"/>
      <c r="T487" s="9"/>
      <c r="U487" s="9"/>
      <c r="V487" s="9"/>
      <c r="W487" s="9"/>
      <c r="X487" s="9"/>
      <c r="Y487" s="9"/>
      <c r="Z487" s="9"/>
      <c r="AA487" s="21"/>
      <c r="AB487" s="9"/>
      <c r="AC487" s="9"/>
      <c r="AD487" s="9"/>
      <c r="AE487" s="9"/>
      <c r="AF487" s="9"/>
      <c r="AG487" s="9"/>
      <c r="AH487" s="9"/>
      <c r="AI487" s="2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</row>
    <row r="488" spans="1:35" ht="12.75" outlineLevel="1">
      <c r="A488" s="1" t="s">
        <v>989</v>
      </c>
      <c r="B488" s="16" t="s">
        <v>990</v>
      </c>
      <c r="C488" s="1" t="s">
        <v>1424</v>
      </c>
      <c r="E488" s="5">
        <v>1984308.85</v>
      </c>
      <c r="G488" s="5">
        <v>2145558.85</v>
      </c>
      <c r="I488" s="9">
        <f>(+E488-G488)</f>
        <v>-161250</v>
      </c>
      <c r="K488" s="21">
        <f>IF(G488&lt;0,IF(I488=0,0,IF(OR(G488=0,E488=0),"N.M.",IF(ABS(I488/G488)&gt;=10,"N.M.",I488/(-G488)))),IF(I488=0,0,IF(OR(G488=0,E488=0),"N.M.",IF(ABS(I488/G488)&gt;=10,"N.M.",I488/G488))))</f>
        <v>-0.0751552445182289</v>
      </c>
      <c r="M488" s="9">
        <v>5952926.55</v>
      </c>
      <c r="O488" s="9">
        <v>6436676.39</v>
      </c>
      <c r="Q488" s="9">
        <f>(+M488-O488)</f>
        <v>-483749.83999999985</v>
      </c>
      <c r="S488" s="21">
        <f>IF(O488&lt;0,IF(Q488=0,0,IF(OR(O488=0,M488=0),"N.M.",IF(ABS(Q488/O488)&gt;=10,"N.M.",Q488/(-O488)))),IF(Q488=0,0,IF(OR(O488=0,M488=0),"N.M.",IF(ABS(Q488/O488)&gt;=10,"N.M.",Q488/O488))))</f>
        <v>-0.07515522152885487</v>
      </c>
      <c r="U488" s="9">
        <v>9921544.25</v>
      </c>
      <c r="W488" s="9">
        <v>10727794.14</v>
      </c>
      <c r="Y488" s="9">
        <f>(+U488-W488)</f>
        <v>-806249.8900000006</v>
      </c>
      <c r="AA488" s="21">
        <f>IF(W488&lt;0,IF(Y488=0,0,IF(OR(W488=0,U488=0),"N.M.",IF(ABS(Y488/W488)&gt;=10,"N.M.",Y488/(-W488)))),IF(Y488=0,0,IF(OR(W488=0,U488=0),"N.M.",IF(ABS(Y488/W488)&gt;=10,"N.M.",Y488/W488))))</f>
        <v>-0.07515523503511232</v>
      </c>
      <c r="AC488" s="9">
        <v>24666331.2</v>
      </c>
      <c r="AE488" s="9">
        <v>25104681.560000002</v>
      </c>
      <c r="AG488" s="9">
        <f>(+AC488-AE488)</f>
        <v>-438350.36000000313</v>
      </c>
      <c r="AI488" s="21">
        <f>IF(AE488&lt;0,IF(AG488=0,0,IF(OR(AE488=0,AC488=0),"N.M.",IF(ABS(AG488/AE488)&gt;=10,"N.M.",AG488/(-AE488)))),IF(AG488=0,0,IF(OR(AE488=0,AC488=0),"N.M.",IF(ABS(AG488/AE488)&gt;=10,"N.M.",AG488/AE488))))</f>
        <v>-0.017460901025665235</v>
      </c>
    </row>
    <row r="489" spans="1:35" ht="12.75" outlineLevel="1">
      <c r="A489" s="1" t="s">
        <v>991</v>
      </c>
      <c r="B489" s="16" t="s">
        <v>992</v>
      </c>
      <c r="C489" s="1" t="s">
        <v>1425</v>
      </c>
      <c r="E489" s="5">
        <v>87500</v>
      </c>
      <c r="G489" s="5">
        <v>87500</v>
      </c>
      <c r="I489" s="9">
        <f>(+E489-G489)</f>
        <v>0</v>
      </c>
      <c r="K489" s="21">
        <f>IF(G489&lt;0,IF(I489=0,0,IF(OR(G489=0,E489=0),"N.M.",IF(ABS(I489/G489)&gt;=10,"N.M.",I489/(-G489)))),IF(I489=0,0,IF(OR(G489=0,E489=0),"N.M.",IF(ABS(I489/G489)&gt;=10,"N.M.",I489/G489))))</f>
        <v>0</v>
      </c>
      <c r="M489" s="9">
        <v>262500</v>
      </c>
      <c r="O489" s="9">
        <v>262500</v>
      </c>
      <c r="Q489" s="9">
        <f>(+M489-O489)</f>
        <v>0</v>
      </c>
      <c r="S489" s="21">
        <f>IF(O489&lt;0,IF(Q489=0,0,IF(OR(O489=0,M489=0),"N.M.",IF(ABS(Q489/O489)&gt;=10,"N.M.",Q489/(-O489)))),IF(Q489=0,0,IF(OR(O489=0,M489=0),"N.M.",IF(ABS(Q489/O489)&gt;=10,"N.M.",Q489/O489))))</f>
        <v>0</v>
      </c>
      <c r="U489" s="9">
        <v>496027</v>
      </c>
      <c r="W489" s="9">
        <v>437500</v>
      </c>
      <c r="Y489" s="9">
        <f>(+U489-W489)</f>
        <v>58527</v>
      </c>
      <c r="AA489" s="21">
        <f>IF(W489&lt;0,IF(Y489=0,0,IF(OR(W489=0,U489=0),"N.M.",IF(ABS(Y489/W489)&gt;=10,"N.M.",Y489/(-W489)))),IF(Y489=0,0,IF(OR(W489=0,U489=0),"N.M.",IF(ABS(Y489/W489)&gt;=10,"N.M.",Y489/W489))))</f>
        <v>0.133776</v>
      </c>
      <c r="AC489" s="9">
        <v>6936121.83</v>
      </c>
      <c r="AE489" s="9">
        <v>1050000</v>
      </c>
      <c r="AG489" s="9">
        <f>(+AC489-AE489)</f>
        <v>5886121.83</v>
      </c>
      <c r="AI489" s="21">
        <f>IF(AE489&lt;0,IF(AG489=0,0,IF(OR(AE489=0,AC489=0),"N.M.",IF(ABS(AG489/AE489)&gt;=10,"N.M.",AG489/(-AE489)))),IF(AG489=0,0,IF(OR(AE489=0,AC489=0),"N.M.",IF(ABS(AG489/AE489)&gt;=10,"N.M.",AG489/AE489))))</f>
        <v>5.605830314285714</v>
      </c>
    </row>
    <row r="490" spans="1:53" s="16" customFormat="1" ht="12.75">
      <c r="A490" s="16" t="s">
        <v>55</v>
      </c>
      <c r="C490" s="16" t="s">
        <v>1426</v>
      </c>
      <c r="D490" s="9"/>
      <c r="E490" s="9">
        <v>2071808.85</v>
      </c>
      <c r="F490" s="9"/>
      <c r="G490" s="9">
        <v>2233058.85</v>
      </c>
      <c r="H490" s="9"/>
      <c r="I490" s="9">
        <f aca="true" t="shared" si="168" ref="I490:I507">(+E490-G490)</f>
        <v>-161250</v>
      </c>
      <c r="J490" s="37" t="str">
        <f aca="true" t="shared" si="169" ref="J490:J507">IF((+E490-G490)=(I490),"  ",$AO$527)</f>
        <v>  </v>
      </c>
      <c r="K490" s="38">
        <f aca="true" t="shared" si="170" ref="K490:K507">IF(G490&lt;0,IF(I490=0,0,IF(OR(G490=0,E490=0),"N.M.",IF(ABS(I490/G490)&gt;=10,"N.M.",I490/(-G490)))),IF(I490=0,0,IF(OR(G490=0,E490=0),"N.M.",IF(ABS(I490/G490)&gt;=10,"N.M.",I490/G490))))</f>
        <v>-0.0722103674070211</v>
      </c>
      <c r="L490" s="39"/>
      <c r="M490" s="9">
        <v>6215426.55</v>
      </c>
      <c r="N490" s="9"/>
      <c r="O490" s="9">
        <v>6699176.39</v>
      </c>
      <c r="P490" s="9"/>
      <c r="Q490" s="9">
        <f aca="true" t="shared" si="171" ref="Q490:Q507">(+M490-O490)</f>
        <v>-483749.83999999985</v>
      </c>
      <c r="R490" s="37" t="str">
        <f aca="true" t="shared" si="172" ref="R490:R507">IF((+M490-O490)=(Q490),"  ",$AO$527)</f>
        <v>  </v>
      </c>
      <c r="S490" s="38">
        <f aca="true" t="shared" si="173" ref="S490:S507">IF(O490&lt;0,IF(Q490=0,0,IF(OR(O490=0,M490=0),"N.M.",IF(ABS(Q490/O490)&gt;=10,"N.M.",Q490/(-O490)))),IF(Q490=0,0,IF(OR(O490=0,M490=0),"N.M.",IF(ABS(Q490/O490)&gt;=10,"N.M.",Q490/O490))))</f>
        <v>-0.07221034524812682</v>
      </c>
      <c r="T490" s="39"/>
      <c r="U490" s="9">
        <v>10417571.25</v>
      </c>
      <c r="V490" s="9"/>
      <c r="W490" s="9">
        <v>11165294.14</v>
      </c>
      <c r="X490" s="9"/>
      <c r="Y490" s="9">
        <f aca="true" t="shared" si="174" ref="Y490:Y507">(+U490-W490)</f>
        <v>-747722.8900000006</v>
      </c>
      <c r="Z490" s="37" t="str">
        <f aca="true" t="shared" si="175" ref="Z490:Z507">IF((+U490-W490)=(Y490),"  ",$AO$527)</f>
        <v>  </v>
      </c>
      <c r="AA490" s="38">
        <f aca="true" t="shared" si="176" ref="AA490:AA507">IF(W490&lt;0,IF(Y490=0,0,IF(OR(W490=0,U490=0),"N.M.",IF(ABS(Y490/W490)&gt;=10,"N.M.",Y490/(-W490)))),IF(Y490=0,0,IF(OR(W490=0,U490=0),"N.M.",IF(ABS(Y490/W490)&gt;=10,"N.M.",Y490/W490))))</f>
        <v>-0.06696849009299817</v>
      </c>
      <c r="AB490" s="39"/>
      <c r="AC490" s="9">
        <v>31602453.03</v>
      </c>
      <c r="AD490" s="9"/>
      <c r="AE490" s="9">
        <v>26154681.560000002</v>
      </c>
      <c r="AF490" s="9"/>
      <c r="AG490" s="9">
        <f aca="true" t="shared" si="177" ref="AG490:AG507">(+AC490-AE490)</f>
        <v>5447771.469999999</v>
      </c>
      <c r="AH490" s="37" t="str">
        <f aca="true" t="shared" si="178" ref="AH490:AH507">IF((+AC490-AE490)=(AG490),"  ",$AO$527)</f>
        <v>  </v>
      </c>
      <c r="AI490" s="38">
        <f aca="true" t="shared" si="179" ref="AI490:AI507">IF(AE490&lt;0,IF(AG490=0,0,IF(OR(AE490=0,AC490=0),"N.M.",IF(ABS(AG490/AE490)&gt;=10,"N.M.",AG490/(-AE490)))),IF(AG490=0,0,IF(OR(AE490=0,AC490=0),"N.M.",IF(ABS(AG490/AE490)&gt;=10,"N.M.",AG490/AE490))))</f>
        <v>0.20829049122630566</v>
      </c>
      <c r="AJ490" s="39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</row>
    <row r="491" spans="1:35" ht="12.75" outlineLevel="1">
      <c r="A491" s="1" t="s">
        <v>993</v>
      </c>
      <c r="B491" s="16" t="s">
        <v>994</v>
      </c>
      <c r="C491" s="1" t="s">
        <v>1427</v>
      </c>
      <c r="E491" s="5">
        <v>125170.03</v>
      </c>
      <c r="G491" s="5">
        <v>103023.27</v>
      </c>
      <c r="I491" s="9">
        <f>(+E491-G491)</f>
        <v>22146.759999999995</v>
      </c>
      <c r="K491" s="21">
        <f>IF(G491&lt;0,IF(I491=0,0,IF(OR(G491=0,E491=0),"N.M.",IF(ABS(I491/G491)&gt;=10,"N.M.",I491/(-G491)))),IF(I491=0,0,IF(OR(G491=0,E491=0),"N.M.",IF(ABS(I491/G491)&gt;=10,"N.M.",I491/G491))))</f>
        <v>0.21496852118943607</v>
      </c>
      <c r="M491" s="9">
        <v>476328.14</v>
      </c>
      <c r="O491" s="9">
        <v>287648.37</v>
      </c>
      <c r="Q491" s="9">
        <f>(+M491-O491)</f>
        <v>188679.77000000002</v>
      </c>
      <c r="S491" s="21">
        <f>IF(O491&lt;0,IF(Q491=0,0,IF(OR(O491=0,M491=0),"N.M.",IF(ABS(Q491/O491)&gt;=10,"N.M.",Q491/(-O491)))),IF(Q491=0,0,IF(OR(O491=0,M491=0),"N.M.",IF(ABS(Q491/O491)&gt;=10,"N.M.",Q491/O491))))</f>
        <v>0.6559389507404475</v>
      </c>
      <c r="U491" s="9">
        <v>900626.77</v>
      </c>
      <c r="W491" s="9">
        <v>423894.84</v>
      </c>
      <c r="Y491" s="9">
        <f>(+U491-W491)</f>
        <v>476731.93</v>
      </c>
      <c r="AA491" s="21">
        <f>IF(W491&lt;0,IF(Y491=0,0,IF(OR(W491=0,U491=0),"N.M.",IF(ABS(Y491/W491)&gt;=10,"N.M.",Y491/(-W491)))),IF(Y491=0,0,IF(OR(W491=0,U491=0),"N.M.",IF(ABS(Y491/W491)&gt;=10,"N.M.",Y491/W491))))</f>
        <v>1.1246466930335834</v>
      </c>
      <c r="AC491" s="9">
        <v>2370252.83</v>
      </c>
      <c r="AE491" s="9">
        <v>2263456.4</v>
      </c>
      <c r="AG491" s="9">
        <f>(+AC491-AE491)</f>
        <v>106796.43000000017</v>
      </c>
      <c r="AI491" s="21">
        <f>IF(AE491&lt;0,IF(AG491=0,0,IF(OR(AE491=0,AC491=0),"N.M.",IF(ABS(AG491/AE491)&gt;=10,"N.M.",AG491/(-AE491)))),IF(AG491=0,0,IF(OR(AE491=0,AC491=0),"N.M.",IF(ABS(AG491/AE491)&gt;=10,"N.M.",AG491/AE491))))</f>
        <v>0.04718289691818237</v>
      </c>
    </row>
    <row r="492" spans="1:53" s="16" customFormat="1" ht="12.75" customHeight="1">
      <c r="A492" s="16" t="s">
        <v>85</v>
      </c>
      <c r="C492" s="16" t="s">
        <v>1428</v>
      </c>
      <c r="D492" s="9"/>
      <c r="E492" s="9">
        <v>125170.03</v>
      </c>
      <c r="F492" s="9"/>
      <c r="G492" s="9">
        <v>103023.27</v>
      </c>
      <c r="H492" s="9"/>
      <c r="I492" s="9">
        <f>(+E492-G492)</f>
        <v>22146.759999999995</v>
      </c>
      <c r="J492" s="37" t="str">
        <f>IF((+E492-G492)=(I492),"  ",$AO$527)</f>
        <v>  </v>
      </c>
      <c r="K492" s="38">
        <f>IF(G492&lt;0,IF(I492=0,0,IF(OR(G492=0,E492=0),"N.M.",IF(ABS(I492/G492)&gt;=10,"N.M.",I492/(-G492)))),IF(I492=0,0,IF(OR(G492=0,E492=0),"N.M.",IF(ABS(I492/G492)&gt;=10,"N.M.",I492/G492))))</f>
        <v>0.21496852118943607</v>
      </c>
      <c r="L492" s="39"/>
      <c r="M492" s="9">
        <v>476328.14</v>
      </c>
      <c r="N492" s="9"/>
      <c r="O492" s="9">
        <v>287648.37</v>
      </c>
      <c r="P492" s="9"/>
      <c r="Q492" s="9">
        <f>(+M492-O492)</f>
        <v>188679.77000000002</v>
      </c>
      <c r="R492" s="37" t="str">
        <f>IF((+M492-O492)=(Q492),"  ",$AO$527)</f>
        <v>  </v>
      </c>
      <c r="S492" s="38">
        <f>IF(O492&lt;0,IF(Q492=0,0,IF(OR(O492=0,M492=0),"N.M.",IF(ABS(Q492/O492)&gt;=10,"N.M.",Q492/(-O492)))),IF(Q492=0,0,IF(OR(O492=0,M492=0),"N.M.",IF(ABS(Q492/O492)&gt;=10,"N.M.",Q492/O492))))</f>
        <v>0.6559389507404475</v>
      </c>
      <c r="T492" s="39"/>
      <c r="U492" s="9">
        <v>900626.77</v>
      </c>
      <c r="V492" s="9"/>
      <c r="W492" s="9">
        <v>423894.84</v>
      </c>
      <c r="X492" s="9"/>
      <c r="Y492" s="9">
        <f>(+U492-W492)</f>
        <v>476731.93</v>
      </c>
      <c r="Z492" s="37" t="str">
        <f>IF((+U492-W492)=(Y492),"  ",$AO$527)</f>
        <v>  </v>
      </c>
      <c r="AA492" s="38">
        <f>IF(W492&lt;0,IF(Y492=0,0,IF(OR(W492=0,U492=0),"N.M.",IF(ABS(Y492/W492)&gt;=10,"N.M.",Y492/(-W492)))),IF(Y492=0,0,IF(OR(W492=0,U492=0),"N.M.",IF(ABS(Y492/W492)&gt;=10,"N.M.",Y492/W492))))</f>
        <v>1.1246466930335834</v>
      </c>
      <c r="AB492" s="39"/>
      <c r="AC492" s="9">
        <v>2370252.83</v>
      </c>
      <c r="AD492" s="9"/>
      <c r="AE492" s="9">
        <v>2263456.4</v>
      </c>
      <c r="AF492" s="9"/>
      <c r="AG492" s="9">
        <f>(+AC492-AE492)</f>
        <v>106796.43000000017</v>
      </c>
      <c r="AH492" s="37" t="str">
        <f>IF((+AC492-AE492)=(AG492),"  ",$AO$527)</f>
        <v>  </v>
      </c>
      <c r="AI492" s="38">
        <f>IF(AE492&lt;0,IF(AG492=0,0,IF(OR(AE492=0,AC492=0),"N.M.",IF(ABS(AG492/AE492)&gt;=10,"N.M.",AG492/(-AE492)))),IF(AG492=0,0,IF(OR(AE492=0,AC492=0),"N.M.",IF(ABS(AG492/AE492)&gt;=10,"N.M.",AG492/AE492))))</f>
        <v>0.04718289691818237</v>
      </c>
      <c r="AJ492" s="39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</row>
    <row r="493" spans="1:35" ht="12.75" outlineLevel="1">
      <c r="A493" s="1" t="s">
        <v>995</v>
      </c>
      <c r="B493" s="16" t="s">
        <v>996</v>
      </c>
      <c r="C493" s="1" t="s">
        <v>1429</v>
      </c>
      <c r="E493" s="5">
        <v>4862.59</v>
      </c>
      <c r="G493" s="5">
        <v>5870.91</v>
      </c>
      <c r="I493" s="9">
        <f>(+E493-G493)</f>
        <v>-1008.3199999999997</v>
      </c>
      <c r="K493" s="21">
        <f>IF(G493&lt;0,IF(I493=0,0,IF(OR(G493=0,E493=0),"N.M.",IF(ABS(I493/G493)&gt;=10,"N.M.",I493/(-G493)))),IF(I493=0,0,IF(OR(G493=0,E493=0),"N.M.",IF(ABS(I493/G493)&gt;=10,"N.M.",I493/G493))))</f>
        <v>-0.17174850236164407</v>
      </c>
      <c r="M493" s="9">
        <v>31663.84</v>
      </c>
      <c r="O493" s="9">
        <v>56710.74</v>
      </c>
      <c r="Q493" s="9">
        <f>(+M493-O493)</f>
        <v>-25046.899999999998</v>
      </c>
      <c r="S493" s="21">
        <f>IF(O493&lt;0,IF(Q493=0,0,IF(OR(O493=0,M493=0),"N.M.",IF(ABS(Q493/O493)&gt;=10,"N.M.",Q493/(-O493)))),IF(Q493=0,0,IF(OR(O493=0,M493=0),"N.M.",IF(ABS(Q493/O493)&gt;=10,"N.M.",Q493/O493))))</f>
        <v>-0.44166060961292336</v>
      </c>
      <c r="U493" s="9">
        <v>47829.700000000004</v>
      </c>
      <c r="W493" s="9">
        <v>65648.33</v>
      </c>
      <c r="Y493" s="9">
        <f>(+U493-W493)</f>
        <v>-17818.629999999997</v>
      </c>
      <c r="AA493" s="21">
        <f>IF(W493&lt;0,IF(Y493=0,0,IF(OR(W493=0,U493=0),"N.M.",IF(ABS(Y493/W493)&gt;=10,"N.M.",Y493/(-W493)))),IF(Y493=0,0,IF(OR(W493=0,U493=0),"N.M.",IF(ABS(Y493/W493)&gt;=10,"N.M.",Y493/W493))))</f>
        <v>-0.2714254878989305</v>
      </c>
      <c r="AC493" s="9">
        <v>169471.97</v>
      </c>
      <c r="AE493" s="9">
        <v>189648.04</v>
      </c>
      <c r="AG493" s="9">
        <f>(+AC493-AE493)</f>
        <v>-20176.070000000007</v>
      </c>
      <c r="AI493" s="21">
        <f>IF(AE493&lt;0,IF(AG493=0,0,IF(OR(AE493=0,AC493=0),"N.M.",IF(ABS(AG493/AE493)&gt;=10,"N.M.",AG493/(-AE493)))),IF(AG493=0,0,IF(OR(AE493=0,AC493=0),"N.M.",IF(ABS(AG493/AE493)&gt;=10,"N.M.",AG493/AE493))))</f>
        <v>-0.10638691546719917</v>
      </c>
    </row>
    <row r="494" spans="1:53" s="16" customFormat="1" ht="12.75" customHeight="1">
      <c r="A494" s="16" t="s">
        <v>86</v>
      </c>
      <c r="C494" s="16" t="s">
        <v>1430</v>
      </c>
      <c r="D494" s="9"/>
      <c r="E494" s="9">
        <v>4862.59</v>
      </c>
      <c r="F494" s="9"/>
      <c r="G494" s="9">
        <v>5870.91</v>
      </c>
      <c r="H494" s="9"/>
      <c r="I494" s="9">
        <f t="shared" si="168"/>
        <v>-1008.3199999999997</v>
      </c>
      <c r="J494" s="85" t="str">
        <f t="shared" si="169"/>
        <v>  </v>
      </c>
      <c r="K494" s="38">
        <f t="shared" si="170"/>
        <v>-0.17174850236164407</v>
      </c>
      <c r="L494" s="39"/>
      <c r="M494" s="9">
        <v>31663.84</v>
      </c>
      <c r="N494" s="9"/>
      <c r="O494" s="9">
        <v>56710.74</v>
      </c>
      <c r="P494" s="9"/>
      <c r="Q494" s="9">
        <f t="shared" si="171"/>
        <v>-25046.899999999998</v>
      </c>
      <c r="R494" s="85" t="str">
        <f t="shared" si="172"/>
        <v>  </v>
      </c>
      <c r="S494" s="38">
        <f t="shared" si="173"/>
        <v>-0.44166060961292336</v>
      </c>
      <c r="T494" s="39"/>
      <c r="U494" s="9">
        <v>47829.700000000004</v>
      </c>
      <c r="V494" s="9"/>
      <c r="W494" s="9">
        <v>65648.33</v>
      </c>
      <c r="X494" s="9"/>
      <c r="Y494" s="9">
        <f t="shared" si="174"/>
        <v>-17818.629999999997</v>
      </c>
      <c r="Z494" s="85" t="str">
        <f t="shared" si="175"/>
        <v>  </v>
      </c>
      <c r="AA494" s="38">
        <f t="shared" si="176"/>
        <v>-0.2714254878989305</v>
      </c>
      <c r="AB494" s="39"/>
      <c r="AC494" s="9">
        <v>169471.97</v>
      </c>
      <c r="AD494" s="9"/>
      <c r="AE494" s="9">
        <v>189648.04</v>
      </c>
      <c r="AF494" s="9"/>
      <c r="AG494" s="9">
        <f t="shared" si="177"/>
        <v>-20176.070000000007</v>
      </c>
      <c r="AH494" s="85" t="str">
        <f t="shared" si="178"/>
        <v>  </v>
      </c>
      <c r="AI494" s="38">
        <f t="shared" si="179"/>
        <v>-0.10638691546719917</v>
      </c>
      <c r="AJ494" s="39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</row>
    <row r="495" spans="1:35" ht="12.75" outlineLevel="1">
      <c r="A495" s="1" t="s">
        <v>997</v>
      </c>
      <c r="B495" s="16" t="s">
        <v>998</v>
      </c>
      <c r="C495" s="1" t="s">
        <v>1431</v>
      </c>
      <c r="E495" s="5">
        <v>36191.35</v>
      </c>
      <c r="G495" s="5">
        <v>37669.66</v>
      </c>
      <c r="I495" s="9">
        <f>(+E495-G495)</f>
        <v>-1478.310000000005</v>
      </c>
      <c r="K495" s="21">
        <f>IF(G495&lt;0,IF(I495=0,0,IF(OR(G495=0,E495=0),"N.M.",IF(ABS(I495/G495)&gt;=10,"N.M.",I495/(-G495)))),IF(I495=0,0,IF(OR(G495=0,E495=0),"N.M.",IF(ABS(I495/G495)&gt;=10,"N.M.",I495/G495))))</f>
        <v>-0.03924404945518502</v>
      </c>
      <c r="M495" s="9">
        <v>108574.05</v>
      </c>
      <c r="O495" s="9">
        <v>113008.98</v>
      </c>
      <c r="Q495" s="9">
        <f>(+M495-O495)</f>
        <v>-4434.929999999993</v>
      </c>
      <c r="S495" s="21">
        <f>IF(O495&lt;0,IF(Q495=0,0,IF(OR(O495=0,M495=0),"N.M.",IF(ABS(Q495/O495)&gt;=10,"N.M.",Q495/(-O495)))),IF(Q495=0,0,IF(OR(O495=0,M495=0),"N.M.",IF(ABS(Q495/O495)&gt;=10,"N.M.",Q495/O495))))</f>
        <v>-0.03924404945518483</v>
      </c>
      <c r="U495" s="9">
        <v>180956.75</v>
      </c>
      <c r="W495" s="9">
        <v>188346.29</v>
      </c>
      <c r="Y495" s="9">
        <f>(+U495-W495)</f>
        <v>-7389.540000000008</v>
      </c>
      <c r="AA495" s="21">
        <f>IF(W495&lt;0,IF(Y495=0,0,IF(OR(W495=0,U495=0),"N.M.",IF(ABS(Y495/W495)&gt;=10,"N.M.",Y495/(-W495)))),IF(Y495=0,0,IF(OR(W495=0,U495=0),"N.M.",IF(ABS(Y495/W495)&gt;=10,"N.M.",Y495/W495))))</f>
        <v>-0.03923379642890767</v>
      </c>
      <c r="AC495" s="9">
        <v>444255.38</v>
      </c>
      <c r="AE495" s="9">
        <v>746799.4</v>
      </c>
      <c r="AG495" s="9">
        <f>(+AC495-AE495)</f>
        <v>-302544.02</v>
      </c>
      <c r="AI495" s="21">
        <f>IF(AE495&lt;0,IF(AG495=0,0,IF(OR(AE495=0,AC495=0),"N.M.",IF(ABS(AG495/AE495)&gt;=10,"N.M.",AG495/(-AE495)))),IF(AG495=0,0,IF(OR(AE495=0,AC495=0),"N.M.",IF(ABS(AG495/AE495)&gt;=10,"N.M.",AG495/AE495))))</f>
        <v>-0.40512086646025697</v>
      </c>
    </row>
    <row r="496" spans="1:53" s="16" customFormat="1" ht="12.75">
      <c r="A496" s="16" t="s">
        <v>56</v>
      </c>
      <c r="C496" s="16" t="s">
        <v>1432</v>
      </c>
      <c r="D496" s="9"/>
      <c r="E496" s="9">
        <v>36191.35</v>
      </c>
      <c r="F496" s="9"/>
      <c r="G496" s="9">
        <v>37669.66</v>
      </c>
      <c r="H496" s="9"/>
      <c r="I496" s="9">
        <f t="shared" si="168"/>
        <v>-1478.310000000005</v>
      </c>
      <c r="J496" s="37" t="str">
        <f t="shared" si="169"/>
        <v>  </v>
      </c>
      <c r="K496" s="38">
        <f t="shared" si="170"/>
        <v>-0.03924404945518502</v>
      </c>
      <c r="L496" s="39"/>
      <c r="M496" s="9">
        <v>108574.05</v>
      </c>
      <c r="N496" s="9"/>
      <c r="O496" s="9">
        <v>113008.98</v>
      </c>
      <c r="P496" s="9"/>
      <c r="Q496" s="9">
        <f t="shared" si="171"/>
        <v>-4434.929999999993</v>
      </c>
      <c r="R496" s="37" t="str">
        <f t="shared" si="172"/>
        <v>  </v>
      </c>
      <c r="S496" s="38">
        <f t="shared" si="173"/>
        <v>-0.03924404945518483</v>
      </c>
      <c r="T496" s="39"/>
      <c r="U496" s="9">
        <v>180956.75</v>
      </c>
      <c r="V496" s="9"/>
      <c r="W496" s="9">
        <v>188346.29</v>
      </c>
      <c r="X496" s="9"/>
      <c r="Y496" s="9">
        <f t="shared" si="174"/>
        <v>-7389.540000000008</v>
      </c>
      <c r="Z496" s="37" t="str">
        <f t="shared" si="175"/>
        <v>  </v>
      </c>
      <c r="AA496" s="38">
        <f t="shared" si="176"/>
        <v>-0.03923379642890767</v>
      </c>
      <c r="AB496" s="39"/>
      <c r="AC496" s="9">
        <v>444255.38</v>
      </c>
      <c r="AD496" s="9"/>
      <c r="AE496" s="9">
        <v>746799.4</v>
      </c>
      <c r="AF496" s="9"/>
      <c r="AG496" s="9">
        <f t="shared" si="177"/>
        <v>-302544.02</v>
      </c>
      <c r="AH496" s="37" t="str">
        <f t="shared" si="178"/>
        <v>  </v>
      </c>
      <c r="AI496" s="38">
        <f t="shared" si="179"/>
        <v>-0.40512086646025697</v>
      </c>
      <c r="AJ496" s="39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</row>
    <row r="497" spans="1:35" ht="12.75" outlineLevel="1">
      <c r="A497" s="1" t="s">
        <v>999</v>
      </c>
      <c r="B497" s="16" t="s">
        <v>1000</v>
      </c>
      <c r="C497" s="1" t="s">
        <v>1433</v>
      </c>
      <c r="E497" s="5">
        <v>0</v>
      </c>
      <c r="G497" s="5">
        <v>0</v>
      </c>
      <c r="I497" s="9">
        <f>(+E497-G497)</f>
        <v>0</v>
      </c>
      <c r="K497" s="21">
        <f>IF(G497&lt;0,IF(I497=0,0,IF(OR(G497=0,E497=0),"N.M.",IF(ABS(I497/G497)&gt;=10,"N.M.",I497/(-G497)))),IF(I497=0,0,IF(OR(G497=0,E497=0),"N.M.",IF(ABS(I497/G497)&gt;=10,"N.M.",I497/G497))))</f>
        <v>0</v>
      </c>
      <c r="M497" s="9">
        <v>0</v>
      </c>
      <c r="O497" s="9">
        <v>0</v>
      </c>
      <c r="Q497" s="9">
        <f>(+M497-O497)</f>
        <v>0</v>
      </c>
      <c r="S497" s="21">
        <f>IF(O497&lt;0,IF(Q497=0,0,IF(OR(O497=0,M497=0),"N.M.",IF(ABS(Q497/O497)&gt;=10,"N.M.",Q497/(-O497)))),IF(Q497=0,0,IF(OR(O497=0,M497=0),"N.M.",IF(ABS(Q497/O497)&gt;=10,"N.M.",Q497/O497))))</f>
        <v>0</v>
      </c>
      <c r="U497" s="9">
        <v>0</v>
      </c>
      <c r="W497" s="9">
        <v>0</v>
      </c>
      <c r="Y497" s="9">
        <f>(+U497-W497)</f>
        <v>0</v>
      </c>
      <c r="AA497" s="21">
        <f>IF(W497&lt;0,IF(Y497=0,0,IF(OR(W497=0,U497=0),"N.M.",IF(ABS(Y497/W497)&gt;=10,"N.M.",Y497/(-W497)))),IF(Y497=0,0,IF(OR(W497=0,U497=0),"N.M.",IF(ABS(Y497/W497)&gt;=10,"N.M.",Y497/W497))))</f>
        <v>0</v>
      </c>
      <c r="AC497" s="9">
        <v>0</v>
      </c>
      <c r="AE497" s="9">
        <v>2811.7000000000003</v>
      </c>
      <c r="AG497" s="9">
        <f>(+AC497-AE497)</f>
        <v>-2811.7000000000003</v>
      </c>
      <c r="AI497" s="21" t="str">
        <f>IF(AE497&lt;0,IF(AG497=0,0,IF(OR(AE497=0,AC497=0),"N.M.",IF(ABS(AG497/AE497)&gt;=10,"N.M.",AG497/(-AE497)))),IF(AG497=0,0,IF(OR(AE497=0,AC497=0),"N.M.",IF(ABS(AG497/AE497)&gt;=10,"N.M.",AG497/AE497))))</f>
        <v>N.M.</v>
      </c>
    </row>
    <row r="498" spans="1:35" ht="12.75" outlineLevel="1">
      <c r="A498" s="1" t="s">
        <v>1001</v>
      </c>
      <c r="B498" s="16" t="s">
        <v>1002</v>
      </c>
      <c r="C498" s="1" t="s">
        <v>1434</v>
      </c>
      <c r="E498" s="5">
        <v>2804.05</v>
      </c>
      <c r="G498" s="5">
        <v>2804.05</v>
      </c>
      <c r="I498" s="9">
        <f>(+E498-G498)</f>
        <v>0</v>
      </c>
      <c r="K498" s="21">
        <f>IF(G498&lt;0,IF(I498=0,0,IF(OR(G498=0,E498=0),"N.M.",IF(ABS(I498/G498)&gt;=10,"N.M.",I498/(-G498)))),IF(I498=0,0,IF(OR(G498=0,E498=0),"N.M.",IF(ABS(I498/G498)&gt;=10,"N.M.",I498/G498))))</f>
        <v>0</v>
      </c>
      <c r="M498" s="9">
        <v>8412.15</v>
      </c>
      <c r="O498" s="9">
        <v>8412.16</v>
      </c>
      <c r="Q498" s="9">
        <f>(+M498-O498)</f>
        <v>-0.010000000000218279</v>
      </c>
      <c r="S498" s="21">
        <f>IF(O498&lt;0,IF(Q498=0,0,IF(OR(O498=0,M498=0),"N.M.",IF(ABS(Q498/O498)&gt;=10,"N.M.",Q498/(-O498)))),IF(Q498=0,0,IF(OR(O498=0,M498=0),"N.M.",IF(ABS(Q498/O498)&gt;=10,"N.M.",Q498/O498))))</f>
        <v>-1.1887553256498068E-06</v>
      </c>
      <c r="U498" s="9">
        <v>14020.25</v>
      </c>
      <c r="W498" s="9">
        <v>14020.27</v>
      </c>
      <c r="Y498" s="9">
        <f>(+U498-W498)</f>
        <v>-0.020000000000436557</v>
      </c>
      <c r="AA498" s="21">
        <f>IF(W498&lt;0,IF(Y498=0,0,IF(OR(W498=0,U498=0),"N.M.",IF(ABS(Y498/W498)&gt;=10,"N.M.",Y498/(-W498)))),IF(Y498=0,0,IF(OR(W498=0,U498=0),"N.M.",IF(ABS(Y498/W498)&gt;=10,"N.M.",Y498/W498))))</f>
        <v>-1.426506051626435E-06</v>
      </c>
      <c r="AC498" s="9">
        <v>33648.61</v>
      </c>
      <c r="AE498" s="9">
        <v>33648.65</v>
      </c>
      <c r="AG498" s="9">
        <f>(+AC498-AE498)</f>
        <v>-0.040000000000873115</v>
      </c>
      <c r="AI498" s="21">
        <f>IF(AE498&lt;0,IF(AG498=0,0,IF(OR(AE498=0,AC498=0),"N.M.",IF(ABS(AG498/AE498)&gt;=10,"N.M.",AG498/(-AE498)))),IF(AG498=0,0,IF(OR(AE498=0,AC498=0),"N.M.",IF(ABS(AG498/AE498)&gt;=10,"N.M.",AG498/AE498))))</f>
        <v>-1.1887549723651056E-06</v>
      </c>
    </row>
    <row r="499" spans="1:36" s="16" customFormat="1" ht="12.75">
      <c r="A499" s="16" t="s">
        <v>57</v>
      </c>
      <c r="C499" s="16" t="s">
        <v>1435</v>
      </c>
      <c r="D499" s="9"/>
      <c r="E499" s="9">
        <v>2804.05</v>
      </c>
      <c r="F499" s="9"/>
      <c r="G499" s="9">
        <v>2804.05</v>
      </c>
      <c r="H499" s="9"/>
      <c r="I499" s="9">
        <f t="shared" si="168"/>
        <v>0</v>
      </c>
      <c r="J499" s="37" t="str">
        <f t="shared" si="169"/>
        <v>  </v>
      </c>
      <c r="K499" s="38">
        <f t="shared" si="170"/>
        <v>0</v>
      </c>
      <c r="L499" s="39"/>
      <c r="M499" s="9">
        <v>8412.15</v>
      </c>
      <c r="N499" s="9"/>
      <c r="O499" s="9">
        <v>8412.16</v>
      </c>
      <c r="P499" s="9"/>
      <c r="Q499" s="9">
        <f t="shared" si="171"/>
        <v>-0.010000000000218279</v>
      </c>
      <c r="R499" s="37" t="str">
        <f t="shared" si="172"/>
        <v>  </v>
      </c>
      <c r="S499" s="38">
        <f t="shared" si="173"/>
        <v>-1.1887553256498068E-06</v>
      </c>
      <c r="T499" s="39"/>
      <c r="U499" s="9">
        <v>14020.25</v>
      </c>
      <c r="V499" s="9"/>
      <c r="W499" s="9">
        <v>14020.27</v>
      </c>
      <c r="X499" s="9"/>
      <c r="Y499" s="9">
        <f t="shared" si="174"/>
        <v>-0.020000000000436557</v>
      </c>
      <c r="Z499" s="37" t="str">
        <f t="shared" si="175"/>
        <v>  </v>
      </c>
      <c r="AA499" s="38">
        <f t="shared" si="176"/>
        <v>-1.426506051626435E-06</v>
      </c>
      <c r="AB499" s="39"/>
      <c r="AC499" s="9">
        <v>33648.61</v>
      </c>
      <c r="AD499" s="9"/>
      <c r="AE499" s="9">
        <v>36460.350000000006</v>
      </c>
      <c r="AF499" s="9"/>
      <c r="AG499" s="9">
        <f t="shared" si="177"/>
        <v>-2811.7400000000052</v>
      </c>
      <c r="AH499" s="37" t="str">
        <f t="shared" si="178"/>
        <v>  </v>
      </c>
      <c r="AI499" s="38">
        <f t="shared" si="179"/>
        <v>-0.07711774571555141</v>
      </c>
      <c r="AJ499" s="39"/>
    </row>
    <row r="500" spans="1:36" s="16" customFormat="1" ht="12.75">
      <c r="A500" s="16" t="s">
        <v>58</v>
      </c>
      <c r="C500" s="16" t="s">
        <v>1436</v>
      </c>
      <c r="D500" s="9"/>
      <c r="E500" s="9">
        <v>0</v>
      </c>
      <c r="F500" s="9"/>
      <c r="G500" s="9">
        <v>0</v>
      </c>
      <c r="H500" s="9"/>
      <c r="I500" s="9">
        <f t="shared" si="168"/>
        <v>0</v>
      </c>
      <c r="J500" s="37" t="str">
        <f t="shared" si="169"/>
        <v>  </v>
      </c>
      <c r="K500" s="38">
        <f t="shared" si="170"/>
        <v>0</v>
      </c>
      <c r="L500" s="39"/>
      <c r="M500" s="9">
        <v>0</v>
      </c>
      <c r="N500" s="9"/>
      <c r="O500" s="9">
        <v>0</v>
      </c>
      <c r="P500" s="9"/>
      <c r="Q500" s="9">
        <f t="shared" si="171"/>
        <v>0</v>
      </c>
      <c r="R500" s="37" t="str">
        <f t="shared" si="172"/>
        <v>  </v>
      </c>
      <c r="S500" s="38">
        <f t="shared" si="173"/>
        <v>0</v>
      </c>
      <c r="T500" s="39"/>
      <c r="U500" s="9">
        <v>0</v>
      </c>
      <c r="V500" s="9"/>
      <c r="W500" s="9">
        <v>0</v>
      </c>
      <c r="X500" s="9"/>
      <c r="Y500" s="9">
        <f t="shared" si="174"/>
        <v>0</v>
      </c>
      <c r="Z500" s="37" t="str">
        <f t="shared" si="175"/>
        <v>  </v>
      </c>
      <c r="AA500" s="38">
        <f t="shared" si="176"/>
        <v>0</v>
      </c>
      <c r="AB500" s="39"/>
      <c r="AC500" s="9">
        <v>0</v>
      </c>
      <c r="AD500" s="9"/>
      <c r="AE500" s="9">
        <v>0</v>
      </c>
      <c r="AF500" s="9"/>
      <c r="AG500" s="9">
        <f t="shared" si="177"/>
        <v>0</v>
      </c>
      <c r="AH500" s="37" t="str">
        <f t="shared" si="178"/>
        <v>  </v>
      </c>
      <c r="AI500" s="38">
        <f t="shared" si="179"/>
        <v>0</v>
      </c>
      <c r="AJ500" s="39"/>
    </row>
    <row r="501" spans="1:35" ht="12.75" outlineLevel="1">
      <c r="A501" s="1" t="s">
        <v>1003</v>
      </c>
      <c r="B501" s="16" t="s">
        <v>1004</v>
      </c>
      <c r="C501" s="1" t="s">
        <v>1437</v>
      </c>
      <c r="E501" s="5">
        <v>5029.6900000000005</v>
      </c>
      <c r="G501" s="5">
        <v>18618.11</v>
      </c>
      <c r="I501" s="9">
        <f>(+E501-G501)</f>
        <v>-13588.42</v>
      </c>
      <c r="K501" s="21">
        <f>IF(G501&lt;0,IF(I501=0,0,IF(OR(G501=0,E501=0),"N.M.",IF(ABS(I501/G501)&gt;=10,"N.M.",I501/(-G501)))),IF(I501=0,0,IF(OR(G501=0,E501=0),"N.M.",IF(ABS(I501/G501)&gt;=10,"N.M.",I501/G501))))</f>
        <v>-0.7298495926815343</v>
      </c>
      <c r="M501" s="9">
        <v>76515.08</v>
      </c>
      <c r="O501" s="9">
        <v>505507.36</v>
      </c>
      <c r="Q501" s="9">
        <f>(+M501-O501)</f>
        <v>-428992.27999999997</v>
      </c>
      <c r="S501" s="21">
        <f>IF(O501&lt;0,IF(Q501=0,0,IF(OR(O501=0,M501=0),"N.M.",IF(ABS(Q501/O501)&gt;=10,"N.M.",Q501/(-O501)))),IF(Q501=0,0,IF(OR(O501=0,M501=0),"N.M.",IF(ABS(Q501/O501)&gt;=10,"N.M.",Q501/O501))))</f>
        <v>-0.848637060398092</v>
      </c>
      <c r="U501" s="9">
        <v>95522.41</v>
      </c>
      <c r="W501" s="9">
        <v>347956.15</v>
      </c>
      <c r="Y501" s="9">
        <f>(+U501-W501)</f>
        <v>-252433.74000000002</v>
      </c>
      <c r="AA501" s="21">
        <f>IF(W501&lt;0,IF(Y501=0,0,IF(OR(W501=0,U501=0),"N.M.",IF(ABS(Y501/W501)&gt;=10,"N.M.",Y501/(-W501)))),IF(Y501=0,0,IF(OR(W501=0,U501=0),"N.M.",IF(ABS(Y501/W501)&gt;=10,"N.M.",Y501/W501))))</f>
        <v>-0.7254757244555097</v>
      </c>
      <c r="AC501" s="9">
        <v>171996.45</v>
      </c>
      <c r="AE501" s="9">
        <v>-569198.66</v>
      </c>
      <c r="AG501" s="9">
        <f>(+AC501-AE501)</f>
        <v>741195.1100000001</v>
      </c>
      <c r="AI501" s="21">
        <f>IF(AE501&lt;0,IF(AG501=0,0,IF(OR(AE501=0,AC501=0),"N.M.",IF(ABS(AG501/AE501)&gt;=10,"N.M.",AG501/(-AE501)))),IF(AG501=0,0,IF(OR(AE501=0,AC501=0),"N.M.",IF(ABS(AG501/AE501)&gt;=10,"N.M.",AG501/AE501))))</f>
        <v>1.3021729706812732</v>
      </c>
    </row>
    <row r="502" spans="1:35" ht="12.75" outlineLevel="1">
      <c r="A502" s="1" t="s">
        <v>1005</v>
      </c>
      <c r="B502" s="16" t="s">
        <v>1006</v>
      </c>
      <c r="C502" s="1" t="s">
        <v>1438</v>
      </c>
      <c r="E502" s="5">
        <v>83448.01</v>
      </c>
      <c r="G502" s="5">
        <v>74985.26</v>
      </c>
      <c r="I502" s="9">
        <f>(+E502-G502)</f>
        <v>8462.75</v>
      </c>
      <c r="K502" s="21">
        <f>IF(G502&lt;0,IF(I502=0,0,IF(OR(G502=0,E502=0),"N.M.",IF(ABS(I502/G502)&gt;=10,"N.M.",I502/(-G502)))),IF(I502=0,0,IF(OR(G502=0,E502=0),"N.M.",IF(ABS(I502/G502)&gt;=10,"N.M.",I502/G502))))</f>
        <v>0.1128588471921015</v>
      </c>
      <c r="M502" s="9">
        <v>244112.97</v>
      </c>
      <c r="O502" s="9">
        <v>220452.35</v>
      </c>
      <c r="Q502" s="9">
        <f>(+M502-O502)</f>
        <v>23660.619999999995</v>
      </c>
      <c r="S502" s="21">
        <f>IF(O502&lt;0,IF(Q502=0,0,IF(OR(O502=0,M502=0),"N.M.",IF(ABS(Q502/O502)&gt;=10,"N.M.",Q502/(-O502)))),IF(Q502=0,0,IF(OR(O502=0,M502=0),"N.M.",IF(ABS(Q502/O502)&gt;=10,"N.M.",Q502/O502))))</f>
        <v>0.10732759256138569</v>
      </c>
      <c r="U502" s="9">
        <v>396520.66000000003</v>
      </c>
      <c r="W502" s="9">
        <v>360700.73</v>
      </c>
      <c r="Y502" s="9">
        <f>(+U502-W502)</f>
        <v>35819.93000000005</v>
      </c>
      <c r="AA502" s="21">
        <f>IF(W502&lt;0,IF(Y502=0,0,IF(OR(W502=0,U502=0),"N.M.",IF(ABS(Y502/W502)&gt;=10,"N.M.",Y502/(-W502)))),IF(Y502=0,0,IF(OR(W502=0,U502=0),"N.M.",IF(ABS(Y502/W502)&gt;=10,"N.M.",Y502/W502))))</f>
        <v>0.09930650819586656</v>
      </c>
      <c r="AC502" s="9">
        <v>931453.9600000001</v>
      </c>
      <c r="AE502" s="9">
        <v>838259.95</v>
      </c>
      <c r="AG502" s="9">
        <f>(+AC502-AE502)</f>
        <v>93194.01000000013</v>
      </c>
      <c r="AI502" s="21">
        <f>IF(AE502&lt;0,IF(AG502=0,0,IF(OR(AE502=0,AC502=0),"N.M.",IF(ABS(AG502/AE502)&gt;=10,"N.M.",AG502/(-AE502)))),IF(AG502=0,0,IF(OR(AE502=0,AC502=0),"N.M.",IF(ABS(AG502/AE502)&gt;=10,"N.M.",AG502/AE502))))</f>
        <v>0.11117554882587452</v>
      </c>
    </row>
    <row r="503" spans="1:36" s="16" customFormat="1" ht="12.75">
      <c r="A503" s="16" t="s">
        <v>59</v>
      </c>
      <c r="C503" s="16" t="s">
        <v>1439</v>
      </c>
      <c r="D503" s="9"/>
      <c r="E503" s="9">
        <v>88477.7</v>
      </c>
      <c r="F503" s="9"/>
      <c r="G503" s="9">
        <v>93603.37</v>
      </c>
      <c r="H503" s="9"/>
      <c r="I503" s="9">
        <f t="shared" si="168"/>
        <v>-5125.669999999998</v>
      </c>
      <c r="J503" s="37" t="str">
        <f t="shared" si="169"/>
        <v>  </v>
      </c>
      <c r="K503" s="38">
        <f t="shared" si="170"/>
        <v>-0.054759460049355044</v>
      </c>
      <c r="L503" s="39"/>
      <c r="M503" s="9">
        <v>320628.05</v>
      </c>
      <c r="N503" s="9"/>
      <c r="O503" s="9">
        <v>725959.71</v>
      </c>
      <c r="P503" s="9"/>
      <c r="Q503" s="9">
        <f t="shared" si="171"/>
        <v>-405331.66</v>
      </c>
      <c r="R503" s="37" t="str">
        <f t="shared" si="172"/>
        <v>  </v>
      </c>
      <c r="S503" s="38">
        <f t="shared" si="173"/>
        <v>-0.5583390571358292</v>
      </c>
      <c r="T503" s="39"/>
      <c r="U503" s="9">
        <v>492043.07000000007</v>
      </c>
      <c r="V503" s="9"/>
      <c r="W503" s="9">
        <v>708656.88</v>
      </c>
      <c r="X503" s="9"/>
      <c r="Y503" s="9">
        <f t="shared" si="174"/>
        <v>-216613.80999999994</v>
      </c>
      <c r="Z503" s="37" t="str">
        <f t="shared" si="175"/>
        <v>  </v>
      </c>
      <c r="AA503" s="38">
        <f t="shared" si="176"/>
        <v>-0.30566811120213766</v>
      </c>
      <c r="AB503" s="39"/>
      <c r="AC503" s="9">
        <v>1103450.4100000001</v>
      </c>
      <c r="AD503" s="9"/>
      <c r="AE503" s="9">
        <v>269061.29</v>
      </c>
      <c r="AF503" s="9"/>
      <c r="AG503" s="9">
        <f t="shared" si="177"/>
        <v>834389.1200000001</v>
      </c>
      <c r="AH503" s="37" t="str">
        <f t="shared" si="178"/>
        <v>  </v>
      </c>
      <c r="AI503" s="38">
        <f t="shared" si="179"/>
        <v>3.1011117206789582</v>
      </c>
      <c r="AJ503" s="39"/>
    </row>
    <row r="504" spans="1:36" s="16" customFormat="1" ht="12.75">
      <c r="A504" s="77" t="s">
        <v>60</v>
      </c>
      <c r="C504" s="17" t="s">
        <v>61</v>
      </c>
      <c r="D504" s="18"/>
      <c r="E504" s="18">
        <v>2329314.5700000003</v>
      </c>
      <c r="F504" s="18"/>
      <c r="G504" s="18">
        <v>2476030.1100000003</v>
      </c>
      <c r="H504" s="18"/>
      <c r="I504" s="18">
        <f t="shared" si="168"/>
        <v>-146715.54000000004</v>
      </c>
      <c r="J504" s="37" t="str">
        <f t="shared" si="169"/>
        <v>  </v>
      </c>
      <c r="K504" s="40">
        <f t="shared" si="170"/>
        <v>-0.05925434404349793</v>
      </c>
      <c r="L504" s="39"/>
      <c r="M504" s="18">
        <v>7161032.779999999</v>
      </c>
      <c r="N504" s="18"/>
      <c r="O504" s="18">
        <v>7890916.350000001</v>
      </c>
      <c r="P504" s="18"/>
      <c r="Q504" s="18">
        <f t="shared" si="171"/>
        <v>-729883.5700000012</v>
      </c>
      <c r="R504" s="37" t="str">
        <f t="shared" si="172"/>
        <v>  </v>
      </c>
      <c r="S504" s="40">
        <f t="shared" si="173"/>
        <v>-0.09249668069285782</v>
      </c>
      <c r="T504" s="39"/>
      <c r="U504" s="18">
        <v>12053047.79</v>
      </c>
      <c r="V504" s="18"/>
      <c r="W504" s="18">
        <v>12565860.75</v>
      </c>
      <c r="X504" s="18"/>
      <c r="Y504" s="18">
        <f t="shared" si="174"/>
        <v>-512812.9600000009</v>
      </c>
      <c r="Z504" s="37" t="str">
        <f t="shared" si="175"/>
        <v>  </v>
      </c>
      <c r="AA504" s="40">
        <f t="shared" si="176"/>
        <v>-0.04081001454675526</v>
      </c>
      <c r="AB504" s="39"/>
      <c r="AC504" s="18">
        <v>35723532.230000004</v>
      </c>
      <c r="AD504" s="18"/>
      <c r="AE504" s="18">
        <v>29660107.039999995</v>
      </c>
      <c r="AF504" s="18"/>
      <c r="AG504" s="18">
        <f t="shared" si="177"/>
        <v>6063425.190000009</v>
      </c>
      <c r="AH504" s="37" t="str">
        <f t="shared" si="178"/>
        <v>  </v>
      </c>
      <c r="AI504" s="40">
        <f t="shared" si="179"/>
        <v>0.20443032055895136</v>
      </c>
      <c r="AJ504" s="39"/>
    </row>
    <row r="505" spans="1:35" ht="12.75" outlineLevel="1">
      <c r="A505" s="1" t="s">
        <v>1007</v>
      </c>
      <c r="B505" s="16" t="s">
        <v>1008</v>
      </c>
      <c r="C505" s="1" t="s">
        <v>1440</v>
      </c>
      <c r="E505" s="5">
        <v>-23237.31</v>
      </c>
      <c r="G505" s="5">
        <v>-130597.96</v>
      </c>
      <c r="I505" s="9">
        <f>(+E505-G505)</f>
        <v>107360.65000000001</v>
      </c>
      <c r="K505" s="21">
        <f>IF(G505&lt;0,IF(I505=0,0,IF(OR(G505=0,E505=0),"N.M.",IF(ABS(I505/G505)&gt;=10,"N.M.",I505/(-G505)))),IF(I505=0,0,IF(OR(G505=0,E505=0),"N.M.",IF(ABS(I505/G505)&gt;=10,"N.M.",I505/G505))))</f>
        <v>0.82206988531827</v>
      </c>
      <c r="M505" s="9">
        <v>-57307.87</v>
      </c>
      <c r="O505" s="9">
        <v>-378050.26</v>
      </c>
      <c r="Q505" s="9">
        <f>(+M505-O505)</f>
        <v>320742.39</v>
      </c>
      <c r="S505" s="21">
        <f>IF(O505&lt;0,IF(Q505=0,0,IF(OR(O505=0,M505=0),"N.M.",IF(ABS(Q505/O505)&gt;=10,"N.M.",Q505/(-O505)))),IF(Q505=0,0,IF(OR(O505=0,M505=0),"N.M.",IF(ABS(Q505/O505)&gt;=10,"N.M.",Q505/O505))))</f>
        <v>0.8484120338920016</v>
      </c>
      <c r="U505" s="9">
        <v>-92582.66</v>
      </c>
      <c r="W505" s="9">
        <v>-570750.25</v>
      </c>
      <c r="Y505" s="9">
        <f>(+U505-W505)</f>
        <v>478167.58999999997</v>
      </c>
      <c r="AA505" s="21">
        <f>IF(W505&lt;0,IF(Y505=0,0,IF(OR(W505=0,U505=0),"N.M.",IF(ABS(Y505/W505)&gt;=10,"N.M.",Y505/(-W505)))),IF(Y505=0,0,IF(OR(W505=0,U505=0),"N.M.",IF(ABS(Y505/W505)&gt;=10,"N.M.",Y505/W505))))</f>
        <v>0.8377877889672408</v>
      </c>
      <c r="AC505" s="9">
        <v>-1222543.53</v>
      </c>
      <c r="AE505" s="9">
        <v>-923938.63</v>
      </c>
      <c r="AG505" s="9">
        <f>(+AC505-AE505)</f>
        <v>-298604.9</v>
      </c>
      <c r="AI505" s="21">
        <f>IF(AE505&lt;0,IF(AG505=0,0,IF(OR(AE505=0,AC505=0),"N.M.",IF(ABS(AG505/AE505)&gt;=10,"N.M.",AG505/(-AE505)))),IF(AG505=0,0,IF(OR(AE505=0,AC505=0),"N.M.",IF(ABS(AG505/AE505)&gt;=10,"N.M.",AG505/AE505))))</f>
        <v>-0.32318694153961286</v>
      </c>
    </row>
    <row r="506" spans="1:36" s="16" customFormat="1" ht="12.75">
      <c r="A506" s="16" t="s">
        <v>62</v>
      </c>
      <c r="C506" s="16" t="s">
        <v>1441</v>
      </c>
      <c r="D506" s="9"/>
      <c r="E506" s="9">
        <v>-23237.31</v>
      </c>
      <c r="F506" s="9"/>
      <c r="G506" s="9">
        <v>-130597.96</v>
      </c>
      <c r="H506" s="9"/>
      <c r="I506" s="9">
        <f t="shared" si="168"/>
        <v>107360.65000000001</v>
      </c>
      <c r="J506" s="37" t="str">
        <f t="shared" si="169"/>
        <v>  </v>
      </c>
      <c r="K506" s="38">
        <f t="shared" si="170"/>
        <v>0.82206988531827</v>
      </c>
      <c r="L506" s="39"/>
      <c r="M506" s="9">
        <v>-57307.87</v>
      </c>
      <c r="N506" s="9"/>
      <c r="O506" s="9">
        <v>-378050.26</v>
      </c>
      <c r="P506" s="9"/>
      <c r="Q506" s="9">
        <f t="shared" si="171"/>
        <v>320742.39</v>
      </c>
      <c r="R506" s="37" t="str">
        <f t="shared" si="172"/>
        <v>  </v>
      </c>
      <c r="S506" s="38">
        <f t="shared" si="173"/>
        <v>0.8484120338920016</v>
      </c>
      <c r="T506" s="39"/>
      <c r="U506" s="9">
        <v>-92582.66</v>
      </c>
      <c r="V506" s="9"/>
      <c r="W506" s="9">
        <v>-570750.25</v>
      </c>
      <c r="X506" s="9"/>
      <c r="Y506" s="9">
        <f t="shared" si="174"/>
        <v>478167.58999999997</v>
      </c>
      <c r="Z506" s="37" t="str">
        <f t="shared" si="175"/>
        <v>  </v>
      </c>
      <c r="AA506" s="38">
        <f t="shared" si="176"/>
        <v>0.8377877889672408</v>
      </c>
      <c r="AB506" s="39"/>
      <c r="AC506" s="9">
        <v>-1222543.53</v>
      </c>
      <c r="AD506" s="9"/>
      <c r="AE506" s="9">
        <v>-923938.63</v>
      </c>
      <c r="AF506" s="9"/>
      <c r="AG506" s="9">
        <f t="shared" si="177"/>
        <v>-298604.9</v>
      </c>
      <c r="AH506" s="37" t="str">
        <f t="shared" si="178"/>
        <v>  </v>
      </c>
      <c r="AI506" s="38">
        <f t="shared" si="179"/>
        <v>-0.32318694153961286</v>
      </c>
      <c r="AJ506" s="39"/>
    </row>
    <row r="507" spans="1:44" s="16" customFormat="1" ht="12.75">
      <c r="A507" s="77" t="s">
        <v>63</v>
      </c>
      <c r="C507" s="17" t="s">
        <v>64</v>
      </c>
      <c r="D507" s="18"/>
      <c r="E507" s="18">
        <v>2306077.2600000002</v>
      </c>
      <c r="F507" s="18"/>
      <c r="G507" s="18">
        <v>2345432.1500000004</v>
      </c>
      <c r="H507" s="18"/>
      <c r="I507" s="18">
        <f t="shared" si="168"/>
        <v>-39354.89000000013</v>
      </c>
      <c r="J507" s="37" t="str">
        <f t="shared" si="169"/>
        <v>  </v>
      </c>
      <c r="K507" s="40">
        <f t="shared" si="170"/>
        <v>-0.01677937688370142</v>
      </c>
      <c r="L507" s="39"/>
      <c r="M507" s="18">
        <v>7103724.909999999</v>
      </c>
      <c r="N507" s="18"/>
      <c r="O507" s="18">
        <v>7512866.090000001</v>
      </c>
      <c r="P507" s="18"/>
      <c r="Q507" s="18">
        <f t="shared" si="171"/>
        <v>-409141.18000000156</v>
      </c>
      <c r="R507" s="37" t="str">
        <f t="shared" si="172"/>
        <v>  </v>
      </c>
      <c r="S507" s="40">
        <f t="shared" si="173"/>
        <v>-0.054458734536023325</v>
      </c>
      <c r="T507" s="39"/>
      <c r="U507" s="18">
        <v>11960465.129999999</v>
      </c>
      <c r="V507" s="18"/>
      <c r="W507" s="18">
        <v>11995110.5</v>
      </c>
      <c r="X507" s="18"/>
      <c r="Y507" s="18">
        <f t="shared" si="174"/>
        <v>-34645.37000000104</v>
      </c>
      <c r="Z507" s="37" t="str">
        <f t="shared" si="175"/>
        <v>  </v>
      </c>
      <c r="AA507" s="40">
        <f t="shared" si="176"/>
        <v>-0.0028882910249139466</v>
      </c>
      <c r="AB507" s="39"/>
      <c r="AC507" s="18">
        <v>34500988.699999996</v>
      </c>
      <c r="AD507" s="18"/>
      <c r="AE507" s="18">
        <v>28736168.409999996</v>
      </c>
      <c r="AF507" s="18"/>
      <c r="AG507" s="18">
        <f t="shared" si="177"/>
        <v>5764820.289999999</v>
      </c>
      <c r="AH507" s="37" t="str">
        <f t="shared" si="178"/>
        <v>  </v>
      </c>
      <c r="AI507" s="40">
        <f t="shared" si="179"/>
        <v>0.2006120025380238</v>
      </c>
      <c r="AJ507" s="39"/>
      <c r="AL507" s="1"/>
      <c r="AM507" s="1"/>
      <c r="AN507" s="1"/>
      <c r="AO507" s="1"/>
      <c r="AP507" s="1"/>
      <c r="AQ507" s="1"/>
      <c r="AR507" s="1"/>
    </row>
    <row r="508" spans="4:44" s="16" customFormat="1" ht="12.75">
      <c r="D508" s="9"/>
      <c r="E508" s="43" t="str">
        <f>IF(ABS(E490+E492+E494+E496+E499+E500+E503+E504+E506-E504-E507)&gt;$AO$523,$AO$526," ")</f>
        <v> </v>
      </c>
      <c r="F508" s="28"/>
      <c r="G508" s="43" t="str">
        <f>IF(ABS(G490+G492+G494+G496+G499+G500+G503+G504+G506-G504-G507)&gt;$AO$523,$AO$526," ")</f>
        <v> </v>
      </c>
      <c r="H508" s="42"/>
      <c r="I508" s="43" t="str">
        <f>IF(ABS(I490+I492+I494+I496+I499+I500+I503+I504+I506-I504-I507)&gt;$AO$523,$AO$526," ")</f>
        <v> </v>
      </c>
      <c r="J508" s="9"/>
      <c r="K508" s="21"/>
      <c r="L508" s="11"/>
      <c r="M508" s="43" t="str">
        <f>IF(ABS(M490+M492+M494+M496+M499+M500+M503+M504+M506-M504-M507)&gt;$AO$523,$AO$526," ")</f>
        <v> </v>
      </c>
      <c r="N508" s="42"/>
      <c r="O508" s="43" t="str">
        <f>IF(ABS(O490+O492+O494+O496+O499+O500+O503+O504+O506-O504-O507)&gt;$AO$523,$AO$526," ")</f>
        <v> </v>
      </c>
      <c r="P508" s="28"/>
      <c r="Q508" s="43" t="str">
        <f>IF(ABS(Q490+Q492+Q494+Q496+Q499+Q500+Q503+Q504+Q506-Q504-Q507)&gt;$AO$523,$AO$526," ")</f>
        <v> </v>
      </c>
      <c r="R508" s="9"/>
      <c r="S508" s="21"/>
      <c r="T508" s="9"/>
      <c r="U508" s="43" t="str">
        <f>IF(ABS(U490+U492+U494+U496+U499+U500+U503+U504+U506-U504-U507)&gt;$AO$523,$AO$526," ")</f>
        <v> </v>
      </c>
      <c r="V508" s="28"/>
      <c r="W508" s="43" t="str">
        <f>IF(ABS(W490+W492+W494+W496+W499+W500+W503+W504+W506-W504-W507)&gt;$AO$523,$AO$526," ")</f>
        <v> </v>
      </c>
      <c r="X508" s="28"/>
      <c r="Y508" s="43" t="str">
        <f>IF(ABS(Y490+Y492+Y494+Y496+Y499+Y500+Y503+Y504+Y506-Y504-Y507)&gt;$AO$523,$AO$526," ")</f>
        <v> </v>
      </c>
      <c r="Z508" s="9"/>
      <c r="AA508" s="21"/>
      <c r="AB508" s="9"/>
      <c r="AC508" s="43" t="str">
        <f>IF(ABS(AC490+AC492+AC494+AC496+AC499+AC500+AC503+AC504+AC506-AC504-AC507)&gt;$AO$523,$AO$526," ")</f>
        <v> </v>
      </c>
      <c r="AD508" s="28"/>
      <c r="AE508" s="43" t="str">
        <f>IF(ABS(AE490+AE492+AE494+AE496+AE499+AE500+AE503+AE504+AE506-AE504-AE507)&gt;$AO$523,$AO$526," ")</f>
        <v> </v>
      </c>
      <c r="AF508" s="42"/>
      <c r="AG508" s="43" t="str">
        <f>IF(ABS(AG490+AG492+AG494+AG496+AG499+AG500+AG503+AG504+AG506-AG504-AG507)&gt;$AO$523,$AO$526," ")</f>
        <v> </v>
      </c>
      <c r="AH508" s="9"/>
      <c r="AI508" s="21"/>
      <c r="AL508" s="1"/>
      <c r="AM508" s="1"/>
      <c r="AN508" s="1"/>
      <c r="AO508" s="1"/>
      <c r="AP508" s="1"/>
      <c r="AQ508" s="1"/>
      <c r="AR508" s="1"/>
    </row>
    <row r="509" spans="1:44" s="16" customFormat="1" ht="12.75">
      <c r="A509" s="77" t="s">
        <v>84</v>
      </c>
      <c r="C509" s="17" t="s">
        <v>83</v>
      </c>
      <c r="D509" s="9"/>
      <c r="E509" s="18">
        <v>0</v>
      </c>
      <c r="F509" s="18"/>
      <c r="G509" s="18">
        <v>0</v>
      </c>
      <c r="H509" s="18"/>
      <c r="I509" s="18">
        <f>(+E509-G509)</f>
        <v>0</v>
      </c>
      <c r="J509" s="37" t="str">
        <f>IF((+E509-G509)=(I509),"  ",$AO$527)</f>
        <v>  </v>
      </c>
      <c r="K509" s="40">
        <f>IF(G509&lt;0,IF(I509=0,0,IF(OR(G509=0,E509=0),"N.M.",IF(ABS(I509/G509)&gt;=10,"N.M.",I509/(-G509)))),IF(I509=0,0,IF(OR(G509=0,E509=0),"N.M.",IF(ABS(I509/G509)&gt;=10,"N.M.",I509/G509))))</f>
        <v>0</v>
      </c>
      <c r="L509" s="39"/>
      <c r="M509" s="18">
        <v>0</v>
      </c>
      <c r="N509" s="18"/>
      <c r="O509" s="18">
        <v>0</v>
      </c>
      <c r="P509" s="18"/>
      <c r="Q509" s="18">
        <f>(+M509-O509)</f>
        <v>0</v>
      </c>
      <c r="R509" s="37" t="str">
        <f>IF((+M509-O509)=(Q509),"  ",$AO$527)</f>
        <v>  </v>
      </c>
      <c r="S509" s="40">
        <f>IF(O509&lt;0,IF(Q509=0,0,IF(OR(O509=0,M509=0),"N.M.",IF(ABS(Q509/O509)&gt;=10,"N.M.",Q509/(-O509)))),IF(Q509=0,0,IF(OR(O509=0,M509=0),"N.M.",IF(ABS(Q509/O509)&gt;=10,"N.M.",Q509/O509))))</f>
        <v>0</v>
      </c>
      <c r="T509" s="39"/>
      <c r="U509" s="18">
        <v>0</v>
      </c>
      <c r="V509" s="18"/>
      <c r="W509" s="18">
        <v>0</v>
      </c>
      <c r="X509" s="18"/>
      <c r="Y509" s="18">
        <f>(+U509-W509)</f>
        <v>0</v>
      </c>
      <c r="Z509" s="37" t="str">
        <f>IF((+U509-W509)=(Y509),"  ",$AO$527)</f>
        <v>  </v>
      </c>
      <c r="AA509" s="40">
        <f>IF(W509&lt;0,IF(Y509=0,0,IF(OR(W509=0,U509=0),"N.M.",IF(ABS(Y509/W509)&gt;=10,"N.M.",Y509/(-W509)))),IF(Y509=0,0,IF(OR(W509=0,U509=0),"N.M.",IF(ABS(Y509/W509)&gt;=10,"N.M.",Y509/W509))))</f>
        <v>0</v>
      </c>
      <c r="AB509" s="39"/>
      <c r="AC509" s="18">
        <v>0</v>
      </c>
      <c r="AD509" s="18"/>
      <c r="AE509" s="18">
        <v>0</v>
      </c>
      <c r="AF509" s="18"/>
      <c r="AG509" s="18">
        <f>(+AC509-AE509)</f>
        <v>0</v>
      </c>
      <c r="AH509" s="37" t="str">
        <f>IF((+AC509-AE509)=(AG509),"  ",$AO$527)</f>
        <v>  </v>
      </c>
      <c r="AI509" s="40">
        <f>IF(AE509&lt;0,IF(AG509=0,0,IF(OR(AE509=0,AC509=0),"N.M.",IF(ABS(AG509/AE509)&gt;=10,"N.M.",AG509/(-AE509)))),IF(AG509=0,0,IF(OR(AE509=0,AC509=0),"N.M.",IF(ABS(AG509/AE509)&gt;=10,"N.M.",AG509/AE509))))</f>
        <v>0</v>
      </c>
      <c r="AL509" s="1"/>
      <c r="AM509" s="1"/>
      <c r="AN509" s="1"/>
      <c r="AO509" s="1"/>
      <c r="AP509" s="1"/>
      <c r="AQ509" s="1"/>
      <c r="AR509" s="1"/>
    </row>
    <row r="510" spans="4:44" s="16" customFormat="1" ht="12.75">
      <c r="D510" s="9"/>
      <c r="E510" s="43"/>
      <c r="F510" s="28"/>
      <c r="G510" s="43"/>
      <c r="H510" s="42"/>
      <c r="I510" s="43"/>
      <c r="J510" s="9"/>
      <c r="K510" s="21"/>
      <c r="L510" s="11"/>
      <c r="M510" s="43"/>
      <c r="N510" s="42"/>
      <c r="O510" s="43"/>
      <c r="P510" s="28"/>
      <c r="Q510" s="43"/>
      <c r="R510" s="9"/>
      <c r="S510" s="21"/>
      <c r="T510" s="9"/>
      <c r="U510" s="43"/>
      <c r="V510" s="28"/>
      <c r="W510" s="43"/>
      <c r="X510" s="28"/>
      <c r="Y510" s="43"/>
      <c r="Z510" s="9"/>
      <c r="AA510" s="21"/>
      <c r="AB510" s="9"/>
      <c r="AC510" s="43"/>
      <c r="AD510" s="28"/>
      <c r="AE510" s="43"/>
      <c r="AF510" s="42"/>
      <c r="AG510" s="43"/>
      <c r="AH510" s="9"/>
      <c r="AI510" s="21"/>
      <c r="AL510" s="1"/>
      <c r="AM510" s="1"/>
      <c r="AN510" s="1"/>
      <c r="AO510" s="1"/>
      <c r="AP510" s="1"/>
      <c r="AQ510" s="1"/>
      <c r="AR510" s="1"/>
    </row>
    <row r="511" spans="1:37" ht="12.75">
      <c r="A511" s="77" t="s">
        <v>65</v>
      </c>
      <c r="B511" s="16"/>
      <c r="C511" s="17" t="s">
        <v>66</v>
      </c>
      <c r="D511" s="18"/>
      <c r="E511" s="18">
        <v>1910895.9850000008</v>
      </c>
      <c r="F511" s="18"/>
      <c r="G511" s="18">
        <v>-686048.01700001</v>
      </c>
      <c r="H511" s="18"/>
      <c r="I511" s="18">
        <f>+E511-G511</f>
        <v>2596944.0020000106</v>
      </c>
      <c r="J511" s="37" t="str">
        <f>IF((+E511-G511)=(I511),"  ",$AO$527)</f>
        <v>  </v>
      </c>
      <c r="K511" s="40">
        <f>IF(G511&lt;0,IF(I511=0,0,IF(OR(G511=0,E511=0),"N.M.",IF(ABS(I511/G511)&gt;=10,"N.M.",I511/(-G511)))),IF(I511=0,0,IF(OR(G511=0,E511=0),"N.M.",IF(ABS(I511/G511)&gt;=10,"N.M.",I511/G511))))</f>
        <v>3.785367696791947</v>
      </c>
      <c r="L511" s="39"/>
      <c r="M511" s="18">
        <v>11221279.930999964</v>
      </c>
      <c r="N511" s="18"/>
      <c r="O511" s="18">
        <v>5363445.009000049</v>
      </c>
      <c r="P511" s="18"/>
      <c r="Q511" s="18">
        <f>+M511-O511</f>
        <v>5857834.9219999155</v>
      </c>
      <c r="R511" s="37" t="str">
        <f>IF((+M511-O511)=(Q511),"  ",$AO$527)</f>
        <v>  </v>
      </c>
      <c r="S511" s="40">
        <f>IF(O511&lt;0,IF(Q511=0,0,IF(OR(O511=0,M511=0),"N.M.",IF(ABS(Q511/O511)&gt;=10,"N.M.",Q511/(-O511)))),IF(Q511=0,0,IF(OR(O511=0,M511=0),"N.M.",IF(ABS(Q511/O511)&gt;=10,"N.M.",Q511/O511))))</f>
        <v>1.0921776791167361</v>
      </c>
      <c r="T511" s="39"/>
      <c r="U511" s="18">
        <v>14732179.960000023</v>
      </c>
      <c r="V511" s="18"/>
      <c r="W511" s="18">
        <v>12549365.380999997</v>
      </c>
      <c r="X511" s="18"/>
      <c r="Y511" s="18">
        <f>+U511-W511</f>
        <v>2182814.579000026</v>
      </c>
      <c r="Z511" s="37" t="str">
        <f>IF((+U511-W511)=(Y511),"  ",$AO$527)</f>
        <v>  </v>
      </c>
      <c r="AA511" s="40">
        <f>IF(W511&lt;0,IF(Y511=0,0,IF(OR(W511=0,U511=0),"N.M.",IF(ABS(Y511/W511)&gt;=10,"N.M.",Y511/(-W511)))),IF(Y511=0,0,IF(OR(W511=0,U511=0),"N.M.",IF(ABS(Y511/W511)&gt;=10,"N.M.",Y511/W511))))</f>
        <v>0.17393824410474598</v>
      </c>
      <c r="AB511" s="39"/>
      <c r="AC511" s="18">
        <v>26714135.540999945</v>
      </c>
      <c r="AD511" s="18"/>
      <c r="AE511" s="18">
        <v>27700529.227000065</v>
      </c>
      <c r="AF511" s="18"/>
      <c r="AG511" s="18">
        <f>+AC511-AE511</f>
        <v>-986393.6860001199</v>
      </c>
      <c r="AH511" s="37" t="str">
        <f>IF((+AC511-AE511)=(AG511),"  ",$AO$527)</f>
        <v>  </v>
      </c>
      <c r="AI511" s="40">
        <f>IF(AE511&lt;0,IF(AG511=0,0,IF(OR(AE511=0,AC511=0),"N.M.",IF(ABS(AG511/AE511)&gt;=10,"N.M.",AG511/(-AE511)))),IF(AG511=0,0,IF(OR(AE511=0,AC511=0),"N.M.",IF(ABS(AG511/AE511)&gt;=10,"N.M.",AG511/AE511))))</f>
        <v>-0.035609200023466306</v>
      </c>
      <c r="AJ511" s="39"/>
      <c r="AK511" s="39"/>
    </row>
    <row r="512" spans="1:36" ht="12.75">
      <c r="A512" s="1" t="s">
        <v>67</v>
      </c>
      <c r="C512" s="1" t="s">
        <v>1442</v>
      </c>
      <c r="E512" s="5">
        <v>0</v>
      </c>
      <c r="G512" s="5">
        <v>0</v>
      </c>
      <c r="I512" s="9">
        <f>+E512-G512</f>
        <v>0</v>
      </c>
      <c r="J512" s="44" t="str">
        <f>IF((+E512-G512)=(I512),"  ",$AO$527)</f>
        <v>  </v>
      </c>
      <c r="K512" s="38">
        <f>IF(G512&lt;0,IF(I512=0,0,IF(OR(G512=0,E512=0),"N.M.",IF(ABS(I512/G512)&gt;=10,"N.M.",I512/(-G512)))),IF(I512=0,0,IF(OR(G512=0,E512=0),"N.M.",IF(ABS(I512/G512)&gt;=10,"N.M.",I512/G512))))</f>
        <v>0</v>
      </c>
      <c r="L512" s="45"/>
      <c r="M512" s="5">
        <v>0</v>
      </c>
      <c r="N512" s="9"/>
      <c r="O512" s="5">
        <v>0</v>
      </c>
      <c r="P512" s="9"/>
      <c r="Q512" s="9">
        <f>+M512-O512</f>
        <v>0</v>
      </c>
      <c r="R512" s="44" t="str">
        <f>IF((+M512-O512)=(Q512),"  ",$AO$527)</f>
        <v>  </v>
      </c>
      <c r="S512" s="38">
        <f>IF(O512&lt;0,IF(Q512=0,0,IF(OR(O512=0,M512=0),"N.M.",IF(ABS(Q512/O512)&gt;=10,"N.M.",Q512/(-O512)))),IF(Q512=0,0,IF(OR(O512=0,M512=0),"N.M.",IF(ABS(Q512/O512)&gt;=10,"N.M.",Q512/O512))))</f>
        <v>0</v>
      </c>
      <c r="T512" s="45"/>
      <c r="U512" s="9">
        <v>0</v>
      </c>
      <c r="W512" s="9">
        <v>0</v>
      </c>
      <c r="Y512" s="9">
        <f>+U512-W512</f>
        <v>0</v>
      </c>
      <c r="Z512" s="44" t="str">
        <f>IF((+U512-W512)=(Y512),"  ",$AO$527)</f>
        <v>  </v>
      </c>
      <c r="AA512" s="38">
        <f>IF(W512&lt;0,IF(Y512=0,0,IF(OR(W512=0,U512=0),"N.M.",IF(ABS(Y512/W512)&gt;=10,"N.M.",Y512/(-W512)))),IF(Y512=0,0,IF(OR(W512=0,U512=0),"N.M.",IF(ABS(Y512/W512)&gt;=10,"N.M.",Y512/W512))))</f>
        <v>0</v>
      </c>
      <c r="AB512" s="45"/>
      <c r="AC512" s="9">
        <v>0</v>
      </c>
      <c r="AE512" s="9">
        <v>0</v>
      </c>
      <c r="AG512" s="9">
        <f>+AC512-AE512</f>
        <v>0</v>
      </c>
      <c r="AH512" s="44" t="str">
        <f>IF((+AC512-AE512)=(AG512),"  ",$AO$527)</f>
        <v>  </v>
      </c>
      <c r="AI512" s="38">
        <f>IF(AE512&lt;0,IF(AG512=0,0,IF(OR(AE512=0,AC512=0),"N.M.",IF(ABS(AG512/AE512)&gt;=10,"N.M.",AG512/(-AE512)))),IF(AG512=0,0,IF(OR(AE512=0,AC512=0),"N.M.",IF(ABS(AG512/AE512)&gt;=10,"N.M.",AG512/AE512))))</f>
        <v>0</v>
      </c>
      <c r="AJ512" s="45"/>
    </row>
    <row r="513" spans="3:36" ht="12.75">
      <c r="C513" s="2" t="s">
        <v>68</v>
      </c>
      <c r="D513" s="8"/>
      <c r="E513" s="8">
        <f>+E511-E512</f>
        <v>1910895.9850000008</v>
      </c>
      <c r="F513" s="8"/>
      <c r="G513" s="8">
        <f>+G511-G512</f>
        <v>-686048.01700001</v>
      </c>
      <c r="H513" s="18"/>
      <c r="I513" s="18">
        <f>+E513-G513</f>
        <v>2596944.0020000106</v>
      </c>
      <c r="J513" s="37" t="str">
        <f>IF((+E513-G513)=(I513),"  ",$AO$527)</f>
        <v>  </v>
      </c>
      <c r="K513" s="40">
        <f>IF(G513&lt;0,IF(I513=0,0,IF(OR(G513=0,E513=0),"N.M.",IF(ABS(I513/G513)&gt;=10,"N.M.",I513/(-G513)))),IF(I513=0,0,IF(OR(G513=0,E513=0),"N.M.",IF(ABS(I513/G513)&gt;=10,"N.M.",I513/G513))))</f>
        <v>3.785367696791947</v>
      </c>
      <c r="L513" s="39"/>
      <c r="M513" s="8">
        <f>+M511-M512</f>
        <v>11221279.930999964</v>
      </c>
      <c r="N513" s="18"/>
      <c r="O513" s="8">
        <f>+O511-O512</f>
        <v>5363445.009000049</v>
      </c>
      <c r="P513" s="18"/>
      <c r="Q513" s="18">
        <f>+M513-O513</f>
        <v>5857834.9219999155</v>
      </c>
      <c r="R513" s="37" t="str">
        <f>IF((+M513-O513)=(Q513),"  ",$AO$527)</f>
        <v>  </v>
      </c>
      <c r="S513" s="40">
        <f>IF(O513&lt;0,IF(Q513=0,0,IF(OR(O513=0,M513=0),"N.M.",IF(ABS(Q513/O513)&gt;=10,"N.M.",Q513/(-O513)))),IF(Q513=0,0,IF(OR(O513=0,M513=0),"N.M.",IF(ABS(Q513/O513)&gt;=10,"N.M.",Q513/O513))))</f>
        <v>1.0921776791167361</v>
      </c>
      <c r="T513" s="39"/>
      <c r="U513" s="8">
        <f>+U511-U512</f>
        <v>14732179.960000023</v>
      </c>
      <c r="V513" s="18"/>
      <c r="W513" s="8">
        <f>+W511-W512</f>
        <v>12549365.380999997</v>
      </c>
      <c r="X513" s="18"/>
      <c r="Y513" s="18">
        <f>+U513-W513</f>
        <v>2182814.579000026</v>
      </c>
      <c r="Z513" s="37" t="str">
        <f>IF((+U513-W513)=(Y513),"  ",$AO$527)</f>
        <v>  </v>
      </c>
      <c r="AA513" s="40">
        <f>IF(W513&lt;0,IF(Y513=0,0,IF(OR(W513=0,U513=0),"N.M.",IF(ABS(Y513/W513)&gt;=10,"N.M.",Y513/(-W513)))),IF(Y513=0,0,IF(OR(W513=0,U513=0),"N.M.",IF(ABS(Y513/W513)&gt;=10,"N.M.",Y513/W513))))</f>
        <v>0.17393824410474598</v>
      </c>
      <c r="AB513" s="39"/>
      <c r="AC513" s="8">
        <f>+AC511-AC512</f>
        <v>26714135.540999945</v>
      </c>
      <c r="AD513" s="18"/>
      <c r="AE513" s="8">
        <f>+AE511-AE512</f>
        <v>27700529.227000065</v>
      </c>
      <c r="AF513" s="18"/>
      <c r="AG513" s="18">
        <f>+AC513-AE513</f>
        <v>-986393.6860001199</v>
      </c>
      <c r="AH513" s="37" t="str">
        <f>IF((+AC513-AE513)=(AG513),"  ",$AO$527)</f>
        <v>  </v>
      </c>
      <c r="AI513" s="40">
        <f>IF(AE513&lt;0,IF(AG513=0,0,IF(OR(AE513=0,AC513=0),"N.M.",IF(ABS(AG513/AE513)&gt;=10,"N.M.",AG513/(-AE513)))),IF(AG513=0,0,IF(OR(AE513=0,AC513=0),"N.M.",IF(ABS(AG513/AE513)&gt;=10,"N.M.",AG513/AE513))))</f>
        <v>-0.035609200023466306</v>
      </c>
      <c r="AJ513" s="39"/>
    </row>
    <row r="514" spans="5:37" ht="12.75">
      <c r="E514" s="41" t="str">
        <f>IF(ABS(E485-E507+E509-E511)&gt;$AO$523,$AO$526," ")</f>
        <v> </v>
      </c>
      <c r="F514" s="27"/>
      <c r="G514" s="41" t="str">
        <f>IF(ABS(G485-G507+G509-G511)&gt;$AO$523,$AO$526," ")</f>
        <v> </v>
      </c>
      <c r="H514" s="42"/>
      <c r="I514" s="41" t="str">
        <f>IF(ABS(I485-I507+I509-I511)&gt;$AO$523,$AO$526," ")</f>
        <v> </v>
      </c>
      <c r="M514" s="41" t="str">
        <f>IF(ABS(M485-M507+M509-M511)&gt;$AO$523,$AO$526," ")</f>
        <v> </v>
      </c>
      <c r="N514" s="46"/>
      <c r="O514" s="41" t="str">
        <f>IF(ABS(O485-O507+O509-O511)&gt;$AO$523,$AO$526," ")</f>
        <v> </v>
      </c>
      <c r="P514" s="29"/>
      <c r="Q514" s="41" t="str">
        <f>IF(ABS(Q485-Q507+Q509-Q511)&gt;$AO$523,$AO$526," ")</f>
        <v> </v>
      </c>
      <c r="U514" s="41" t="str">
        <f>IF(ABS(U485-U507+U509-U511)&gt;$AO$523,$AO$526," ")</f>
        <v> </v>
      </c>
      <c r="V514" s="28"/>
      <c r="W514" s="41" t="str">
        <f>IF(ABS(W485-W507+W509-W511)&gt;$AO$523,$AO$526," ")</f>
        <v> </v>
      </c>
      <c r="X514" s="28"/>
      <c r="Y514" s="41" t="str">
        <f>IF(ABS(Y485-Y507+Y509-Y511)&gt;$AO$523,$AO$526," ")</f>
        <v> </v>
      </c>
      <c r="AC514" s="41" t="str">
        <f>IF(ABS(AC485-AC507+AC509-AC511)&gt;$AO$523,$AO$526," ")</f>
        <v> </v>
      </c>
      <c r="AD514" s="28"/>
      <c r="AE514" s="41" t="str">
        <f>IF(ABS(AE485-AE507+AE509-AE511)&gt;$AO$523,$AO$526," ")</f>
        <v> </v>
      </c>
      <c r="AF514" s="42"/>
      <c r="AG514" s="41" t="str">
        <f>IF(ABS(AG485-AG507+AG509-AG511)&gt;$AO$523,$AO$526," ")</f>
        <v> </v>
      </c>
      <c r="AK514" s="31"/>
    </row>
    <row r="515" spans="3:15" ht="12.75">
      <c r="C515" s="2" t="s">
        <v>69</v>
      </c>
      <c r="M515" s="5"/>
      <c r="O515" s="5"/>
    </row>
    <row r="516" spans="5:40" ht="12.75">
      <c r="E516" s="5" t="s">
        <v>13</v>
      </c>
      <c r="O516" s="5"/>
      <c r="AK516" s="31"/>
      <c r="AL516" s="31"/>
      <c r="AM516" s="31"/>
      <c r="AN516" s="31"/>
    </row>
    <row r="517" spans="3:40" ht="12.75">
      <c r="C517" s="1" t="s">
        <v>13</v>
      </c>
      <c r="E517" s="5" t="s">
        <v>13</v>
      </c>
      <c r="O517" s="5"/>
      <c r="AK517" s="31"/>
      <c r="AL517" s="31"/>
      <c r="AM517" s="31"/>
      <c r="AN517" s="31"/>
    </row>
    <row r="518" spans="3:45" ht="12.75">
      <c r="C518" s="1" t="s">
        <v>13</v>
      </c>
      <c r="E518" s="5" t="s">
        <v>13</v>
      </c>
      <c r="AK518" s="47" t="s">
        <v>70</v>
      </c>
      <c r="AL518" s="48"/>
      <c r="AM518" s="48"/>
      <c r="AN518" s="26"/>
      <c r="AO518" s="48"/>
      <c r="AP518" s="48"/>
      <c r="AQ518" s="31"/>
      <c r="AR518" s="31"/>
      <c r="AS518" s="31"/>
    </row>
    <row r="519" spans="5:45" ht="12.75">
      <c r="E519" s="5" t="s">
        <v>13</v>
      </c>
      <c r="AK519" s="49"/>
      <c r="AL519" s="49"/>
      <c r="AM519" s="49"/>
      <c r="AN519" s="25"/>
      <c r="AO519" s="49"/>
      <c r="AP519" s="49"/>
      <c r="AQ519" s="31"/>
      <c r="AR519" s="31"/>
      <c r="AS519" s="31"/>
    </row>
    <row r="520" spans="5:53" ht="12.75">
      <c r="E520" s="5" t="s">
        <v>13</v>
      </c>
      <c r="AK520" s="50" t="s">
        <v>71</v>
      </c>
      <c r="AL520" s="49"/>
      <c r="AM520" s="49"/>
      <c r="AN520" s="49"/>
      <c r="AO520" s="119" t="s">
        <v>1444</v>
      </c>
      <c r="AP520" s="49"/>
      <c r="AQ520" s="31"/>
      <c r="AR520" s="31"/>
      <c r="AS520" s="31"/>
      <c r="AT520" s="2"/>
      <c r="AU520" s="2"/>
      <c r="AV520" s="2"/>
      <c r="AW520" s="2"/>
      <c r="AX520" s="2"/>
      <c r="AY520" s="2"/>
      <c r="AZ520" s="2"/>
      <c r="BA520" s="2"/>
    </row>
    <row r="521" spans="1:42" ht="12.75">
      <c r="A521" s="31"/>
      <c r="B521" s="31"/>
      <c r="C521" s="31"/>
      <c r="AK521" s="25"/>
      <c r="AL521" s="25"/>
      <c r="AM521" s="25"/>
      <c r="AN521" s="25"/>
      <c r="AO521" s="25"/>
      <c r="AP521" s="49"/>
    </row>
    <row r="522" spans="1:42" ht="12.75">
      <c r="A522" s="31"/>
      <c r="B522" s="31"/>
      <c r="C522" s="31"/>
      <c r="AK522" s="25"/>
      <c r="AL522" s="25"/>
      <c r="AM522" s="25"/>
      <c r="AN522" s="25"/>
      <c r="AO522" s="25"/>
      <c r="AP522" s="49"/>
    </row>
    <row r="523" spans="1:42" ht="12.75">
      <c r="A523" s="31"/>
      <c r="B523" s="31"/>
      <c r="C523" s="31"/>
      <c r="AK523" s="51" t="s">
        <v>72</v>
      </c>
      <c r="AL523" s="25"/>
      <c r="AM523" s="49"/>
      <c r="AN523" s="49"/>
      <c r="AO523" s="25">
        <v>0.001</v>
      </c>
      <c r="AP523" s="49"/>
    </row>
    <row r="524" spans="1:42" ht="12.75">
      <c r="A524" s="31"/>
      <c r="B524" s="31"/>
      <c r="C524" s="31"/>
      <c r="AK524" s="51"/>
      <c r="AL524" s="25"/>
      <c r="AM524" s="25"/>
      <c r="AN524" s="25"/>
      <c r="AO524" s="25"/>
      <c r="AP524" s="49"/>
    </row>
    <row r="525" spans="1:42" ht="12.75">
      <c r="A525" s="31"/>
      <c r="B525" s="31"/>
      <c r="C525" s="31"/>
      <c r="AK525" s="25"/>
      <c r="AL525" s="25"/>
      <c r="AM525" s="25"/>
      <c r="AN525" s="25"/>
      <c r="AO525" s="25"/>
      <c r="AP525" s="49"/>
    </row>
    <row r="526" spans="1:42" ht="12.75">
      <c r="A526" s="31"/>
      <c r="B526" s="31"/>
      <c r="C526" s="31"/>
      <c r="AK526" s="51" t="s">
        <v>73</v>
      </c>
      <c r="AL526" s="51"/>
      <c r="AM526" s="49"/>
      <c r="AN526" s="49"/>
      <c r="AO526" s="52" t="s">
        <v>74</v>
      </c>
      <c r="AP526" s="49"/>
    </row>
    <row r="527" spans="1:42" ht="12.75">
      <c r="A527" s="31"/>
      <c r="B527" s="31"/>
      <c r="C527" s="31"/>
      <c r="AK527" s="51" t="s">
        <v>73</v>
      </c>
      <c r="AL527" s="25"/>
      <c r="AM527" s="25"/>
      <c r="AN527" s="49"/>
      <c r="AO527" s="52" t="s">
        <v>75</v>
      </c>
      <c r="AP527" s="49"/>
    </row>
    <row r="528" spans="1:42" ht="12.75">
      <c r="A528" s="31"/>
      <c r="B528" s="31"/>
      <c r="C528" s="31"/>
      <c r="AK528" s="51"/>
      <c r="AL528" s="25"/>
      <c r="AM528" s="25"/>
      <c r="AN528" s="52"/>
      <c r="AO528" s="25"/>
      <c r="AP528" s="49"/>
    </row>
    <row r="529" spans="1:42" ht="12.75">
      <c r="A529" s="31"/>
      <c r="B529" s="31"/>
      <c r="C529" s="31"/>
      <c r="AK529" s="25"/>
      <c r="AL529" s="25"/>
      <c r="AM529" s="25"/>
      <c r="AN529" s="25"/>
      <c r="AO529" s="25"/>
      <c r="AP529" s="49"/>
    </row>
    <row r="530" spans="1:42" ht="12.75">
      <c r="A530" s="31"/>
      <c r="B530" s="31"/>
      <c r="C530" s="31"/>
      <c r="AK530" s="51" t="s">
        <v>76</v>
      </c>
      <c r="AL530" s="25"/>
      <c r="AM530" s="25"/>
      <c r="AN530" s="49"/>
      <c r="AO530" s="53">
        <f>COUNTIF($E$425:$AJ$514,+AO526)</f>
        <v>0</v>
      </c>
      <c r="AP530" s="49"/>
    </row>
    <row r="531" spans="1:42" ht="12.75">
      <c r="A531" s="31"/>
      <c r="B531" s="31"/>
      <c r="C531" s="31"/>
      <c r="AK531" s="51" t="s">
        <v>76</v>
      </c>
      <c r="AL531" s="25"/>
      <c r="AM531" s="25"/>
      <c r="AN531" s="49"/>
      <c r="AO531" s="53">
        <f>COUNTIF($E$425:$AJ$514,+AO527)</f>
        <v>0</v>
      </c>
      <c r="AP531" s="49"/>
    </row>
    <row r="532" spans="1:42" ht="12.75">
      <c r="A532" s="31"/>
      <c r="B532" s="31"/>
      <c r="C532" s="31"/>
      <c r="AK532" s="49"/>
      <c r="AL532" s="49"/>
      <c r="AM532" s="49"/>
      <c r="AN532" s="49"/>
      <c r="AO532" s="54" t="s">
        <v>77</v>
      </c>
      <c r="AP532" s="49"/>
    </row>
    <row r="533" spans="1:42" ht="12.75">
      <c r="A533" s="31"/>
      <c r="B533" s="31"/>
      <c r="C533" s="31"/>
      <c r="AK533" s="51" t="s">
        <v>78</v>
      </c>
      <c r="AL533" s="25"/>
      <c r="AM533" s="25"/>
      <c r="AN533" s="49"/>
      <c r="AO533" s="53">
        <f>SUM(AO530:AO531)</f>
        <v>0</v>
      </c>
      <c r="AP533" s="49"/>
    </row>
    <row r="534" spans="1:42" ht="12.75">
      <c r="A534" s="31"/>
      <c r="B534" s="31"/>
      <c r="C534" s="31"/>
      <c r="AK534" s="49"/>
      <c r="AL534" s="25"/>
      <c r="AM534" s="25"/>
      <c r="AN534" s="25"/>
      <c r="AO534" s="55" t="s">
        <v>79</v>
      </c>
      <c r="AP534" s="49"/>
    </row>
    <row r="535" spans="1:42" ht="12.75">
      <c r="A535" s="31"/>
      <c r="B535" s="31"/>
      <c r="C535" s="31"/>
      <c r="AK535" s="80" t="s">
        <v>80</v>
      </c>
      <c r="AL535" s="81"/>
      <c r="AM535" s="81"/>
      <c r="AN535" s="82"/>
      <c r="AO535" s="81"/>
      <c r="AP535" s="83"/>
    </row>
    <row r="536" spans="1:42" ht="12.75">
      <c r="A536" s="31"/>
      <c r="B536" s="31"/>
      <c r="C536" s="31"/>
      <c r="AK536" s="84"/>
      <c r="AL536" s="84" t="s">
        <v>81</v>
      </c>
      <c r="AM536" s="84"/>
      <c r="AN536" s="120" t="s">
        <v>1445</v>
      </c>
      <c r="AO536" s="81"/>
      <c r="AP536" s="83"/>
    </row>
    <row r="537" spans="1:42" ht="12.75">
      <c r="A537" s="31"/>
      <c r="B537" s="31"/>
      <c r="C537" s="31"/>
      <c r="AK537" s="84"/>
      <c r="AL537" s="84" t="s">
        <v>82</v>
      </c>
      <c r="AM537" s="84"/>
      <c r="AN537" s="120" t="s">
        <v>1446</v>
      </c>
      <c r="AO537" s="81"/>
      <c r="AP537" s="83"/>
    </row>
    <row r="538" spans="1:42" ht="12.75">
      <c r="A538" s="31"/>
      <c r="B538" s="31"/>
      <c r="C538" s="31"/>
      <c r="AK538" s="87" t="s">
        <v>87</v>
      </c>
      <c r="AL538" s="88"/>
      <c r="AM538" s="88"/>
      <c r="AN538" s="88"/>
      <c r="AO538" s="89" t="str">
        <f>UPPER(TEXT(NvsElapsedTime,"hh:mm:ss"))</f>
        <v>00:00:33</v>
      </c>
      <c r="AP538" s="88"/>
    </row>
    <row r="539" spans="1:38" ht="12.75">
      <c r="A539" s="31"/>
      <c r="B539" s="31"/>
      <c r="C539" s="31"/>
      <c r="AL539" s="16"/>
    </row>
    <row r="540" spans="1:38" ht="12.75">
      <c r="A540" s="31"/>
      <c r="B540" s="31"/>
      <c r="C540" s="31"/>
      <c r="AL540" s="16"/>
    </row>
    <row r="541" spans="1:38" ht="12.75">
      <c r="A541" s="31"/>
      <c r="B541" s="31"/>
      <c r="C541" s="31"/>
      <c r="AL541" s="16"/>
    </row>
    <row r="542" spans="1:38" ht="12.75">
      <c r="A542" s="31"/>
      <c r="B542" s="31"/>
      <c r="C542" s="31"/>
      <c r="AL542" s="16"/>
    </row>
    <row r="543" spans="1:3" ht="12.75">
      <c r="A543" s="31"/>
      <c r="B543" s="31"/>
      <c r="C543" s="31"/>
    </row>
    <row r="544" spans="1:3" ht="12.75">
      <c r="A544" s="31"/>
      <c r="B544" s="31"/>
      <c r="C544" s="31"/>
    </row>
    <row r="545" spans="1:53" ht="12.75">
      <c r="A545" s="31"/>
      <c r="B545" s="31"/>
      <c r="C545" s="31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 ht="12.75">
      <c r="A548" s="31"/>
      <c r="B548" s="31"/>
      <c r="C548" s="31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53" ht="12.75">
      <c r="A549" s="31"/>
      <c r="B549" s="31"/>
      <c r="C549" s="31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</row>
    <row r="550" spans="1:53" ht="12.75">
      <c r="A550" s="31"/>
      <c r="B550" s="31"/>
      <c r="C550" s="31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</row>
    <row r="551" spans="1:53" ht="12.75">
      <c r="A551" s="31"/>
      <c r="B551" s="31"/>
      <c r="C551" s="31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</row>
    <row r="552" spans="1:53" ht="12.75">
      <c r="A552" s="31"/>
      <c r="B552" s="31"/>
      <c r="C552" s="31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</row>
    <row r="553" spans="1:53" ht="12.75">
      <c r="A553" s="31"/>
      <c r="B553" s="31"/>
      <c r="C553" s="31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</row>
    <row r="554" spans="1:53" ht="12.75">
      <c r="A554" s="31"/>
      <c r="B554" s="31"/>
      <c r="C554" s="31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</row>
    <row r="555" spans="1:53" ht="12.75">
      <c r="A555" s="31"/>
      <c r="B555" s="31"/>
      <c r="C555" s="31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</row>
    <row r="556" spans="1:53" ht="12.75">
      <c r="A556" s="31"/>
      <c r="B556" s="31"/>
      <c r="C556" s="31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</row>
    <row r="557" spans="1:53" ht="12.75">
      <c r="A557" s="31"/>
      <c r="B557" s="31"/>
      <c r="C557" s="31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</row>
    <row r="558" spans="1:53" ht="12.75">
      <c r="A558" s="31"/>
      <c r="B558" s="31"/>
      <c r="C558" s="31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</row>
    <row r="559" spans="1:53" ht="12.75">
      <c r="A559" s="31"/>
      <c r="B559" s="31"/>
      <c r="C559" s="31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</row>
    <row r="560" spans="1:53" ht="12.75">
      <c r="A560" s="31"/>
      <c r="B560" s="31"/>
      <c r="C560" s="31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</row>
    <row r="561" spans="1:3" ht="12.75">
      <c r="A561" s="31"/>
      <c r="B561" s="31"/>
      <c r="C561" s="31"/>
    </row>
    <row r="562" spans="1:3" ht="12.75">
      <c r="A562" s="31"/>
      <c r="B562" s="31"/>
      <c r="C562" s="31"/>
    </row>
    <row r="563" spans="1:3" ht="12.75">
      <c r="A563" s="31"/>
      <c r="B563" s="31"/>
      <c r="C563" s="31"/>
    </row>
    <row r="564" spans="1:3" ht="12.75">
      <c r="A564" s="31"/>
      <c r="B564" s="31"/>
      <c r="C564" s="31"/>
    </row>
    <row r="565" spans="1:3" ht="12.75">
      <c r="A565" s="31"/>
      <c r="B565" s="31"/>
      <c r="C565" s="31"/>
    </row>
    <row r="566" spans="1:3" ht="12.75">
      <c r="A566" s="31"/>
      <c r="B566" s="31"/>
      <c r="C566" s="31"/>
    </row>
  </sheetData>
  <sheetProtection/>
  <printOptions horizontalCentered="1"/>
  <pageMargins left="0.25" right="0.25" top="0.81" bottom="0.46" header="0.71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2012-01-25T23:57:54Z</cp:lastPrinted>
  <dcterms:created xsi:type="dcterms:W3CDTF">1997-11-19T15:48:19Z</dcterms:created>
  <dcterms:modified xsi:type="dcterms:W3CDTF">2012-01-25T23:57:57Z</dcterms:modified>
  <cp:category/>
  <cp:version/>
  <cp:contentType/>
  <cp:contentStatus/>
</cp:coreProperties>
</file>