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040" windowWidth="9045" windowHeight="2295" activeTab="0"/>
  </bookViews>
  <sheets>
    <sheet name="Sheet1" sheetId="1" r:id="rId1"/>
  </sheets>
  <definedNames>
    <definedName name="NvsASD">"V2008-05-31"</definedName>
    <definedName name="NvsAutoDrillOk">"VN"</definedName>
    <definedName name="NvsElapsedTime">0.000289351854007691</definedName>
    <definedName name="NvsEndTime">39609.6015046296</definedName>
    <definedName name="NvsInstLang">"VENG"</definedName>
    <definedName name="NvsInstSpec">"%,FBUSINESS_UNIT,TGL_PRPT_CONS,NKYP_INT_CONSOL"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"V2000-06-01"</definedName>
    <definedName name="NvsPanelSetid">"VAEP"</definedName>
    <definedName name="NvsReqBU">"VX992"</definedName>
    <definedName name="NvsReqBUOnly">"VN"</definedName>
    <definedName name="NvsSheetType" localSheetId="0">"M"</definedName>
    <definedName name="NvsTransLed">"VN"</definedName>
    <definedName name="NvsTree.PRPT_ACCOUNT" localSheetId="0">"YNNYN"</definedName>
    <definedName name="NvsTreeASD">"V2008-05-31"</definedName>
    <definedName name="NvsValTbl.CURRENCY_CD">"CURRENCY_CD_TBL"</definedName>
    <definedName name="_xlnm.Print_Area" localSheetId="0">'Sheet1'!$B$2:$H$508</definedName>
    <definedName name="_xlnm.Print_Titles" localSheetId="0">'Sheet1'!$B:$C,'Sheet1'!$2:$8</definedName>
    <definedName name="Reserved_Section">'Sheet1'!$AK$512:$AP$528</definedName>
  </definedNames>
  <calcPr fullCalcOnLoad="1"/>
</workbook>
</file>

<file path=xl/sharedStrings.xml><?xml version="1.0" encoding="utf-8"?>
<sst xmlns="http://schemas.openxmlformats.org/spreadsheetml/2006/main" count="1500" uniqueCount="1432">
  <si>
    <t>%,LACTUALS,SPER</t>
  </si>
  <si>
    <t>%,ATF,FACCOUNT</t>
  </si>
  <si>
    <t>%,ATT,FDESCR,UDESCR</t>
  </si>
  <si>
    <t>%,LACTUALS,SPER-1YR</t>
  </si>
  <si>
    <t>%,C</t>
  </si>
  <si>
    <t>%,LACTUALS,SQTR</t>
  </si>
  <si>
    <t>%,LACTUALS,SQTR-1YR</t>
  </si>
  <si>
    <t>%,LACTUALS,SYTD</t>
  </si>
  <si>
    <t>%,LACTUALS,SYTD-1YR</t>
  </si>
  <si>
    <t>%,LACTUALS,SROLLING12</t>
  </si>
  <si>
    <t>%,LACTUALS,SROLNG12-1Y</t>
  </si>
  <si>
    <t>Comparative Income Statement</t>
  </si>
  <si>
    <t>ACCOUNT</t>
  </si>
  <si>
    <t xml:space="preserve"> </t>
  </si>
  <si>
    <t>ONE MONTH ENDED</t>
  </si>
  <si>
    <t>ONE MONTH VARIANCE</t>
  </si>
  <si>
    <t>THREE MONTHS ENDED</t>
  </si>
  <si>
    <t>THREE MONTH VARIANCE</t>
  </si>
  <si>
    <t>YEAR TO DATE</t>
  </si>
  <si>
    <t>YEAR TO DATE VARIANCE</t>
  </si>
  <si>
    <t>TWELVE MONTHS ENDED</t>
  </si>
  <si>
    <t>TWELVE MONTHS VARIANCE</t>
  </si>
  <si>
    <t>NUMBER</t>
  </si>
  <si>
    <t xml:space="preserve">         DESCRIPTION             </t>
  </si>
  <si>
    <t>$</t>
  </si>
  <si>
    <t>%</t>
  </si>
  <si>
    <t>OPERATING REVENUES</t>
  </si>
  <si>
    <t>%,R,FACCOUNT,TPRPT_ACCOUNT,X,NPROV_FOR_RATE_REFUND</t>
  </si>
  <si>
    <t>%,R,FACCOUNT,TPRPT_ACCOUNT,NNET_OPRATNG_REVENUE</t>
  </si>
  <si>
    <t>TOTAL OPERATING REVENUES, NET</t>
  </si>
  <si>
    <t>OPERATING EXPENSES</t>
  </si>
  <si>
    <t>OPERATIONS</t>
  </si>
  <si>
    <t>%,FACCOUNT,TPRPT_ACCOUNT,X,NFUEL_FOR_ELEC_GEN</t>
  </si>
  <si>
    <t>%,FACCOUNT,TPRPT_ACCOUNT,X,NOTHER_OPERATION</t>
  </si>
  <si>
    <t>%,FACCOUNT,TPRPT_ACCOUNT,X,NMAINTENANCE</t>
  </si>
  <si>
    <t>%,FACCOUNT,TPRPT_ACCOUNT,NFUEL_&amp;_PURCH_POWER,NMAINTENANCE,NOTHER_OPERATION</t>
  </si>
  <si>
    <t>TOTAL OPER/MAINT EXPENSES</t>
  </si>
  <si>
    <t>%,FACCOUNT,TPRPT_ACCOUNT,X,NDEPRECIATION_&amp;_AMORT</t>
  </si>
  <si>
    <t>%,FACCOUNT,TPRPT_ACCOUNT,X,NTAXES_OTH_THAN_INC</t>
  </si>
  <si>
    <t>TAXES OTHER THAN INCOME TAXES</t>
  </si>
  <si>
    <t>%,FACCOUNT,TPRPT_ACCOUNT,X,NSTATE_INCOME_TAXES,NLOCAL_INCOME_TAXES,NFOREIGN_INCOME_TAXES</t>
  </si>
  <si>
    <t>%,FACCOUNT,TPRPT_ACCOUNT,X,NFEDERAL_INCOME_TAXES</t>
  </si>
  <si>
    <t>%,FACCOUNT,TPRPT_ACCOUNT,NOPERATING_EXPENSES</t>
  </si>
  <si>
    <t>TOTAL OPERATING EXPENSES</t>
  </si>
  <si>
    <t>%,R,FACCOUNT,TPRPT_ACCOUNT,NNET_ELEC_OPER_INC</t>
  </si>
  <si>
    <t>NET OPERATING INCOME</t>
  </si>
  <si>
    <t>OTHER INCOME AND DEDUCTIONS</t>
  </si>
  <si>
    <t>%,R,FACCOUNT,TPRPT_ACCOUNT,X,NTOTAL_OTHER_INCOME</t>
  </si>
  <si>
    <t>%,R,FACCOUNT,TPRPT_ACCOUNT,X,NTOTAL_OI_DEDUCTIONS</t>
  </si>
  <si>
    <t>%,R,FACCOUNT,TPRPT_ACCOUNT,X,NTOTAL_TAXES_OI&amp;D</t>
  </si>
  <si>
    <t>%,R,FACCOUNT,TPRPT_ACCOUNT,NOTH_INC_&amp;_(DEDUCT)</t>
  </si>
  <si>
    <t>NET OTHR INCOME AND DEDUCTIONS</t>
  </si>
  <si>
    <t>%,R,FACCOUNT,TPRPT_ACCOUNT,NINC_BFR_INTRST_CHRGS</t>
  </si>
  <si>
    <t>INCOME BEFORE INTEREST CHARGES</t>
  </si>
  <si>
    <t>INTEREST CHARGES</t>
  </si>
  <si>
    <t>%,FACCOUNT,TPRPT_ACCOUNT,X,NINT_LONG-TERM_DEBT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</si>
  <si>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</si>
  <si>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</si>
  <si>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</si>
  <si>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</si>
  <si>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</si>
  <si>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TOTAL INTEREST CHARGES</t>
  </si>
  <si>
    <t>%,FACCOUNT,TPRPT_ACCOUNT,X,NAFUDC-BRWD_FUNDS-CR</t>
  </si>
  <si>
    <t>%,FACCOUNT,TPRPT_ACCOUNT,NNET_INTEREST_CHRGS</t>
  </si>
  <si>
    <t>NET INTEREST CHARGES</t>
  </si>
  <si>
    <t>%,R,FACCOUNT,TPRPT_ACCOUNT,NNET_INCOME</t>
  </si>
  <si>
    <t>NET INCOME BEFORE PREF DIV</t>
  </si>
  <si>
    <t>%,FACCOUNT,TPRPT_ACCOUNT,NPS_DIVID_REQUIREMENT,FCURRENCY_CD,V</t>
  </si>
  <si>
    <t>NET INCOME - EARN FOR CMMN STK</t>
  </si>
  <si>
    <t>N.M. = Not Meaningful</t>
  </si>
  <si>
    <t>Reserved Section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</si>
  <si>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</si>
  <si>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</si>
  <si>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</si>
  <si>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</si>
  <si>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</si>
  <si>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</si>
  <si>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----------</t>
  </si>
  <si>
    <t>Total Error Message Count</t>
  </si>
  <si>
    <t>========</t>
  </si>
  <si>
    <t xml:space="preserve">Report Title Business Unit Variable: </t>
  </si>
  <si>
    <t>Scope Related</t>
  </si>
  <si>
    <t>Report Request</t>
  </si>
  <si>
    <t>NET EXTRAORDINARY ITEMS</t>
  </si>
  <si>
    <t>%,R,FACCOUNT,TPRPT_ACCOUNT,X,NEXTRAORDINARY_DEDUCT,NEXTRAORDINARY_INCOME,NINC_TAX_EXTRORDINARY</t>
  </si>
  <si>
    <t>%,FACCOUNT,TPRPT_ACCOUNT,X,NINT_STD_AFFIL</t>
  </si>
  <si>
    <t>%,FACCOUNT,TPRPT_ACCOUNT,X,NINT_STD_NONAFFIL</t>
  </si>
  <si>
    <t>Elapsed Run Time</t>
  </si>
  <si>
    <t>%,R,FACCOUNT,TPRPT_ACCOUNT,XDYYNYN00,NOTHER_OPER_REVENUES,NRETAIL_SALES,NTOT_SALES_FOR_RESALE</t>
  </si>
  <si>
    <t>SALES TO NON AFFILIATES</t>
  </si>
  <si>
    <t>%,R,FACCOUNT,TPRPT_ACCOUNT,XDYYNYN00,NSALES_TO_AFFILIATES</t>
  </si>
  <si>
    <t>%,R,FACCOUNT,TPRPT_ACCOUNT,NGROSS_OPRATNG_REVENU</t>
  </si>
  <si>
    <t>%,FACCOUNT,TPRPT_ACCOUNT,XDYYNYN00,NPURCH_PWR_NON_AFFIL</t>
  </si>
  <si>
    <t>%,FACCOUNT,TPRPT_ACCOUNT,XDYYNYN00,NPURCHASED_PWR_AFFIL</t>
  </si>
  <si>
    <t>STATE, LOCAL &amp; FOREIGN INCOME TAXES</t>
  </si>
  <si>
    <t>%,V4118000</t>
  </si>
  <si>
    <t>4118000</t>
  </si>
  <si>
    <t>%,V4118002</t>
  </si>
  <si>
    <t>4118002</t>
  </si>
  <si>
    <t>%,V4119000</t>
  </si>
  <si>
    <t>4119000</t>
  </si>
  <si>
    <t>%,V4400001</t>
  </si>
  <si>
    <t>4400001</t>
  </si>
  <si>
    <t>%,V4400002</t>
  </si>
  <si>
    <t>4400002</t>
  </si>
  <si>
    <t>%,V4400005</t>
  </si>
  <si>
    <t>4400005</t>
  </si>
  <si>
    <t>%,V4420001</t>
  </si>
  <si>
    <t>4420001</t>
  </si>
  <si>
    <t>%,V4420002</t>
  </si>
  <si>
    <t>4420002</t>
  </si>
  <si>
    <t>%,V4420004</t>
  </si>
  <si>
    <t>4420004</t>
  </si>
  <si>
    <t>%,V4420006</t>
  </si>
  <si>
    <t>4420006</t>
  </si>
  <si>
    <t>%,V4420007</t>
  </si>
  <si>
    <t>4420007</t>
  </si>
  <si>
    <t>%,V4420013</t>
  </si>
  <si>
    <t>4420013</t>
  </si>
  <si>
    <t>%,V4420016</t>
  </si>
  <si>
    <t>4420016</t>
  </si>
  <si>
    <t>%,V4440000</t>
  </si>
  <si>
    <t>4440000</t>
  </si>
  <si>
    <t>%,V4440002</t>
  </si>
  <si>
    <t>4440002</t>
  </si>
  <si>
    <t>%,V4470002</t>
  </si>
  <si>
    <t>4470002</t>
  </si>
  <si>
    <t>%,V4470004</t>
  </si>
  <si>
    <t>4470004</t>
  </si>
  <si>
    <t>%,V4470005</t>
  </si>
  <si>
    <t>4470005</t>
  </si>
  <si>
    <t>%,V4470006</t>
  </si>
  <si>
    <t>4470006</t>
  </si>
  <si>
    <t>%,V4470007</t>
  </si>
  <si>
    <t>4470007</t>
  </si>
  <si>
    <t>%,V4470010</t>
  </si>
  <si>
    <t>4470010</t>
  </si>
  <si>
    <t>%,V4470011</t>
  </si>
  <si>
    <t>4470011</t>
  </si>
  <si>
    <t>%,V4470026</t>
  </si>
  <si>
    <t>4470026</t>
  </si>
  <si>
    <t>%,V4470027</t>
  </si>
  <si>
    <t>4470027</t>
  </si>
  <si>
    <t>%,V4470028</t>
  </si>
  <si>
    <t>4470028</t>
  </si>
  <si>
    <t>%,V4470033</t>
  </si>
  <si>
    <t>4470033</t>
  </si>
  <si>
    <t>%,V4470064</t>
  </si>
  <si>
    <t>4470064</t>
  </si>
  <si>
    <t>%,V4470066</t>
  </si>
  <si>
    <t>4470066</t>
  </si>
  <si>
    <t>%,V4470072</t>
  </si>
  <si>
    <t>4470072</t>
  </si>
  <si>
    <t>%,V4470081</t>
  </si>
  <si>
    <t>4470081</t>
  </si>
  <si>
    <t>%,V4470082</t>
  </si>
  <si>
    <t>4470082</t>
  </si>
  <si>
    <t>%,V4470089</t>
  </si>
  <si>
    <t>4470089</t>
  </si>
  <si>
    <t>%,V4470090</t>
  </si>
  <si>
    <t>4470090</t>
  </si>
  <si>
    <t>%,V4470091</t>
  </si>
  <si>
    <t>4470091</t>
  </si>
  <si>
    <t>%,V4470092</t>
  </si>
  <si>
    <t>4470092</t>
  </si>
  <si>
    <t>%,V4470093</t>
  </si>
  <si>
    <t>4470093</t>
  </si>
  <si>
    <t>%,V4470094</t>
  </si>
  <si>
    <t>4470094</t>
  </si>
  <si>
    <t>%,V4470095</t>
  </si>
  <si>
    <t>4470095</t>
  </si>
  <si>
    <t>%,V4470096</t>
  </si>
  <si>
    <t>4470096</t>
  </si>
  <si>
    <t>%,V4470098</t>
  </si>
  <si>
    <t>4470098</t>
  </si>
  <si>
    <t>%,V4470099</t>
  </si>
  <si>
    <t>4470099</t>
  </si>
  <si>
    <t>%,V4470100</t>
  </si>
  <si>
    <t>4470100</t>
  </si>
  <si>
    <t>%,V4470101</t>
  </si>
  <si>
    <t>4470101</t>
  </si>
  <si>
    <t>%,V4470103</t>
  </si>
  <si>
    <t>4470103</t>
  </si>
  <si>
    <t>%,V4470106</t>
  </si>
  <si>
    <t>4470106</t>
  </si>
  <si>
    <t>%,V4470107</t>
  </si>
  <si>
    <t>4470107</t>
  </si>
  <si>
    <t>%,V4470108</t>
  </si>
  <si>
    <t>4470108</t>
  </si>
  <si>
    <t>%,V4470109</t>
  </si>
  <si>
    <t>4470109</t>
  </si>
  <si>
    <t>%,V4470110</t>
  </si>
  <si>
    <t>4470110</t>
  </si>
  <si>
    <t>%,V4470112</t>
  </si>
  <si>
    <t>4470112</t>
  </si>
  <si>
    <t>%,V4470114</t>
  </si>
  <si>
    <t>4470114</t>
  </si>
  <si>
    <t>%,V4470115</t>
  </si>
  <si>
    <t>4470115</t>
  </si>
  <si>
    <t>%,V4470116</t>
  </si>
  <si>
    <t>4470116</t>
  </si>
  <si>
    <t>%,V4470117</t>
  </si>
  <si>
    <t>4470117</t>
  </si>
  <si>
    <t>%,V4470118</t>
  </si>
  <si>
    <t>4470118</t>
  </si>
  <si>
    <t>%,V4470124</t>
  </si>
  <si>
    <t>4470124</t>
  </si>
  <si>
    <t>%,V4470125</t>
  </si>
  <si>
    <t>4470125</t>
  </si>
  <si>
    <t>%,V4470126</t>
  </si>
  <si>
    <t>4470126</t>
  </si>
  <si>
    <t>%,V4470131</t>
  </si>
  <si>
    <t>4470131</t>
  </si>
  <si>
    <t>%,V4470141</t>
  </si>
  <si>
    <t>4470141</t>
  </si>
  <si>
    <t>%,V4470143</t>
  </si>
  <si>
    <t>4470143</t>
  </si>
  <si>
    <t>%,V4470144</t>
  </si>
  <si>
    <t>4470144</t>
  </si>
  <si>
    <t>%,V4470145</t>
  </si>
  <si>
    <t>4470145</t>
  </si>
  <si>
    <t>%,V4470150</t>
  </si>
  <si>
    <t>4470150</t>
  </si>
  <si>
    <t>%,V4470155</t>
  </si>
  <si>
    <t>4470155</t>
  </si>
  <si>
    <t>%,V4470156</t>
  </si>
  <si>
    <t>4470156</t>
  </si>
  <si>
    <t>%,V4470166</t>
  </si>
  <si>
    <t>4470166</t>
  </si>
  <si>
    <t>%,V4470167</t>
  </si>
  <si>
    <t>4470167</t>
  </si>
  <si>
    <t>%,V4470168</t>
  </si>
  <si>
    <t>4470168</t>
  </si>
  <si>
    <t>%,V4470169</t>
  </si>
  <si>
    <t>4470169</t>
  </si>
  <si>
    <t>%,V4470202</t>
  </si>
  <si>
    <t>4470202</t>
  </si>
  <si>
    <t>%,V4470203</t>
  </si>
  <si>
    <t>4470203</t>
  </si>
  <si>
    <t>%,V4470204</t>
  </si>
  <si>
    <t>4470204</t>
  </si>
  <si>
    <t>%,V4470205</t>
  </si>
  <si>
    <t>4470205</t>
  </si>
  <si>
    <t>%,V4470206</t>
  </si>
  <si>
    <t>4470206</t>
  </si>
  <si>
    <t>%,V4470207</t>
  </si>
  <si>
    <t>4470207</t>
  </si>
  <si>
    <t>%,V4470208</t>
  </si>
  <si>
    <t>4470208</t>
  </si>
  <si>
    <t>%,V4470209</t>
  </si>
  <si>
    <t>4470209</t>
  </si>
  <si>
    <t>%,V4470210</t>
  </si>
  <si>
    <t>4470210</t>
  </si>
  <si>
    <t>%,V4470211</t>
  </si>
  <si>
    <t>4470211</t>
  </si>
  <si>
    <t>%,V4470212</t>
  </si>
  <si>
    <t>4470212</t>
  </si>
  <si>
    <t>%,V4470216</t>
  </si>
  <si>
    <t>4470216</t>
  </si>
  <si>
    <t>%,V4500000</t>
  </si>
  <si>
    <t>4500000</t>
  </si>
  <si>
    <t>%,V4510001</t>
  </si>
  <si>
    <t>4510001</t>
  </si>
  <si>
    <t>%,V4540002</t>
  </si>
  <si>
    <t>4540002</t>
  </si>
  <si>
    <t>%,V4540004</t>
  </si>
  <si>
    <t>4540004</t>
  </si>
  <si>
    <t>%,V4560007</t>
  </si>
  <si>
    <t>4560007</t>
  </si>
  <si>
    <t>%,V4560012</t>
  </si>
  <si>
    <t>4560012</t>
  </si>
  <si>
    <t>%,V4560013</t>
  </si>
  <si>
    <t>4560013</t>
  </si>
  <si>
    <t>%,V4560015</t>
  </si>
  <si>
    <t>4560015</t>
  </si>
  <si>
    <t>%,V4560041</t>
  </si>
  <si>
    <t>4560041</t>
  </si>
  <si>
    <t>%,V4560049</t>
  </si>
  <si>
    <t>4560049</t>
  </si>
  <si>
    <t>%,V4560050</t>
  </si>
  <si>
    <t>4560050</t>
  </si>
  <si>
    <t>%,V4560058</t>
  </si>
  <si>
    <t>4560058</t>
  </si>
  <si>
    <t>%,V4560060</t>
  </si>
  <si>
    <t>4560060</t>
  </si>
  <si>
    <t>%,V4560062</t>
  </si>
  <si>
    <t>4560062</t>
  </si>
  <si>
    <t>%,V4560064</t>
  </si>
  <si>
    <t>4560064</t>
  </si>
  <si>
    <t>%,V4560068</t>
  </si>
  <si>
    <t>4560068</t>
  </si>
  <si>
    <t>%,V4560085</t>
  </si>
  <si>
    <t>4560085</t>
  </si>
  <si>
    <t>%,V4560095</t>
  </si>
  <si>
    <t>4560095</t>
  </si>
  <si>
    <t>%,V4560097</t>
  </si>
  <si>
    <t>4560097</t>
  </si>
  <si>
    <t>%,V4560106</t>
  </si>
  <si>
    <t>4560106</t>
  </si>
  <si>
    <t>%,V4560109</t>
  </si>
  <si>
    <t>4560109</t>
  </si>
  <si>
    <t>%,V4561002</t>
  </si>
  <si>
    <t>4561002</t>
  </si>
  <si>
    <t>%,V4561003</t>
  </si>
  <si>
    <t>4561003</t>
  </si>
  <si>
    <t>%,V4561005</t>
  </si>
  <si>
    <t>4561005</t>
  </si>
  <si>
    <t>%,V4561006</t>
  </si>
  <si>
    <t>4561006</t>
  </si>
  <si>
    <t>%,V4561007</t>
  </si>
  <si>
    <t>4561007</t>
  </si>
  <si>
    <t>%,V4470001</t>
  </si>
  <si>
    <t>4470001</t>
  </si>
  <si>
    <t>%,V4470035</t>
  </si>
  <si>
    <t>4470035</t>
  </si>
  <si>
    <t>%,V4470088</t>
  </si>
  <si>
    <t>4470088</t>
  </si>
  <si>
    <t>%,V4470128</t>
  </si>
  <si>
    <t>4470128</t>
  </si>
  <si>
    <t>%,V4540001</t>
  </si>
  <si>
    <t>4540001</t>
  </si>
  <si>
    <t>%,V5010000</t>
  </si>
  <si>
    <t>5010000</t>
  </si>
  <si>
    <t>%,V5010001</t>
  </si>
  <si>
    <t>5010001</t>
  </si>
  <si>
    <t>%,V5010003</t>
  </si>
  <si>
    <t>5010003</t>
  </si>
  <si>
    <t>%,V5010005</t>
  </si>
  <si>
    <t>5010005</t>
  </si>
  <si>
    <t>%,V5010013</t>
  </si>
  <si>
    <t>5010013</t>
  </si>
  <si>
    <t>%,V5010019</t>
  </si>
  <si>
    <t>5010019</t>
  </si>
  <si>
    <t>%,V5010200</t>
  </si>
  <si>
    <t>5010200</t>
  </si>
  <si>
    <t>%,V5010201</t>
  </si>
  <si>
    <t>5010201</t>
  </si>
  <si>
    <t>%,V5550001</t>
  </si>
  <si>
    <t>5550001</t>
  </si>
  <si>
    <t>%,V5550032</t>
  </si>
  <si>
    <t>5550032</t>
  </si>
  <si>
    <t>%,V5550035</t>
  </si>
  <si>
    <t>5550035</t>
  </si>
  <si>
    <t>%,V5550036</t>
  </si>
  <si>
    <t>5550036</t>
  </si>
  <si>
    <t>%,V5550038</t>
  </si>
  <si>
    <t>5550038</t>
  </si>
  <si>
    <t>%,V5550039</t>
  </si>
  <si>
    <t>5550039</t>
  </si>
  <si>
    <t>%,V5550040</t>
  </si>
  <si>
    <t>5550040</t>
  </si>
  <si>
    <t>%,V5550041</t>
  </si>
  <si>
    <t>5550041</t>
  </si>
  <si>
    <t>%,V5550042</t>
  </si>
  <si>
    <t>5550042</t>
  </si>
  <si>
    <t>%,V5550043</t>
  </si>
  <si>
    <t>5550043</t>
  </si>
  <si>
    <t>%,V5550044</t>
  </si>
  <si>
    <t>5550044</t>
  </si>
  <si>
    <t>%,V5550057</t>
  </si>
  <si>
    <t>5550057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</si>
  <si>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</si>
  <si>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</si>
  <si>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</si>
  <si>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</si>
  <si>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</si>
  <si>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</si>
  <si>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</si>
  <si>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</si>
  <si>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</si>
  <si>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</si>
  <si>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</si>
  <si>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</si>
  <si>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</si>
  <si>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</si>
  <si>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</si>
  <si>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</si>
  <si>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</si>
  <si>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</si>
  <si>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</si>
  <si>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</si>
  <si>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%,V5550002</t>
  </si>
  <si>
    <t>5550002</t>
  </si>
  <si>
    <t>%,V5550004</t>
  </si>
  <si>
    <t>5550004</t>
  </si>
  <si>
    <t>%,V5550005</t>
  </si>
  <si>
    <t>5550005</t>
  </si>
  <si>
    <t>%,V5550027</t>
  </si>
  <si>
    <t>5550027</t>
  </si>
  <si>
    <t>%,V5550034</t>
  </si>
  <si>
    <t>5550034</t>
  </si>
  <si>
    <t>%,V5550046</t>
  </si>
  <si>
    <t>5550046</t>
  </si>
  <si>
    <t>%,V4111005</t>
  </si>
  <si>
    <t>4111005</t>
  </si>
  <si>
    <t>%,V4116000</t>
  </si>
  <si>
    <t>4116000</t>
  </si>
  <si>
    <t>%,V4265009</t>
  </si>
  <si>
    <t>4265009</t>
  </si>
  <si>
    <t>%,V4265010</t>
  </si>
  <si>
    <t>4265010</t>
  </si>
  <si>
    <t>%,V5000000</t>
  </si>
  <si>
    <t>5000000</t>
  </si>
  <si>
    <t>%,V5000001</t>
  </si>
  <si>
    <t>5000001</t>
  </si>
  <si>
    <t>%,V5020000</t>
  </si>
  <si>
    <t>5020000</t>
  </si>
  <si>
    <t>%,V5020002</t>
  </si>
  <si>
    <t>5020002</t>
  </si>
  <si>
    <t>%,V5050000</t>
  </si>
  <si>
    <t>5050000</t>
  </si>
  <si>
    <t>%,V5060000</t>
  </si>
  <si>
    <t>5060000</t>
  </si>
  <si>
    <t>%,V5060002</t>
  </si>
  <si>
    <t>5060002</t>
  </si>
  <si>
    <t>%,V5060003</t>
  </si>
  <si>
    <t>5060003</t>
  </si>
  <si>
    <t>%,V5060004</t>
  </si>
  <si>
    <t>5060004</t>
  </si>
  <si>
    <t>%,V5090000</t>
  </si>
  <si>
    <t>5090000</t>
  </si>
  <si>
    <t>%,V5090002</t>
  </si>
  <si>
    <t>5090002</t>
  </si>
  <si>
    <t>%,V5090003</t>
  </si>
  <si>
    <t>5090003</t>
  </si>
  <si>
    <t>%,V5170000</t>
  </si>
  <si>
    <t>5170000</t>
  </si>
  <si>
    <t>%,V5490000</t>
  </si>
  <si>
    <t>5490000</t>
  </si>
  <si>
    <t>%,V5560000</t>
  </si>
  <si>
    <t>5560000</t>
  </si>
  <si>
    <t>%,V5560002</t>
  </si>
  <si>
    <t>5560002</t>
  </si>
  <si>
    <t>%,V5560003</t>
  </si>
  <si>
    <t>5560003</t>
  </si>
  <si>
    <t>%,V5570000</t>
  </si>
  <si>
    <t>5570000</t>
  </si>
  <si>
    <t>%,V5570006</t>
  </si>
  <si>
    <t>5570006</t>
  </si>
  <si>
    <t>%,V5570007</t>
  </si>
  <si>
    <t>5570007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</si>
  <si>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</si>
  <si>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</si>
  <si>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</si>
  <si>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</si>
  <si>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</si>
  <si>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</si>
  <si>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</si>
  <si>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</si>
  <si>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%,V5613000</t>
  </si>
  <si>
    <t>5613000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</si>
  <si>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</si>
  <si>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</si>
  <si>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</si>
  <si>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</si>
  <si>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</si>
  <si>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</si>
  <si>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</si>
  <si>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</si>
  <si>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</si>
  <si>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</si>
  <si>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</si>
  <si>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</si>
  <si>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</si>
  <si>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</si>
  <si>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</si>
  <si>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</si>
  <si>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</si>
  <si>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</si>
  <si>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%,V5650002</t>
  </si>
  <si>
    <t>5650002</t>
  </si>
  <si>
    <t>%,V5650003</t>
  </si>
  <si>
    <t>5650003</t>
  </si>
  <si>
    <t>%,V5650012</t>
  </si>
  <si>
    <t>5650012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</si>
  <si>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</si>
  <si>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</si>
  <si>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</si>
  <si>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</si>
  <si>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</si>
  <si>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</si>
  <si>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</si>
  <si>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</si>
  <si>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</si>
  <si>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</si>
  <si>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</si>
  <si>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</si>
  <si>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</si>
  <si>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</si>
  <si>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</si>
  <si>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</si>
  <si>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</si>
  <si>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</si>
  <si>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</si>
  <si>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</si>
  <si>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</si>
  <si>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</si>
  <si>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</si>
  <si>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</si>
  <si>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</si>
  <si>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</si>
  <si>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</si>
  <si>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</si>
  <si>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</si>
  <si>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</si>
  <si>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</si>
  <si>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</si>
  <si>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</si>
  <si>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</si>
  <si>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</si>
  <si>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</si>
  <si>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</si>
  <si>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</si>
  <si>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</si>
  <si>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</si>
  <si>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</si>
  <si>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</si>
  <si>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</si>
  <si>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</si>
  <si>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</si>
  <si>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</si>
  <si>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</si>
  <si>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</si>
  <si>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</si>
  <si>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</si>
  <si>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</si>
  <si>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</si>
  <si>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</si>
  <si>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</si>
  <si>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</si>
  <si>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</si>
  <si>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</si>
  <si>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</si>
  <si>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%,V9040003</t>
  </si>
  <si>
    <t>9040003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</si>
  <si>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</si>
  <si>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</si>
  <si>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</si>
  <si>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</si>
  <si>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</si>
  <si>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</si>
  <si>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</si>
  <si>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</si>
  <si>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</si>
  <si>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</si>
  <si>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%,V9080009</t>
  </si>
  <si>
    <t>9080009</t>
  </si>
  <si>
    <t>%,V9090000</t>
  </si>
  <si>
    <t>9090000</t>
  </si>
  <si>
    <t>%,V9100000</t>
  </si>
  <si>
    <t>9100000</t>
  </si>
  <si>
    <t>%,V9100001</t>
  </si>
  <si>
    <t>9100001</t>
  </si>
  <si>
    <t>%,V9110002</t>
  </si>
  <si>
    <t>9110002</t>
  </si>
  <si>
    <t>%,V9120003</t>
  </si>
  <si>
    <t>9120003</t>
  </si>
  <si>
    <t>%,V9200000</t>
  </si>
  <si>
    <t>9200000</t>
  </si>
  <si>
    <t>%,V9200004</t>
  </si>
  <si>
    <t>9200004</t>
  </si>
  <si>
    <t>%,V9210001</t>
  </si>
  <si>
    <t>9210001</t>
  </si>
  <si>
    <t>%,V9210003</t>
  </si>
  <si>
    <t>9210003</t>
  </si>
  <si>
    <t>%,V9210004</t>
  </si>
  <si>
    <t>9210004</t>
  </si>
  <si>
    <t>%,V9220000</t>
  </si>
  <si>
    <t>9220000</t>
  </si>
  <si>
    <t>%,V9220001</t>
  </si>
  <si>
    <t>9220001</t>
  </si>
  <si>
    <t>%,V9220003</t>
  </si>
  <si>
    <t>9220003</t>
  </si>
  <si>
    <t>%,V9220004</t>
  </si>
  <si>
    <t>9220004</t>
  </si>
  <si>
    <t>%,V9220125</t>
  </si>
  <si>
    <t>9220125</t>
  </si>
  <si>
    <t>%,V9230001</t>
  </si>
  <si>
    <t>9230001</t>
  </si>
  <si>
    <t>%,V9230002</t>
  </si>
  <si>
    <t>9230002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</si>
  <si>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</si>
  <si>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</si>
  <si>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</si>
  <si>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</si>
  <si>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</si>
  <si>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</si>
  <si>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</si>
  <si>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</si>
  <si>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</si>
  <si>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</si>
  <si>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</si>
  <si>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</si>
  <si>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</si>
  <si>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</si>
  <si>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</si>
  <si>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</si>
  <si>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%,V9250009</t>
  </si>
  <si>
    <t>9250009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</si>
  <si>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</si>
  <si>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</si>
  <si>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</si>
  <si>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</si>
  <si>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</si>
  <si>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</si>
  <si>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</si>
  <si>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</si>
  <si>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</si>
  <si>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</si>
  <si>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</si>
  <si>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</si>
  <si>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</si>
  <si>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</si>
  <si>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</si>
  <si>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</si>
  <si>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</si>
  <si>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</si>
  <si>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</si>
  <si>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</si>
  <si>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</si>
  <si>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</si>
  <si>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</si>
  <si>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</si>
  <si>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</si>
  <si>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</si>
  <si>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%,V9260019</t>
  </si>
  <si>
    <t>9260019</t>
  </si>
  <si>
    <t>%,V9260021</t>
  </si>
  <si>
    <t>9260021</t>
  </si>
  <si>
    <t>%,V9260026</t>
  </si>
  <si>
    <t>9260026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</si>
  <si>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</si>
  <si>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</si>
  <si>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</si>
  <si>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</si>
  <si>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</si>
  <si>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</si>
  <si>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</si>
  <si>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</si>
  <si>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</si>
  <si>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</si>
  <si>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</si>
  <si>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</si>
  <si>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</si>
  <si>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</si>
  <si>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</si>
  <si>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</si>
  <si>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</si>
  <si>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</si>
  <si>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</si>
  <si>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</si>
  <si>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</si>
  <si>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</si>
  <si>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%,V9280002</t>
  </si>
  <si>
    <t>9280002</t>
  </si>
  <si>
    <t>%,V9301000</t>
  </si>
  <si>
    <t>9301000</t>
  </si>
  <si>
    <t>%,V9301001</t>
  </si>
  <si>
    <t>9301001</t>
  </si>
  <si>
    <t>%,V9301002</t>
  </si>
  <si>
    <t>9301002</t>
  </si>
  <si>
    <t>%,V9301003</t>
  </si>
  <si>
    <t>9301003</t>
  </si>
  <si>
    <t>%,V9301006</t>
  </si>
  <si>
    <t>9301006</t>
  </si>
  <si>
    <t>%,V9301007</t>
  </si>
  <si>
    <t>9301007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</si>
  <si>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</si>
  <si>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</si>
  <si>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</si>
  <si>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</si>
  <si>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</si>
  <si>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</si>
  <si>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</si>
  <si>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</si>
  <si>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</si>
  <si>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</si>
  <si>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%,V9301013</t>
  </si>
  <si>
    <t>9301013</t>
  </si>
  <si>
    <t>%,V9301014</t>
  </si>
  <si>
    <t>9301014</t>
  </si>
  <si>
    <t>%,V9301015</t>
  </si>
  <si>
    <t>9301015</t>
  </si>
  <si>
    <t>%,V9301016</t>
  </si>
  <si>
    <t>9301016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</si>
  <si>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</si>
  <si>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</si>
  <si>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</si>
  <si>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</si>
  <si>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</si>
  <si>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</si>
  <si>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</si>
  <si>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</si>
  <si>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%,V9310001</t>
  </si>
  <si>
    <t>9310001</t>
  </si>
  <si>
    <t>%,V9310002</t>
  </si>
  <si>
    <t>9310002</t>
  </si>
  <si>
    <t>%,V9310003</t>
  </si>
  <si>
    <t>9310003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</si>
  <si>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</si>
  <si>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</si>
  <si>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</si>
  <si>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</si>
  <si>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</si>
  <si>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</si>
  <si>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</si>
  <si>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</si>
  <si>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</si>
  <si>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</si>
  <si>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</si>
  <si>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</si>
  <si>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</si>
  <si>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</si>
  <si>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</si>
  <si>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</si>
  <si>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</si>
  <si>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</si>
  <si>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</si>
  <si>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</si>
  <si>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</si>
  <si>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</si>
  <si>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</si>
  <si>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</si>
  <si>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</si>
  <si>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</si>
  <si>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</si>
  <si>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</si>
  <si>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</si>
  <si>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</si>
  <si>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</si>
  <si>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</si>
  <si>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</si>
  <si>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</si>
  <si>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</si>
  <si>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</si>
  <si>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</si>
  <si>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</si>
  <si>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</si>
  <si>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</si>
  <si>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</si>
  <si>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</si>
  <si>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</si>
  <si>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</si>
  <si>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</si>
  <si>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</si>
  <si>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</si>
  <si>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</si>
  <si>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</si>
  <si>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</si>
  <si>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</si>
  <si>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</si>
  <si>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</si>
  <si>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</si>
  <si>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%,V9350003</t>
  </si>
  <si>
    <t>9350003</t>
  </si>
  <si>
    <t>%,V9350012</t>
  </si>
  <si>
    <t>9350012</t>
  </si>
  <si>
    <t>%,V9350013</t>
  </si>
  <si>
    <t>9350013</t>
  </si>
  <si>
    <t>%,V9350015</t>
  </si>
  <si>
    <t>9350015</t>
  </si>
  <si>
    <t>%,V4030001</t>
  </si>
  <si>
    <t>4030001</t>
  </si>
  <si>
    <t>%,V4031001</t>
  </si>
  <si>
    <t>4031001</t>
  </si>
  <si>
    <t>%,V4031002</t>
  </si>
  <si>
    <t>4031002</t>
  </si>
  <si>
    <t>%,V4040001</t>
  </si>
  <si>
    <t>4040001</t>
  </si>
  <si>
    <t>%,V4060001</t>
  </si>
  <si>
    <t>4060001</t>
  </si>
  <si>
    <t>%,V4073000</t>
  </si>
  <si>
    <t>4073000</t>
  </si>
  <si>
    <t>%,V4074001</t>
  </si>
  <si>
    <t>4074001</t>
  </si>
  <si>
    <t>%,V4081002</t>
  </si>
  <si>
    <t>4081002</t>
  </si>
  <si>
    <t>%,V4081003</t>
  </si>
  <si>
    <t>4081003</t>
  </si>
  <si>
    <t>%,V408100504</t>
  </si>
  <si>
    <t>408100504</t>
  </si>
  <si>
    <t>%,V408100505</t>
  </si>
  <si>
    <t>408100505</t>
  </si>
  <si>
    <t>%,V408100506</t>
  </si>
  <si>
    <t>408100506</t>
  </si>
  <si>
    <t>%,V408100507</t>
  </si>
  <si>
    <t>408100507</t>
  </si>
  <si>
    <t>%,V408100606</t>
  </si>
  <si>
    <t>408100606</t>
  </si>
  <si>
    <t>%,V408100607</t>
  </si>
  <si>
    <t>408100607</t>
  </si>
  <si>
    <t>%,V408100608</t>
  </si>
  <si>
    <t>408100608</t>
  </si>
  <si>
    <t>%,V4081007</t>
  </si>
  <si>
    <t>4081007</t>
  </si>
  <si>
    <t>%,V408100805</t>
  </si>
  <si>
    <t>408100805</t>
  </si>
  <si>
    <t>%,V408100806</t>
  </si>
  <si>
    <t>408100806</t>
  </si>
  <si>
    <t>%,V408100807</t>
  </si>
  <si>
    <t>408100807</t>
  </si>
  <si>
    <t>%,V408100808</t>
  </si>
  <si>
    <t>408100808</t>
  </si>
  <si>
    <t>%,V408101406</t>
  </si>
  <si>
    <t>408101406</t>
  </si>
  <si>
    <t>%,V408101407</t>
  </si>
  <si>
    <t>408101407</t>
  </si>
  <si>
    <t>%,V408101706</t>
  </si>
  <si>
    <t>408101706</t>
  </si>
  <si>
    <t>%,V408101707</t>
  </si>
  <si>
    <t>408101707</t>
  </si>
  <si>
    <t>%,V408101805</t>
  </si>
  <si>
    <t>408101805</t>
  </si>
  <si>
    <t>%,V408101806</t>
  </si>
  <si>
    <t>408101806</t>
  </si>
  <si>
    <t>%,V408101807</t>
  </si>
  <si>
    <t>408101807</t>
  </si>
  <si>
    <t>%,V408101900</t>
  </si>
  <si>
    <t>408101900</t>
  </si>
  <si>
    <t>%,V408101906</t>
  </si>
  <si>
    <t>408101906</t>
  </si>
  <si>
    <t>%,V408101907</t>
  </si>
  <si>
    <t>408101907</t>
  </si>
  <si>
    <t>%,V408101908</t>
  </si>
  <si>
    <t>408101908</t>
  </si>
  <si>
    <t>%,V408102207</t>
  </si>
  <si>
    <t>408102207</t>
  </si>
  <si>
    <t>%,V408102208</t>
  </si>
  <si>
    <t>408102208</t>
  </si>
  <si>
    <t>%,V408102904</t>
  </si>
  <si>
    <t>408102904</t>
  </si>
  <si>
    <t>%,V408102905</t>
  </si>
  <si>
    <t>408102905</t>
  </si>
  <si>
    <t>%,V408102906</t>
  </si>
  <si>
    <t>408102906</t>
  </si>
  <si>
    <t>%,V408102907</t>
  </si>
  <si>
    <t>408102907</t>
  </si>
  <si>
    <t>%,V408102908</t>
  </si>
  <si>
    <t>408102908</t>
  </si>
  <si>
    <t>%,V4081033</t>
  </si>
  <si>
    <t>4081033</t>
  </si>
  <si>
    <t>%,V4081034</t>
  </si>
  <si>
    <t>4081034</t>
  </si>
  <si>
    <t>%,V4081035</t>
  </si>
  <si>
    <t>4081035</t>
  </si>
  <si>
    <t>%,V408103606</t>
  </si>
  <si>
    <t>408103606</t>
  </si>
  <si>
    <t>%,V408103607</t>
  </si>
  <si>
    <t>408103607</t>
  </si>
  <si>
    <t>%,V408103608</t>
  </si>
  <si>
    <t>408103608</t>
  </si>
  <si>
    <t>%,V409100200</t>
  </si>
  <si>
    <t>409100200</t>
  </si>
  <si>
    <t>%,V409100205</t>
  </si>
  <si>
    <t>409100205</t>
  </si>
  <si>
    <t>%,V409100206</t>
  </si>
  <si>
    <t>409100206</t>
  </si>
  <si>
    <t>%,V409100207</t>
  </si>
  <si>
    <t>409100207</t>
  </si>
  <si>
    <t>%,V409100208</t>
  </si>
  <si>
    <t>409100208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</si>
  <si>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</si>
  <si>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</si>
  <si>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</si>
  <si>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</si>
  <si>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</si>
  <si>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</si>
  <si>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</si>
  <si>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</si>
  <si>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%,V4160004</t>
  </si>
  <si>
    <t>4160004</t>
  </si>
  <si>
    <t>%,V4180001</t>
  </si>
  <si>
    <t>4180001</t>
  </si>
  <si>
    <t>%,V4180005</t>
  </si>
  <si>
    <t>4180005</t>
  </si>
  <si>
    <t>%,V4190002</t>
  </si>
  <si>
    <t>4190002</t>
  </si>
  <si>
    <t>%,V4190005</t>
  </si>
  <si>
    <t>4190005</t>
  </si>
  <si>
    <t>%,V4191000</t>
  </si>
  <si>
    <t>4191000</t>
  </si>
  <si>
    <t>%,V4210002</t>
  </si>
  <si>
    <t>4210002</t>
  </si>
  <si>
    <t>%,V4210005</t>
  </si>
  <si>
    <t>4210005</t>
  </si>
  <si>
    <t>%,V4210006</t>
  </si>
  <si>
    <t>4210006</t>
  </si>
  <si>
    <t>%,V4210007</t>
  </si>
  <si>
    <t>4210007</t>
  </si>
  <si>
    <t>%,V4210009</t>
  </si>
  <si>
    <t>4210009</t>
  </si>
  <si>
    <t>%,V4210013</t>
  </si>
  <si>
    <t>4210013</t>
  </si>
  <si>
    <t>%,V4210017</t>
  </si>
  <si>
    <t>4210017</t>
  </si>
  <si>
    <t>%,V4210018</t>
  </si>
  <si>
    <t>4210018</t>
  </si>
  <si>
    <t>%,V4210021</t>
  </si>
  <si>
    <t>4210021</t>
  </si>
  <si>
    <t>%,V4210022</t>
  </si>
  <si>
    <t>4210022</t>
  </si>
  <si>
    <t>%,V4210023</t>
  </si>
  <si>
    <t>4210023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</si>
  <si>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</si>
  <si>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</si>
  <si>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</si>
  <si>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</si>
  <si>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</si>
  <si>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</si>
  <si>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</si>
  <si>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</si>
  <si>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</si>
  <si>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</si>
  <si>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</si>
  <si>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</si>
  <si>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</si>
  <si>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</si>
  <si>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</si>
  <si>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</si>
  <si>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%,V4210036</t>
  </si>
  <si>
    <t>4210036</t>
  </si>
  <si>
    <t>%,V4210038</t>
  </si>
  <si>
    <t>4210038</t>
  </si>
  <si>
    <t>%,V4210039</t>
  </si>
  <si>
    <t>4210039</t>
  </si>
  <si>
    <t>%,V4210043</t>
  </si>
  <si>
    <t>4210043</t>
  </si>
  <si>
    <t>%,V4210044</t>
  </si>
  <si>
    <t>4210044</t>
  </si>
  <si>
    <t>%,V4210045</t>
  </si>
  <si>
    <t>4210045</t>
  </si>
  <si>
    <t>%,V4210046</t>
  </si>
  <si>
    <t>4210046</t>
  </si>
  <si>
    <t>%,V4210049</t>
  </si>
  <si>
    <t>4210049</t>
  </si>
  <si>
    <t>%,V4210053</t>
  </si>
  <si>
    <t>4210053</t>
  </si>
  <si>
    <t>%,V4210056</t>
  </si>
  <si>
    <t>4210056</t>
  </si>
  <si>
    <t>%,V4211000</t>
  </si>
  <si>
    <t>4211000</t>
  </si>
  <si>
    <t>%,V408201406</t>
  </si>
  <si>
    <t>408201406</t>
  </si>
  <si>
    <t>%,V4212000</t>
  </si>
  <si>
    <t>4212000</t>
  </si>
  <si>
    <t>%,V4261000</t>
  </si>
  <si>
    <t>4261000</t>
  </si>
  <si>
    <t>%,V4263001</t>
  </si>
  <si>
    <t>4263001</t>
  </si>
  <si>
    <t>%,V4263004</t>
  </si>
  <si>
    <t>4263004</t>
  </si>
  <si>
    <t>%,V4264000</t>
  </si>
  <si>
    <t>4264000</t>
  </si>
  <si>
    <t>%,V4265002</t>
  </si>
  <si>
    <t>4265002</t>
  </si>
  <si>
    <t>%,V4265003</t>
  </si>
  <si>
    <t>4265003</t>
  </si>
  <si>
    <t>%,V4265004</t>
  </si>
  <si>
    <t>4265004</t>
  </si>
  <si>
    <t>%,V4265007</t>
  </si>
  <si>
    <t>4265007</t>
  </si>
  <si>
    <t>%,V4265011</t>
  </si>
  <si>
    <t>4265011</t>
  </si>
  <si>
    <t>%,V4265053</t>
  </si>
  <si>
    <t>4265053</t>
  </si>
  <si>
    <t>%,V4265056</t>
  </si>
  <si>
    <t>4265056</t>
  </si>
  <si>
    <t>%,V4092001</t>
  </si>
  <si>
    <t>4092001</t>
  </si>
  <si>
    <t>%,V409200208</t>
  </si>
  <si>
    <t>409200208</t>
  </si>
  <si>
    <t>%,V4102001</t>
  </si>
  <si>
    <t>4102001</t>
  </si>
  <si>
    <t>%,V4112001</t>
  </si>
  <si>
    <t>4112001</t>
  </si>
  <si>
    <t>%,V4115001</t>
  </si>
  <si>
    <t>4115001</t>
  </si>
  <si>
    <t>%,V4270006</t>
  </si>
  <si>
    <t>4270006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</si>
  <si>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</si>
  <si>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</si>
  <si>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</si>
  <si>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</si>
  <si>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</si>
  <si>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</si>
  <si>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</si>
  <si>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</si>
  <si>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%,V4281001</t>
  </si>
  <si>
    <t>4281001</t>
  </si>
  <si>
    <t>%,V4281004</t>
  </si>
  <si>
    <t>4281004</t>
  </si>
  <si>
    <t>%,V4310001</t>
  </si>
  <si>
    <t>4310001</t>
  </si>
  <si>
    <t>%,V4310002</t>
  </si>
  <si>
    <t>4310002</t>
  </si>
  <si>
    <t>%,V4320000</t>
  </si>
  <si>
    <t>4320000</t>
  </si>
  <si>
    <t>Gain Disposition of Allowances</t>
  </si>
  <si>
    <t>Comp. Allow. Gains SO2</t>
  </si>
  <si>
    <t>Loss Disposition of Allowances</t>
  </si>
  <si>
    <t>Residential Sales-W/Space Htg</t>
  </si>
  <si>
    <t>Residential Sales-W/O Space Ht</t>
  </si>
  <si>
    <t>Residential Fuel Rev</t>
  </si>
  <si>
    <t>Commercial Sales</t>
  </si>
  <si>
    <t>Industrial Sales (Excl Mines)</t>
  </si>
  <si>
    <t>Ind Sales-NonAffil(Incl Mines)</t>
  </si>
  <si>
    <t>Sales to Pub Auth - Schools</t>
  </si>
  <si>
    <t>Sales to Pub Auth - Ex Schools</t>
  </si>
  <si>
    <t>Commercial Fuel Rev</t>
  </si>
  <si>
    <t>Industrial Fuel Rev</t>
  </si>
  <si>
    <t>Public Street/Highway Lighting</t>
  </si>
  <si>
    <t>Public St &amp; Hwy Light Fuel Rev</t>
  </si>
  <si>
    <t>Sales for Resale - NonAssoc</t>
  </si>
  <si>
    <t>Sales for Resale-Nonaff-Ancill</t>
  </si>
  <si>
    <t>Sales for Resale-Nonaff-Transm</t>
  </si>
  <si>
    <t>Sales for Resale-Bookout Sales</t>
  </si>
  <si>
    <t>Sales for Resale-Option Sales</t>
  </si>
  <si>
    <t>Sales for Resale-Bookout Purch</t>
  </si>
  <si>
    <t>Sales for Resale-Option Purch</t>
  </si>
  <si>
    <t>Sale for Resl - Real from East</t>
  </si>
  <si>
    <t>Whsal/Muni/Pb Ath Fuel Rev</t>
  </si>
  <si>
    <t>Sale/Resale - NA - Fuel Rev</t>
  </si>
  <si>
    <t>Whsal/Muni/Pub Auth Base Rev</t>
  </si>
  <si>
    <t>Purch Pwr PhysTrad - Non Assoc</t>
  </si>
  <si>
    <t>PWR Trding Trans Exp-NonAssoc</t>
  </si>
  <si>
    <t>Sales for Resale - Hedge Trans</t>
  </si>
  <si>
    <t>Financial Spark Gas - Realized</t>
  </si>
  <si>
    <t>Financial Electric Realized</t>
  </si>
  <si>
    <t>PJM Energy Sales Margin</t>
  </si>
  <si>
    <t>PJM Spot Energy Purchases</t>
  </si>
  <si>
    <t>PJM Explicit Congestion OSS</t>
  </si>
  <si>
    <t>PJM Implicit Congestion-OSS</t>
  </si>
  <si>
    <t>PJM Implicit Congestion-LSE</t>
  </si>
  <si>
    <t>PJM Transm. Loss - OSS</t>
  </si>
  <si>
    <t>PJM Ancillary Serv.-Reg</t>
  </si>
  <si>
    <t>PJM Ancillary Serv.-Spin</t>
  </si>
  <si>
    <t>PJM Oper.Reserve Rev-OSS</t>
  </si>
  <si>
    <t>PJM Capacity Cr. Net Sales</t>
  </si>
  <si>
    <t>PJM FTR Revenue-OSS</t>
  </si>
  <si>
    <t>PJM FTR Revenue-LSE</t>
  </si>
  <si>
    <t>PJM Energy Sales Cost</t>
  </si>
  <si>
    <t>PJM Pt2Pt Trans.Purch-NonAff.</t>
  </si>
  <si>
    <t>PJM NITS Purch-NonAff.</t>
  </si>
  <si>
    <t>PJM Oper.Reserve Rev-LSE</t>
  </si>
  <si>
    <t>PJM FTR Revenue-Spec</t>
  </si>
  <si>
    <t>PJM TO Admin. Exp.-NonAff.</t>
  </si>
  <si>
    <t>Non-ECR Phys. Sales-OSS</t>
  </si>
  <si>
    <t>PJM Transm. Loss - LSE</t>
  </si>
  <si>
    <t>PJM Meter Corrections-OSS</t>
  </si>
  <si>
    <t>PJM Meter Corrections-LSE</t>
  </si>
  <si>
    <t>Realiz. Sharing-447 Optim</t>
  </si>
  <si>
    <t>Realiz. Sharing-PJM OSS</t>
  </si>
  <si>
    <t>PJM Incremental Spot-OSS</t>
  </si>
  <si>
    <t>PJM Incremental Exp Cong-OSS</t>
  </si>
  <si>
    <t>PJM Incremental Imp Cong-OSS</t>
  </si>
  <si>
    <t>Non ECR Purchased Power OSS</t>
  </si>
  <si>
    <t>PJM Contract Net Charge Credit</t>
  </si>
  <si>
    <t>Financial Hedge Realized</t>
  </si>
  <si>
    <t>Realiz.Sharing - 06 SIA</t>
  </si>
  <si>
    <t>PJM Hourly Net Purch.-FERC</t>
  </si>
  <si>
    <t>Transm. Rev.-Dedic. Whlsl/Muni</t>
  </si>
  <si>
    <t>OSS Physical Margin Reclass</t>
  </si>
  <si>
    <t>OSS Optim. Margin Reclass</t>
  </si>
  <si>
    <t>Marginal Explicit Losses</t>
  </si>
  <si>
    <t>MISO FTR Revenues OSS</t>
  </si>
  <si>
    <t>Interest Rate Swaps-Power</t>
  </si>
  <si>
    <t>Capacity Sales Trading</t>
  </si>
  <si>
    <t>PJM OpRes-LSE-Credit</t>
  </si>
  <si>
    <t>PJM OpRes-LSE-Charge</t>
  </si>
  <si>
    <t>PJM Spinning-Credit</t>
  </si>
  <si>
    <t>PJM Spinning-Charge</t>
  </si>
  <si>
    <t>PJM Trans loss credits-OSS</t>
  </si>
  <si>
    <t>PJM transm loss charges - LSE</t>
  </si>
  <si>
    <t>PJM Transm loss credits-LSE</t>
  </si>
  <si>
    <t>PJM transm loss charges-OSS</t>
  </si>
  <si>
    <t>PJM ML OSS 3 Pct Rev</t>
  </si>
  <si>
    <t>PJM ML OSS 3 Pct Fuel</t>
  </si>
  <si>
    <t>PJM ML OSS 3 Pct NonFuel</t>
  </si>
  <si>
    <t>PJM Explicit Loss not in ECR</t>
  </si>
  <si>
    <t>Forfeited Discounts</t>
  </si>
  <si>
    <t>Misc Service Rev - Nonaffil</t>
  </si>
  <si>
    <t>Rent From Elect Property-NAC</t>
  </si>
  <si>
    <t>Rent From Elect Prop-ABD-Nonaf</t>
  </si>
  <si>
    <t>Oth Elect Rev - DSM Program</t>
  </si>
  <si>
    <t>Oth Elect Rev - Nonaffiliated</t>
  </si>
  <si>
    <t>Oth Elect Rev-Trans-Nonaffil</t>
  </si>
  <si>
    <t>Other Electric Revenues - ABD</t>
  </si>
  <si>
    <t>Miscellaneous Revenue-NonAffil</t>
  </si>
  <si>
    <t>Merch Generation Finan -Realzd</t>
  </si>
  <si>
    <t>Oth Elec Rev-Coal Trd Rlzd G-L</t>
  </si>
  <si>
    <t>PJM NITS Revenue-NonAff.</t>
  </si>
  <si>
    <t>PJM Pt2Pt Trans.Rev.-NonAff.</t>
  </si>
  <si>
    <t>PJM TO Admin. Rev..-NonAff.</t>
  </si>
  <si>
    <t>Buckeye Admin. Fee Revenue</t>
  </si>
  <si>
    <t>SECA Transmission Revenue</t>
  </si>
  <si>
    <t>PJM Expansion Cost Recov</t>
  </si>
  <si>
    <t>RTO Form. Cost Recovery</t>
  </si>
  <si>
    <t>Sales of Renew. Energy Credits</t>
  </si>
  <si>
    <t>MTM-Emissions Compliance</t>
  </si>
  <si>
    <t>Interest Rate Swaps-Coal</t>
  </si>
  <si>
    <t>RTO Formation Cost Recovery</t>
  </si>
  <si>
    <t>PJM Point to Point Trans Svc</t>
  </si>
  <si>
    <t>PJM Trans Owner Admin Rev</t>
  </si>
  <si>
    <t>PJM Network Integ Trans Svc</t>
  </si>
  <si>
    <t>Sales for Resale - Assoc Cos</t>
  </si>
  <si>
    <t>Sls for Rsl - Fuel Rev - Assoc</t>
  </si>
  <si>
    <t>Pool Sales to Dow Plt- Affil</t>
  </si>
  <si>
    <t>Sales for Res-Aff. Pool Energy</t>
  </si>
  <si>
    <t>Rent From Elect Property - Af</t>
  </si>
  <si>
    <t>SALES TO AFFILIATES</t>
  </si>
  <si>
    <t>GROSS OPERATING REVENUES</t>
  </si>
  <si>
    <t>PROVISION FOR RATE REFUND</t>
  </si>
  <si>
    <t>Fuel</t>
  </si>
  <si>
    <t>Fuel Consumed</t>
  </si>
  <si>
    <t>Fuel - Procure Unload &amp; Handle</t>
  </si>
  <si>
    <t>Fuel - Deferred</t>
  </si>
  <si>
    <t>Fuel Survey Activity</t>
  </si>
  <si>
    <t>Fuel Oil Consumed</t>
  </si>
  <si>
    <t>PJM Fuel ML 3 Pct -DR</t>
  </si>
  <si>
    <t>PJM Fuel ML 3 Pct -CR</t>
  </si>
  <si>
    <t>FUEL</t>
  </si>
  <si>
    <t>Purch Pwr-NonTrading-Nonassoc</t>
  </si>
  <si>
    <t>Gas-Conversion-Mone Plant</t>
  </si>
  <si>
    <t>PJM Normal Purchases (non-ECR)</t>
  </si>
  <si>
    <t>PJM Emer.Energy Purch.</t>
  </si>
  <si>
    <t>Buckeye Excess Energy-OSS</t>
  </si>
  <si>
    <t>PJM Inadvertent Mtr Res-OSS</t>
  </si>
  <si>
    <t>PJM Inadvertent Mtr Res-LSE</t>
  </si>
  <si>
    <t>PJM Ancillary Serv.-Sync</t>
  </si>
  <si>
    <t>PJM OATT Ancill.-Reactive</t>
  </si>
  <si>
    <t>PJM OATT Ancill. - Black</t>
  </si>
  <si>
    <t>Realiz. Sharing-555 Optim.</t>
  </si>
  <si>
    <t>PJM Ancill. Regulation Purch.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</si>
  <si>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</si>
  <si>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</si>
  <si>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</si>
  <si>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</si>
  <si>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</si>
  <si>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</si>
  <si>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Spinning Reserve-Charge</t>
  </si>
  <si>
    <t>PJM Spinning Reserve-Credit</t>
  </si>
  <si>
    <t>PJM Capacity Normal Purchases</t>
  </si>
  <si>
    <t>PURCHASED POWER NON AFFIL</t>
  </si>
  <si>
    <t>Purchased Power - Associated</t>
  </si>
  <si>
    <t>Purchased Power-Pool Capacity</t>
  </si>
  <si>
    <t>Purchased Power - Pool Energy</t>
  </si>
  <si>
    <t>Purch Pwr-Non-Fuel Portion-Aff</t>
  </si>
  <si>
    <t>Pool Purch-Optimization-Affil</t>
  </si>
  <si>
    <t>Purch Power-Fuel Portion-Affil</t>
  </si>
  <si>
    <t>PURCHASE POWER AFFILIATED</t>
  </si>
  <si>
    <t>Accretion Expense</t>
  </si>
  <si>
    <t>Gain From Disposition of Plant</t>
  </si>
  <si>
    <t>Factored Cust A/R Exp - Affil</t>
  </si>
  <si>
    <t>Fact Cust A/R-Bad Debts-Affil</t>
  </si>
  <si>
    <t>Oper Supervision &amp; Engineering</t>
  </si>
  <si>
    <t>Oper Super &amp; Eng-RATA-Affil</t>
  </si>
  <si>
    <t>Steam Expenses</t>
  </si>
  <si>
    <t>Urea Expense</t>
  </si>
  <si>
    <t>Electric Expenses</t>
  </si>
  <si>
    <t>Misc Steam Power Expenses</t>
  </si>
  <si>
    <t>Misc Steam Power Exp-Assoc</t>
  </si>
  <si>
    <t>Removal Cost Expense - Steam</t>
  </si>
  <si>
    <t>NSR Settlement Expense</t>
  </si>
  <si>
    <t>Allowance Consumption SO2</t>
  </si>
  <si>
    <t>Allowance Expenses</t>
  </si>
  <si>
    <t>CO2 Allowance Consumption</t>
  </si>
  <si>
    <t>Misc Other Pwer Generation Exp</t>
  </si>
  <si>
    <t>Sys Control &amp; Load Dispatching</t>
  </si>
  <si>
    <t>PJM Admin.Services-OSS</t>
  </si>
  <si>
    <t>PJM Admin.Services-LSE</t>
  </si>
  <si>
    <t>Other Expenses</t>
  </si>
  <si>
    <t>PJM Trans.Mkt Expan. Exp.</t>
  </si>
  <si>
    <t>Other Pwr Exp-RECs</t>
  </si>
  <si>
    <t>Load Dispatching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</si>
  <si>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</si>
  <si>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</si>
  <si>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</si>
  <si>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</si>
  <si>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</si>
  <si>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PJM Admin Defaults LSE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</si>
  <si>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</si>
  <si>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</si>
  <si>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</si>
  <si>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</si>
  <si>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</si>
  <si>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</si>
  <si>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Transmssn Elec by Others-NAC</t>
  </si>
  <si>
    <t>AEP Trans Equalization Agmt</t>
  </si>
  <si>
    <t>PJM Trans Enhancement Charge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</si>
  <si>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</si>
  <si>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</si>
  <si>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</si>
  <si>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</si>
  <si>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</si>
  <si>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Underground Line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</si>
  <si>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</si>
  <si>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</si>
  <si>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</si>
  <si>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</si>
  <si>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</si>
  <si>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</si>
  <si>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</si>
  <si>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</si>
  <si>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</si>
  <si>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</si>
  <si>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</si>
  <si>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</si>
  <si>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</si>
  <si>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</si>
  <si>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</si>
  <si>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</si>
  <si>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</si>
  <si>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</si>
  <si>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</si>
  <si>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Accts-Power Trading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</si>
  <si>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</si>
  <si>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</si>
  <si>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</si>
  <si>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</si>
  <si>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</si>
  <si>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Assistance Expense - DSM</t>
  </si>
  <si>
    <t>Information &amp; Instruct Advrtis</t>
  </si>
  <si>
    <t>Misc Cust Svc&amp;Informational Ex</t>
  </si>
  <si>
    <t>Misc Cust Svc &amp; Info Exp - RCS</t>
  </si>
  <si>
    <t>Supervision - Comm &amp; Ind</t>
  </si>
  <si>
    <t>Demo &amp; Selling Exp - Area Dev</t>
  </si>
  <si>
    <t>Administrative &amp; Gen Salaries</t>
  </si>
  <si>
    <t>I C Adjustments</t>
  </si>
  <si>
    <t>Off Supl &amp; Exp - Nonassociated</t>
  </si>
  <si>
    <t>Office Supplies &amp; Exp - Trnsf</t>
  </si>
  <si>
    <t>Office Utilites</t>
  </si>
  <si>
    <t>Administrative Exp Trnsf - Cr</t>
  </si>
  <si>
    <t>Admin Exp Trnsf to Cnstrction</t>
  </si>
  <si>
    <t>Admin Exp Trnsf Non-Utlty Acct</t>
  </si>
  <si>
    <t>Admin Exp Trnsf to ABD</t>
  </si>
  <si>
    <t>SSA Expense Transfers BL</t>
  </si>
  <si>
    <t>Outside Svcs Empl - Nonassoc</t>
  </si>
  <si>
    <t>Outside Svcs Empl - 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</si>
  <si>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</si>
  <si>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</si>
  <si>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</si>
  <si>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</si>
  <si>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</si>
  <si>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</si>
  <si>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</si>
  <si>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</si>
  <si>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Directors Travel/Accident Ins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</si>
  <si>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</si>
  <si>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</si>
  <si>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</si>
  <si>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</si>
  <si>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</si>
  <si>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</si>
  <si>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</si>
  <si>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</si>
  <si>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</si>
  <si>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</si>
  <si>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</si>
  <si>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</si>
  <si>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</si>
  <si>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Employee Benefit Exp - COLI</t>
  </si>
  <si>
    <t>Postretirement Benefits - OPEB</t>
  </si>
  <si>
    <t>Savings Plan Administration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</si>
  <si>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</si>
  <si>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</si>
  <si>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</si>
  <si>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</si>
  <si>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</si>
  <si>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</si>
  <si>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</si>
  <si>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</si>
  <si>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</si>
  <si>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</si>
  <si>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</si>
  <si>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Exp-Case</t>
  </si>
  <si>
    <t>General Advertising Expenses</t>
  </si>
  <si>
    <t>Newspaper Advertising Space</t>
  </si>
  <si>
    <t>Radio Station Advertising Time</t>
  </si>
  <si>
    <t>TV Station Advertising Time</t>
  </si>
  <si>
    <t>Spec Corporate Comm Info Proj</t>
  </si>
  <si>
    <t>Special Adv Space &amp; Prod Exp</t>
  </si>
  <si>
    <t>Direct Mail and Handouts</t>
  </si>
  <si>
    <t>Fairs, Shows, and Exhibits</t>
  </si>
  <si>
    <t>Publicity</t>
  </si>
  <si>
    <t>Dedications, Tours, &amp; Openings</t>
  </si>
  <si>
    <t>Public Opinion Surveys</t>
  </si>
  <si>
    <t>Movies Slide Films &amp; Speeches</t>
  </si>
  <si>
    <t>Video Communications</t>
  </si>
  <si>
    <t>Other Corporate Comm Exp</t>
  </si>
  <si>
    <t>Corporate Comm Exp Transferred</t>
  </si>
  <si>
    <t>Misc General Expenses</t>
  </si>
  <si>
    <t>Corporate &amp; Fiscal Expenses</t>
  </si>
  <si>
    <t>Research, Develop&amp;Demonstr Exp</t>
  </si>
  <si>
    <t>Assoc Business Development Exp</t>
  </si>
  <si>
    <t>Rents - Real Property</t>
  </si>
  <si>
    <t>Rents - Personal Property</t>
  </si>
  <si>
    <t>Rents - Real Property - Assoc</t>
  </si>
  <si>
    <t>OTHER OPERATION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</si>
  <si>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</si>
  <si>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</si>
  <si>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</si>
  <si>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</si>
  <si>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</si>
  <si>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</si>
  <si>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</si>
  <si>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</si>
  <si>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</si>
  <si>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</si>
  <si>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</si>
  <si>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</si>
  <si>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</si>
  <si>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</si>
  <si>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</si>
  <si>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</si>
  <si>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</si>
  <si>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</si>
  <si>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</si>
  <si>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</si>
  <si>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Prprty Held Fture Use</t>
  </si>
  <si>
    <t>Maint of Data Equipment</t>
  </si>
  <si>
    <t>Maint of Cmmncation Eq-Unall</t>
  </si>
  <si>
    <t>Maint of Office Furniture &amp; Eq</t>
  </si>
  <si>
    <t>MAINTENANCE</t>
  </si>
  <si>
    <t>Depreciation Exp</t>
  </si>
  <si>
    <t>Depr - Asset Retirement Oblig</t>
  </si>
  <si>
    <t>Depr Exp - Removal Cost</t>
  </si>
  <si>
    <t>Amort. of Plant</t>
  </si>
  <si>
    <t>Amort of Plt Acq Adj</t>
  </si>
  <si>
    <t>Regulatory Debits</t>
  </si>
  <si>
    <t>Regulatory Credits - ARO</t>
  </si>
  <si>
    <t>DEPRECIATION AND AMORTIZATION</t>
  </si>
  <si>
    <t>FICA</t>
  </si>
  <si>
    <t>Federal Unemployment Tax</t>
  </si>
  <si>
    <t>Real &amp;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</si>
  <si>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</si>
  <si>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</si>
  <si>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</si>
  <si>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</si>
  <si>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</si>
  <si>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Publ Serv Comm Tax/Fees</t>
  </si>
  <si>
    <t>State Sales and Use Taxes</t>
  </si>
  <si>
    <t>Municipal License Fees</t>
  </si>
  <si>
    <t>Real/Pers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</si>
  <si>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</si>
  <si>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</si>
  <si>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</si>
  <si>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</si>
  <si>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</si>
  <si>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Taxes, UOI - Federal</t>
  </si>
  <si>
    <t>Prov Def I/T Util Op Inc-Fed</t>
  </si>
  <si>
    <t>Prv Def I/T-Cr Util Op Inc-Fed</t>
  </si>
  <si>
    <t>ITC Adj, Utility Oper - Fed</t>
  </si>
  <si>
    <t>FEDERAL INCOME TAXES</t>
  </si>
  <si>
    <t>Water Heater - Other Expenses</t>
  </si>
  <si>
    <t>Non-Operatng Rental Income</t>
  </si>
  <si>
    <t>Non-Opratng Rntal Inc-Depr</t>
  </si>
  <si>
    <t>Int &amp; Dividend Inc - Nonassoc</t>
  </si>
  <si>
    <t>Interest Income - Assoc CBP</t>
  </si>
  <si>
    <t>Allw Oth Fnds Usd Drng Cnstr</t>
  </si>
  <si>
    <t>Misc Non-Op Inc-NonAsc-Rents</t>
  </si>
  <si>
    <t>Misc Non-Op Inc-NonAsc-Timber</t>
  </si>
  <si>
    <t>Misc Non-Op Inc-NonAsc - Allow</t>
  </si>
  <si>
    <t>Misc Non-Op Inc - NonAsc - Oth</t>
  </si>
  <si>
    <t>Misc Non-Op Exp - NonAssoc</t>
  </si>
  <si>
    <t>Int Rate Hedge Unrealized Gain</t>
  </si>
  <si>
    <t>MTM Power Trading Gain/Losses</t>
  </si>
  <si>
    <t>Power Trading Gains - Realized</t>
  </si>
  <si>
    <t>MTM Credit Reserve (B/L)</t>
  </si>
  <si>
    <t>PWR Trding Loss\Phys Purchases</t>
  </si>
  <si>
    <t>PWR Trding Loss\Real Financial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</si>
  <si>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</si>
  <si>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</si>
  <si>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</si>
  <si>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</si>
  <si>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</si>
  <si>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</si>
  <si>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</si>
  <si>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</si>
  <si>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Gn/Ls MTM Emissions - Realized</t>
  </si>
  <si>
    <t>Speculative Realized SO2</t>
  </si>
  <si>
    <t>Carrying Charges</t>
  </si>
  <si>
    <t>Realiz Sharing West Coast Pwr</t>
  </si>
  <si>
    <t>Realiz Sharing NY ISO</t>
  </si>
  <si>
    <t>UnReal Aff Fin Assign SNWA</t>
  </si>
  <si>
    <t>Real Aff Fin Assign SNWA</t>
  </si>
  <si>
    <t>Interest Rate Swaps-BTL Power</t>
  </si>
  <si>
    <t>Specul. Allow. Gains-SO2</t>
  </si>
  <si>
    <t>Specul. Allow. Gains-CO2</t>
  </si>
  <si>
    <t>Gain on Dspsition of Property</t>
  </si>
  <si>
    <t>OTHER INCOME</t>
  </si>
  <si>
    <t>Loss on Dspsition of Property</t>
  </si>
  <si>
    <t>Donations</t>
  </si>
  <si>
    <t>Penalties</t>
  </si>
  <si>
    <t>NSR Settlement Penalties</t>
  </si>
  <si>
    <t>Civic &amp; Political Activities</t>
  </si>
  <si>
    <t>Other Deductions - Nonassoc</t>
  </si>
  <si>
    <t>Special Allowance Losses</t>
  </si>
  <si>
    <t>Social &amp; Service Club Dues</t>
  </si>
  <si>
    <t>Regulatory Expenses</t>
  </si>
  <si>
    <t>Int Rate Hedge Unreal Losses</t>
  </si>
  <si>
    <t>Specul. Allow Loss-SO2</t>
  </si>
  <si>
    <t>Specul. Allow Loss-CO2</t>
  </si>
  <si>
    <t>OTHER INCOME DEDUCTIONS</t>
  </si>
  <si>
    <t>Inc Tax, Oth Inc&amp;Ded-Federal</t>
  </si>
  <si>
    <t>Inc Tax, Oth Inc &amp; Ded - State</t>
  </si>
  <si>
    <t>Prov Def I/T Oth I&amp;D - Federal</t>
  </si>
  <si>
    <t>Prv Def I/T-Cr Oth I&amp;D-Fed</t>
  </si>
  <si>
    <t>ITC Adj, Non-Util Oper - Fed</t>
  </si>
  <si>
    <t>INC TAXES APPL TO OTH INC&amp;DED</t>
  </si>
  <si>
    <t>Int on LTD - Sen Unsec Notes</t>
  </si>
  <si>
    <t>Interest Exp - Assoc Non-CBP</t>
  </si>
  <si>
    <t>INTEREST ON LONG-TERM DEBT</t>
  </si>
  <si>
    <t>Int to Assoc Co - CBP</t>
  </si>
  <si>
    <t>INT SHORT TERM DEBT - AFFIL</t>
  </si>
  <si>
    <t>Lines Of Credit</t>
  </si>
  <si>
    <t>INT SHORT TERM DEBT - NON-AFFL</t>
  </si>
  <si>
    <t>Amrtz Dscnt&amp;Exp-Sn Unsec Note</t>
  </si>
  <si>
    <t>AMORT OF DEBT DISC, PREM &amp; EXP</t>
  </si>
  <si>
    <t>Amrtz Loss Rcquired Debt-FMB</t>
  </si>
  <si>
    <t>Amrtz Loss Rcquired Debt-Dbnt</t>
  </si>
  <si>
    <t>AMORT LOSS ON REACQUIRED DEBT</t>
  </si>
  <si>
    <t>AMORT GAIN ON REACQUIRED DEBT</t>
  </si>
  <si>
    <t>Other Interest Expense</t>
  </si>
  <si>
    <t>Interest on Customer Deposits</t>
  </si>
  <si>
    <t>OTHER INTEREST EXPENSE</t>
  </si>
  <si>
    <t>Allw Brrwed Fnds Used Cnstr-Cr</t>
  </si>
  <si>
    <t>AFUDC BORROWED FUNDS - CR</t>
  </si>
  <si>
    <t>PREF STK DIVIDEND REQUIREMENT</t>
  </si>
  <si>
    <t>GLR1100S</t>
  </si>
  <si>
    <t>2008-05-31</t>
  </si>
  <si>
    <t>KYP CORP CONSOLIDATED</t>
  </si>
  <si>
    <t>Kentucky Power Integrated Elim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</si>
</sst>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b/>
      <sz val="10"/>
      <color indexed="14"/>
      <name val="Arial"/>
      <family val="2"/>
    </font>
    <font>
      <sz val="10"/>
      <color indexed="33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 horizontal="centerContinuous"/>
    </xf>
    <xf numFmtId="8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 horizontal="centerContinuous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/>
    </xf>
    <xf numFmtId="169" fontId="1" fillId="0" borderId="0" xfId="0" applyNumberFormat="1" applyFont="1" applyAlignment="1">
      <alignment horizontal="centerContinuous"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centerContinuous"/>
    </xf>
    <xf numFmtId="40" fontId="1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"/>
    </xf>
    <xf numFmtId="40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71" fontId="1" fillId="0" borderId="0" xfId="0" applyNumberFormat="1" applyFont="1" applyFill="1" applyAlignment="1">
      <alignment horizontal="right"/>
    </xf>
    <xf numFmtId="8" fontId="1" fillId="0" borderId="0" xfId="0" applyNumberFormat="1" applyFont="1" applyFill="1" applyAlignment="1">
      <alignment/>
    </xf>
    <xf numFmtId="40" fontId="5" fillId="0" borderId="0" xfId="0" applyNumberFormat="1" applyFont="1" applyAlignment="1">
      <alignment horizontal="left"/>
    </xf>
    <xf numFmtId="171" fontId="0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171" fontId="1" fillId="0" borderId="0" xfId="0" applyNumberFormat="1" applyFont="1" applyFill="1" applyAlignment="1" quotePrefix="1">
      <alignment horizontal="right"/>
    </xf>
    <xf numFmtId="40" fontId="6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6" fillId="0" borderId="0" xfId="0" applyNumberFormat="1" applyFont="1" applyFill="1" applyAlignment="1">
      <alignment horizontal="center"/>
    </xf>
    <xf numFmtId="40" fontId="7" fillId="0" borderId="0" xfId="0" applyNumberFormat="1" applyFont="1" applyAlignment="1">
      <alignment horizontal="left"/>
    </xf>
    <xf numFmtId="0" fontId="7" fillId="0" borderId="0" xfId="0" applyNumberFormat="1" applyFont="1" applyFill="1" applyAlignment="1" quotePrefix="1">
      <alignment horizontal="left"/>
    </xf>
    <xf numFmtId="8" fontId="1" fillId="0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>
      <alignment/>
    </xf>
    <xf numFmtId="3" fontId="9" fillId="2" borderId="0" xfId="0" applyNumberFormat="1" applyFont="1" applyFill="1" applyBorder="1" applyAlignment="1">
      <alignment horizontal="left"/>
    </xf>
    <xf numFmtId="3" fontId="1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0" fontId="6" fillId="2" borderId="0" xfId="0" applyFont="1" applyFill="1" applyAlignment="1" quotePrefix="1">
      <alignment/>
    </xf>
    <xf numFmtId="3" fontId="10" fillId="2" borderId="0" xfId="0" applyNumberFormat="1" applyFont="1" applyFill="1" applyAlignment="1" quotePrefix="1">
      <alignment/>
    </xf>
    <xf numFmtId="40" fontId="5" fillId="0" borderId="1" xfId="0" applyNumberFormat="1" applyFont="1" applyBorder="1" applyAlignment="1" quotePrefix="1">
      <alignment horizontal="center"/>
    </xf>
    <xf numFmtId="40" fontId="1" fillId="0" borderId="1" xfId="0" applyNumberFormat="1" applyFont="1" applyBorder="1" applyAlignment="1">
      <alignment/>
    </xf>
    <xf numFmtId="40" fontId="1" fillId="0" borderId="1" xfId="0" applyNumberFormat="1" applyFont="1" applyFill="1" applyBorder="1" applyAlignment="1">
      <alignment/>
    </xf>
    <xf numFmtId="171" fontId="1" fillId="0" borderId="1" xfId="0" applyNumberFormat="1" applyFont="1" applyFill="1" applyBorder="1" applyAlignment="1">
      <alignment horizontal="right"/>
    </xf>
    <xf numFmtId="8" fontId="1" fillId="0" borderId="1" xfId="0" applyNumberFormat="1" applyFont="1" applyFill="1" applyBorder="1" applyAlignment="1">
      <alignment/>
    </xf>
    <xf numFmtId="40" fontId="1" fillId="0" borderId="1" xfId="0" applyNumberFormat="1" applyFont="1" applyFill="1" applyBorder="1" applyAlignment="1">
      <alignment/>
    </xf>
    <xf numFmtId="40" fontId="1" fillId="0" borderId="1" xfId="0" applyNumberFormat="1" applyFont="1" applyFill="1" applyBorder="1" applyAlignment="1">
      <alignment horizontal="right"/>
    </xf>
    <xf numFmtId="40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0" fontId="1" fillId="0" borderId="1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71" fontId="1" fillId="0" borderId="1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 quotePrefix="1">
      <alignment horizontal="right"/>
    </xf>
    <xf numFmtId="0" fontId="7" fillId="0" borderId="0" xfId="0" applyNumberFormat="1" applyFont="1" applyFill="1" applyAlignment="1" quotePrefix="1">
      <alignment horizontal="left"/>
    </xf>
    <xf numFmtId="0" fontId="0" fillId="0" borderId="0" xfId="0" applyFont="1" applyAlignment="1">
      <alignment/>
    </xf>
    <xf numFmtId="40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" fontId="1" fillId="0" borderId="1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Continuous"/>
    </xf>
    <xf numFmtId="38" fontId="9" fillId="2" borderId="0" xfId="0" applyNumberFormat="1" applyFont="1" applyFill="1" applyBorder="1" applyAlignment="1">
      <alignment horizontal="left"/>
    </xf>
    <xf numFmtId="38" fontId="0" fillId="2" borderId="0" xfId="0" applyNumberFormat="1" applyFill="1" applyAlignment="1">
      <alignment/>
    </xf>
    <xf numFmtId="38" fontId="0" fillId="2" borderId="0" xfId="0" applyNumberFormat="1" applyFont="1" applyFill="1" applyAlignment="1" applyProtection="1">
      <alignment horizontal="centerContinuous"/>
      <protection hidden="1"/>
    </xf>
    <xf numFmtId="38" fontId="1" fillId="2" borderId="0" xfId="0" applyNumberFormat="1" applyFont="1" applyFill="1" applyAlignment="1">
      <alignment/>
    </xf>
    <xf numFmtId="38" fontId="0" fillId="2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0" fontId="1" fillId="2" borderId="0" xfId="0" applyNumberFormat="1" applyFont="1" applyFill="1" applyAlignment="1">
      <alignment/>
    </xf>
    <xf numFmtId="40" fontId="0" fillId="2" borderId="0" xfId="0" applyNumberFormat="1" applyFont="1" applyFill="1" applyAlignment="1">
      <alignment/>
    </xf>
    <xf numFmtId="40" fontId="1" fillId="2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horizontal="center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40" fontId="11" fillId="0" borderId="0" xfId="0" applyNumberFormat="1" applyFont="1" applyFill="1" applyAlignment="1">
      <alignment horizontal="center"/>
    </xf>
    <xf numFmtId="8" fontId="11" fillId="0" borderId="0" xfId="0" applyNumberFormat="1" applyFont="1" applyFill="1" applyAlignment="1">
      <alignment horizontal="center"/>
    </xf>
    <xf numFmtId="40" fontId="1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0" fontId="1" fillId="0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40" fontId="1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0" fontId="7" fillId="0" borderId="0" xfId="0" applyNumberFormat="1" applyFont="1" applyFill="1" applyAlignment="1">
      <alignment horizontal="left"/>
    </xf>
    <xf numFmtId="40" fontId="0" fillId="0" borderId="0" xfId="0" applyNumberFormat="1" applyFont="1" applyFill="1" applyAlignment="1" quotePrefix="1">
      <alignment horizontal="right"/>
    </xf>
    <xf numFmtId="40" fontId="1" fillId="0" borderId="0" xfId="0" applyNumberFormat="1" applyFont="1" applyFill="1" applyAlignment="1" quotePrefix="1">
      <alignment horizontal="right"/>
    </xf>
    <xf numFmtId="3" fontId="1" fillId="0" borderId="1" xfId="0" applyNumberFormat="1" applyFont="1" applyBorder="1" applyAlignment="1" quotePrefix="1">
      <alignment/>
    </xf>
    <xf numFmtId="3" fontId="0" fillId="2" borderId="0" xfId="0" applyNumberFormat="1" applyFont="1" applyFill="1" applyAlignment="1" applyProtection="1" quotePrefix="1">
      <alignment horizontal="centerContinuous"/>
      <protection hidden="1"/>
    </xf>
    <xf numFmtId="38" fontId="0" fillId="2" borderId="0" xfId="0" applyNumberFormat="1" applyFont="1" applyFill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60"/>
  <sheetViews>
    <sheetView tabSelected="1" zoomScale="68" zoomScaleNormal="68" workbookViewId="0" topLeftCell="A1">
      <pane xSplit="3" ySplit="7" topLeftCell="D465" activePane="bottomRight" state="frozen"/>
      <selection pane="topLeft" activeCell="B2" sqref="B2"/>
      <selection pane="topRight" activeCell="D2" sqref="D2"/>
      <selection pane="bottomLeft" activeCell="B8" sqref="B8"/>
      <selection pane="bottomRight" activeCell="C4" sqref="C4"/>
    </sheetView>
  </sheetViews>
  <sheetFormatPr defaultColWidth="9.140625" defaultRowHeight="12.75" outlineLevelRow="1"/>
  <cols>
    <col min="1" max="1" width="9.140625" style="1" hidden="1" customWidth="1"/>
    <col min="2" max="2" width="10.7109375" style="1" customWidth="1"/>
    <col min="3" max="3" width="46.140625" style="1" customWidth="1"/>
    <col min="4" max="4" width="2.7109375" style="5" customWidth="1"/>
    <col min="5" max="5" width="21.7109375" style="5" customWidth="1"/>
    <col min="6" max="6" width="2.7109375" style="5" customWidth="1"/>
    <col min="7" max="7" width="21.7109375" style="5" customWidth="1"/>
    <col min="8" max="8" width="2.7109375" style="9" customWidth="1"/>
    <col min="9" max="9" width="21.7109375" style="9" customWidth="1"/>
    <col min="10" max="10" width="2.7109375" style="9" customWidth="1"/>
    <col min="11" max="11" width="12.7109375" style="21" customWidth="1"/>
    <col min="12" max="12" width="2.7109375" style="11" customWidth="1"/>
    <col min="13" max="13" width="21.7109375" style="9" customWidth="1"/>
    <col min="14" max="14" width="2.7109375" style="11" customWidth="1"/>
    <col min="15" max="15" width="21.7109375" style="9" customWidth="1"/>
    <col min="16" max="16" width="2.7109375" style="11" customWidth="1"/>
    <col min="17" max="17" width="21.7109375" style="9" customWidth="1"/>
    <col min="18" max="18" width="2.7109375" style="9" customWidth="1"/>
    <col min="19" max="19" width="12.7109375" style="21" customWidth="1"/>
    <col min="20" max="20" width="2.7109375" style="9" customWidth="1"/>
    <col min="21" max="21" width="21.7109375" style="9" customWidth="1"/>
    <col min="22" max="22" width="2.7109375" style="9" customWidth="1"/>
    <col min="23" max="23" width="21.7109375" style="9" customWidth="1"/>
    <col min="24" max="24" width="2.7109375" style="9" customWidth="1"/>
    <col min="25" max="25" width="21.7109375" style="9" customWidth="1"/>
    <col min="26" max="26" width="2.7109375" style="9" customWidth="1"/>
    <col min="27" max="27" width="12.7109375" style="21" customWidth="1"/>
    <col min="28" max="28" width="2.7109375" style="9" customWidth="1"/>
    <col min="29" max="29" width="21.7109375" style="9" customWidth="1"/>
    <col min="30" max="30" width="2.7109375" style="9" customWidth="1"/>
    <col min="31" max="31" width="21.7109375" style="9" customWidth="1"/>
    <col min="32" max="32" width="2.7109375" style="9" customWidth="1"/>
    <col min="33" max="33" width="21.7109375" style="9" customWidth="1"/>
    <col min="34" max="34" width="2.7109375" style="9" customWidth="1"/>
    <col min="35" max="35" width="12.7109375" style="21" customWidth="1"/>
    <col min="36" max="36" width="2.7109375" style="16" customWidth="1"/>
    <col min="37" max="37" width="9.140625" style="16" customWidth="1"/>
    <col min="38" max="38" width="8.57421875" style="1" customWidth="1"/>
    <col min="39" max="42" width="9.140625" style="1" customWidth="1"/>
    <col min="43" max="43" width="9.8515625" style="1" customWidth="1"/>
    <col min="44" max="16384" width="9.140625" style="1" customWidth="1"/>
  </cols>
  <sheetData>
    <row r="1" spans="1:35" ht="12.75" hidden="1">
      <c r="A1" s="1" t="s">
        <v>0</v>
      </c>
      <c r="B1" s="16" t="s">
        <v>1</v>
      </c>
      <c r="C1" s="1" t="s">
        <v>2</v>
      </c>
      <c r="E1" s="5" t="s">
        <v>0</v>
      </c>
      <c r="G1" s="5" t="s">
        <v>3</v>
      </c>
      <c r="I1" s="9" t="s">
        <v>4</v>
      </c>
      <c r="K1" s="21" t="s">
        <v>4</v>
      </c>
      <c r="M1" s="9" t="s">
        <v>5</v>
      </c>
      <c r="O1" s="9" t="s">
        <v>6</v>
      </c>
      <c r="Q1" s="9" t="s">
        <v>4</v>
      </c>
      <c r="S1" s="21" t="s">
        <v>4</v>
      </c>
      <c r="U1" s="9" t="s">
        <v>7</v>
      </c>
      <c r="W1" s="9" t="s">
        <v>8</v>
      </c>
      <c r="Y1" s="9" t="s">
        <v>4</v>
      </c>
      <c r="AA1" s="21" t="s">
        <v>4</v>
      </c>
      <c r="AC1" s="9" t="s">
        <v>9</v>
      </c>
      <c r="AE1" s="9" t="s">
        <v>10</v>
      </c>
      <c r="AG1" s="9" t="s">
        <v>4</v>
      </c>
      <c r="AI1" s="21" t="s">
        <v>4</v>
      </c>
    </row>
    <row r="2" spans="2:44" ht="12.75">
      <c r="B2" s="79" t="str">
        <f>IF(AN530="error",AN531,AN530)</f>
        <v>KYP CORP CONSOLIDATED</v>
      </c>
      <c r="C2" s="30"/>
      <c r="D2" s="7"/>
      <c r="E2" s="6"/>
      <c r="F2" s="6"/>
      <c r="G2" s="6"/>
      <c r="H2" s="10"/>
      <c r="I2" s="10"/>
      <c r="J2" s="10"/>
      <c r="K2" s="22"/>
      <c r="L2" s="79" t="str">
        <f>IF(AN530="error",AN531,AN530)</f>
        <v>KYP CORP CONSOLIDATED</v>
      </c>
      <c r="M2" s="6"/>
      <c r="N2" s="12"/>
      <c r="O2" s="10"/>
      <c r="P2" s="24"/>
      <c r="Q2" s="20"/>
      <c r="R2" s="20"/>
      <c r="S2" s="22"/>
      <c r="T2" s="79" t="str">
        <f>IF(AN530="error",AN531,AN530)</f>
        <v>KYP CORP CONSOLIDATED</v>
      </c>
      <c r="U2" s="30"/>
      <c r="V2" s="10"/>
      <c r="W2" s="10"/>
      <c r="X2" s="20"/>
      <c r="Y2" s="20"/>
      <c r="Z2" s="20"/>
      <c r="AA2" s="22"/>
      <c r="AB2" s="79" t="str">
        <f>IF(AN530="error",AN531,AN530)</f>
        <v>KYP CORP CONSOLIDATED</v>
      </c>
      <c r="AC2" s="30"/>
      <c r="AD2" s="10"/>
      <c r="AE2" s="10"/>
      <c r="AF2" s="20"/>
      <c r="AG2" s="20"/>
      <c r="AH2" s="20"/>
      <c r="AI2" s="22"/>
      <c r="AR2" s="31"/>
    </row>
    <row r="3" spans="2:53" ht="12.75">
      <c r="B3" s="32" t="s">
        <v>11</v>
      </c>
      <c r="C3" s="30"/>
      <c r="D3" s="7"/>
      <c r="E3" s="6"/>
      <c r="F3" s="6"/>
      <c r="G3" s="6"/>
      <c r="H3" s="10"/>
      <c r="I3" s="10"/>
      <c r="J3" s="10"/>
      <c r="K3" s="22"/>
      <c r="L3" s="32" t="s">
        <v>11</v>
      </c>
      <c r="M3" s="6"/>
      <c r="N3" s="12"/>
      <c r="O3" s="10"/>
      <c r="P3" s="24"/>
      <c r="Q3" s="20"/>
      <c r="R3" s="20"/>
      <c r="S3" s="22"/>
      <c r="T3" s="32" t="s">
        <v>11</v>
      </c>
      <c r="U3" s="30"/>
      <c r="V3" s="10"/>
      <c r="W3" s="10"/>
      <c r="X3" s="20"/>
      <c r="Y3" s="20"/>
      <c r="Z3" s="20"/>
      <c r="AA3" s="22"/>
      <c r="AB3" s="32" t="s">
        <v>11</v>
      </c>
      <c r="AC3" s="30"/>
      <c r="AD3" s="10"/>
      <c r="AE3" s="10"/>
      <c r="AF3" s="20"/>
      <c r="AG3" s="20"/>
      <c r="AH3" s="20"/>
      <c r="AI3" s="22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2:53" ht="12.75">
      <c r="B4" s="19">
        <f>AO514*1</f>
        <v>39599</v>
      </c>
      <c r="C4" s="30"/>
      <c r="D4" s="7"/>
      <c r="E4" s="6"/>
      <c r="F4" s="6"/>
      <c r="G4" s="6"/>
      <c r="H4" s="10"/>
      <c r="I4" s="10"/>
      <c r="J4" s="10"/>
      <c r="K4" s="22"/>
      <c r="L4" s="19">
        <f>AO514*1</f>
        <v>39599</v>
      </c>
      <c r="M4" s="6"/>
      <c r="N4" s="12"/>
      <c r="O4" s="10"/>
      <c r="P4" s="24"/>
      <c r="Q4" s="20"/>
      <c r="R4" s="20"/>
      <c r="S4" s="22"/>
      <c r="T4" s="19">
        <f>AO514*1</f>
        <v>39599</v>
      </c>
      <c r="U4" s="30"/>
      <c r="V4" s="10"/>
      <c r="W4" s="10"/>
      <c r="X4" s="20"/>
      <c r="Y4" s="20"/>
      <c r="Z4" s="20"/>
      <c r="AA4" s="22"/>
      <c r="AB4" s="19">
        <f>AO514*1</f>
        <v>39599</v>
      </c>
      <c r="AC4" s="30"/>
      <c r="AD4" s="10"/>
      <c r="AE4" s="10"/>
      <c r="AF4" s="20"/>
      <c r="AG4" s="20"/>
      <c r="AH4" s="20"/>
      <c r="AI4" s="22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2:53" ht="13.5" thickBot="1">
      <c r="B5" s="118" t="s">
        <v>1428</v>
      </c>
      <c r="C5" s="56">
        <f>IF(AO527&gt;0,"REPORT HAS "&amp;AO527&amp;" DATA ERROR(S)","")</f>
      </c>
      <c r="D5" s="57"/>
      <c r="E5" s="57"/>
      <c r="F5" s="57"/>
      <c r="G5" s="57"/>
      <c r="H5" s="58"/>
      <c r="I5" s="58"/>
      <c r="J5" s="58"/>
      <c r="K5" s="59" t="str">
        <f>UPPER(TEXT(NvsEndTime,"mm/dd/yy hh:mm"))</f>
        <v>06/10/08 14:26</v>
      </c>
      <c r="L5" s="60"/>
      <c r="M5" s="61"/>
      <c r="N5" s="60"/>
      <c r="O5" s="61"/>
      <c r="P5" s="60"/>
      <c r="Q5" s="61"/>
      <c r="R5" s="61"/>
      <c r="S5" s="59" t="str">
        <f>UPPER(TEXT(NvsEndTime,"mm/dd/yy hh:mm"))</f>
        <v>06/10/08 14:26</v>
      </c>
      <c r="T5" s="61"/>
      <c r="U5" s="61"/>
      <c r="V5" s="61"/>
      <c r="W5" s="61"/>
      <c r="X5" s="61"/>
      <c r="Y5" s="61"/>
      <c r="Z5" s="61"/>
      <c r="AA5" s="59" t="str">
        <f>UPPER(TEXT(NvsEndTime,"mm/dd/yy hh:mm"))</f>
        <v>06/10/08 14:26</v>
      </c>
      <c r="AB5" s="61"/>
      <c r="AC5" s="61"/>
      <c r="AD5" s="61"/>
      <c r="AE5" s="61"/>
      <c r="AF5" s="62"/>
      <c r="AG5" s="61"/>
      <c r="AH5" s="61"/>
      <c r="AI5" s="59" t="str">
        <f>UPPER(TEXT(NvsEndTime,"mm/dd/yy hh:mm"))</f>
        <v>06/10/08 14:26</v>
      </c>
      <c r="AJ5" s="69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2:53" ht="13.5" thickTop="1">
      <c r="B6" s="33" t="s">
        <v>12</v>
      </c>
      <c r="C6" s="34" t="s">
        <v>13</v>
      </c>
      <c r="D6" s="6"/>
      <c r="E6" s="7" t="s">
        <v>14</v>
      </c>
      <c r="F6" s="7"/>
      <c r="G6" s="6"/>
      <c r="H6" s="20"/>
      <c r="I6" s="7" t="s">
        <v>15</v>
      </c>
      <c r="J6" s="10"/>
      <c r="K6" s="22"/>
      <c r="L6" s="12"/>
      <c r="M6" s="7" t="s">
        <v>16</v>
      </c>
      <c r="N6" s="7"/>
      <c r="O6" s="6"/>
      <c r="P6" s="20"/>
      <c r="Q6" s="7" t="s">
        <v>17</v>
      </c>
      <c r="R6" s="10"/>
      <c r="S6" s="22"/>
      <c r="T6" s="10"/>
      <c r="U6" s="15" t="s">
        <v>18</v>
      </c>
      <c r="V6" s="15"/>
      <c r="W6" s="15"/>
      <c r="X6" s="23"/>
      <c r="Y6" s="15" t="s">
        <v>19</v>
      </c>
      <c r="Z6" s="10"/>
      <c r="AA6" s="22"/>
      <c r="AB6" s="10"/>
      <c r="AC6" s="15" t="s">
        <v>20</v>
      </c>
      <c r="AD6" s="15"/>
      <c r="AE6" s="15"/>
      <c r="AF6" s="23"/>
      <c r="AG6" s="15" t="s">
        <v>21</v>
      </c>
      <c r="AH6" s="10"/>
      <c r="AI6" s="22"/>
      <c r="AJ6" s="7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2" customFormat="1" ht="13.5" thickBot="1">
      <c r="A7" s="1"/>
      <c r="B7" s="64" t="s">
        <v>22</v>
      </c>
      <c r="C7" s="65" t="s">
        <v>23</v>
      </c>
      <c r="D7" s="66"/>
      <c r="E7" s="67" t="str">
        <f>TEXT($AO$514,"YYYY")</f>
        <v>2008</v>
      </c>
      <c r="F7" s="66"/>
      <c r="G7" s="78">
        <f>+E7-1</f>
        <v>2007</v>
      </c>
      <c r="H7" s="63"/>
      <c r="I7" s="63" t="s">
        <v>24</v>
      </c>
      <c r="J7" s="63"/>
      <c r="K7" s="68" t="s">
        <v>25</v>
      </c>
      <c r="L7" s="63"/>
      <c r="M7" s="67" t="str">
        <f>TEXT($AO$514,"YYYY")</f>
        <v>2008</v>
      </c>
      <c r="N7" s="66"/>
      <c r="O7" s="78">
        <f>+M7-1</f>
        <v>2007</v>
      </c>
      <c r="P7" s="63"/>
      <c r="Q7" s="63" t="s">
        <v>24</v>
      </c>
      <c r="R7" s="63"/>
      <c r="S7" s="68" t="s">
        <v>25</v>
      </c>
      <c r="T7" s="63"/>
      <c r="U7" s="67" t="str">
        <f>TEXT($AO$514,"YYYY")</f>
        <v>2008</v>
      </c>
      <c r="V7" s="63"/>
      <c r="W7" s="78">
        <f>+U7-1</f>
        <v>2007</v>
      </c>
      <c r="X7" s="63"/>
      <c r="Y7" s="63" t="s">
        <v>24</v>
      </c>
      <c r="Z7" s="63"/>
      <c r="AA7" s="68" t="s">
        <v>25</v>
      </c>
      <c r="AB7" s="63"/>
      <c r="AC7" s="67" t="str">
        <f>TEXT($AO$514,"YYYY")</f>
        <v>2008</v>
      </c>
      <c r="AD7" s="63"/>
      <c r="AE7" s="78">
        <f>+AC7-1</f>
        <v>2007</v>
      </c>
      <c r="AF7" s="63"/>
      <c r="AG7" s="63" t="s">
        <v>24</v>
      </c>
      <c r="AH7" s="63"/>
      <c r="AI7" s="68" t="s">
        <v>25</v>
      </c>
      <c r="AJ7" s="69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3:53" ht="13.5" thickTop="1">
      <c r="C8" s="3"/>
      <c r="D8" s="4"/>
      <c r="E8" s="31"/>
      <c r="F8" s="31"/>
      <c r="G8" s="31"/>
      <c r="H8" s="18"/>
      <c r="I8" s="18"/>
      <c r="J8" s="18"/>
      <c r="K8" s="35"/>
      <c r="L8" s="36"/>
      <c r="M8" s="5"/>
      <c r="N8" s="36"/>
      <c r="O8" s="5"/>
      <c r="P8" s="13"/>
      <c r="Q8" s="18"/>
      <c r="R8" s="18"/>
      <c r="S8" s="35"/>
      <c r="T8" s="18"/>
      <c r="U8" s="31"/>
      <c r="V8" s="31"/>
      <c r="W8" s="31"/>
      <c r="X8" s="14"/>
      <c r="Y8" s="18"/>
      <c r="Z8" s="18"/>
      <c r="AA8" s="35"/>
      <c r="AB8" s="18"/>
      <c r="AC8" s="31"/>
      <c r="AD8" s="31"/>
      <c r="AE8" s="31"/>
      <c r="AF8" s="18"/>
      <c r="AG8" s="18"/>
      <c r="AH8" s="18"/>
      <c r="AI8" s="35"/>
      <c r="AJ8" s="70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2:68" s="90" customFormat="1" ht="12.75">
      <c r="B9" s="91"/>
      <c r="C9" s="77" t="s">
        <v>26</v>
      </c>
      <c r="D9" s="71"/>
      <c r="E9" s="71"/>
      <c r="F9" s="92"/>
      <c r="G9" s="92"/>
      <c r="H9" s="93"/>
      <c r="I9" s="92"/>
      <c r="J9" s="93"/>
      <c r="K9" s="92"/>
      <c r="L9" s="93"/>
      <c r="M9" s="92"/>
      <c r="N9" s="93"/>
      <c r="O9" s="92"/>
      <c r="P9" s="93"/>
      <c r="Q9" s="92"/>
      <c r="R9" s="93"/>
      <c r="S9" s="92"/>
      <c r="T9" s="93"/>
      <c r="U9" s="92"/>
      <c r="V9" s="93"/>
      <c r="W9" s="92"/>
      <c r="X9" s="93"/>
      <c r="Y9" s="92"/>
      <c r="Z9" s="93"/>
      <c r="AA9" s="92"/>
      <c r="AB9" s="93"/>
      <c r="AC9" s="92"/>
      <c r="AD9" s="93"/>
      <c r="AE9" s="92"/>
      <c r="AF9" s="93"/>
      <c r="AG9" s="92"/>
      <c r="AH9" s="93"/>
      <c r="AI9" s="92"/>
      <c r="AJ9" s="94"/>
      <c r="AK9" s="92"/>
      <c r="AL9" s="94"/>
      <c r="AM9" s="93"/>
      <c r="AN9" s="94"/>
      <c r="AO9" s="93"/>
      <c r="AP9" s="93"/>
      <c r="AQ9" s="95"/>
      <c r="AR9" s="93"/>
      <c r="AS9" s="92"/>
      <c r="AT9" s="92"/>
      <c r="AU9" s="92"/>
      <c r="AV9" s="92"/>
      <c r="AW9" s="93"/>
      <c r="AX9" s="93"/>
      <c r="AY9" s="95"/>
      <c r="AZ9" s="93"/>
      <c r="BA9" s="92"/>
      <c r="BB9" s="92"/>
      <c r="BC9" s="93"/>
      <c r="BD9" s="93"/>
      <c r="BE9" s="95"/>
      <c r="BF9" s="96"/>
      <c r="BG9" s="71"/>
      <c r="BH9" s="97"/>
      <c r="BI9" s="71"/>
      <c r="BJ9" s="97"/>
      <c r="BK9" s="71"/>
      <c r="BL9" s="97"/>
      <c r="BM9" s="71"/>
      <c r="BN9" s="97"/>
      <c r="BO9" s="97"/>
      <c r="BP9" s="97"/>
    </row>
    <row r="10" spans="1:35" ht="12.75" outlineLevel="1">
      <c r="A10" s="1" t="s">
        <v>95</v>
      </c>
      <c r="B10" s="16" t="s">
        <v>96</v>
      </c>
      <c r="C10" s="1" t="s">
        <v>997</v>
      </c>
      <c r="E10" s="5">
        <v>0</v>
      </c>
      <c r="G10" s="5">
        <v>366966.87</v>
      </c>
      <c r="I10" s="9">
        <f aca="true" t="shared" si="0" ref="I10:I41">+E10-G10</f>
        <v>-366966.87</v>
      </c>
      <c r="K10" s="21" t="str">
        <f aca="true" t="shared" si="1" ref="K10:K41">IF(G10&lt;0,IF(I10=0,0,IF(OR(G10=0,E10=0),"N.M.",IF(ABS(I10/G10)&gt;=10,"N.M.",I10/(-G10)))),IF(I10=0,0,IF(OR(G10=0,E10=0),"N.M.",IF(ABS(I10/G10)&gt;=10,"N.M.",I10/G10))))</f>
        <v>N.M.</v>
      </c>
      <c r="M10" s="9">
        <v>0</v>
      </c>
      <c r="O10" s="9">
        <v>1309961.45</v>
      </c>
      <c r="Q10" s="9">
        <f aca="true" t="shared" si="2" ref="Q10:Q41">+M10-O10</f>
        <v>-1309961.45</v>
      </c>
      <c r="S10" s="21" t="str">
        <f aca="true" t="shared" si="3" ref="S10:S41">IF(O10&lt;0,IF(Q10=0,0,IF(OR(O10=0,M10=0),"N.M.",IF(ABS(Q10/O10)&gt;=10,"N.M.",Q10/(-O10)))),IF(Q10=0,0,IF(OR(O10=0,M10=0),"N.M.",IF(ABS(Q10/O10)&gt;=10,"N.M.",Q10/O10))))</f>
        <v>N.M.</v>
      </c>
      <c r="U10" s="9">
        <v>0</v>
      </c>
      <c r="W10" s="9">
        <v>1309961.45</v>
      </c>
      <c r="Y10" s="9">
        <f aca="true" t="shared" si="4" ref="Y10:Y41">+U10-W10</f>
        <v>-1309961.45</v>
      </c>
      <c r="AA10" s="21" t="str">
        <f aca="true" t="shared" si="5" ref="AA10:AA41">IF(W10&lt;0,IF(Y10=0,0,IF(OR(W10=0,U10=0),"N.M.",IF(ABS(Y10/W10)&gt;=10,"N.M.",Y10/(-W10)))),IF(Y10=0,0,IF(OR(W10=0,U10=0),"N.M.",IF(ABS(Y10/W10)&gt;=10,"N.M.",Y10/W10))))</f>
        <v>N.M.</v>
      </c>
      <c r="AC10" s="9">
        <v>1834020.28</v>
      </c>
      <c r="AE10" s="9">
        <v>3088433.94</v>
      </c>
      <c r="AG10" s="9">
        <f aca="true" t="shared" si="6" ref="AG10:AG41">+AC10-AE10</f>
        <v>-1254413.66</v>
      </c>
      <c r="AI10" s="21">
        <f aca="true" t="shared" si="7" ref="AI10:AI41">IF(AE10&lt;0,IF(AG10=0,0,IF(OR(AE10=0,AC10=0),"N.M.",IF(ABS(AG10/AE10)&gt;=10,"N.M.",AG10/(-AE10)))),IF(AG10=0,0,IF(OR(AE10=0,AC10=0),"N.M.",IF(ABS(AG10/AE10)&gt;=10,"N.M.",AG10/AE10))))</f>
        <v>-0.406164963981713</v>
      </c>
    </row>
    <row r="11" spans="1:35" ht="12.75" outlineLevel="1">
      <c r="A11" s="1" t="s">
        <v>97</v>
      </c>
      <c r="B11" s="16" t="s">
        <v>98</v>
      </c>
      <c r="C11" s="1" t="s">
        <v>998</v>
      </c>
      <c r="E11" s="5">
        <v>11866.91</v>
      </c>
      <c r="G11" s="5">
        <v>0</v>
      </c>
      <c r="I11" s="9">
        <f t="shared" si="0"/>
        <v>11866.91</v>
      </c>
      <c r="K11" s="21" t="str">
        <f t="shared" si="1"/>
        <v>N.M.</v>
      </c>
      <c r="M11" s="9">
        <v>277912.07</v>
      </c>
      <c r="O11" s="9">
        <v>0</v>
      </c>
      <c r="Q11" s="9">
        <f t="shared" si="2"/>
        <v>277912.07</v>
      </c>
      <c r="S11" s="21" t="str">
        <f t="shared" si="3"/>
        <v>N.M.</v>
      </c>
      <c r="U11" s="9">
        <v>277912.07</v>
      </c>
      <c r="W11" s="9">
        <v>0</v>
      </c>
      <c r="Y11" s="9">
        <f t="shared" si="4"/>
        <v>277912.07</v>
      </c>
      <c r="AA11" s="21" t="str">
        <f t="shared" si="5"/>
        <v>N.M.</v>
      </c>
      <c r="AC11" s="9">
        <v>277912.07</v>
      </c>
      <c r="AE11" s="9">
        <v>0</v>
      </c>
      <c r="AG11" s="9">
        <f t="shared" si="6"/>
        <v>277912.07</v>
      </c>
      <c r="AI11" s="21" t="str">
        <f t="shared" si="7"/>
        <v>N.M.</v>
      </c>
    </row>
    <row r="12" spans="1:35" ht="12.75" outlineLevel="1">
      <c r="A12" s="1" t="s">
        <v>99</v>
      </c>
      <c r="B12" s="16" t="s">
        <v>100</v>
      </c>
      <c r="C12" s="1" t="s">
        <v>999</v>
      </c>
      <c r="E12" s="5">
        <v>0</v>
      </c>
      <c r="G12" s="5">
        <v>-1100.92</v>
      </c>
      <c r="I12" s="9">
        <f t="shared" si="0"/>
        <v>1100.92</v>
      </c>
      <c r="K12" s="21" t="str">
        <f t="shared" si="1"/>
        <v>N.M.</v>
      </c>
      <c r="M12" s="9">
        <v>6.85</v>
      </c>
      <c r="O12" s="9">
        <v>-1100.92</v>
      </c>
      <c r="Q12" s="9">
        <f t="shared" si="2"/>
        <v>1107.77</v>
      </c>
      <c r="S12" s="21">
        <f t="shared" si="3"/>
        <v>1.0062220688151726</v>
      </c>
      <c r="U12" s="9">
        <v>0</v>
      </c>
      <c r="W12" s="9">
        <v>-1100.92</v>
      </c>
      <c r="Y12" s="9">
        <f t="shared" si="4"/>
        <v>1100.92</v>
      </c>
      <c r="AA12" s="21" t="str">
        <f t="shared" si="5"/>
        <v>N.M.</v>
      </c>
      <c r="AC12" s="9">
        <v>-157.96</v>
      </c>
      <c r="AE12" s="9">
        <v>-1100.92</v>
      </c>
      <c r="AG12" s="9">
        <f t="shared" si="6"/>
        <v>942.96</v>
      </c>
      <c r="AI12" s="21">
        <f t="shared" si="7"/>
        <v>0.85652000145333</v>
      </c>
    </row>
    <row r="13" spans="1:35" ht="12.75" outlineLevel="1">
      <c r="A13" s="1" t="s">
        <v>101</v>
      </c>
      <c r="B13" s="16" t="s">
        <v>102</v>
      </c>
      <c r="C13" s="1" t="s">
        <v>1000</v>
      </c>
      <c r="E13" s="5">
        <v>4054214.91</v>
      </c>
      <c r="G13" s="5">
        <v>4859907.68</v>
      </c>
      <c r="I13" s="9">
        <f t="shared" si="0"/>
        <v>-805692.7699999996</v>
      </c>
      <c r="K13" s="21">
        <f t="shared" si="1"/>
        <v>-0.16578355455509386</v>
      </c>
      <c r="M13" s="9">
        <v>17223102.21</v>
      </c>
      <c r="O13" s="9">
        <v>16604647.34</v>
      </c>
      <c r="Q13" s="9">
        <f t="shared" si="2"/>
        <v>618454.870000001</v>
      </c>
      <c r="S13" s="21">
        <f t="shared" si="3"/>
        <v>0.03724589010151185</v>
      </c>
      <c r="U13" s="9">
        <v>37125119.17</v>
      </c>
      <c r="W13" s="9">
        <v>37535625.92</v>
      </c>
      <c r="Y13" s="9">
        <f t="shared" si="4"/>
        <v>-410506.75</v>
      </c>
      <c r="AA13" s="21">
        <f t="shared" si="5"/>
        <v>-0.010936456764432716</v>
      </c>
      <c r="AC13" s="9">
        <v>79819228.95</v>
      </c>
      <c r="AE13" s="9">
        <v>86146492.44</v>
      </c>
      <c r="AG13" s="9">
        <f t="shared" si="6"/>
        <v>-6327263.489999995</v>
      </c>
      <c r="AI13" s="21">
        <f t="shared" si="7"/>
        <v>-0.07344772039798206</v>
      </c>
    </row>
    <row r="14" spans="1:35" ht="12.75" outlineLevel="1">
      <c r="A14" s="1" t="s">
        <v>103</v>
      </c>
      <c r="B14" s="16" t="s">
        <v>104</v>
      </c>
      <c r="C14" s="1" t="s">
        <v>1001</v>
      </c>
      <c r="E14" s="5">
        <v>2429767.1</v>
      </c>
      <c r="G14" s="5">
        <v>2875653.3</v>
      </c>
      <c r="I14" s="9">
        <f t="shared" si="0"/>
        <v>-445886.1999999997</v>
      </c>
      <c r="K14" s="21">
        <f t="shared" si="1"/>
        <v>-0.1550556181442317</v>
      </c>
      <c r="M14" s="9">
        <v>8570384.42</v>
      </c>
      <c r="O14" s="9">
        <v>8735519.2</v>
      </c>
      <c r="Q14" s="9">
        <f t="shared" si="2"/>
        <v>-165134.77999999933</v>
      </c>
      <c r="S14" s="21">
        <f t="shared" si="3"/>
        <v>-0.018903831154077178</v>
      </c>
      <c r="U14" s="9">
        <v>16659473.62</v>
      </c>
      <c r="W14" s="9">
        <v>17386657.78</v>
      </c>
      <c r="Y14" s="9">
        <f t="shared" si="4"/>
        <v>-727184.160000002</v>
      </c>
      <c r="AA14" s="21">
        <f t="shared" si="5"/>
        <v>-0.041824263708490725</v>
      </c>
      <c r="AC14" s="9">
        <v>41342695.8</v>
      </c>
      <c r="AE14" s="9">
        <v>45338890.39</v>
      </c>
      <c r="AG14" s="9">
        <f t="shared" si="6"/>
        <v>-3996194.5900000036</v>
      </c>
      <c r="AI14" s="21">
        <f t="shared" si="7"/>
        <v>-0.08814054679382734</v>
      </c>
    </row>
    <row r="15" spans="1:35" ht="12.75" outlineLevel="1">
      <c r="A15" s="1" t="s">
        <v>105</v>
      </c>
      <c r="B15" s="16" t="s">
        <v>106</v>
      </c>
      <c r="C15" s="1" t="s">
        <v>1002</v>
      </c>
      <c r="E15" s="5">
        <v>3066977.61</v>
      </c>
      <c r="G15" s="5">
        <v>2890325.87</v>
      </c>
      <c r="I15" s="9">
        <f t="shared" si="0"/>
        <v>176651.73999999976</v>
      </c>
      <c r="K15" s="21">
        <f t="shared" si="1"/>
        <v>0.061118277988495374</v>
      </c>
      <c r="M15" s="9">
        <v>10791721.7</v>
      </c>
      <c r="O15" s="9">
        <v>9466366.1</v>
      </c>
      <c r="Q15" s="9">
        <f t="shared" si="2"/>
        <v>1325355.5999999996</v>
      </c>
      <c r="S15" s="21">
        <f t="shared" si="3"/>
        <v>0.1400067973284912</v>
      </c>
      <c r="U15" s="9">
        <v>22809642.85</v>
      </c>
      <c r="W15" s="9">
        <v>20975504.58</v>
      </c>
      <c r="Y15" s="9">
        <f t="shared" si="4"/>
        <v>1834138.2700000033</v>
      </c>
      <c r="AA15" s="21">
        <f t="shared" si="5"/>
        <v>0.08744191411485003</v>
      </c>
      <c r="AC15" s="9">
        <v>46352808.24</v>
      </c>
      <c r="AE15" s="9">
        <v>38062440.8</v>
      </c>
      <c r="AG15" s="9">
        <f t="shared" si="6"/>
        <v>8290367.440000005</v>
      </c>
      <c r="AI15" s="21">
        <f t="shared" si="7"/>
        <v>0.2178096639561803</v>
      </c>
    </row>
    <row r="16" spans="1:35" ht="12.75" outlineLevel="1">
      <c r="A16" s="1" t="s">
        <v>107</v>
      </c>
      <c r="B16" s="16" t="s">
        <v>108</v>
      </c>
      <c r="C16" s="1" t="s">
        <v>1003</v>
      </c>
      <c r="E16" s="5">
        <v>4264852.63</v>
      </c>
      <c r="G16" s="5">
        <v>4560875.46</v>
      </c>
      <c r="I16" s="9">
        <f t="shared" si="0"/>
        <v>-296022.8300000001</v>
      </c>
      <c r="K16" s="21">
        <f t="shared" si="1"/>
        <v>-0.06490482640804231</v>
      </c>
      <c r="M16" s="9">
        <v>12766810.6</v>
      </c>
      <c r="O16" s="9">
        <v>12973569.46</v>
      </c>
      <c r="Q16" s="9">
        <f t="shared" si="2"/>
        <v>-206758.86000000127</v>
      </c>
      <c r="S16" s="21">
        <f t="shared" si="3"/>
        <v>-0.01593692935760497</v>
      </c>
      <c r="U16" s="9">
        <v>22220325.47</v>
      </c>
      <c r="W16" s="9">
        <v>22765505.48</v>
      </c>
      <c r="Y16" s="9">
        <f t="shared" si="4"/>
        <v>-545180.0100000016</v>
      </c>
      <c r="AA16" s="21">
        <f t="shared" si="5"/>
        <v>-0.023947634744106796</v>
      </c>
      <c r="AC16" s="9">
        <v>54473945.31</v>
      </c>
      <c r="AE16" s="9">
        <v>58904177.33</v>
      </c>
      <c r="AG16" s="9">
        <f t="shared" si="6"/>
        <v>-4430232.019999996</v>
      </c>
      <c r="AI16" s="21">
        <f t="shared" si="7"/>
        <v>-0.07521082919434427</v>
      </c>
    </row>
    <row r="17" spans="1:35" ht="12.75" outlineLevel="1">
      <c r="A17" s="1" t="s">
        <v>109</v>
      </c>
      <c r="B17" s="16" t="s">
        <v>110</v>
      </c>
      <c r="C17" s="1" t="s">
        <v>1004</v>
      </c>
      <c r="E17" s="5">
        <v>4046957.18</v>
      </c>
      <c r="G17" s="5">
        <v>3982900.66</v>
      </c>
      <c r="I17" s="9">
        <f t="shared" si="0"/>
        <v>64056.52000000002</v>
      </c>
      <c r="K17" s="21">
        <f t="shared" si="1"/>
        <v>0.016082881665444304</v>
      </c>
      <c r="M17" s="9">
        <v>11801685.6</v>
      </c>
      <c r="O17" s="9">
        <v>11724237.53</v>
      </c>
      <c r="Q17" s="9">
        <f t="shared" si="2"/>
        <v>77448.0700000003</v>
      </c>
      <c r="S17" s="21">
        <f t="shared" si="3"/>
        <v>0.006605808676412948</v>
      </c>
      <c r="U17" s="9">
        <v>18758852.1</v>
      </c>
      <c r="W17" s="9">
        <v>19291788.46</v>
      </c>
      <c r="Y17" s="9">
        <f t="shared" si="4"/>
        <v>-532936.3599999994</v>
      </c>
      <c r="AA17" s="21">
        <f t="shared" si="5"/>
        <v>-0.027625036481454316</v>
      </c>
      <c r="AC17" s="9">
        <v>46184910.33</v>
      </c>
      <c r="AE17" s="9">
        <v>54670405.29</v>
      </c>
      <c r="AG17" s="9">
        <f t="shared" si="6"/>
        <v>-8485494.96</v>
      </c>
      <c r="AI17" s="21">
        <f t="shared" si="7"/>
        <v>-0.155211853926975</v>
      </c>
    </row>
    <row r="18" spans="1:35" ht="12.75" outlineLevel="1">
      <c r="A18" s="1" t="s">
        <v>111</v>
      </c>
      <c r="B18" s="16" t="s">
        <v>112</v>
      </c>
      <c r="C18" s="1" t="s">
        <v>1005</v>
      </c>
      <c r="E18" s="5">
        <v>2974377.95</v>
      </c>
      <c r="G18" s="5">
        <v>2875178.22</v>
      </c>
      <c r="I18" s="9">
        <f t="shared" si="0"/>
        <v>99199.72999999998</v>
      </c>
      <c r="K18" s="21">
        <f t="shared" si="1"/>
        <v>0.03450211514192674</v>
      </c>
      <c r="M18" s="9">
        <v>8755408.78</v>
      </c>
      <c r="O18" s="9">
        <v>8887003.52</v>
      </c>
      <c r="Q18" s="9">
        <f t="shared" si="2"/>
        <v>-131594.74000000022</v>
      </c>
      <c r="S18" s="21">
        <f t="shared" si="3"/>
        <v>-0.014807548990371079</v>
      </c>
      <c r="U18" s="9">
        <v>14498668.27</v>
      </c>
      <c r="W18" s="9">
        <v>15325709.35</v>
      </c>
      <c r="Y18" s="9">
        <f t="shared" si="4"/>
        <v>-827041.0800000001</v>
      </c>
      <c r="AA18" s="21">
        <f t="shared" si="5"/>
        <v>-0.05396429366579369</v>
      </c>
      <c r="AC18" s="9">
        <v>34090316.25</v>
      </c>
      <c r="AE18" s="9">
        <v>40130443.06</v>
      </c>
      <c r="AG18" s="9">
        <f t="shared" si="6"/>
        <v>-6040126.810000002</v>
      </c>
      <c r="AI18" s="21">
        <f t="shared" si="7"/>
        <v>-0.15051233800158303</v>
      </c>
    </row>
    <row r="19" spans="1:35" ht="12.75" outlineLevel="1">
      <c r="A19" s="1" t="s">
        <v>113</v>
      </c>
      <c r="B19" s="16" t="s">
        <v>114</v>
      </c>
      <c r="C19" s="1" t="s">
        <v>1006</v>
      </c>
      <c r="E19" s="5">
        <v>759488.44</v>
      </c>
      <c r="G19" s="5">
        <v>838608.25</v>
      </c>
      <c r="I19" s="9">
        <f t="shared" si="0"/>
        <v>-79119.81000000006</v>
      </c>
      <c r="K19" s="21">
        <f t="shared" si="1"/>
        <v>-0.09434656766136042</v>
      </c>
      <c r="M19" s="9">
        <v>2280805.96</v>
      </c>
      <c r="O19" s="9">
        <v>2411649.84</v>
      </c>
      <c r="Q19" s="9">
        <f t="shared" si="2"/>
        <v>-130843.87999999989</v>
      </c>
      <c r="S19" s="21">
        <f t="shared" si="3"/>
        <v>-0.05425492450429698</v>
      </c>
      <c r="U19" s="9">
        <v>4040518.65</v>
      </c>
      <c r="W19" s="9">
        <v>4246557.79</v>
      </c>
      <c r="Y19" s="9">
        <f t="shared" si="4"/>
        <v>-206039.14000000013</v>
      </c>
      <c r="AA19" s="21">
        <f t="shared" si="5"/>
        <v>-0.04851909480313469</v>
      </c>
      <c r="AC19" s="9">
        <v>9595539.36</v>
      </c>
      <c r="AE19" s="9">
        <v>10207976.51</v>
      </c>
      <c r="AG19" s="9">
        <f t="shared" si="6"/>
        <v>-612437.1500000004</v>
      </c>
      <c r="AI19" s="21">
        <f t="shared" si="7"/>
        <v>-0.05999594037075232</v>
      </c>
    </row>
    <row r="20" spans="1:35" ht="12.75" outlineLevel="1">
      <c r="A20" s="1" t="s">
        <v>115</v>
      </c>
      <c r="B20" s="16" t="s">
        <v>116</v>
      </c>
      <c r="C20" s="1" t="s">
        <v>1007</v>
      </c>
      <c r="E20" s="5">
        <v>715886.46</v>
      </c>
      <c r="G20" s="5">
        <v>746559.51</v>
      </c>
      <c r="I20" s="9">
        <f t="shared" si="0"/>
        <v>-30673.050000000047</v>
      </c>
      <c r="K20" s="21">
        <f t="shared" si="1"/>
        <v>-0.04108587405175516</v>
      </c>
      <c r="M20" s="9">
        <v>2121489.72</v>
      </c>
      <c r="O20" s="9">
        <v>2117849.94</v>
      </c>
      <c r="Q20" s="9">
        <f t="shared" si="2"/>
        <v>3639.7800000002608</v>
      </c>
      <c r="S20" s="21">
        <f t="shared" si="3"/>
        <v>0.0017186203475777235</v>
      </c>
      <c r="U20" s="9">
        <v>3616624.9</v>
      </c>
      <c r="W20" s="9">
        <v>3643450.47</v>
      </c>
      <c r="Y20" s="9">
        <f t="shared" si="4"/>
        <v>-26825.570000000298</v>
      </c>
      <c r="AA20" s="21">
        <f t="shared" si="5"/>
        <v>-0.007362682770324663</v>
      </c>
      <c r="AC20" s="9">
        <v>8820365.89</v>
      </c>
      <c r="AE20" s="9">
        <v>9434604.73</v>
      </c>
      <c r="AG20" s="9">
        <f t="shared" si="6"/>
        <v>-614238.8399999999</v>
      </c>
      <c r="AI20" s="21">
        <f t="shared" si="7"/>
        <v>-0.06510488330760199</v>
      </c>
    </row>
    <row r="21" spans="1:35" ht="12.75" outlineLevel="1">
      <c r="A21" s="1" t="s">
        <v>117</v>
      </c>
      <c r="B21" s="16" t="s">
        <v>118</v>
      </c>
      <c r="C21" s="1" t="s">
        <v>1008</v>
      </c>
      <c r="E21" s="5">
        <v>2626588.49</v>
      </c>
      <c r="G21" s="5">
        <v>2254232.03</v>
      </c>
      <c r="I21" s="9">
        <f t="shared" si="0"/>
        <v>372356.4600000004</v>
      </c>
      <c r="K21" s="21">
        <f t="shared" si="1"/>
        <v>0.1651810705573199</v>
      </c>
      <c r="M21" s="9">
        <v>7000049.91</v>
      </c>
      <c r="O21" s="9">
        <v>6326337.59</v>
      </c>
      <c r="Q21" s="9">
        <f t="shared" si="2"/>
        <v>673712.3200000003</v>
      </c>
      <c r="S21" s="21">
        <f t="shared" si="3"/>
        <v>0.10649326097692494</v>
      </c>
      <c r="U21" s="9">
        <v>12120674.04</v>
      </c>
      <c r="W21" s="9">
        <v>11125028.54</v>
      </c>
      <c r="Y21" s="9">
        <f t="shared" si="4"/>
        <v>995645.5</v>
      </c>
      <c r="AA21" s="21">
        <f t="shared" si="5"/>
        <v>0.08949599512667858</v>
      </c>
      <c r="AC21" s="9">
        <v>26799162.729999997</v>
      </c>
      <c r="AE21" s="9">
        <v>20939080.939999998</v>
      </c>
      <c r="AG21" s="9">
        <f t="shared" si="6"/>
        <v>5860081.789999999</v>
      </c>
      <c r="AI21" s="21">
        <f t="shared" si="7"/>
        <v>0.2798633715964804</v>
      </c>
    </row>
    <row r="22" spans="1:35" ht="12.75" outlineLevel="1">
      <c r="A22" s="1" t="s">
        <v>119</v>
      </c>
      <c r="B22" s="16" t="s">
        <v>120</v>
      </c>
      <c r="C22" s="1" t="s">
        <v>1009</v>
      </c>
      <c r="E22" s="5">
        <v>5985028.84</v>
      </c>
      <c r="G22" s="5">
        <v>4889434.1</v>
      </c>
      <c r="I22" s="9">
        <f t="shared" si="0"/>
        <v>1095594.7400000002</v>
      </c>
      <c r="K22" s="21">
        <f t="shared" si="1"/>
        <v>0.22407393526379674</v>
      </c>
      <c r="M22" s="9">
        <v>17007778.59</v>
      </c>
      <c r="O22" s="9">
        <v>15621696.74</v>
      </c>
      <c r="Q22" s="9">
        <f t="shared" si="2"/>
        <v>1386081.8499999996</v>
      </c>
      <c r="S22" s="21">
        <f t="shared" si="3"/>
        <v>0.08872799626502029</v>
      </c>
      <c r="U22" s="9">
        <v>28346626.99</v>
      </c>
      <c r="W22" s="9">
        <v>25514481.73</v>
      </c>
      <c r="Y22" s="9">
        <f t="shared" si="4"/>
        <v>2832145.259999998</v>
      </c>
      <c r="AA22" s="21">
        <f t="shared" si="5"/>
        <v>0.11100148104007747</v>
      </c>
      <c r="AC22" s="9">
        <v>59847807.18</v>
      </c>
      <c r="AE22" s="9">
        <v>47994892.79</v>
      </c>
      <c r="AG22" s="9">
        <f t="shared" si="6"/>
        <v>11852914.39</v>
      </c>
      <c r="AI22" s="21">
        <f t="shared" si="7"/>
        <v>0.24696199326586726</v>
      </c>
    </row>
    <row r="23" spans="1:35" ht="12.75" outlineLevel="1">
      <c r="A23" s="1" t="s">
        <v>121</v>
      </c>
      <c r="B23" s="16" t="s">
        <v>122</v>
      </c>
      <c r="C23" s="1" t="s">
        <v>1010</v>
      </c>
      <c r="E23" s="5">
        <v>80660.26</v>
      </c>
      <c r="G23" s="5">
        <v>89508.01</v>
      </c>
      <c r="I23" s="9">
        <f t="shared" si="0"/>
        <v>-8847.75</v>
      </c>
      <c r="K23" s="21">
        <f t="shared" si="1"/>
        <v>-0.09884869521733307</v>
      </c>
      <c r="M23" s="9">
        <v>249730.85</v>
      </c>
      <c r="O23" s="9">
        <v>249774.06</v>
      </c>
      <c r="Q23" s="9">
        <f t="shared" si="2"/>
        <v>-43.20999999999185</v>
      </c>
      <c r="S23" s="21">
        <f t="shared" si="3"/>
        <v>-0.0001729963471786936</v>
      </c>
      <c r="U23" s="9">
        <v>408837.69</v>
      </c>
      <c r="W23" s="9">
        <v>408180.18</v>
      </c>
      <c r="Y23" s="9">
        <f t="shared" si="4"/>
        <v>657.5100000000093</v>
      </c>
      <c r="AA23" s="21">
        <f t="shared" si="5"/>
        <v>0.0016108327454802175</v>
      </c>
      <c r="AC23" s="9">
        <v>983572.81</v>
      </c>
      <c r="AE23" s="9">
        <v>1004733.99</v>
      </c>
      <c r="AG23" s="9">
        <f t="shared" si="6"/>
        <v>-21161.179999999935</v>
      </c>
      <c r="AI23" s="21">
        <f t="shared" si="7"/>
        <v>-0.021061475187079053</v>
      </c>
    </row>
    <row r="24" spans="1:35" ht="12.75" outlineLevel="1">
      <c r="A24" s="1" t="s">
        <v>123</v>
      </c>
      <c r="B24" s="16" t="s">
        <v>124</v>
      </c>
      <c r="C24" s="1" t="s">
        <v>1011</v>
      </c>
      <c r="E24" s="5">
        <v>13543.57</v>
      </c>
      <c r="G24" s="5">
        <v>12504.89</v>
      </c>
      <c r="I24" s="9">
        <f t="shared" si="0"/>
        <v>1038.6800000000003</v>
      </c>
      <c r="K24" s="21">
        <f t="shared" si="1"/>
        <v>0.08306190618230151</v>
      </c>
      <c r="M24" s="9">
        <v>47899.4</v>
      </c>
      <c r="O24" s="9">
        <v>43394.66</v>
      </c>
      <c r="Q24" s="9">
        <f t="shared" si="2"/>
        <v>4504.739999999998</v>
      </c>
      <c r="S24" s="21">
        <f t="shared" si="3"/>
        <v>0.10380862530090103</v>
      </c>
      <c r="U24" s="9">
        <v>86207.39</v>
      </c>
      <c r="W24" s="9">
        <v>78242.37</v>
      </c>
      <c r="Y24" s="9">
        <f t="shared" si="4"/>
        <v>7965.020000000004</v>
      </c>
      <c r="AA24" s="21">
        <f t="shared" si="5"/>
        <v>0.10179931921796342</v>
      </c>
      <c r="AC24" s="9">
        <v>187148.3</v>
      </c>
      <c r="AE24" s="9">
        <v>150776.72</v>
      </c>
      <c r="AG24" s="9">
        <f t="shared" si="6"/>
        <v>36371.57999999999</v>
      </c>
      <c r="AI24" s="21">
        <f t="shared" si="7"/>
        <v>0.24122808879248725</v>
      </c>
    </row>
    <row r="25" spans="1:35" ht="12.75" outlineLevel="1">
      <c r="A25" s="1" t="s">
        <v>125</v>
      </c>
      <c r="B25" s="16" t="s">
        <v>126</v>
      </c>
      <c r="C25" s="1" t="s">
        <v>1012</v>
      </c>
      <c r="E25" s="5">
        <v>1924078.91</v>
      </c>
      <c r="G25" s="5">
        <v>2871442.46</v>
      </c>
      <c r="I25" s="9">
        <f t="shared" si="0"/>
        <v>-947363.55</v>
      </c>
      <c r="K25" s="21">
        <f t="shared" si="1"/>
        <v>-0.3299260086862406</v>
      </c>
      <c r="M25" s="9">
        <v>4065375.2</v>
      </c>
      <c r="O25" s="9">
        <v>8915287.07</v>
      </c>
      <c r="Q25" s="9">
        <f t="shared" si="2"/>
        <v>-4849911.87</v>
      </c>
      <c r="S25" s="21">
        <f t="shared" si="3"/>
        <v>-0.5439995181220788</v>
      </c>
      <c r="U25" s="9">
        <v>8793714.91</v>
      </c>
      <c r="W25" s="9">
        <v>13657587.86</v>
      </c>
      <c r="Y25" s="9">
        <f t="shared" si="4"/>
        <v>-4863872.949999999</v>
      </c>
      <c r="AA25" s="21">
        <f t="shared" si="5"/>
        <v>-0.35612972069871784</v>
      </c>
      <c r="AC25" s="9">
        <v>26594739.913</v>
      </c>
      <c r="AE25" s="9">
        <v>38069737.08</v>
      </c>
      <c r="AG25" s="9">
        <f t="shared" si="6"/>
        <v>-11474997.167</v>
      </c>
      <c r="AI25" s="21">
        <f t="shared" si="7"/>
        <v>-0.301420446978301</v>
      </c>
    </row>
    <row r="26" spans="1:35" ht="12.75" outlineLevel="1">
      <c r="A26" s="1" t="s">
        <v>127</v>
      </c>
      <c r="B26" s="16" t="s">
        <v>128</v>
      </c>
      <c r="C26" s="1" t="s">
        <v>1013</v>
      </c>
      <c r="E26" s="5">
        <v>2285.61</v>
      </c>
      <c r="G26" s="5">
        <v>1163.71</v>
      </c>
      <c r="I26" s="9">
        <f t="shared" si="0"/>
        <v>1121.9</v>
      </c>
      <c r="K26" s="21">
        <f t="shared" si="1"/>
        <v>0.9640718048311006</v>
      </c>
      <c r="M26" s="9">
        <v>5993.42</v>
      </c>
      <c r="O26" s="9">
        <v>5574.86</v>
      </c>
      <c r="Q26" s="9">
        <f t="shared" si="2"/>
        <v>418.5600000000004</v>
      </c>
      <c r="S26" s="21">
        <f t="shared" si="3"/>
        <v>0.07507991232066821</v>
      </c>
      <c r="U26" s="9">
        <v>10502.9</v>
      </c>
      <c r="W26" s="9">
        <v>10167.58</v>
      </c>
      <c r="Y26" s="9">
        <f t="shared" si="4"/>
        <v>335.3199999999997</v>
      </c>
      <c r="AA26" s="21">
        <f t="shared" si="5"/>
        <v>0.03297933234850375</v>
      </c>
      <c r="AC26" s="9">
        <v>25202.17</v>
      </c>
      <c r="AE26" s="9">
        <v>27022.28</v>
      </c>
      <c r="AG26" s="9">
        <f t="shared" si="6"/>
        <v>-1820.1100000000006</v>
      </c>
      <c r="AI26" s="21">
        <f t="shared" si="7"/>
        <v>-0.06735590039034459</v>
      </c>
    </row>
    <row r="27" spans="1:35" ht="12.75" outlineLevel="1">
      <c r="A27" s="1" t="s">
        <v>129</v>
      </c>
      <c r="B27" s="16" t="s">
        <v>130</v>
      </c>
      <c r="C27" s="1" t="s">
        <v>1014</v>
      </c>
      <c r="E27" s="5">
        <v>61745.88</v>
      </c>
      <c r="G27" s="5">
        <v>68153.53</v>
      </c>
      <c r="I27" s="9">
        <f t="shared" si="0"/>
        <v>-6407.6500000000015</v>
      </c>
      <c r="K27" s="21">
        <f t="shared" si="1"/>
        <v>-0.09401787405582662</v>
      </c>
      <c r="M27" s="9">
        <v>186064.88</v>
      </c>
      <c r="O27" s="9">
        <v>202337.88</v>
      </c>
      <c r="Q27" s="9">
        <f t="shared" si="2"/>
        <v>-16273</v>
      </c>
      <c r="S27" s="21">
        <f t="shared" si="3"/>
        <v>-0.08042488139146263</v>
      </c>
      <c r="U27" s="9">
        <v>307615.08</v>
      </c>
      <c r="W27" s="9">
        <v>330319.01</v>
      </c>
      <c r="Y27" s="9">
        <f t="shared" si="4"/>
        <v>-22703.929999999993</v>
      </c>
      <c r="AA27" s="21">
        <f t="shared" si="5"/>
        <v>-0.06873334356384754</v>
      </c>
      <c r="AC27" s="9">
        <v>735823.25</v>
      </c>
      <c r="AE27" s="9">
        <v>789061.89</v>
      </c>
      <c r="AG27" s="9">
        <f t="shared" si="6"/>
        <v>-53238.640000000014</v>
      </c>
      <c r="AI27" s="21">
        <f t="shared" si="7"/>
        <v>-0.0674708038427759</v>
      </c>
    </row>
    <row r="28" spans="1:35" ht="12.75" outlineLevel="1">
      <c r="A28" s="1" t="s">
        <v>131</v>
      </c>
      <c r="B28" s="16" t="s">
        <v>132</v>
      </c>
      <c r="C28" s="1" t="s">
        <v>1015</v>
      </c>
      <c r="E28" s="5">
        <v>10794605.41</v>
      </c>
      <c r="G28" s="5">
        <v>9341581.95</v>
      </c>
      <c r="I28" s="9">
        <f t="shared" si="0"/>
        <v>1453023.460000001</v>
      </c>
      <c r="K28" s="21">
        <f t="shared" si="1"/>
        <v>0.15554361860519791</v>
      </c>
      <c r="M28" s="9">
        <v>33236800.24</v>
      </c>
      <c r="O28" s="9">
        <v>29931776.58</v>
      </c>
      <c r="Q28" s="9">
        <f t="shared" si="2"/>
        <v>3305023.66</v>
      </c>
      <c r="S28" s="21">
        <f t="shared" si="3"/>
        <v>0.11041855972586577</v>
      </c>
      <c r="U28" s="9">
        <v>56176478.57</v>
      </c>
      <c r="W28" s="9">
        <v>52006939.61</v>
      </c>
      <c r="Y28" s="9">
        <f t="shared" si="4"/>
        <v>4169538.960000001</v>
      </c>
      <c r="AA28" s="21">
        <f t="shared" si="5"/>
        <v>0.08017274216224547</v>
      </c>
      <c r="AC28" s="9">
        <v>144948632.03</v>
      </c>
      <c r="AE28" s="9">
        <v>138249820.8</v>
      </c>
      <c r="AG28" s="9">
        <f t="shared" si="6"/>
        <v>6698811.229999989</v>
      </c>
      <c r="AI28" s="21">
        <f t="shared" si="7"/>
        <v>0.048454393584284404</v>
      </c>
    </row>
    <row r="29" spans="1:35" ht="12.75" outlineLevel="1">
      <c r="A29" s="1" t="s">
        <v>133</v>
      </c>
      <c r="B29" s="16" t="s">
        <v>134</v>
      </c>
      <c r="C29" s="1" t="s">
        <v>1016</v>
      </c>
      <c r="E29" s="5">
        <v>0</v>
      </c>
      <c r="G29" s="5">
        <v>0</v>
      </c>
      <c r="I29" s="9">
        <f t="shared" si="0"/>
        <v>0</v>
      </c>
      <c r="K29" s="21">
        <f t="shared" si="1"/>
        <v>0</v>
      </c>
      <c r="M29" s="9">
        <v>0</v>
      </c>
      <c r="O29" s="9">
        <v>0</v>
      </c>
      <c r="Q29" s="9">
        <f t="shared" si="2"/>
        <v>0</v>
      </c>
      <c r="S29" s="21">
        <f t="shared" si="3"/>
        <v>0</v>
      </c>
      <c r="U29" s="9">
        <v>0</v>
      </c>
      <c r="W29" s="9">
        <v>0</v>
      </c>
      <c r="Y29" s="9">
        <f t="shared" si="4"/>
        <v>0</v>
      </c>
      <c r="AA29" s="21">
        <f t="shared" si="5"/>
        <v>0</v>
      </c>
      <c r="AC29" s="9">
        <v>91691.36</v>
      </c>
      <c r="AE29" s="9">
        <v>284418.43</v>
      </c>
      <c r="AG29" s="9">
        <f t="shared" si="6"/>
        <v>-192727.07</v>
      </c>
      <c r="AI29" s="21">
        <f t="shared" si="7"/>
        <v>-0.6776180784065224</v>
      </c>
    </row>
    <row r="30" spans="1:35" ht="12.75" outlineLevel="1">
      <c r="A30" s="1" t="s">
        <v>135</v>
      </c>
      <c r="B30" s="16" t="s">
        <v>136</v>
      </c>
      <c r="C30" s="1" t="s">
        <v>1017</v>
      </c>
      <c r="E30" s="5">
        <v>-10127868.23</v>
      </c>
      <c r="G30" s="5">
        <v>-9157475.3</v>
      </c>
      <c r="I30" s="9">
        <f t="shared" si="0"/>
        <v>-970392.9299999997</v>
      </c>
      <c r="K30" s="21">
        <f t="shared" si="1"/>
        <v>-0.10596729974253925</v>
      </c>
      <c r="M30" s="9">
        <v>-31974004.85</v>
      </c>
      <c r="O30" s="9">
        <v>-29011351.68</v>
      </c>
      <c r="Q30" s="9">
        <f t="shared" si="2"/>
        <v>-2962653.170000002</v>
      </c>
      <c r="S30" s="21">
        <f t="shared" si="3"/>
        <v>-0.1021204803788033</v>
      </c>
      <c r="U30" s="9">
        <v>-53874595.69</v>
      </c>
      <c r="W30" s="9">
        <v>-50199061.63</v>
      </c>
      <c r="Y30" s="9">
        <f t="shared" si="4"/>
        <v>-3675534.059999995</v>
      </c>
      <c r="AA30" s="21">
        <f t="shared" si="5"/>
        <v>-0.07321917861913617</v>
      </c>
      <c r="AC30" s="9">
        <v>-141287616.17000002</v>
      </c>
      <c r="AE30" s="9">
        <v>-134054663.61000001</v>
      </c>
      <c r="AG30" s="9">
        <f t="shared" si="6"/>
        <v>-7232952.560000002</v>
      </c>
      <c r="AI30" s="21">
        <f t="shared" si="7"/>
        <v>-0.05395524754769105</v>
      </c>
    </row>
    <row r="31" spans="1:35" ht="12.75" outlineLevel="1">
      <c r="A31" s="1" t="s">
        <v>137</v>
      </c>
      <c r="B31" s="16" t="s">
        <v>138</v>
      </c>
      <c r="C31" s="1" t="s">
        <v>1018</v>
      </c>
      <c r="E31" s="5">
        <v>0</v>
      </c>
      <c r="G31" s="5">
        <v>0</v>
      </c>
      <c r="I31" s="9">
        <f t="shared" si="0"/>
        <v>0</v>
      </c>
      <c r="K31" s="21">
        <f t="shared" si="1"/>
        <v>0</v>
      </c>
      <c r="M31" s="9">
        <v>0</v>
      </c>
      <c r="O31" s="9">
        <v>0</v>
      </c>
      <c r="Q31" s="9">
        <f t="shared" si="2"/>
        <v>0</v>
      </c>
      <c r="S31" s="21">
        <f t="shared" si="3"/>
        <v>0</v>
      </c>
      <c r="U31" s="9">
        <v>0</v>
      </c>
      <c r="W31" s="9">
        <v>0</v>
      </c>
      <c r="Y31" s="9">
        <f t="shared" si="4"/>
        <v>0</v>
      </c>
      <c r="AA31" s="21">
        <f t="shared" si="5"/>
        <v>0</v>
      </c>
      <c r="AC31" s="9">
        <v>-46396.81</v>
      </c>
      <c r="AE31" s="9">
        <v>0</v>
      </c>
      <c r="AG31" s="9">
        <f t="shared" si="6"/>
        <v>-46396.81</v>
      </c>
      <c r="AI31" s="21" t="str">
        <f t="shared" si="7"/>
        <v>N.M.</v>
      </c>
    </row>
    <row r="32" spans="1:35" ht="12.75" outlineLevel="1">
      <c r="A32" s="1" t="s">
        <v>139</v>
      </c>
      <c r="B32" s="16" t="s">
        <v>140</v>
      </c>
      <c r="C32" s="1" t="s">
        <v>1019</v>
      </c>
      <c r="E32" s="5">
        <v>0</v>
      </c>
      <c r="G32" s="5">
        <v>0</v>
      </c>
      <c r="I32" s="9">
        <f t="shared" si="0"/>
        <v>0</v>
      </c>
      <c r="K32" s="21">
        <f t="shared" si="1"/>
        <v>0</v>
      </c>
      <c r="M32" s="9">
        <v>0</v>
      </c>
      <c r="O32" s="9">
        <v>1288.97</v>
      </c>
      <c r="Q32" s="9">
        <f t="shared" si="2"/>
        <v>-1288.97</v>
      </c>
      <c r="S32" s="21" t="str">
        <f t="shared" si="3"/>
        <v>N.M.</v>
      </c>
      <c r="U32" s="9">
        <v>0</v>
      </c>
      <c r="W32" s="9">
        <v>1288.97</v>
      </c>
      <c r="Y32" s="9">
        <f t="shared" si="4"/>
        <v>-1288.97</v>
      </c>
      <c r="AA32" s="21" t="str">
        <f t="shared" si="5"/>
        <v>N.M.</v>
      </c>
      <c r="AC32" s="9">
        <v>-17972.22</v>
      </c>
      <c r="AE32" s="9">
        <v>649.96</v>
      </c>
      <c r="AG32" s="9">
        <f t="shared" si="6"/>
        <v>-18622.18</v>
      </c>
      <c r="AI32" s="21" t="str">
        <f t="shared" si="7"/>
        <v>N.M.</v>
      </c>
    </row>
    <row r="33" spans="1:35" ht="12.75" outlineLevel="1">
      <c r="A33" s="1" t="s">
        <v>141</v>
      </c>
      <c r="B33" s="16" t="s">
        <v>142</v>
      </c>
      <c r="C33" s="1" t="s">
        <v>1020</v>
      </c>
      <c r="E33" s="5">
        <v>120435.91</v>
      </c>
      <c r="G33" s="5">
        <v>161170.83</v>
      </c>
      <c r="I33" s="9">
        <f t="shared" si="0"/>
        <v>-40734.919999999984</v>
      </c>
      <c r="K33" s="21">
        <f t="shared" si="1"/>
        <v>-0.2527437502183242</v>
      </c>
      <c r="M33" s="9">
        <v>689785.24</v>
      </c>
      <c r="O33" s="9">
        <v>466046.99</v>
      </c>
      <c r="Q33" s="9">
        <f t="shared" si="2"/>
        <v>223738.25</v>
      </c>
      <c r="S33" s="21">
        <f t="shared" si="3"/>
        <v>0.48007659056010643</v>
      </c>
      <c r="U33" s="9">
        <v>1096142.26</v>
      </c>
      <c r="W33" s="9">
        <v>886281.22</v>
      </c>
      <c r="Y33" s="9">
        <f t="shared" si="4"/>
        <v>209861.04000000004</v>
      </c>
      <c r="AA33" s="21">
        <f t="shared" si="5"/>
        <v>0.23678831872348605</v>
      </c>
      <c r="AC33" s="9">
        <v>2221659.72</v>
      </c>
      <c r="AE33" s="9">
        <v>1872568.61</v>
      </c>
      <c r="AG33" s="9">
        <f t="shared" si="6"/>
        <v>349091.1100000001</v>
      </c>
      <c r="AI33" s="21">
        <f t="shared" si="7"/>
        <v>0.1864236686099315</v>
      </c>
    </row>
    <row r="34" spans="1:35" ht="12.75" outlineLevel="1">
      <c r="A34" s="1" t="s">
        <v>143</v>
      </c>
      <c r="B34" s="16" t="s">
        <v>144</v>
      </c>
      <c r="C34" s="1" t="s">
        <v>1021</v>
      </c>
      <c r="E34" s="5">
        <v>1615184.93</v>
      </c>
      <c r="G34" s="5">
        <v>4395306.38</v>
      </c>
      <c r="I34" s="9">
        <f t="shared" si="0"/>
        <v>-2780121.45</v>
      </c>
      <c r="K34" s="21">
        <f t="shared" si="1"/>
        <v>-0.6325205138486842</v>
      </c>
      <c r="M34" s="9">
        <v>6044214.09</v>
      </c>
      <c r="O34" s="9">
        <v>10771067.64</v>
      </c>
      <c r="Q34" s="9">
        <f t="shared" si="2"/>
        <v>-4726853.550000001</v>
      </c>
      <c r="S34" s="21">
        <f t="shared" si="3"/>
        <v>-0.4388472626841661</v>
      </c>
      <c r="U34" s="9">
        <v>10184028.19</v>
      </c>
      <c r="W34" s="9">
        <v>18002079.87</v>
      </c>
      <c r="Y34" s="9">
        <f t="shared" si="4"/>
        <v>-7818051.680000002</v>
      </c>
      <c r="AA34" s="21">
        <f t="shared" si="5"/>
        <v>-0.43428602341824857</v>
      </c>
      <c r="AC34" s="9">
        <v>26308771.64</v>
      </c>
      <c r="AE34" s="9">
        <v>39616974.89</v>
      </c>
      <c r="AG34" s="9">
        <f t="shared" si="6"/>
        <v>-13308203.25</v>
      </c>
      <c r="AI34" s="21">
        <f t="shared" si="7"/>
        <v>-0.33592174281230186</v>
      </c>
    </row>
    <row r="35" spans="1:35" ht="12.75" outlineLevel="1">
      <c r="A35" s="1" t="s">
        <v>145</v>
      </c>
      <c r="B35" s="16" t="s">
        <v>146</v>
      </c>
      <c r="C35" s="1" t="s">
        <v>1022</v>
      </c>
      <c r="E35" s="5">
        <v>138401.25</v>
      </c>
      <c r="G35" s="5">
        <v>274552.7</v>
      </c>
      <c r="I35" s="9">
        <f t="shared" si="0"/>
        <v>-136151.45</v>
      </c>
      <c r="K35" s="21">
        <f t="shared" si="1"/>
        <v>-0.4959027902475554</v>
      </c>
      <c r="M35" s="9">
        <v>505800.36</v>
      </c>
      <c r="O35" s="9">
        <v>630033.67</v>
      </c>
      <c r="Q35" s="9">
        <f t="shared" si="2"/>
        <v>-124233.31000000006</v>
      </c>
      <c r="S35" s="21">
        <f t="shared" si="3"/>
        <v>-0.19718519170570686</v>
      </c>
      <c r="U35" s="9">
        <v>957710.74</v>
      </c>
      <c r="W35" s="9">
        <v>1073915.19</v>
      </c>
      <c r="Y35" s="9">
        <f t="shared" si="4"/>
        <v>-116204.44999999995</v>
      </c>
      <c r="AA35" s="21">
        <f t="shared" si="5"/>
        <v>-0.10820635659320543</v>
      </c>
      <c r="AC35" s="9">
        <v>2264314.41</v>
      </c>
      <c r="AE35" s="9">
        <v>2360448.14</v>
      </c>
      <c r="AG35" s="9">
        <f t="shared" si="6"/>
        <v>-96133.72999999998</v>
      </c>
      <c r="AI35" s="21">
        <f t="shared" si="7"/>
        <v>-0.04072689773222468</v>
      </c>
    </row>
    <row r="36" spans="1:35" ht="12.75" outlineLevel="1">
      <c r="A36" s="1" t="s">
        <v>147</v>
      </c>
      <c r="B36" s="16" t="s">
        <v>148</v>
      </c>
      <c r="C36" s="1" t="s">
        <v>1023</v>
      </c>
      <c r="E36" s="5">
        <v>-879481.73</v>
      </c>
      <c r="G36" s="5">
        <v>-1502968.94</v>
      </c>
      <c r="I36" s="9">
        <f t="shared" si="0"/>
        <v>623487.21</v>
      </c>
      <c r="K36" s="21">
        <f t="shared" si="1"/>
        <v>0.4148370557810729</v>
      </c>
      <c r="M36" s="9">
        <v>-2715541.29</v>
      </c>
      <c r="O36" s="9">
        <v>-6550417.11</v>
      </c>
      <c r="Q36" s="9">
        <f t="shared" si="2"/>
        <v>3834875.8200000003</v>
      </c>
      <c r="S36" s="21">
        <f t="shared" si="3"/>
        <v>0.585439943075625</v>
      </c>
      <c r="U36" s="9">
        <v>-3671604.39</v>
      </c>
      <c r="W36" s="9">
        <v>-12493600.58</v>
      </c>
      <c r="Y36" s="9">
        <f t="shared" si="4"/>
        <v>8821996.19</v>
      </c>
      <c r="AA36" s="21">
        <f t="shared" si="5"/>
        <v>0.7061211964885786</v>
      </c>
      <c r="AC36" s="9">
        <v>-11248388.17</v>
      </c>
      <c r="AE36" s="9">
        <v>-23385450.95</v>
      </c>
      <c r="AG36" s="9">
        <f t="shared" si="6"/>
        <v>12137062.78</v>
      </c>
      <c r="AI36" s="21">
        <f t="shared" si="7"/>
        <v>0.5190005874143727</v>
      </c>
    </row>
    <row r="37" spans="1:35" ht="12.75" outlineLevel="1">
      <c r="A37" s="1" t="s">
        <v>149</v>
      </c>
      <c r="B37" s="16" t="s">
        <v>150</v>
      </c>
      <c r="C37" s="1" t="s">
        <v>1024</v>
      </c>
      <c r="E37" s="5">
        <v>-3159.51</v>
      </c>
      <c r="G37" s="5">
        <v>-28162</v>
      </c>
      <c r="I37" s="9">
        <f t="shared" si="0"/>
        <v>25002.489999999998</v>
      </c>
      <c r="K37" s="21">
        <f t="shared" si="1"/>
        <v>0.8878094595554292</v>
      </c>
      <c r="M37" s="9">
        <v>-8254.89</v>
      </c>
      <c r="O37" s="9">
        <v>-101882</v>
      </c>
      <c r="Q37" s="9">
        <f t="shared" si="2"/>
        <v>93627.11</v>
      </c>
      <c r="S37" s="21">
        <f t="shared" si="3"/>
        <v>0.918975972203137</v>
      </c>
      <c r="U37" s="9">
        <v>-18087.18</v>
      </c>
      <c r="W37" s="9">
        <v>-185105</v>
      </c>
      <c r="Y37" s="9">
        <f t="shared" si="4"/>
        <v>167017.82</v>
      </c>
      <c r="AA37" s="21">
        <f t="shared" si="5"/>
        <v>0.902286918235596</v>
      </c>
      <c r="AC37" s="9">
        <v>-6125.82</v>
      </c>
      <c r="AE37" s="9">
        <v>-287048.41</v>
      </c>
      <c r="AG37" s="9">
        <f t="shared" si="6"/>
        <v>280922.58999999997</v>
      </c>
      <c r="AI37" s="21">
        <f t="shared" si="7"/>
        <v>0.9786592791090534</v>
      </c>
    </row>
    <row r="38" spans="1:35" ht="12.75" outlineLevel="1">
      <c r="A38" s="1" t="s">
        <v>151</v>
      </c>
      <c r="B38" s="16" t="s">
        <v>152</v>
      </c>
      <c r="C38" s="1" t="s">
        <v>1025</v>
      </c>
      <c r="E38" s="5">
        <v>0</v>
      </c>
      <c r="G38" s="5">
        <v>0</v>
      </c>
      <c r="I38" s="9">
        <f t="shared" si="0"/>
        <v>0</v>
      </c>
      <c r="K38" s="21">
        <f t="shared" si="1"/>
        <v>0</v>
      </c>
      <c r="M38" s="9">
        <v>0</v>
      </c>
      <c r="O38" s="9">
        <v>0</v>
      </c>
      <c r="Q38" s="9">
        <f t="shared" si="2"/>
        <v>0</v>
      </c>
      <c r="S38" s="21">
        <f t="shared" si="3"/>
        <v>0</v>
      </c>
      <c r="U38" s="9">
        <v>0</v>
      </c>
      <c r="W38" s="9">
        <v>0</v>
      </c>
      <c r="Y38" s="9">
        <f t="shared" si="4"/>
        <v>0</v>
      </c>
      <c r="AA38" s="21">
        <f t="shared" si="5"/>
        <v>0</v>
      </c>
      <c r="AC38" s="9">
        <v>0</v>
      </c>
      <c r="AE38" s="9">
        <v>-302087.45</v>
      </c>
      <c r="AG38" s="9">
        <f t="shared" si="6"/>
        <v>302087.45</v>
      </c>
      <c r="AI38" s="21" t="str">
        <f t="shared" si="7"/>
        <v>N.M.</v>
      </c>
    </row>
    <row r="39" spans="1:35" ht="12.75" outlineLevel="1">
      <c r="A39" s="1" t="s">
        <v>153</v>
      </c>
      <c r="B39" s="16" t="s">
        <v>154</v>
      </c>
      <c r="C39" s="1" t="s">
        <v>1026</v>
      </c>
      <c r="E39" s="5">
        <v>-36032.84</v>
      </c>
      <c r="G39" s="5">
        <v>124643.34</v>
      </c>
      <c r="I39" s="9">
        <f t="shared" si="0"/>
        <v>-160676.18</v>
      </c>
      <c r="K39" s="21">
        <f t="shared" si="1"/>
        <v>-1.2890875677753821</v>
      </c>
      <c r="M39" s="9">
        <v>-150515.24</v>
      </c>
      <c r="O39" s="9">
        <v>132889.59</v>
      </c>
      <c r="Q39" s="9">
        <f t="shared" si="2"/>
        <v>-283404.82999999996</v>
      </c>
      <c r="S39" s="21">
        <f t="shared" si="3"/>
        <v>-2.132633790201324</v>
      </c>
      <c r="U39" s="9">
        <v>-332467.37</v>
      </c>
      <c r="W39" s="9">
        <v>362197.01</v>
      </c>
      <c r="Y39" s="9">
        <f t="shared" si="4"/>
        <v>-694664.38</v>
      </c>
      <c r="AA39" s="21">
        <f t="shared" si="5"/>
        <v>-1.917918593530079</v>
      </c>
      <c r="AC39" s="9">
        <v>238069.47</v>
      </c>
      <c r="AE39" s="9">
        <v>1227588.99</v>
      </c>
      <c r="AG39" s="9">
        <f t="shared" si="6"/>
        <v>-989519.52</v>
      </c>
      <c r="AI39" s="21">
        <f t="shared" si="7"/>
        <v>-0.8060674444465326</v>
      </c>
    </row>
    <row r="40" spans="1:35" ht="12.75" outlineLevel="1">
      <c r="A40" s="1" t="s">
        <v>155</v>
      </c>
      <c r="B40" s="16" t="s">
        <v>156</v>
      </c>
      <c r="C40" s="1" t="s">
        <v>1027</v>
      </c>
      <c r="E40" s="5">
        <v>-842900.99</v>
      </c>
      <c r="G40" s="5">
        <v>465661.83</v>
      </c>
      <c r="I40" s="9">
        <f t="shared" si="0"/>
        <v>-1308562.82</v>
      </c>
      <c r="K40" s="21">
        <f t="shared" si="1"/>
        <v>-2.810113983359985</v>
      </c>
      <c r="M40" s="9">
        <v>-252636.84</v>
      </c>
      <c r="O40" s="9">
        <v>1483768.88</v>
      </c>
      <c r="Q40" s="9">
        <f t="shared" si="2"/>
        <v>-1736405.72</v>
      </c>
      <c r="S40" s="21">
        <f t="shared" si="3"/>
        <v>-1.1702669758109498</v>
      </c>
      <c r="U40" s="9">
        <v>-144903.78</v>
      </c>
      <c r="W40" s="9">
        <v>2783951.77</v>
      </c>
      <c r="Y40" s="9">
        <f t="shared" si="4"/>
        <v>-2928855.55</v>
      </c>
      <c r="AA40" s="21">
        <f t="shared" si="5"/>
        <v>-1.0520496732599645</v>
      </c>
      <c r="AC40" s="9">
        <v>2432905.99</v>
      </c>
      <c r="AE40" s="9">
        <v>729563.63</v>
      </c>
      <c r="AG40" s="9">
        <f t="shared" si="6"/>
        <v>1703342.3600000003</v>
      </c>
      <c r="AI40" s="21">
        <f t="shared" si="7"/>
        <v>2.334741330238735</v>
      </c>
    </row>
    <row r="41" spans="1:35" ht="12.75" outlineLevel="1">
      <c r="A41" s="1" t="s">
        <v>157</v>
      </c>
      <c r="B41" s="16" t="s">
        <v>158</v>
      </c>
      <c r="C41" s="1" t="s">
        <v>1028</v>
      </c>
      <c r="E41" s="5">
        <v>3233035.65</v>
      </c>
      <c r="G41" s="5">
        <v>-137351.06</v>
      </c>
      <c r="I41" s="9">
        <f t="shared" si="0"/>
        <v>3370386.71</v>
      </c>
      <c r="K41" s="21" t="str">
        <f t="shared" si="1"/>
        <v>N.M.</v>
      </c>
      <c r="M41" s="9">
        <v>6972383.67</v>
      </c>
      <c r="O41" s="9">
        <v>-584194.14</v>
      </c>
      <c r="Q41" s="9">
        <f t="shared" si="2"/>
        <v>7556577.81</v>
      </c>
      <c r="S41" s="21" t="str">
        <f t="shared" si="3"/>
        <v>N.M.</v>
      </c>
      <c r="U41" s="9">
        <v>11753538.77</v>
      </c>
      <c r="W41" s="9">
        <v>-1443572.61</v>
      </c>
      <c r="Y41" s="9">
        <f t="shared" si="4"/>
        <v>13197111.379999999</v>
      </c>
      <c r="AA41" s="21">
        <f t="shared" si="5"/>
        <v>9.141979619577292</v>
      </c>
      <c r="AC41" s="9">
        <v>24094231.43</v>
      </c>
      <c r="AE41" s="9">
        <v>-1117051.62</v>
      </c>
      <c r="AG41" s="9">
        <f t="shared" si="6"/>
        <v>25211283.05</v>
      </c>
      <c r="AI41" s="21" t="str">
        <f t="shared" si="7"/>
        <v>N.M.</v>
      </c>
    </row>
    <row r="42" spans="1:35" ht="12.75" outlineLevel="1">
      <c r="A42" s="1" t="s">
        <v>159</v>
      </c>
      <c r="B42" s="16" t="s">
        <v>160</v>
      </c>
      <c r="C42" s="1" t="s">
        <v>1029</v>
      </c>
      <c r="E42" s="5">
        <v>0</v>
      </c>
      <c r="G42" s="5">
        <v>-712647.96</v>
      </c>
      <c r="I42" s="9">
        <f aca="true" t="shared" si="8" ref="I42:I73">+E42-G42</f>
        <v>712647.96</v>
      </c>
      <c r="K42" s="21" t="str">
        <f aca="true" t="shared" si="9" ref="K42:K73">IF(G42&lt;0,IF(I42=0,0,IF(OR(G42=0,E42=0),"N.M.",IF(ABS(I42/G42)&gt;=10,"N.M.",I42/(-G42)))),IF(I42=0,0,IF(OR(G42=0,E42=0),"N.M.",IF(ABS(I42/G42)&gt;=10,"N.M.",I42/G42))))</f>
        <v>N.M.</v>
      </c>
      <c r="M42" s="9">
        <v>0</v>
      </c>
      <c r="O42" s="9">
        <v>-2824613.29</v>
      </c>
      <c r="Q42" s="9">
        <f aca="true" t="shared" si="10" ref="Q42:Q73">+M42-O42</f>
        <v>2824613.29</v>
      </c>
      <c r="S42" s="21" t="str">
        <f aca="true" t="shared" si="11" ref="S42:S73">IF(O42&lt;0,IF(Q42=0,0,IF(OR(O42=0,M42=0),"N.M.",IF(ABS(Q42/O42)&gt;=10,"N.M.",Q42/(-O42)))),IF(Q42=0,0,IF(OR(O42=0,M42=0),"N.M.",IF(ABS(Q42/O42)&gt;=10,"N.M.",Q42/O42))))</f>
        <v>N.M.</v>
      </c>
      <c r="U42" s="9">
        <v>0</v>
      </c>
      <c r="W42" s="9">
        <v>-4575224.92</v>
      </c>
      <c r="Y42" s="9">
        <f aca="true" t="shared" si="12" ref="Y42:Y73">+U42-W42</f>
        <v>4575224.92</v>
      </c>
      <c r="AA42" s="21" t="str">
        <f aca="true" t="shared" si="13" ref="AA42:AA73">IF(W42&lt;0,IF(Y42=0,0,IF(OR(W42=0,U42=0),"N.M.",IF(ABS(Y42/W42)&gt;=10,"N.M.",Y42/(-W42)))),IF(Y42=0,0,IF(OR(W42=0,U42=0),"N.M.",IF(ABS(Y42/W42)&gt;=10,"N.M.",Y42/W42))))</f>
        <v>N.M.</v>
      </c>
      <c r="AC42" s="9">
        <v>4575224.92</v>
      </c>
      <c r="AE42" s="9">
        <v>-9503027.41</v>
      </c>
      <c r="AG42" s="9">
        <f aca="true" t="shared" si="14" ref="AG42:AG73">+AC42-AE42</f>
        <v>14078252.33</v>
      </c>
      <c r="AI42" s="21">
        <f aca="true" t="shared" si="15" ref="AI42:AI73">IF(AE42&lt;0,IF(AG42=0,0,IF(OR(AE42=0,AC42=0),"N.M.",IF(ABS(AG42/AE42)&gt;=10,"N.M.",AG42/(-AE42)))),IF(AG42=0,0,IF(OR(AE42=0,AC42=0),"N.M.",IF(ABS(AG42/AE42)&gt;=10,"N.M.",AG42/AE42))))</f>
        <v>1.4814491974615909</v>
      </c>
    </row>
    <row r="43" spans="1:35" ht="12.75" outlineLevel="1">
      <c r="A43" s="1" t="s">
        <v>161</v>
      </c>
      <c r="B43" s="16" t="s">
        <v>162</v>
      </c>
      <c r="C43" s="1" t="s">
        <v>1030</v>
      </c>
      <c r="E43" s="5">
        <v>-17771.99</v>
      </c>
      <c r="G43" s="5">
        <v>-2458.02</v>
      </c>
      <c r="I43" s="9">
        <f t="shared" si="8"/>
        <v>-15313.970000000001</v>
      </c>
      <c r="K43" s="21">
        <f t="shared" si="9"/>
        <v>-6.230205612647579</v>
      </c>
      <c r="M43" s="9">
        <v>-100694.48</v>
      </c>
      <c r="O43" s="9">
        <v>-61747.98</v>
      </c>
      <c r="Q43" s="9">
        <f t="shared" si="10"/>
        <v>-38946.49999999999</v>
      </c>
      <c r="S43" s="21">
        <f t="shared" si="11"/>
        <v>-0.6307331834984722</v>
      </c>
      <c r="U43" s="9">
        <v>-151566.39</v>
      </c>
      <c r="W43" s="9">
        <v>-135952.34</v>
      </c>
      <c r="Y43" s="9">
        <f t="shared" si="12"/>
        <v>-15614.050000000017</v>
      </c>
      <c r="AA43" s="21">
        <f t="shared" si="13"/>
        <v>-0.1148494391490431</v>
      </c>
      <c r="AC43" s="9">
        <v>-398114.4</v>
      </c>
      <c r="AE43" s="9">
        <v>-497453.42</v>
      </c>
      <c r="AG43" s="9">
        <f t="shared" si="14"/>
        <v>99339.01999999996</v>
      </c>
      <c r="AI43" s="21">
        <f t="shared" si="15"/>
        <v>0.19969511919327032</v>
      </c>
    </row>
    <row r="44" spans="1:35" ht="12.75" outlineLevel="1">
      <c r="A44" s="1" t="s">
        <v>163</v>
      </c>
      <c r="B44" s="16" t="s">
        <v>164</v>
      </c>
      <c r="C44" s="1" t="s">
        <v>1031</v>
      </c>
      <c r="E44" s="5">
        <v>0</v>
      </c>
      <c r="G44" s="5">
        <v>-58120.69</v>
      </c>
      <c r="I44" s="9">
        <f t="shared" si="8"/>
        <v>58120.69</v>
      </c>
      <c r="K44" s="21" t="str">
        <f t="shared" si="9"/>
        <v>N.M.</v>
      </c>
      <c r="M44" s="9">
        <v>0</v>
      </c>
      <c r="O44" s="9">
        <v>-340626.91</v>
      </c>
      <c r="Q44" s="9">
        <f t="shared" si="10"/>
        <v>340626.91</v>
      </c>
      <c r="S44" s="21" t="str">
        <f t="shared" si="11"/>
        <v>N.M.</v>
      </c>
      <c r="U44" s="9">
        <v>0</v>
      </c>
      <c r="W44" s="9">
        <v>-549032.82</v>
      </c>
      <c r="Y44" s="9">
        <f t="shared" si="12"/>
        <v>549032.82</v>
      </c>
      <c r="AA44" s="21" t="str">
        <f t="shared" si="13"/>
        <v>N.M.</v>
      </c>
      <c r="AC44" s="9">
        <v>-1810.2</v>
      </c>
      <c r="AE44" s="9">
        <v>-1519749.61</v>
      </c>
      <c r="AG44" s="9">
        <f t="shared" si="14"/>
        <v>1517939.4100000001</v>
      </c>
      <c r="AI44" s="21">
        <f t="shared" si="15"/>
        <v>0.9988088827343078</v>
      </c>
    </row>
    <row r="45" spans="1:35" ht="12.75" outlineLevel="1">
      <c r="A45" s="1" t="s">
        <v>165</v>
      </c>
      <c r="B45" s="16" t="s">
        <v>166</v>
      </c>
      <c r="C45" s="1" t="s">
        <v>1032</v>
      </c>
      <c r="E45" s="5">
        <v>-433889.68</v>
      </c>
      <c r="G45" s="5">
        <v>117621.9</v>
      </c>
      <c r="I45" s="9">
        <f t="shared" si="8"/>
        <v>-551511.58</v>
      </c>
      <c r="K45" s="21">
        <f t="shared" si="9"/>
        <v>-4.688851140816463</v>
      </c>
      <c r="M45" s="9">
        <v>-851461.59</v>
      </c>
      <c r="O45" s="9">
        <v>-598110.69</v>
      </c>
      <c r="Q45" s="9">
        <f t="shared" si="10"/>
        <v>-253350.90000000002</v>
      </c>
      <c r="S45" s="21">
        <f t="shared" si="11"/>
        <v>-0.4235853065926644</v>
      </c>
      <c r="U45" s="9">
        <v>-2228237.46</v>
      </c>
      <c r="W45" s="9">
        <v>-1990179.27</v>
      </c>
      <c r="Y45" s="9">
        <f t="shared" si="12"/>
        <v>-238058.18999999994</v>
      </c>
      <c r="AA45" s="21">
        <f t="shared" si="13"/>
        <v>-0.11961645545629662</v>
      </c>
      <c r="AC45" s="9">
        <v>-8654649.85</v>
      </c>
      <c r="AE45" s="9">
        <v>-7142842.66</v>
      </c>
      <c r="AG45" s="9">
        <f t="shared" si="14"/>
        <v>-1511807.1899999995</v>
      </c>
      <c r="AI45" s="21">
        <f t="shared" si="15"/>
        <v>-0.21165343574850626</v>
      </c>
    </row>
    <row r="46" spans="1:35" ht="12.75" outlineLevel="1">
      <c r="A46" s="1" t="s">
        <v>167</v>
      </c>
      <c r="B46" s="16" t="s">
        <v>168</v>
      </c>
      <c r="C46" s="1" t="s">
        <v>1033</v>
      </c>
      <c r="E46" s="5">
        <v>0</v>
      </c>
      <c r="G46" s="5">
        <v>7446.68</v>
      </c>
      <c r="I46" s="9">
        <f t="shared" si="8"/>
        <v>-7446.68</v>
      </c>
      <c r="K46" s="21" t="str">
        <f t="shared" si="9"/>
        <v>N.M.</v>
      </c>
      <c r="M46" s="9">
        <v>0</v>
      </c>
      <c r="O46" s="9">
        <v>22278.6</v>
      </c>
      <c r="Q46" s="9">
        <f t="shared" si="10"/>
        <v>-22278.6</v>
      </c>
      <c r="S46" s="21" t="str">
        <f t="shared" si="11"/>
        <v>N.M.</v>
      </c>
      <c r="U46" s="9">
        <v>0</v>
      </c>
      <c r="W46" s="9">
        <v>30062.37</v>
      </c>
      <c r="Y46" s="9">
        <f t="shared" si="12"/>
        <v>-30062.37</v>
      </c>
      <c r="AA46" s="21" t="str">
        <f t="shared" si="13"/>
        <v>N.M.</v>
      </c>
      <c r="AC46" s="9">
        <v>-1041.93</v>
      </c>
      <c r="AE46" s="9">
        <v>76485.12</v>
      </c>
      <c r="AG46" s="9">
        <f t="shared" si="14"/>
        <v>-77527.04999999999</v>
      </c>
      <c r="AI46" s="21">
        <f t="shared" si="15"/>
        <v>-1.0136226497389296</v>
      </c>
    </row>
    <row r="47" spans="1:35" ht="12.75" outlineLevel="1">
      <c r="A47" s="1" t="s">
        <v>169</v>
      </c>
      <c r="B47" s="16" t="s">
        <v>170</v>
      </c>
      <c r="C47" s="1" t="s">
        <v>1034</v>
      </c>
      <c r="E47" s="5">
        <v>0</v>
      </c>
      <c r="G47" s="5">
        <v>0</v>
      </c>
      <c r="I47" s="9">
        <f t="shared" si="8"/>
        <v>0</v>
      </c>
      <c r="K47" s="21">
        <f t="shared" si="9"/>
        <v>0</v>
      </c>
      <c r="M47" s="9">
        <v>0</v>
      </c>
      <c r="O47" s="9">
        <v>0</v>
      </c>
      <c r="Q47" s="9">
        <f t="shared" si="10"/>
        <v>0</v>
      </c>
      <c r="S47" s="21">
        <f t="shared" si="11"/>
        <v>0</v>
      </c>
      <c r="U47" s="9">
        <v>0</v>
      </c>
      <c r="W47" s="9">
        <v>0</v>
      </c>
      <c r="Y47" s="9">
        <f t="shared" si="12"/>
        <v>0</v>
      </c>
      <c r="AA47" s="21">
        <f t="shared" si="13"/>
        <v>0</v>
      </c>
      <c r="AC47" s="9">
        <v>0.66</v>
      </c>
      <c r="AE47" s="9">
        <v>0</v>
      </c>
      <c r="AG47" s="9">
        <f t="shared" si="14"/>
        <v>0.66</v>
      </c>
      <c r="AI47" s="21" t="str">
        <f t="shared" si="15"/>
        <v>N.M.</v>
      </c>
    </row>
    <row r="48" spans="1:35" ht="12.75" outlineLevel="1">
      <c r="A48" s="1" t="s">
        <v>171</v>
      </c>
      <c r="B48" s="16" t="s">
        <v>172</v>
      </c>
      <c r="C48" s="1" t="s">
        <v>1035</v>
      </c>
      <c r="E48" s="5">
        <v>0</v>
      </c>
      <c r="G48" s="5">
        <v>0</v>
      </c>
      <c r="I48" s="9">
        <f t="shared" si="8"/>
        <v>0</v>
      </c>
      <c r="K48" s="21">
        <f t="shared" si="9"/>
        <v>0</v>
      </c>
      <c r="M48" s="9">
        <v>0</v>
      </c>
      <c r="O48" s="9">
        <v>0</v>
      </c>
      <c r="Q48" s="9">
        <f t="shared" si="10"/>
        <v>0</v>
      </c>
      <c r="S48" s="21">
        <f t="shared" si="11"/>
        <v>0</v>
      </c>
      <c r="U48" s="9">
        <v>0</v>
      </c>
      <c r="W48" s="9">
        <v>0</v>
      </c>
      <c r="Y48" s="9">
        <f t="shared" si="12"/>
        <v>0</v>
      </c>
      <c r="AA48" s="21">
        <f t="shared" si="13"/>
        <v>0</v>
      </c>
      <c r="AC48" s="9">
        <v>0</v>
      </c>
      <c r="AE48" s="9">
        <v>19097.17</v>
      </c>
      <c r="AG48" s="9">
        <f t="shared" si="14"/>
        <v>-19097.17</v>
      </c>
      <c r="AI48" s="21" t="str">
        <f t="shared" si="15"/>
        <v>N.M.</v>
      </c>
    </row>
    <row r="49" spans="1:35" ht="12.75" outlineLevel="1">
      <c r="A49" s="1" t="s">
        <v>173</v>
      </c>
      <c r="B49" s="16" t="s">
        <v>174</v>
      </c>
      <c r="C49" s="1" t="s">
        <v>1036</v>
      </c>
      <c r="E49" s="5">
        <v>46785.38</v>
      </c>
      <c r="G49" s="5">
        <v>16232.62</v>
      </c>
      <c r="I49" s="9">
        <f t="shared" si="8"/>
        <v>30552.759999999995</v>
      </c>
      <c r="K49" s="21">
        <f t="shared" si="9"/>
        <v>1.8821829131711327</v>
      </c>
      <c r="M49" s="9">
        <v>81083.84</v>
      </c>
      <c r="O49" s="9">
        <v>110163.86</v>
      </c>
      <c r="Q49" s="9">
        <f t="shared" si="10"/>
        <v>-29080.020000000004</v>
      </c>
      <c r="S49" s="21">
        <f t="shared" si="11"/>
        <v>-0.26397059798013617</v>
      </c>
      <c r="U49" s="9">
        <v>99469.02</v>
      </c>
      <c r="W49" s="9">
        <v>249410.6</v>
      </c>
      <c r="Y49" s="9">
        <f t="shared" si="12"/>
        <v>-149941.58000000002</v>
      </c>
      <c r="AA49" s="21">
        <f t="shared" si="13"/>
        <v>-0.6011836706218582</v>
      </c>
      <c r="AC49" s="9">
        <v>519681.59</v>
      </c>
      <c r="AE49" s="9">
        <v>772597.75</v>
      </c>
      <c r="AG49" s="9">
        <f t="shared" si="14"/>
        <v>-252916.15999999997</v>
      </c>
      <c r="AI49" s="21">
        <f t="shared" si="15"/>
        <v>-0.3273581368830028</v>
      </c>
    </row>
    <row r="50" spans="1:35" ht="12.75" outlineLevel="1">
      <c r="A50" s="1" t="s">
        <v>175</v>
      </c>
      <c r="B50" s="16" t="s">
        <v>176</v>
      </c>
      <c r="C50" s="1" t="s">
        <v>1037</v>
      </c>
      <c r="E50" s="5">
        <v>150259.39</v>
      </c>
      <c r="G50" s="5">
        <v>0</v>
      </c>
      <c r="I50" s="9">
        <f t="shared" si="8"/>
        <v>150259.39</v>
      </c>
      <c r="K50" s="21" t="str">
        <f t="shared" si="9"/>
        <v>N.M.</v>
      </c>
      <c r="M50" s="9">
        <v>453928.43</v>
      </c>
      <c r="O50" s="9">
        <v>-916.01</v>
      </c>
      <c r="Q50" s="9">
        <f t="shared" si="10"/>
        <v>454844.44</v>
      </c>
      <c r="S50" s="21" t="str">
        <f t="shared" si="11"/>
        <v>N.M.</v>
      </c>
      <c r="U50" s="9">
        <v>784636.29</v>
      </c>
      <c r="W50" s="9">
        <v>-913.75</v>
      </c>
      <c r="Y50" s="9">
        <f t="shared" si="12"/>
        <v>785550.04</v>
      </c>
      <c r="AA50" s="21" t="str">
        <f t="shared" si="13"/>
        <v>N.M.</v>
      </c>
      <c r="AC50" s="9">
        <v>1709562.49</v>
      </c>
      <c r="AE50" s="9">
        <v>272.76</v>
      </c>
      <c r="AG50" s="9">
        <f t="shared" si="14"/>
        <v>1709289.73</v>
      </c>
      <c r="AI50" s="21" t="str">
        <f t="shared" si="15"/>
        <v>N.M.</v>
      </c>
    </row>
    <row r="51" spans="1:35" ht="12.75" outlineLevel="1">
      <c r="A51" s="1" t="s">
        <v>177</v>
      </c>
      <c r="B51" s="16" t="s">
        <v>178</v>
      </c>
      <c r="C51" s="1" t="s">
        <v>1038</v>
      </c>
      <c r="E51" s="5">
        <v>405886.59</v>
      </c>
      <c r="G51" s="5">
        <v>-7285.11</v>
      </c>
      <c r="I51" s="9">
        <f t="shared" si="8"/>
        <v>413171.7</v>
      </c>
      <c r="K51" s="21" t="str">
        <f t="shared" si="9"/>
        <v>N.M.</v>
      </c>
      <c r="M51" s="9">
        <v>666040.09</v>
      </c>
      <c r="O51" s="9">
        <v>362719.73</v>
      </c>
      <c r="Q51" s="9">
        <f t="shared" si="10"/>
        <v>303320.36</v>
      </c>
      <c r="S51" s="21">
        <f t="shared" si="11"/>
        <v>0.8362389330186146</v>
      </c>
      <c r="U51" s="9">
        <v>1316552.54</v>
      </c>
      <c r="W51" s="9">
        <v>750090.54</v>
      </c>
      <c r="Y51" s="9">
        <f t="shared" si="12"/>
        <v>566462</v>
      </c>
      <c r="AA51" s="21">
        <f t="shared" si="13"/>
        <v>0.7551914999487929</v>
      </c>
      <c r="AC51" s="9">
        <v>5479620.470000001</v>
      </c>
      <c r="AE51" s="9">
        <v>1761846.78</v>
      </c>
      <c r="AG51" s="9">
        <f t="shared" si="14"/>
        <v>3717773.6900000004</v>
      </c>
      <c r="AI51" s="21">
        <f t="shared" si="15"/>
        <v>2.110157212422297</v>
      </c>
    </row>
    <row r="52" spans="1:35" ht="12.75" outlineLevel="1">
      <c r="A52" s="1" t="s">
        <v>179</v>
      </c>
      <c r="B52" s="16" t="s">
        <v>180</v>
      </c>
      <c r="C52" s="1" t="s">
        <v>1039</v>
      </c>
      <c r="E52" s="5">
        <v>315510.51</v>
      </c>
      <c r="G52" s="5">
        <v>41208.72</v>
      </c>
      <c r="I52" s="9">
        <f t="shared" si="8"/>
        <v>274301.79000000004</v>
      </c>
      <c r="K52" s="21">
        <f t="shared" si="9"/>
        <v>6.656401606261976</v>
      </c>
      <c r="M52" s="9">
        <v>527786.34</v>
      </c>
      <c r="O52" s="9">
        <v>962429.14</v>
      </c>
      <c r="Q52" s="9">
        <f t="shared" si="10"/>
        <v>-434642.80000000005</v>
      </c>
      <c r="S52" s="21">
        <f t="shared" si="11"/>
        <v>-0.4516101829585086</v>
      </c>
      <c r="U52" s="9">
        <v>1850810.62</v>
      </c>
      <c r="W52" s="9">
        <v>2064460.64</v>
      </c>
      <c r="Y52" s="9">
        <f t="shared" si="12"/>
        <v>-213650.0199999998</v>
      </c>
      <c r="AA52" s="21">
        <f t="shared" si="13"/>
        <v>-0.1034895099768043</v>
      </c>
      <c r="AC52" s="9">
        <v>8179003.94</v>
      </c>
      <c r="AE52" s="9">
        <v>10704146.040000001</v>
      </c>
      <c r="AG52" s="9">
        <f t="shared" si="14"/>
        <v>-2525142.1000000006</v>
      </c>
      <c r="AI52" s="21">
        <f t="shared" si="15"/>
        <v>-0.235903180932311</v>
      </c>
    </row>
    <row r="53" spans="1:35" ht="12.75" outlineLevel="1">
      <c r="A53" s="1" t="s">
        <v>181</v>
      </c>
      <c r="B53" s="16" t="s">
        <v>182</v>
      </c>
      <c r="C53" s="1" t="s">
        <v>1040</v>
      </c>
      <c r="E53" s="5">
        <v>6570502.17</v>
      </c>
      <c r="G53" s="5">
        <v>2601455.58</v>
      </c>
      <c r="I53" s="9">
        <f t="shared" si="8"/>
        <v>3969046.59</v>
      </c>
      <c r="K53" s="21">
        <f t="shared" si="9"/>
        <v>1.5257022339777948</v>
      </c>
      <c r="M53" s="9">
        <v>16504701.74</v>
      </c>
      <c r="O53" s="9">
        <v>10779169.13</v>
      </c>
      <c r="Q53" s="9">
        <f t="shared" si="10"/>
        <v>5725532.609999999</v>
      </c>
      <c r="S53" s="21">
        <f t="shared" si="11"/>
        <v>0.5311664137512238</v>
      </c>
      <c r="U53" s="9">
        <v>27412145.17</v>
      </c>
      <c r="W53" s="9">
        <v>17483075.9</v>
      </c>
      <c r="Y53" s="9">
        <f t="shared" si="12"/>
        <v>9929069.270000003</v>
      </c>
      <c r="AA53" s="21">
        <f t="shared" si="13"/>
        <v>0.5679246218910486</v>
      </c>
      <c r="AC53" s="9">
        <v>64791586.61</v>
      </c>
      <c r="AE53" s="9">
        <v>43361684.18</v>
      </c>
      <c r="AG53" s="9">
        <f t="shared" si="14"/>
        <v>21429902.43</v>
      </c>
      <c r="AI53" s="21">
        <f t="shared" si="15"/>
        <v>0.4942128710001596</v>
      </c>
    </row>
    <row r="54" spans="1:35" ht="12.75" outlineLevel="1">
      <c r="A54" s="1" t="s">
        <v>183</v>
      </c>
      <c r="B54" s="16" t="s">
        <v>184</v>
      </c>
      <c r="C54" s="1" t="s">
        <v>1041</v>
      </c>
      <c r="E54" s="5">
        <v>-389.01</v>
      </c>
      <c r="G54" s="5">
        <v>-4144.33</v>
      </c>
      <c r="I54" s="9">
        <f t="shared" si="8"/>
        <v>3755.3199999999997</v>
      </c>
      <c r="K54" s="21">
        <f t="shared" si="9"/>
        <v>0.9061344053200396</v>
      </c>
      <c r="M54" s="9">
        <v>-4559.78</v>
      </c>
      <c r="O54" s="9">
        <v>-12085.37</v>
      </c>
      <c r="Q54" s="9">
        <f t="shared" si="10"/>
        <v>7525.590000000001</v>
      </c>
      <c r="S54" s="21">
        <f t="shared" si="11"/>
        <v>0.6227024906974301</v>
      </c>
      <c r="U54" s="9">
        <v>-9680.83</v>
      </c>
      <c r="W54" s="9">
        <v>-24747.91</v>
      </c>
      <c r="Y54" s="9">
        <f t="shared" si="12"/>
        <v>15067.08</v>
      </c>
      <c r="AA54" s="21">
        <f t="shared" si="13"/>
        <v>0.6088223207535505</v>
      </c>
      <c r="AC54" s="9">
        <v>-25361.53</v>
      </c>
      <c r="AE54" s="9">
        <v>-35176.43</v>
      </c>
      <c r="AG54" s="9">
        <f t="shared" si="14"/>
        <v>9814.900000000001</v>
      </c>
      <c r="AI54" s="21">
        <f t="shared" si="15"/>
        <v>0.27901921826632214</v>
      </c>
    </row>
    <row r="55" spans="1:35" ht="12.75" outlineLevel="1">
      <c r="A55" s="1" t="s">
        <v>185</v>
      </c>
      <c r="B55" s="16" t="s">
        <v>186</v>
      </c>
      <c r="C55" s="1" t="s">
        <v>1042</v>
      </c>
      <c r="E55" s="5">
        <v>-153.63</v>
      </c>
      <c r="G55" s="5">
        <v>-17464.09</v>
      </c>
      <c r="I55" s="9">
        <f t="shared" si="8"/>
        <v>17310.46</v>
      </c>
      <c r="K55" s="21">
        <f t="shared" si="9"/>
        <v>0.9912030916011083</v>
      </c>
      <c r="M55" s="9">
        <v>67243.85</v>
      </c>
      <c r="O55" s="9">
        <v>-31402.97</v>
      </c>
      <c r="Q55" s="9">
        <f t="shared" si="10"/>
        <v>98646.82</v>
      </c>
      <c r="S55" s="21">
        <f t="shared" si="11"/>
        <v>3.14132134635673</v>
      </c>
      <c r="U55" s="9">
        <v>154838.48</v>
      </c>
      <c r="W55" s="9">
        <v>-81968.49</v>
      </c>
      <c r="Y55" s="9">
        <f t="shared" si="12"/>
        <v>236806.97000000003</v>
      </c>
      <c r="AA55" s="21">
        <f t="shared" si="13"/>
        <v>2.889000029157546</v>
      </c>
      <c r="AC55" s="9">
        <v>126303.29</v>
      </c>
      <c r="AE55" s="9">
        <v>-96821.91</v>
      </c>
      <c r="AG55" s="9">
        <f t="shared" si="14"/>
        <v>223125.2</v>
      </c>
      <c r="AI55" s="21">
        <f t="shared" si="15"/>
        <v>2.304490791392155</v>
      </c>
    </row>
    <row r="56" spans="1:35" ht="12.75" outlineLevel="1">
      <c r="A56" s="1" t="s">
        <v>187</v>
      </c>
      <c r="B56" s="16" t="s">
        <v>188</v>
      </c>
      <c r="C56" s="1" t="s">
        <v>1043</v>
      </c>
      <c r="E56" s="5">
        <v>0</v>
      </c>
      <c r="G56" s="5">
        <v>0</v>
      </c>
      <c r="I56" s="9">
        <f t="shared" si="8"/>
        <v>0</v>
      </c>
      <c r="K56" s="21">
        <f t="shared" si="9"/>
        <v>0</v>
      </c>
      <c r="M56" s="9">
        <v>0</v>
      </c>
      <c r="O56" s="9">
        <v>0</v>
      </c>
      <c r="Q56" s="9">
        <f t="shared" si="10"/>
        <v>0</v>
      </c>
      <c r="S56" s="21">
        <f t="shared" si="11"/>
        <v>0</v>
      </c>
      <c r="U56" s="9">
        <v>0</v>
      </c>
      <c r="W56" s="9">
        <v>0</v>
      </c>
      <c r="Y56" s="9">
        <f t="shared" si="12"/>
        <v>0</v>
      </c>
      <c r="AA56" s="21">
        <f t="shared" si="13"/>
        <v>0</v>
      </c>
      <c r="AC56" s="9">
        <v>0</v>
      </c>
      <c r="AE56" s="9">
        <v>-281320.92</v>
      </c>
      <c r="AG56" s="9">
        <f t="shared" si="14"/>
        <v>281320.92</v>
      </c>
      <c r="AI56" s="21" t="str">
        <f t="shared" si="15"/>
        <v>N.M.</v>
      </c>
    </row>
    <row r="57" spans="1:35" ht="12.75" outlineLevel="1">
      <c r="A57" s="1" t="s">
        <v>189</v>
      </c>
      <c r="B57" s="16" t="s">
        <v>190</v>
      </c>
      <c r="C57" s="1" t="s">
        <v>1044</v>
      </c>
      <c r="E57" s="5">
        <v>171749.3</v>
      </c>
      <c r="G57" s="5">
        <v>-58698.63</v>
      </c>
      <c r="I57" s="9">
        <f t="shared" si="8"/>
        <v>230447.93</v>
      </c>
      <c r="K57" s="21">
        <f t="shared" si="9"/>
        <v>3.925950741950877</v>
      </c>
      <c r="M57" s="9">
        <v>302389.06</v>
      </c>
      <c r="O57" s="9">
        <v>734438.4</v>
      </c>
      <c r="Q57" s="9">
        <f t="shared" si="10"/>
        <v>-432049.34</v>
      </c>
      <c r="S57" s="21">
        <f t="shared" si="11"/>
        <v>-0.5882717189079438</v>
      </c>
      <c r="U57" s="9">
        <v>551551.09</v>
      </c>
      <c r="W57" s="9">
        <v>240379.88</v>
      </c>
      <c r="Y57" s="9">
        <f t="shared" si="12"/>
        <v>311171.20999999996</v>
      </c>
      <c r="AA57" s="21">
        <f t="shared" si="13"/>
        <v>1.2944977341697648</v>
      </c>
      <c r="AC57" s="9">
        <v>1064772.98</v>
      </c>
      <c r="AE57" s="9">
        <v>-546066.36</v>
      </c>
      <c r="AG57" s="9">
        <f t="shared" si="14"/>
        <v>1610839.3399999999</v>
      </c>
      <c r="AI57" s="21">
        <f t="shared" si="15"/>
        <v>2.949896675561556</v>
      </c>
    </row>
    <row r="58" spans="1:35" ht="12.75" outlineLevel="1">
      <c r="A58" s="1" t="s">
        <v>191</v>
      </c>
      <c r="B58" s="16" t="s">
        <v>192</v>
      </c>
      <c r="C58" s="1" t="s">
        <v>1045</v>
      </c>
      <c r="E58" s="5">
        <v>-1950.69</v>
      </c>
      <c r="G58" s="5">
        <v>9007.27</v>
      </c>
      <c r="I58" s="9">
        <f t="shared" si="8"/>
        <v>-10957.960000000001</v>
      </c>
      <c r="K58" s="21">
        <f t="shared" si="9"/>
        <v>-1.216568394197132</v>
      </c>
      <c r="M58" s="9">
        <v>-3347.66</v>
      </c>
      <c r="O58" s="9">
        <v>-4176.27</v>
      </c>
      <c r="Q58" s="9">
        <f t="shared" si="10"/>
        <v>828.6100000000006</v>
      </c>
      <c r="S58" s="21">
        <f t="shared" si="11"/>
        <v>0.19840910669089892</v>
      </c>
      <c r="U58" s="9">
        <v>-27151.68</v>
      </c>
      <c r="W58" s="9">
        <v>-12617.72</v>
      </c>
      <c r="Y58" s="9">
        <f t="shared" si="12"/>
        <v>-14533.960000000001</v>
      </c>
      <c r="AA58" s="21">
        <f t="shared" si="13"/>
        <v>-1.151868958892732</v>
      </c>
      <c r="AC58" s="9">
        <v>-34382.08</v>
      </c>
      <c r="AE58" s="9">
        <v>-10023.16</v>
      </c>
      <c r="AG58" s="9">
        <f t="shared" si="14"/>
        <v>-24358.920000000002</v>
      </c>
      <c r="AI58" s="21">
        <f t="shared" si="15"/>
        <v>-2.430263509711508</v>
      </c>
    </row>
    <row r="59" spans="1:35" ht="12.75" outlineLevel="1">
      <c r="A59" s="1" t="s">
        <v>193</v>
      </c>
      <c r="B59" s="16" t="s">
        <v>194</v>
      </c>
      <c r="C59" s="1" t="s">
        <v>1046</v>
      </c>
      <c r="E59" s="5">
        <v>1072521.41</v>
      </c>
      <c r="G59" s="5">
        <v>1172943.02</v>
      </c>
      <c r="I59" s="9">
        <f t="shared" si="8"/>
        <v>-100421.6100000001</v>
      </c>
      <c r="K59" s="21">
        <f t="shared" si="9"/>
        <v>-0.08561507957991012</v>
      </c>
      <c r="M59" s="9">
        <v>3197692.91</v>
      </c>
      <c r="O59" s="9">
        <v>3371351.73</v>
      </c>
      <c r="Q59" s="9">
        <f t="shared" si="10"/>
        <v>-173658.81999999983</v>
      </c>
      <c r="S59" s="21">
        <f t="shared" si="11"/>
        <v>-0.05151014605052788</v>
      </c>
      <c r="U59" s="9">
        <v>5386539.76</v>
      </c>
      <c r="W59" s="9">
        <v>5907520.32</v>
      </c>
      <c r="Y59" s="9">
        <f t="shared" si="12"/>
        <v>-520980.5600000005</v>
      </c>
      <c r="AA59" s="21">
        <f t="shared" si="13"/>
        <v>-0.0881893809550198</v>
      </c>
      <c r="AC59" s="9">
        <v>17008157.04</v>
      </c>
      <c r="AE59" s="9">
        <v>16682352.55</v>
      </c>
      <c r="AG59" s="9">
        <f t="shared" si="14"/>
        <v>325804.48999999836</v>
      </c>
      <c r="AI59" s="21">
        <f t="shared" si="15"/>
        <v>0.019529888786578745</v>
      </c>
    </row>
    <row r="60" spans="1:35" ht="12.75" outlineLevel="1">
      <c r="A60" s="1" t="s">
        <v>195</v>
      </c>
      <c r="B60" s="16" t="s">
        <v>196</v>
      </c>
      <c r="C60" s="1" t="s">
        <v>1047</v>
      </c>
      <c r="E60" s="5">
        <v>0</v>
      </c>
      <c r="G60" s="5">
        <v>27132.71</v>
      </c>
      <c r="I60" s="9">
        <f t="shared" si="8"/>
        <v>-27132.71</v>
      </c>
      <c r="K60" s="21" t="str">
        <f t="shared" si="9"/>
        <v>N.M.</v>
      </c>
      <c r="M60" s="9">
        <v>0</v>
      </c>
      <c r="O60" s="9">
        <v>78790.28</v>
      </c>
      <c r="Q60" s="9">
        <f t="shared" si="10"/>
        <v>-78790.28</v>
      </c>
      <c r="S60" s="21" t="str">
        <f t="shared" si="11"/>
        <v>N.M.</v>
      </c>
      <c r="U60" s="9">
        <v>0</v>
      </c>
      <c r="W60" s="9">
        <v>91366.42</v>
      </c>
      <c r="Y60" s="9">
        <f t="shared" si="12"/>
        <v>-91366.42</v>
      </c>
      <c r="AA60" s="21" t="str">
        <f t="shared" si="13"/>
        <v>N.M.</v>
      </c>
      <c r="AC60" s="9">
        <v>-4877.59</v>
      </c>
      <c r="AE60" s="9">
        <v>223590.02</v>
      </c>
      <c r="AG60" s="9">
        <f t="shared" si="14"/>
        <v>-228467.61</v>
      </c>
      <c r="AI60" s="21">
        <f t="shared" si="15"/>
        <v>-1.0218148824352715</v>
      </c>
    </row>
    <row r="61" spans="1:35" ht="12.75" outlineLevel="1">
      <c r="A61" s="1" t="s">
        <v>197</v>
      </c>
      <c r="B61" s="16" t="s">
        <v>198</v>
      </c>
      <c r="C61" s="1" t="s">
        <v>1048</v>
      </c>
      <c r="E61" s="5">
        <v>-2478.31</v>
      </c>
      <c r="G61" s="5">
        <v>8405.24</v>
      </c>
      <c r="I61" s="9">
        <f t="shared" si="8"/>
        <v>-10883.55</v>
      </c>
      <c r="K61" s="21">
        <f t="shared" si="9"/>
        <v>-1.29485297266943</v>
      </c>
      <c r="M61" s="9">
        <v>111255.55</v>
      </c>
      <c r="O61" s="9">
        <v>3908.64</v>
      </c>
      <c r="Q61" s="9">
        <f t="shared" si="10"/>
        <v>107346.91</v>
      </c>
      <c r="S61" s="21" t="str">
        <f t="shared" si="11"/>
        <v>N.M.</v>
      </c>
      <c r="U61" s="9">
        <v>67257.93</v>
      </c>
      <c r="W61" s="9">
        <v>-6732.36</v>
      </c>
      <c r="Y61" s="9">
        <f t="shared" si="12"/>
        <v>73990.29</v>
      </c>
      <c r="AA61" s="21" t="str">
        <f t="shared" si="13"/>
        <v>N.M.</v>
      </c>
      <c r="AC61" s="9">
        <v>120237.05</v>
      </c>
      <c r="AE61" s="9">
        <v>-101131.48</v>
      </c>
      <c r="AG61" s="9">
        <f t="shared" si="14"/>
        <v>221368.53</v>
      </c>
      <c r="AI61" s="21">
        <f t="shared" si="15"/>
        <v>2.188918129152268</v>
      </c>
    </row>
    <row r="62" spans="1:35" ht="12.75" outlineLevel="1">
      <c r="A62" s="1" t="s">
        <v>199</v>
      </c>
      <c r="B62" s="16" t="s">
        <v>200</v>
      </c>
      <c r="C62" s="1" t="s">
        <v>1049</v>
      </c>
      <c r="E62" s="5">
        <v>-30.39</v>
      </c>
      <c r="G62" s="5">
        <v>29392.9</v>
      </c>
      <c r="I62" s="9">
        <f t="shared" si="8"/>
        <v>-29423.29</v>
      </c>
      <c r="K62" s="21">
        <f t="shared" si="9"/>
        <v>-1.0010339231583136</v>
      </c>
      <c r="M62" s="9">
        <v>1006.93</v>
      </c>
      <c r="O62" s="9">
        <v>92160.3</v>
      </c>
      <c r="Q62" s="9">
        <f t="shared" si="10"/>
        <v>-91153.37000000001</v>
      </c>
      <c r="S62" s="21">
        <f t="shared" si="11"/>
        <v>-0.9890741458089872</v>
      </c>
      <c r="U62" s="9">
        <v>11504.24</v>
      </c>
      <c r="W62" s="9">
        <v>144447.47</v>
      </c>
      <c r="Y62" s="9">
        <f t="shared" si="12"/>
        <v>-132943.23</v>
      </c>
      <c r="AA62" s="21">
        <f t="shared" si="13"/>
        <v>-0.9203569297544637</v>
      </c>
      <c r="AC62" s="9">
        <v>16412.97</v>
      </c>
      <c r="AE62" s="9">
        <v>114301.69</v>
      </c>
      <c r="AG62" s="9">
        <f t="shared" si="14"/>
        <v>-97888.72</v>
      </c>
      <c r="AI62" s="21">
        <f t="shared" si="15"/>
        <v>-0.8564065850644903</v>
      </c>
    </row>
    <row r="63" spans="1:35" ht="12.75" outlineLevel="1">
      <c r="A63" s="1" t="s">
        <v>201</v>
      </c>
      <c r="B63" s="16" t="s">
        <v>202</v>
      </c>
      <c r="C63" s="1" t="s">
        <v>1050</v>
      </c>
      <c r="E63" s="5">
        <v>0</v>
      </c>
      <c r="G63" s="5">
        <v>0</v>
      </c>
      <c r="I63" s="9">
        <f t="shared" si="8"/>
        <v>0</v>
      </c>
      <c r="K63" s="21">
        <f t="shared" si="9"/>
        <v>0</v>
      </c>
      <c r="M63" s="9">
        <v>0</v>
      </c>
      <c r="O63" s="9">
        <v>6964.33</v>
      </c>
      <c r="Q63" s="9">
        <f t="shared" si="10"/>
        <v>-6964.33</v>
      </c>
      <c r="S63" s="21" t="str">
        <f t="shared" si="11"/>
        <v>N.M.</v>
      </c>
      <c r="U63" s="9">
        <v>0</v>
      </c>
      <c r="W63" s="9">
        <v>6964.33</v>
      </c>
      <c r="Y63" s="9">
        <f t="shared" si="12"/>
        <v>-6964.33</v>
      </c>
      <c r="AA63" s="21" t="str">
        <f t="shared" si="13"/>
        <v>N.M.</v>
      </c>
      <c r="AC63" s="9">
        <v>0</v>
      </c>
      <c r="AE63" s="9">
        <v>6964.33</v>
      </c>
      <c r="AG63" s="9">
        <f t="shared" si="14"/>
        <v>-6964.33</v>
      </c>
      <c r="AI63" s="21" t="str">
        <f t="shared" si="15"/>
        <v>N.M.</v>
      </c>
    </row>
    <row r="64" spans="1:35" ht="12.75" outlineLevel="1">
      <c r="A64" s="1" t="s">
        <v>203</v>
      </c>
      <c r="B64" s="16" t="s">
        <v>204</v>
      </c>
      <c r="C64" s="1" t="s">
        <v>1051</v>
      </c>
      <c r="E64" s="5">
        <v>0</v>
      </c>
      <c r="G64" s="5">
        <v>0</v>
      </c>
      <c r="I64" s="9">
        <f t="shared" si="8"/>
        <v>0</v>
      </c>
      <c r="K64" s="21">
        <f t="shared" si="9"/>
        <v>0</v>
      </c>
      <c r="M64" s="9">
        <v>0</v>
      </c>
      <c r="O64" s="9">
        <v>3340.86</v>
      </c>
      <c r="Q64" s="9">
        <f t="shared" si="10"/>
        <v>-3340.86</v>
      </c>
      <c r="S64" s="21" t="str">
        <f t="shared" si="11"/>
        <v>N.M.</v>
      </c>
      <c r="U64" s="9">
        <v>0</v>
      </c>
      <c r="W64" s="9">
        <v>3340.86</v>
      </c>
      <c r="Y64" s="9">
        <f t="shared" si="12"/>
        <v>-3340.86</v>
      </c>
      <c r="AA64" s="21" t="str">
        <f t="shared" si="13"/>
        <v>N.M.</v>
      </c>
      <c r="AC64" s="9">
        <v>0</v>
      </c>
      <c r="AE64" s="9">
        <v>2592.57</v>
      </c>
      <c r="AG64" s="9">
        <f t="shared" si="14"/>
        <v>-2592.57</v>
      </c>
      <c r="AI64" s="21" t="str">
        <f t="shared" si="15"/>
        <v>N.M.</v>
      </c>
    </row>
    <row r="65" spans="1:35" ht="12.75" outlineLevel="1">
      <c r="A65" s="1" t="s">
        <v>205</v>
      </c>
      <c r="B65" s="16" t="s">
        <v>206</v>
      </c>
      <c r="C65" s="1" t="s">
        <v>1052</v>
      </c>
      <c r="E65" s="5">
        <v>301.86</v>
      </c>
      <c r="G65" s="5">
        <v>1265.16</v>
      </c>
      <c r="I65" s="9">
        <f t="shared" si="8"/>
        <v>-963.3000000000001</v>
      </c>
      <c r="K65" s="21">
        <f t="shared" si="9"/>
        <v>-0.7614056720098644</v>
      </c>
      <c r="M65" s="9">
        <v>414.09</v>
      </c>
      <c r="O65" s="9">
        <v>13466.92</v>
      </c>
      <c r="Q65" s="9">
        <f t="shared" si="10"/>
        <v>-13052.83</v>
      </c>
      <c r="S65" s="21">
        <f t="shared" si="11"/>
        <v>-0.9692513210147532</v>
      </c>
      <c r="U65" s="9">
        <v>-12488.57</v>
      </c>
      <c r="W65" s="9">
        <v>24897.38</v>
      </c>
      <c r="Y65" s="9">
        <f t="shared" si="12"/>
        <v>-37385.95</v>
      </c>
      <c r="AA65" s="21">
        <f t="shared" si="13"/>
        <v>-1.5016017749658799</v>
      </c>
      <c r="AC65" s="9">
        <v>-56659.01</v>
      </c>
      <c r="AE65" s="9">
        <v>-14932.98</v>
      </c>
      <c r="AG65" s="9">
        <f t="shared" si="14"/>
        <v>-41726.03</v>
      </c>
      <c r="AI65" s="21">
        <f t="shared" si="15"/>
        <v>-2.794219907881749</v>
      </c>
    </row>
    <row r="66" spans="1:35" ht="12.75" outlineLevel="1">
      <c r="A66" s="1" t="s">
        <v>207</v>
      </c>
      <c r="B66" s="16" t="s">
        <v>208</v>
      </c>
      <c r="C66" s="1" t="s">
        <v>1053</v>
      </c>
      <c r="E66" s="5">
        <v>-1045.88</v>
      </c>
      <c r="G66" s="5">
        <v>248.26</v>
      </c>
      <c r="I66" s="9">
        <f t="shared" si="8"/>
        <v>-1294.14</v>
      </c>
      <c r="K66" s="21">
        <f t="shared" si="9"/>
        <v>-5.212841375976799</v>
      </c>
      <c r="M66" s="9">
        <v>12238.28</v>
      </c>
      <c r="O66" s="9">
        <v>-2856.75</v>
      </c>
      <c r="Q66" s="9">
        <f t="shared" si="10"/>
        <v>15095.03</v>
      </c>
      <c r="S66" s="21">
        <f t="shared" si="11"/>
        <v>5.283987048219131</v>
      </c>
      <c r="U66" s="9">
        <v>22205.65</v>
      </c>
      <c r="W66" s="9">
        <v>-3804.76</v>
      </c>
      <c r="Y66" s="9">
        <f t="shared" si="12"/>
        <v>26010.410000000003</v>
      </c>
      <c r="AA66" s="21">
        <f t="shared" si="13"/>
        <v>6.8362813948843035</v>
      </c>
      <c r="AC66" s="9">
        <v>31430.04</v>
      </c>
      <c r="AE66" s="9">
        <v>-14005.18</v>
      </c>
      <c r="AG66" s="9">
        <f t="shared" si="14"/>
        <v>45435.22</v>
      </c>
      <c r="AI66" s="21">
        <f t="shared" si="15"/>
        <v>3.2441725133129315</v>
      </c>
    </row>
    <row r="67" spans="1:35" ht="12.75" outlineLevel="1">
      <c r="A67" s="1" t="s">
        <v>209</v>
      </c>
      <c r="B67" s="16" t="s">
        <v>210</v>
      </c>
      <c r="C67" s="1" t="s">
        <v>1054</v>
      </c>
      <c r="E67" s="5">
        <v>-1636889.28</v>
      </c>
      <c r="G67" s="5">
        <v>122797.71</v>
      </c>
      <c r="I67" s="9">
        <f t="shared" si="8"/>
        <v>-1759686.99</v>
      </c>
      <c r="K67" s="21" t="str">
        <f t="shared" si="9"/>
        <v>N.M.</v>
      </c>
      <c r="M67" s="9">
        <v>-2601226.13</v>
      </c>
      <c r="O67" s="9">
        <v>-737208.74</v>
      </c>
      <c r="Q67" s="9">
        <f t="shared" si="10"/>
        <v>-1864017.39</v>
      </c>
      <c r="S67" s="21">
        <f t="shared" si="11"/>
        <v>-2.528479776297823</v>
      </c>
      <c r="U67" s="9">
        <v>-4534360.28</v>
      </c>
      <c r="W67" s="9">
        <v>-832752.26</v>
      </c>
      <c r="Y67" s="9">
        <f t="shared" si="12"/>
        <v>-3701608.0200000005</v>
      </c>
      <c r="AA67" s="21">
        <f t="shared" si="13"/>
        <v>-4.445029089443721</v>
      </c>
      <c r="AC67" s="9">
        <v>-11552524.71</v>
      </c>
      <c r="AE67" s="9">
        <v>-1161779.51</v>
      </c>
      <c r="AG67" s="9">
        <f t="shared" si="14"/>
        <v>-10390745.200000001</v>
      </c>
      <c r="AI67" s="21">
        <f t="shared" si="15"/>
        <v>-8.943818608059287</v>
      </c>
    </row>
    <row r="68" spans="1:35" ht="12.75" outlineLevel="1">
      <c r="A68" s="1" t="s">
        <v>211</v>
      </c>
      <c r="B68" s="16" t="s">
        <v>212</v>
      </c>
      <c r="C68" s="1" t="s">
        <v>1055</v>
      </c>
      <c r="E68" s="5">
        <v>-119416.71</v>
      </c>
      <c r="G68" s="5">
        <v>-338698.25</v>
      </c>
      <c r="I68" s="9">
        <f t="shared" si="8"/>
        <v>219281.53999999998</v>
      </c>
      <c r="K68" s="21">
        <f t="shared" si="9"/>
        <v>0.6474244847736886</v>
      </c>
      <c r="M68" s="9">
        <v>-504279.16</v>
      </c>
      <c r="O68" s="9">
        <v>-962808.85</v>
      </c>
      <c r="Q68" s="9">
        <f t="shared" si="10"/>
        <v>458529.69</v>
      </c>
      <c r="S68" s="21">
        <f t="shared" si="11"/>
        <v>0.47624166520696193</v>
      </c>
      <c r="U68" s="9">
        <v>-860448.64</v>
      </c>
      <c r="W68" s="9">
        <v>-1698343.45</v>
      </c>
      <c r="Y68" s="9">
        <f t="shared" si="12"/>
        <v>837894.8099999999</v>
      </c>
      <c r="AA68" s="21">
        <f t="shared" si="13"/>
        <v>0.49336005034788455</v>
      </c>
      <c r="AC68" s="9">
        <v>-3214689.61</v>
      </c>
      <c r="AE68" s="9">
        <v>-4374594.91</v>
      </c>
      <c r="AG68" s="9">
        <f t="shared" si="14"/>
        <v>1159905.3000000003</v>
      </c>
      <c r="AI68" s="21">
        <f t="shared" si="15"/>
        <v>0.26514576180494853</v>
      </c>
    </row>
    <row r="69" spans="1:35" ht="12.75" outlineLevel="1">
      <c r="A69" s="1" t="s">
        <v>213</v>
      </c>
      <c r="B69" s="16" t="s">
        <v>214</v>
      </c>
      <c r="C69" s="1" t="s">
        <v>1056</v>
      </c>
      <c r="E69" s="5">
        <v>0.03</v>
      </c>
      <c r="G69" s="5">
        <v>0</v>
      </c>
      <c r="I69" s="9">
        <f t="shared" si="8"/>
        <v>0.03</v>
      </c>
      <c r="K69" s="21" t="str">
        <f t="shared" si="9"/>
        <v>N.M.</v>
      </c>
      <c r="M69" s="9">
        <v>0.04</v>
      </c>
      <c r="O69" s="9">
        <v>0</v>
      </c>
      <c r="Q69" s="9">
        <f t="shared" si="10"/>
        <v>0.04</v>
      </c>
      <c r="S69" s="21" t="str">
        <f t="shared" si="11"/>
        <v>N.M.</v>
      </c>
      <c r="U69" s="9">
        <v>0.04</v>
      </c>
      <c r="W69" s="9">
        <v>0</v>
      </c>
      <c r="Y69" s="9">
        <f t="shared" si="12"/>
        <v>0.04</v>
      </c>
      <c r="AA69" s="21" t="str">
        <f t="shared" si="13"/>
        <v>N.M.</v>
      </c>
      <c r="AC69" s="9">
        <v>0.04</v>
      </c>
      <c r="AE69" s="9">
        <v>0</v>
      </c>
      <c r="AG69" s="9">
        <f t="shared" si="14"/>
        <v>0.04</v>
      </c>
      <c r="AI69" s="21" t="str">
        <f t="shared" si="15"/>
        <v>N.M.</v>
      </c>
    </row>
    <row r="70" spans="1:35" ht="12.75" outlineLevel="1">
      <c r="A70" s="1" t="s">
        <v>215</v>
      </c>
      <c r="B70" s="16" t="s">
        <v>216</v>
      </c>
      <c r="C70" s="1" t="s">
        <v>1057</v>
      </c>
      <c r="E70" s="5">
        <v>203791.51</v>
      </c>
      <c r="G70" s="5">
        <v>-452769.57</v>
      </c>
      <c r="I70" s="9">
        <f t="shared" si="8"/>
        <v>656561.0800000001</v>
      </c>
      <c r="K70" s="21">
        <f t="shared" si="9"/>
        <v>1.4500998377607401</v>
      </c>
      <c r="M70" s="9">
        <v>-550751.82</v>
      </c>
      <c r="O70" s="9">
        <v>-267918.84</v>
      </c>
      <c r="Q70" s="9">
        <f t="shared" si="10"/>
        <v>-282832.9799999999</v>
      </c>
      <c r="S70" s="21">
        <f t="shared" si="11"/>
        <v>-1.0556666339701974</v>
      </c>
      <c r="U70" s="9">
        <v>-716976.39</v>
      </c>
      <c r="W70" s="9">
        <v>14630.45</v>
      </c>
      <c r="Y70" s="9">
        <f t="shared" si="12"/>
        <v>-731606.84</v>
      </c>
      <c r="AA70" s="21" t="str">
        <f t="shared" si="13"/>
        <v>N.M.</v>
      </c>
      <c r="AC70" s="9">
        <v>-403186.32</v>
      </c>
      <c r="AE70" s="9">
        <v>2856901.87</v>
      </c>
      <c r="AG70" s="9">
        <f t="shared" si="14"/>
        <v>-3260088.19</v>
      </c>
      <c r="AI70" s="21">
        <f t="shared" si="15"/>
        <v>-1.141127115437115</v>
      </c>
    </row>
    <row r="71" spans="1:35" ht="12.75" outlineLevel="1">
      <c r="A71" s="1" t="s">
        <v>217</v>
      </c>
      <c r="B71" s="16" t="s">
        <v>218</v>
      </c>
      <c r="C71" s="1" t="s">
        <v>1058</v>
      </c>
      <c r="E71" s="5">
        <v>-1170</v>
      </c>
      <c r="G71" s="5">
        <v>0</v>
      </c>
      <c r="I71" s="9">
        <f t="shared" si="8"/>
        <v>-1170</v>
      </c>
      <c r="K71" s="21" t="str">
        <f t="shared" si="9"/>
        <v>N.M.</v>
      </c>
      <c r="M71" s="9">
        <v>-2249</v>
      </c>
      <c r="O71" s="9">
        <v>0</v>
      </c>
      <c r="Q71" s="9">
        <f t="shared" si="10"/>
        <v>-2249</v>
      </c>
      <c r="S71" s="21" t="str">
        <f t="shared" si="11"/>
        <v>N.M.</v>
      </c>
      <c r="U71" s="9">
        <v>-1337</v>
      </c>
      <c r="W71" s="9">
        <v>0</v>
      </c>
      <c r="Y71" s="9">
        <f t="shared" si="12"/>
        <v>-1337</v>
      </c>
      <c r="AA71" s="21" t="str">
        <f t="shared" si="13"/>
        <v>N.M.</v>
      </c>
      <c r="AC71" s="9">
        <v>-3437</v>
      </c>
      <c r="AE71" s="9">
        <v>34460</v>
      </c>
      <c r="AG71" s="9">
        <f t="shared" si="14"/>
        <v>-37897</v>
      </c>
      <c r="AI71" s="21">
        <f t="shared" si="15"/>
        <v>-1.0997388276262332</v>
      </c>
    </row>
    <row r="72" spans="1:35" ht="12.75" outlineLevel="1">
      <c r="A72" s="1" t="s">
        <v>219</v>
      </c>
      <c r="B72" s="16" t="s">
        <v>220</v>
      </c>
      <c r="C72" s="1" t="s">
        <v>1059</v>
      </c>
      <c r="E72" s="5">
        <v>0</v>
      </c>
      <c r="G72" s="5">
        <v>0</v>
      </c>
      <c r="I72" s="9">
        <f t="shared" si="8"/>
        <v>0</v>
      </c>
      <c r="K72" s="21">
        <f t="shared" si="9"/>
        <v>0</v>
      </c>
      <c r="M72" s="9">
        <v>0</v>
      </c>
      <c r="O72" s="9">
        <v>0</v>
      </c>
      <c r="Q72" s="9">
        <f t="shared" si="10"/>
        <v>0</v>
      </c>
      <c r="S72" s="21">
        <f t="shared" si="11"/>
        <v>0</v>
      </c>
      <c r="U72" s="9">
        <v>0</v>
      </c>
      <c r="W72" s="9">
        <v>0</v>
      </c>
      <c r="Y72" s="9">
        <f t="shared" si="12"/>
        <v>0</v>
      </c>
      <c r="AA72" s="21">
        <f t="shared" si="13"/>
        <v>0</v>
      </c>
      <c r="AC72" s="9">
        <v>0</v>
      </c>
      <c r="AE72" s="9">
        <v>75778.29</v>
      </c>
      <c r="AG72" s="9">
        <f t="shared" si="14"/>
        <v>-75778.29</v>
      </c>
      <c r="AI72" s="21" t="str">
        <f t="shared" si="15"/>
        <v>N.M.</v>
      </c>
    </row>
    <row r="73" spans="1:35" ht="12.75" outlineLevel="1">
      <c r="A73" s="1" t="s">
        <v>221</v>
      </c>
      <c r="B73" s="16" t="s">
        <v>222</v>
      </c>
      <c r="C73" s="1" t="s">
        <v>1060</v>
      </c>
      <c r="E73" s="5">
        <v>42598.52</v>
      </c>
      <c r="G73" s="5">
        <v>42854.18</v>
      </c>
      <c r="I73" s="9">
        <f t="shared" si="8"/>
        <v>-255.6600000000035</v>
      </c>
      <c r="K73" s="21">
        <f t="shared" si="9"/>
        <v>-0.005965812436499858</v>
      </c>
      <c r="M73" s="9">
        <v>124980.3</v>
      </c>
      <c r="O73" s="9">
        <v>127370.88</v>
      </c>
      <c r="Q73" s="9">
        <f t="shared" si="10"/>
        <v>-2390.5800000000017</v>
      </c>
      <c r="S73" s="21">
        <f t="shared" si="11"/>
        <v>-0.018768654185320865</v>
      </c>
      <c r="U73" s="9">
        <v>208651.54</v>
      </c>
      <c r="W73" s="9">
        <v>210098.66</v>
      </c>
      <c r="Y73" s="9">
        <f t="shared" si="12"/>
        <v>-1447.1199999999953</v>
      </c>
      <c r="AA73" s="21">
        <f t="shared" si="13"/>
        <v>-0.006887811659531742</v>
      </c>
      <c r="AC73" s="9">
        <v>527117.1</v>
      </c>
      <c r="AE73" s="9">
        <v>569771.14</v>
      </c>
      <c r="AG73" s="9">
        <f t="shared" si="14"/>
        <v>-42654.04000000004</v>
      </c>
      <c r="AI73" s="21">
        <f t="shared" si="15"/>
        <v>-0.07486170675475075</v>
      </c>
    </row>
    <row r="74" spans="1:35" ht="12.75" outlineLevel="1">
      <c r="A74" s="1" t="s">
        <v>223</v>
      </c>
      <c r="B74" s="16" t="s">
        <v>224</v>
      </c>
      <c r="C74" s="1" t="s">
        <v>1061</v>
      </c>
      <c r="E74" s="5">
        <v>-302083.83</v>
      </c>
      <c r="G74" s="5">
        <v>100718.25</v>
      </c>
      <c r="I74" s="9">
        <f aca="true" t="shared" si="16" ref="I74:I105">+E74-G74</f>
        <v>-402802.08</v>
      </c>
      <c r="K74" s="21">
        <f aca="true" t="shared" si="17" ref="K74:K105">IF(G74&lt;0,IF(I74=0,0,IF(OR(G74=0,E74=0),"N.M.",IF(ABS(I74/G74)&gt;=10,"N.M.",I74/(-G74)))),IF(I74=0,0,IF(OR(G74=0,E74=0),"N.M.",IF(ABS(I74/G74)&gt;=10,"N.M.",I74/G74))))</f>
        <v>-3.9992958575034816</v>
      </c>
      <c r="M74" s="9">
        <v>261440.83</v>
      </c>
      <c r="O74" s="9">
        <v>1365739.761</v>
      </c>
      <c r="Q74" s="9">
        <f aca="true" t="shared" si="18" ref="Q74:Q105">+M74-O74</f>
        <v>-1104298.9309999999</v>
      </c>
      <c r="S74" s="21">
        <f aca="true" t="shared" si="19" ref="S74:S105">IF(O74&lt;0,IF(Q74=0,0,IF(OR(O74=0,M74=0),"N.M.",IF(ABS(Q74/O74)&gt;=10,"N.M.",Q74/(-O74)))),IF(Q74=0,0,IF(OR(O74=0,M74=0),"N.M.",IF(ABS(Q74/O74)&gt;=10,"N.M.",Q74/O74))))</f>
        <v>-0.8085720007092917</v>
      </c>
      <c r="U74" s="9">
        <v>285795.27</v>
      </c>
      <c r="W74" s="9">
        <v>1427921.771</v>
      </c>
      <c r="Y74" s="9">
        <f aca="true" t="shared" si="20" ref="Y74:Y105">+U74-W74</f>
        <v>-1142126.501</v>
      </c>
      <c r="AA74" s="21">
        <f aca="true" t="shared" si="21" ref="AA74:AA105">IF(W74&lt;0,IF(Y74=0,0,IF(OR(W74=0,U74=0),"N.M.",IF(ABS(Y74/W74)&gt;=10,"N.M.",Y74/(-W74)))),IF(Y74=0,0,IF(OR(W74=0,U74=0),"N.M.",IF(ABS(Y74/W74)&gt;=10,"N.M.",Y74/W74))))</f>
        <v>-0.7998522917681602</v>
      </c>
      <c r="AC74" s="9">
        <v>683771.69</v>
      </c>
      <c r="AE74" s="9">
        <v>1427921.771</v>
      </c>
      <c r="AG74" s="9">
        <f aca="true" t="shared" si="22" ref="AG74:AG105">+AC74-AE74</f>
        <v>-744150.081</v>
      </c>
      <c r="AI74" s="21">
        <f aca="true" t="shared" si="23" ref="AI74:AI105">IF(AE74&lt;0,IF(AG74=0,0,IF(OR(AE74=0,AC74=0),"N.M.",IF(ABS(AG74/AE74)&gt;=10,"N.M.",AG74/(-AE74)))),IF(AG74=0,0,IF(OR(AE74=0,AC74=0),"N.M.",IF(ABS(AG74/AE74)&gt;=10,"N.M.",AG74/AE74))))</f>
        <v>-0.5211420514156444</v>
      </c>
    </row>
    <row r="75" spans="1:35" ht="12.75" outlineLevel="1">
      <c r="A75" s="1" t="s">
        <v>225</v>
      </c>
      <c r="B75" s="16" t="s">
        <v>226</v>
      </c>
      <c r="C75" s="1" t="s">
        <v>1062</v>
      </c>
      <c r="E75" s="5">
        <v>302083.83</v>
      </c>
      <c r="G75" s="5">
        <v>-100718.25</v>
      </c>
      <c r="I75" s="9">
        <f t="shared" si="16"/>
        <v>402802.08</v>
      </c>
      <c r="K75" s="21">
        <f t="shared" si="17"/>
        <v>3.9992958575034816</v>
      </c>
      <c r="M75" s="9">
        <v>-261440.83</v>
      </c>
      <c r="O75" s="9">
        <v>-1365739.761</v>
      </c>
      <c r="Q75" s="9">
        <f t="shared" si="18"/>
        <v>1104298.9309999999</v>
      </c>
      <c r="S75" s="21">
        <f t="shared" si="19"/>
        <v>0.8085720007092917</v>
      </c>
      <c r="U75" s="9">
        <v>-285795.27</v>
      </c>
      <c r="W75" s="9">
        <v>-1427921.771</v>
      </c>
      <c r="Y75" s="9">
        <f t="shared" si="20"/>
        <v>1142126.501</v>
      </c>
      <c r="AA75" s="21">
        <f t="shared" si="21"/>
        <v>0.7998522917681602</v>
      </c>
      <c r="AC75" s="9">
        <v>-683771.69</v>
      </c>
      <c r="AE75" s="9">
        <v>-1427921.771</v>
      </c>
      <c r="AG75" s="9">
        <f t="shared" si="22"/>
        <v>744150.081</v>
      </c>
      <c r="AI75" s="21">
        <f t="shared" si="23"/>
        <v>0.5211420514156444</v>
      </c>
    </row>
    <row r="76" spans="1:35" ht="12.75" outlineLevel="1">
      <c r="A76" s="1" t="s">
        <v>227</v>
      </c>
      <c r="B76" s="16" t="s">
        <v>228</v>
      </c>
      <c r="C76" s="1" t="s">
        <v>1063</v>
      </c>
      <c r="E76" s="5">
        <v>-19812.07</v>
      </c>
      <c r="G76" s="5">
        <v>0</v>
      </c>
      <c r="I76" s="9">
        <f t="shared" si="16"/>
        <v>-19812.07</v>
      </c>
      <c r="K76" s="21" t="str">
        <f t="shared" si="17"/>
        <v>N.M.</v>
      </c>
      <c r="M76" s="9">
        <v>-68466.23</v>
      </c>
      <c r="O76" s="9">
        <v>0</v>
      </c>
      <c r="Q76" s="9">
        <f t="shared" si="18"/>
        <v>-68466.23</v>
      </c>
      <c r="S76" s="21" t="str">
        <f t="shared" si="19"/>
        <v>N.M.</v>
      </c>
      <c r="U76" s="9">
        <v>-115701.61</v>
      </c>
      <c r="W76" s="9">
        <v>0</v>
      </c>
      <c r="Y76" s="9">
        <f t="shared" si="20"/>
        <v>-115701.61</v>
      </c>
      <c r="AA76" s="21" t="str">
        <f t="shared" si="21"/>
        <v>N.M.</v>
      </c>
      <c r="AC76" s="9">
        <v>-258888.58</v>
      </c>
      <c r="AE76" s="9">
        <v>0</v>
      </c>
      <c r="AG76" s="9">
        <f t="shared" si="22"/>
        <v>-258888.58</v>
      </c>
      <c r="AI76" s="21" t="str">
        <f t="shared" si="23"/>
        <v>N.M.</v>
      </c>
    </row>
    <row r="77" spans="1:35" ht="12.75" outlineLevel="1">
      <c r="A77" s="1" t="s">
        <v>229</v>
      </c>
      <c r="B77" s="16" t="s">
        <v>230</v>
      </c>
      <c r="C77" s="1" t="s">
        <v>1064</v>
      </c>
      <c r="E77" s="5">
        <v>13512.75</v>
      </c>
      <c r="G77" s="5">
        <v>0</v>
      </c>
      <c r="I77" s="9">
        <f t="shared" si="16"/>
        <v>13512.75</v>
      </c>
      <c r="K77" s="21" t="str">
        <f t="shared" si="17"/>
        <v>N.M.</v>
      </c>
      <c r="M77" s="9">
        <v>12827</v>
      </c>
      <c r="O77" s="9">
        <v>0</v>
      </c>
      <c r="Q77" s="9">
        <f t="shared" si="18"/>
        <v>12827</v>
      </c>
      <c r="S77" s="21" t="str">
        <f t="shared" si="19"/>
        <v>N.M.</v>
      </c>
      <c r="U77" s="9">
        <v>17794.74</v>
      </c>
      <c r="W77" s="9">
        <v>0</v>
      </c>
      <c r="Y77" s="9">
        <f t="shared" si="20"/>
        <v>17794.74</v>
      </c>
      <c r="AA77" s="21" t="str">
        <f t="shared" si="21"/>
        <v>N.M.</v>
      </c>
      <c r="AC77" s="9">
        <v>17794.74</v>
      </c>
      <c r="AE77" s="9">
        <v>0</v>
      </c>
      <c r="AG77" s="9">
        <f t="shared" si="22"/>
        <v>17794.74</v>
      </c>
      <c r="AI77" s="21" t="str">
        <f t="shared" si="23"/>
        <v>N.M.</v>
      </c>
    </row>
    <row r="78" spans="1:35" ht="12.75" outlineLevel="1">
      <c r="A78" s="1" t="s">
        <v>231</v>
      </c>
      <c r="B78" s="16" t="s">
        <v>232</v>
      </c>
      <c r="C78" s="1" t="s">
        <v>1065</v>
      </c>
      <c r="E78" s="5">
        <v>-360.74</v>
      </c>
      <c r="G78" s="5">
        <v>0</v>
      </c>
      <c r="I78" s="9">
        <f t="shared" si="16"/>
        <v>-360.74</v>
      </c>
      <c r="K78" s="21" t="str">
        <f t="shared" si="17"/>
        <v>N.M.</v>
      </c>
      <c r="M78" s="9">
        <v>107.94</v>
      </c>
      <c r="O78" s="9">
        <v>0</v>
      </c>
      <c r="Q78" s="9">
        <f t="shared" si="18"/>
        <v>107.94</v>
      </c>
      <c r="S78" s="21" t="str">
        <f t="shared" si="19"/>
        <v>N.M.</v>
      </c>
      <c r="U78" s="9">
        <v>1183.56</v>
      </c>
      <c r="W78" s="9">
        <v>0</v>
      </c>
      <c r="Y78" s="9">
        <f t="shared" si="20"/>
        <v>1183.56</v>
      </c>
      <c r="AA78" s="21" t="str">
        <f t="shared" si="21"/>
        <v>N.M.</v>
      </c>
      <c r="AC78" s="9">
        <v>1183.56</v>
      </c>
      <c r="AE78" s="9">
        <v>0</v>
      </c>
      <c r="AG78" s="9">
        <f t="shared" si="22"/>
        <v>1183.56</v>
      </c>
      <c r="AI78" s="21" t="str">
        <f t="shared" si="23"/>
        <v>N.M.</v>
      </c>
    </row>
    <row r="79" spans="1:35" ht="12.75" outlineLevel="1">
      <c r="A79" s="1" t="s">
        <v>233</v>
      </c>
      <c r="B79" s="16" t="s">
        <v>234</v>
      </c>
      <c r="C79" s="1" t="s">
        <v>1066</v>
      </c>
      <c r="E79" s="5">
        <v>-32982.59</v>
      </c>
      <c r="G79" s="5">
        <v>0</v>
      </c>
      <c r="I79" s="9">
        <f t="shared" si="16"/>
        <v>-32982.59</v>
      </c>
      <c r="K79" s="21" t="str">
        <f t="shared" si="17"/>
        <v>N.M.</v>
      </c>
      <c r="M79" s="9">
        <v>108942.75</v>
      </c>
      <c r="O79" s="9">
        <v>0</v>
      </c>
      <c r="Q79" s="9">
        <f t="shared" si="18"/>
        <v>108942.75</v>
      </c>
      <c r="S79" s="21" t="str">
        <f t="shared" si="19"/>
        <v>N.M.</v>
      </c>
      <c r="U79" s="9">
        <v>108942.75</v>
      </c>
      <c r="W79" s="9">
        <v>0</v>
      </c>
      <c r="Y79" s="9">
        <f t="shared" si="20"/>
        <v>108942.75</v>
      </c>
      <c r="AA79" s="21" t="str">
        <f t="shared" si="21"/>
        <v>N.M.</v>
      </c>
      <c r="AC79" s="9">
        <v>108942.75</v>
      </c>
      <c r="AE79" s="9">
        <v>0</v>
      </c>
      <c r="AG79" s="9">
        <f t="shared" si="22"/>
        <v>108942.75</v>
      </c>
      <c r="AI79" s="21" t="str">
        <f t="shared" si="23"/>
        <v>N.M.</v>
      </c>
    </row>
    <row r="80" spans="1:35" ht="12.75" outlineLevel="1">
      <c r="A80" s="1" t="s">
        <v>235</v>
      </c>
      <c r="B80" s="16" t="s">
        <v>236</v>
      </c>
      <c r="C80" s="1" t="s">
        <v>1067</v>
      </c>
      <c r="E80" s="5">
        <v>49279.12</v>
      </c>
      <c r="G80" s="5">
        <v>10920.9</v>
      </c>
      <c r="I80" s="9">
        <f t="shared" si="16"/>
        <v>38358.22</v>
      </c>
      <c r="K80" s="21">
        <f t="shared" si="17"/>
        <v>3.512368028276058</v>
      </c>
      <c r="M80" s="9">
        <v>75825.67</v>
      </c>
      <c r="O80" s="9">
        <v>42551.87</v>
      </c>
      <c r="Q80" s="9">
        <f t="shared" si="18"/>
        <v>33273.799999999996</v>
      </c>
      <c r="S80" s="21">
        <f t="shared" si="19"/>
        <v>0.7819585837238174</v>
      </c>
      <c r="U80" s="9">
        <v>98490.8</v>
      </c>
      <c r="W80" s="9">
        <v>65981.19</v>
      </c>
      <c r="Y80" s="9">
        <f t="shared" si="20"/>
        <v>32509.61</v>
      </c>
      <c r="AA80" s="21">
        <f t="shared" si="21"/>
        <v>0.49271027091205843</v>
      </c>
      <c r="AC80" s="9">
        <v>185764.33</v>
      </c>
      <c r="AE80" s="9">
        <v>242952.69</v>
      </c>
      <c r="AG80" s="9">
        <f t="shared" si="22"/>
        <v>-57188.360000000015</v>
      </c>
      <c r="AI80" s="21">
        <f t="shared" si="23"/>
        <v>-0.23538887344692505</v>
      </c>
    </row>
    <row r="81" spans="1:35" ht="12.75" outlineLevel="1">
      <c r="A81" s="1" t="s">
        <v>237</v>
      </c>
      <c r="B81" s="16" t="s">
        <v>238</v>
      </c>
      <c r="C81" s="1" t="s">
        <v>1068</v>
      </c>
      <c r="E81" s="5">
        <v>-207366.72</v>
      </c>
      <c r="G81" s="5">
        <v>-133134.72</v>
      </c>
      <c r="I81" s="9">
        <f t="shared" si="16"/>
        <v>-74232</v>
      </c>
      <c r="K81" s="21">
        <f t="shared" si="17"/>
        <v>-0.5575705571018589</v>
      </c>
      <c r="M81" s="9">
        <v>-516826.36</v>
      </c>
      <c r="O81" s="9">
        <v>-447395.31</v>
      </c>
      <c r="Q81" s="9">
        <f t="shared" si="18"/>
        <v>-69431.04999999999</v>
      </c>
      <c r="S81" s="21">
        <f t="shared" si="19"/>
        <v>-0.1551894900284046</v>
      </c>
      <c r="U81" s="9">
        <v>-907107.57</v>
      </c>
      <c r="W81" s="9">
        <v>-803146.1</v>
      </c>
      <c r="Y81" s="9">
        <f t="shared" si="20"/>
        <v>-103961.46999999997</v>
      </c>
      <c r="AA81" s="21">
        <f t="shared" si="21"/>
        <v>-0.12944278755758135</v>
      </c>
      <c r="AC81" s="9">
        <v>-2356954.54</v>
      </c>
      <c r="AE81" s="9">
        <v>-1592976.84</v>
      </c>
      <c r="AG81" s="9">
        <f t="shared" si="22"/>
        <v>-763977.7</v>
      </c>
      <c r="AI81" s="21">
        <f t="shared" si="23"/>
        <v>-0.47959121615352546</v>
      </c>
    </row>
    <row r="82" spans="1:35" ht="12.75" outlineLevel="1">
      <c r="A82" s="1" t="s">
        <v>239</v>
      </c>
      <c r="B82" s="16" t="s">
        <v>240</v>
      </c>
      <c r="C82" s="1" t="s">
        <v>1069</v>
      </c>
      <c r="E82" s="5">
        <v>-26.79</v>
      </c>
      <c r="G82" s="5">
        <v>1173.72</v>
      </c>
      <c r="I82" s="9">
        <f t="shared" si="16"/>
        <v>-1200.51</v>
      </c>
      <c r="K82" s="21">
        <f t="shared" si="17"/>
        <v>-1.0228248645332787</v>
      </c>
      <c r="M82" s="9">
        <v>-26.79</v>
      </c>
      <c r="O82" s="9">
        <v>1050.39</v>
      </c>
      <c r="Q82" s="9">
        <f t="shared" si="18"/>
        <v>-1077.18</v>
      </c>
      <c r="S82" s="21">
        <f t="shared" si="19"/>
        <v>-1.025504812498215</v>
      </c>
      <c r="U82" s="9">
        <v>-26.79</v>
      </c>
      <c r="W82" s="9">
        <v>9900.13</v>
      </c>
      <c r="Y82" s="9">
        <f t="shared" si="20"/>
        <v>-9926.92</v>
      </c>
      <c r="AA82" s="21">
        <f t="shared" si="21"/>
        <v>-1.002706025072398</v>
      </c>
      <c r="AC82" s="9">
        <v>1275.45</v>
      </c>
      <c r="AE82" s="9">
        <v>12151.25</v>
      </c>
      <c r="AG82" s="9">
        <f t="shared" si="22"/>
        <v>-10875.8</v>
      </c>
      <c r="AI82" s="21">
        <f t="shared" si="23"/>
        <v>-0.8950354901759078</v>
      </c>
    </row>
    <row r="83" spans="1:35" ht="12.75" outlineLevel="1">
      <c r="A83" s="1" t="s">
        <v>241</v>
      </c>
      <c r="B83" s="16" t="s">
        <v>242</v>
      </c>
      <c r="C83" s="1" t="s">
        <v>1070</v>
      </c>
      <c r="E83" s="5">
        <v>0</v>
      </c>
      <c r="G83" s="5">
        <v>-481.52</v>
      </c>
      <c r="I83" s="9">
        <f t="shared" si="16"/>
        <v>481.52</v>
      </c>
      <c r="K83" s="21" t="str">
        <f t="shared" si="17"/>
        <v>N.M.</v>
      </c>
      <c r="M83" s="9">
        <v>0</v>
      </c>
      <c r="O83" s="9">
        <v>-413.92</v>
      </c>
      <c r="Q83" s="9">
        <f t="shared" si="18"/>
        <v>413.92</v>
      </c>
      <c r="S83" s="21" t="str">
        <f t="shared" si="19"/>
        <v>N.M.</v>
      </c>
      <c r="U83" s="9">
        <v>0</v>
      </c>
      <c r="W83" s="9">
        <v>-4906.1</v>
      </c>
      <c r="Y83" s="9">
        <f t="shared" si="20"/>
        <v>4906.1</v>
      </c>
      <c r="AA83" s="21" t="str">
        <f t="shared" si="21"/>
        <v>N.M.</v>
      </c>
      <c r="AC83" s="9">
        <v>-717.88</v>
      </c>
      <c r="AE83" s="9">
        <v>-8163.64</v>
      </c>
      <c r="AG83" s="9">
        <f t="shared" si="22"/>
        <v>7445.76</v>
      </c>
      <c r="AI83" s="21">
        <f t="shared" si="23"/>
        <v>0.912063736274505</v>
      </c>
    </row>
    <row r="84" spans="1:35" ht="12.75" outlineLevel="1">
      <c r="A84" s="1" t="s">
        <v>243</v>
      </c>
      <c r="B84" s="16" t="s">
        <v>244</v>
      </c>
      <c r="C84" s="1" t="s">
        <v>1071</v>
      </c>
      <c r="E84" s="5">
        <v>416375.32</v>
      </c>
      <c r="G84" s="5">
        <v>0</v>
      </c>
      <c r="I84" s="9">
        <f t="shared" si="16"/>
        <v>416375.32</v>
      </c>
      <c r="K84" s="21" t="str">
        <f t="shared" si="17"/>
        <v>N.M.</v>
      </c>
      <c r="M84" s="9">
        <v>1084556.01</v>
      </c>
      <c r="O84" s="9">
        <v>0</v>
      </c>
      <c r="Q84" s="9">
        <f t="shared" si="18"/>
        <v>1084556.01</v>
      </c>
      <c r="S84" s="21" t="str">
        <f t="shared" si="19"/>
        <v>N.M.</v>
      </c>
      <c r="U84" s="9">
        <v>1803850.12</v>
      </c>
      <c r="W84" s="9">
        <v>0</v>
      </c>
      <c r="Y84" s="9">
        <f t="shared" si="20"/>
        <v>1803850.12</v>
      </c>
      <c r="AA84" s="21" t="str">
        <f t="shared" si="21"/>
        <v>N.M.</v>
      </c>
      <c r="AC84" s="9">
        <v>4091657.24</v>
      </c>
      <c r="AE84" s="9">
        <v>0</v>
      </c>
      <c r="AG84" s="9">
        <f t="shared" si="22"/>
        <v>4091657.24</v>
      </c>
      <c r="AI84" s="21" t="str">
        <f t="shared" si="23"/>
        <v>N.M.</v>
      </c>
    </row>
    <row r="85" spans="1:35" ht="12.75" outlineLevel="1">
      <c r="A85" s="1" t="s">
        <v>245</v>
      </c>
      <c r="B85" s="16" t="s">
        <v>246</v>
      </c>
      <c r="C85" s="1" t="s">
        <v>1072</v>
      </c>
      <c r="E85" s="5">
        <v>-1393810.38</v>
      </c>
      <c r="G85" s="5">
        <v>0</v>
      </c>
      <c r="I85" s="9">
        <f t="shared" si="16"/>
        <v>-1393810.38</v>
      </c>
      <c r="K85" s="21" t="str">
        <f t="shared" si="17"/>
        <v>N.M.</v>
      </c>
      <c r="M85" s="9">
        <v>-4955257.99</v>
      </c>
      <c r="O85" s="9">
        <v>0</v>
      </c>
      <c r="Q85" s="9">
        <f t="shared" si="18"/>
        <v>-4955257.99</v>
      </c>
      <c r="S85" s="21" t="str">
        <f t="shared" si="19"/>
        <v>N.M.</v>
      </c>
      <c r="U85" s="9">
        <v>-9452226.37</v>
      </c>
      <c r="W85" s="9">
        <v>0</v>
      </c>
      <c r="Y85" s="9">
        <f t="shared" si="20"/>
        <v>-9452226.37</v>
      </c>
      <c r="AA85" s="21" t="str">
        <f t="shared" si="21"/>
        <v>N.M.</v>
      </c>
      <c r="AC85" s="9">
        <v>-21904496.409999996</v>
      </c>
      <c r="AE85" s="9">
        <v>0</v>
      </c>
      <c r="AG85" s="9">
        <f t="shared" si="22"/>
        <v>-21904496.409999996</v>
      </c>
      <c r="AI85" s="21" t="str">
        <f t="shared" si="23"/>
        <v>N.M.</v>
      </c>
    </row>
    <row r="86" spans="1:35" ht="12.75" outlineLevel="1">
      <c r="A86" s="1" t="s">
        <v>247</v>
      </c>
      <c r="B86" s="16" t="s">
        <v>248</v>
      </c>
      <c r="C86" s="1" t="s">
        <v>1073</v>
      </c>
      <c r="E86" s="5">
        <v>620632.78</v>
      </c>
      <c r="G86" s="5">
        <v>0</v>
      </c>
      <c r="I86" s="9">
        <f t="shared" si="16"/>
        <v>620632.78</v>
      </c>
      <c r="K86" s="21" t="str">
        <f t="shared" si="17"/>
        <v>N.M.</v>
      </c>
      <c r="M86" s="9">
        <v>2480181.13</v>
      </c>
      <c r="O86" s="9">
        <v>0</v>
      </c>
      <c r="Q86" s="9">
        <f t="shared" si="18"/>
        <v>2480181.13</v>
      </c>
      <c r="S86" s="21" t="str">
        <f t="shared" si="19"/>
        <v>N.M.</v>
      </c>
      <c r="U86" s="9">
        <v>4543627.69</v>
      </c>
      <c r="W86" s="9">
        <v>0</v>
      </c>
      <c r="Y86" s="9">
        <f t="shared" si="20"/>
        <v>4543627.69</v>
      </c>
      <c r="AA86" s="21" t="str">
        <f t="shared" si="21"/>
        <v>N.M.</v>
      </c>
      <c r="AC86" s="9">
        <v>9953399.280000001</v>
      </c>
      <c r="AE86" s="9">
        <v>0</v>
      </c>
      <c r="AG86" s="9">
        <f t="shared" si="22"/>
        <v>9953399.280000001</v>
      </c>
      <c r="AI86" s="21" t="str">
        <f t="shared" si="23"/>
        <v>N.M.</v>
      </c>
    </row>
    <row r="87" spans="1:35" ht="12.75" outlineLevel="1">
      <c r="A87" s="1" t="s">
        <v>249</v>
      </c>
      <c r="B87" s="16" t="s">
        <v>250</v>
      </c>
      <c r="C87" s="1" t="s">
        <v>1074</v>
      </c>
      <c r="E87" s="5">
        <v>-944894.4</v>
      </c>
      <c r="G87" s="5">
        <v>0</v>
      </c>
      <c r="I87" s="9">
        <f t="shared" si="16"/>
        <v>-944894.4</v>
      </c>
      <c r="K87" s="21" t="str">
        <f t="shared" si="17"/>
        <v>N.M.</v>
      </c>
      <c r="M87" s="9">
        <v>-2241388.48</v>
      </c>
      <c r="O87" s="9">
        <v>0</v>
      </c>
      <c r="Q87" s="9">
        <f t="shared" si="18"/>
        <v>-2241388.48</v>
      </c>
      <c r="S87" s="21" t="str">
        <f t="shared" si="19"/>
        <v>N.M.</v>
      </c>
      <c r="U87" s="9">
        <v>-4002447.27</v>
      </c>
      <c r="W87" s="9">
        <v>0</v>
      </c>
      <c r="Y87" s="9">
        <f t="shared" si="20"/>
        <v>-4002447.27</v>
      </c>
      <c r="AA87" s="21" t="str">
        <f t="shared" si="21"/>
        <v>N.M.</v>
      </c>
      <c r="AC87" s="9">
        <v>-9112345.17</v>
      </c>
      <c r="AE87" s="9">
        <v>0</v>
      </c>
      <c r="AG87" s="9">
        <f t="shared" si="22"/>
        <v>-9112345.17</v>
      </c>
      <c r="AI87" s="21" t="str">
        <f t="shared" si="23"/>
        <v>N.M.</v>
      </c>
    </row>
    <row r="88" spans="1:35" ht="12.75" outlineLevel="1">
      <c r="A88" s="1" t="s">
        <v>251</v>
      </c>
      <c r="B88" s="16" t="s">
        <v>252</v>
      </c>
      <c r="C88" s="1" t="s">
        <v>1075</v>
      </c>
      <c r="E88" s="5">
        <v>835124.04</v>
      </c>
      <c r="G88" s="5">
        <v>0</v>
      </c>
      <c r="I88" s="9">
        <f t="shared" si="16"/>
        <v>835124.04</v>
      </c>
      <c r="K88" s="21" t="str">
        <f t="shared" si="17"/>
        <v>N.M.</v>
      </c>
      <c r="M88" s="9">
        <v>2868389.76</v>
      </c>
      <c r="O88" s="9">
        <v>0</v>
      </c>
      <c r="Q88" s="9">
        <f t="shared" si="18"/>
        <v>2868389.76</v>
      </c>
      <c r="S88" s="21" t="str">
        <f t="shared" si="19"/>
        <v>N.M.</v>
      </c>
      <c r="U88" s="9">
        <v>5191298.24</v>
      </c>
      <c r="W88" s="9">
        <v>0</v>
      </c>
      <c r="Y88" s="9">
        <f t="shared" si="20"/>
        <v>5191298.24</v>
      </c>
      <c r="AA88" s="21" t="str">
        <f t="shared" si="21"/>
        <v>N.M.</v>
      </c>
      <c r="AC88" s="9">
        <v>12192392.212000001</v>
      </c>
      <c r="AE88" s="9">
        <v>0</v>
      </c>
      <c r="AG88" s="9">
        <f t="shared" si="22"/>
        <v>12192392.212000001</v>
      </c>
      <c r="AI88" s="21" t="str">
        <f t="shared" si="23"/>
        <v>N.M.</v>
      </c>
    </row>
    <row r="89" spans="1:35" ht="12.75" outlineLevel="1">
      <c r="A89" s="1" t="s">
        <v>253</v>
      </c>
      <c r="B89" s="16" t="s">
        <v>254</v>
      </c>
      <c r="C89" s="1" t="s">
        <v>1076</v>
      </c>
      <c r="E89" s="5">
        <v>-351708.85</v>
      </c>
      <c r="G89" s="5">
        <v>0</v>
      </c>
      <c r="I89" s="9">
        <f t="shared" si="16"/>
        <v>-351708.85</v>
      </c>
      <c r="K89" s="21" t="str">
        <f t="shared" si="17"/>
        <v>N.M.</v>
      </c>
      <c r="M89" s="9">
        <v>-1096584.95</v>
      </c>
      <c r="O89" s="9">
        <v>0</v>
      </c>
      <c r="Q89" s="9">
        <f t="shared" si="18"/>
        <v>-1096584.95</v>
      </c>
      <c r="S89" s="21" t="str">
        <f t="shared" si="19"/>
        <v>N.M.</v>
      </c>
      <c r="U89" s="9">
        <v>-1927185.07</v>
      </c>
      <c r="W89" s="9">
        <v>0</v>
      </c>
      <c r="Y89" s="9">
        <f t="shared" si="20"/>
        <v>-1927185.07</v>
      </c>
      <c r="AA89" s="21" t="str">
        <f t="shared" si="21"/>
        <v>N.M.</v>
      </c>
      <c r="AC89" s="9">
        <v>-4609271.682</v>
      </c>
      <c r="AE89" s="9">
        <v>0</v>
      </c>
      <c r="AG89" s="9">
        <f t="shared" si="22"/>
        <v>-4609271.682</v>
      </c>
      <c r="AI89" s="21" t="str">
        <f t="shared" si="23"/>
        <v>N.M.</v>
      </c>
    </row>
    <row r="90" spans="1:35" ht="12.75" outlineLevel="1">
      <c r="A90" s="1" t="s">
        <v>255</v>
      </c>
      <c r="B90" s="16" t="s">
        <v>256</v>
      </c>
      <c r="C90" s="1" t="s">
        <v>1077</v>
      </c>
      <c r="E90" s="5">
        <v>-51411.93</v>
      </c>
      <c r="G90" s="5">
        <v>0</v>
      </c>
      <c r="I90" s="9">
        <f t="shared" si="16"/>
        <v>-51411.93</v>
      </c>
      <c r="K90" s="21" t="str">
        <f t="shared" si="17"/>
        <v>N.M.</v>
      </c>
      <c r="M90" s="9">
        <v>-192228.01</v>
      </c>
      <c r="O90" s="9">
        <v>0</v>
      </c>
      <c r="Q90" s="9">
        <f t="shared" si="18"/>
        <v>-192228.01</v>
      </c>
      <c r="S90" s="21" t="str">
        <f t="shared" si="19"/>
        <v>N.M.</v>
      </c>
      <c r="U90" s="9">
        <v>-310993.82</v>
      </c>
      <c r="W90" s="9">
        <v>0</v>
      </c>
      <c r="Y90" s="9">
        <f t="shared" si="20"/>
        <v>-310993.82</v>
      </c>
      <c r="AA90" s="21" t="str">
        <f t="shared" si="21"/>
        <v>N.M.</v>
      </c>
      <c r="AC90" s="9">
        <v>-757624.223</v>
      </c>
      <c r="AE90" s="9">
        <v>0</v>
      </c>
      <c r="AG90" s="9">
        <f t="shared" si="22"/>
        <v>-757624.223</v>
      </c>
      <c r="AI90" s="21" t="str">
        <f t="shared" si="23"/>
        <v>N.M.</v>
      </c>
    </row>
    <row r="91" spans="1:35" ht="12.75" outlineLevel="1">
      <c r="A91" s="1" t="s">
        <v>257</v>
      </c>
      <c r="B91" s="16" t="s">
        <v>258</v>
      </c>
      <c r="C91" s="1" t="s">
        <v>1078</v>
      </c>
      <c r="E91" s="5">
        <v>-8467.83</v>
      </c>
      <c r="G91" s="5">
        <v>0</v>
      </c>
      <c r="I91" s="9">
        <f t="shared" si="16"/>
        <v>-8467.83</v>
      </c>
      <c r="K91" s="21" t="str">
        <f t="shared" si="17"/>
        <v>N.M.</v>
      </c>
      <c r="M91" s="9">
        <v>-16233.37</v>
      </c>
      <c r="O91" s="9">
        <v>0</v>
      </c>
      <c r="Q91" s="9">
        <f t="shared" si="18"/>
        <v>-16233.37</v>
      </c>
      <c r="S91" s="21" t="str">
        <f t="shared" si="19"/>
        <v>N.M.</v>
      </c>
      <c r="U91" s="9">
        <v>-15676.09</v>
      </c>
      <c r="W91" s="9">
        <v>0</v>
      </c>
      <c r="Y91" s="9">
        <f t="shared" si="20"/>
        <v>-15676.09</v>
      </c>
      <c r="AA91" s="21" t="str">
        <f t="shared" si="21"/>
        <v>N.M.</v>
      </c>
      <c r="AC91" s="9">
        <v>-53474.18</v>
      </c>
      <c r="AE91" s="9">
        <v>0</v>
      </c>
      <c r="AG91" s="9">
        <f t="shared" si="22"/>
        <v>-53474.18</v>
      </c>
      <c r="AI91" s="21" t="str">
        <f t="shared" si="23"/>
        <v>N.M.</v>
      </c>
    </row>
    <row r="92" spans="1:35" ht="12.75" outlineLevel="1">
      <c r="A92" s="1" t="s">
        <v>259</v>
      </c>
      <c r="B92" s="16" t="s">
        <v>260</v>
      </c>
      <c r="C92" s="1" t="s">
        <v>1079</v>
      </c>
      <c r="E92" s="5">
        <v>120759.75</v>
      </c>
      <c r="G92" s="5">
        <v>114670.95</v>
      </c>
      <c r="I92" s="9">
        <f t="shared" si="16"/>
        <v>6088.800000000003</v>
      </c>
      <c r="K92" s="21">
        <f t="shared" si="17"/>
        <v>0.05309801654211466</v>
      </c>
      <c r="M92" s="9">
        <v>382483.24</v>
      </c>
      <c r="O92" s="9">
        <v>432308.14</v>
      </c>
      <c r="Q92" s="9">
        <f t="shared" si="18"/>
        <v>-49824.90000000002</v>
      </c>
      <c r="S92" s="21">
        <f t="shared" si="19"/>
        <v>-0.11525320804738957</v>
      </c>
      <c r="U92" s="9">
        <v>775736.86</v>
      </c>
      <c r="W92" s="9">
        <v>810641.85</v>
      </c>
      <c r="Y92" s="9">
        <f t="shared" si="20"/>
        <v>-34904.98999999999</v>
      </c>
      <c r="AA92" s="21">
        <f t="shared" si="21"/>
        <v>-0.04305846040393793</v>
      </c>
      <c r="AC92" s="9">
        <v>1634483.08</v>
      </c>
      <c r="AE92" s="9">
        <v>1846943.79</v>
      </c>
      <c r="AG92" s="9">
        <f t="shared" si="22"/>
        <v>-212460.70999999996</v>
      </c>
      <c r="AI92" s="21">
        <f t="shared" si="23"/>
        <v>-0.115033663260537</v>
      </c>
    </row>
    <row r="93" spans="1:35" ht="12.75" outlineLevel="1">
      <c r="A93" s="1" t="s">
        <v>261</v>
      </c>
      <c r="B93" s="16" t="s">
        <v>262</v>
      </c>
      <c r="C93" s="1" t="s">
        <v>1080</v>
      </c>
      <c r="E93" s="5">
        <v>46576.214</v>
      </c>
      <c r="G93" s="5">
        <v>43653.343</v>
      </c>
      <c r="I93" s="9">
        <f t="shared" si="16"/>
        <v>2922.870999999999</v>
      </c>
      <c r="K93" s="21">
        <f t="shared" si="17"/>
        <v>0.06695640698124768</v>
      </c>
      <c r="M93" s="9">
        <v>141889.784</v>
      </c>
      <c r="O93" s="9">
        <v>134509.561</v>
      </c>
      <c r="Q93" s="9">
        <f t="shared" si="18"/>
        <v>7380.223000000027</v>
      </c>
      <c r="S93" s="21">
        <f t="shared" si="19"/>
        <v>0.05486764617423759</v>
      </c>
      <c r="U93" s="9">
        <v>207326.47</v>
      </c>
      <c r="W93" s="9">
        <v>187300.658</v>
      </c>
      <c r="Y93" s="9">
        <f t="shared" si="20"/>
        <v>20025.812000000005</v>
      </c>
      <c r="AA93" s="21">
        <f t="shared" si="21"/>
        <v>0.10691800132383948</v>
      </c>
      <c r="AC93" s="9">
        <v>425704.76399999997</v>
      </c>
      <c r="AE93" s="9">
        <v>332578.55</v>
      </c>
      <c r="AG93" s="9">
        <f t="shared" si="22"/>
        <v>93126.21399999998</v>
      </c>
      <c r="AI93" s="21">
        <f t="shared" si="23"/>
        <v>0.28001268873172963</v>
      </c>
    </row>
    <row r="94" spans="1:35" ht="12.75" outlineLevel="1">
      <c r="A94" s="1" t="s">
        <v>263</v>
      </c>
      <c r="B94" s="16" t="s">
        <v>264</v>
      </c>
      <c r="C94" s="1" t="s">
        <v>1081</v>
      </c>
      <c r="E94" s="5">
        <v>257881.82</v>
      </c>
      <c r="G94" s="5">
        <v>329750.46</v>
      </c>
      <c r="I94" s="9">
        <f t="shared" si="16"/>
        <v>-71868.64000000001</v>
      </c>
      <c r="K94" s="21">
        <f t="shared" si="17"/>
        <v>-0.21794856631890674</v>
      </c>
      <c r="M94" s="9">
        <v>789921.57</v>
      </c>
      <c r="O94" s="9">
        <v>812701.96</v>
      </c>
      <c r="Q94" s="9">
        <f t="shared" si="18"/>
        <v>-22780.390000000014</v>
      </c>
      <c r="S94" s="21">
        <f t="shared" si="19"/>
        <v>-0.02803043565934062</v>
      </c>
      <c r="U94" s="9">
        <v>1268131.87</v>
      </c>
      <c r="W94" s="9">
        <v>1306405.41</v>
      </c>
      <c r="Y94" s="9">
        <f t="shared" si="20"/>
        <v>-38273.539999999804</v>
      </c>
      <c r="AA94" s="21">
        <f t="shared" si="21"/>
        <v>-0.029296832137276442</v>
      </c>
      <c r="AC94" s="9">
        <v>3156696.89</v>
      </c>
      <c r="AE94" s="9">
        <v>3012678.72</v>
      </c>
      <c r="AG94" s="9">
        <f t="shared" si="22"/>
        <v>144018.16999999993</v>
      </c>
      <c r="AI94" s="21">
        <f t="shared" si="23"/>
        <v>0.047804025382434376</v>
      </c>
    </row>
    <row r="95" spans="1:35" ht="12.75" outlineLevel="1">
      <c r="A95" s="1" t="s">
        <v>265</v>
      </c>
      <c r="B95" s="16" t="s">
        <v>266</v>
      </c>
      <c r="C95" s="1" t="s">
        <v>1082</v>
      </c>
      <c r="E95" s="5">
        <v>2300</v>
      </c>
      <c r="G95" s="5">
        <v>2300</v>
      </c>
      <c r="I95" s="9">
        <f t="shared" si="16"/>
        <v>0</v>
      </c>
      <c r="K95" s="21">
        <f t="shared" si="17"/>
        <v>0</v>
      </c>
      <c r="M95" s="9">
        <v>16523.89</v>
      </c>
      <c r="O95" s="9">
        <v>35250.4</v>
      </c>
      <c r="Q95" s="9">
        <f t="shared" si="18"/>
        <v>-18726.510000000002</v>
      </c>
      <c r="S95" s="21">
        <f t="shared" si="19"/>
        <v>-0.5312424823548102</v>
      </c>
      <c r="U95" s="9">
        <v>24123.89</v>
      </c>
      <c r="W95" s="9">
        <v>39850.4</v>
      </c>
      <c r="Y95" s="9">
        <f t="shared" si="20"/>
        <v>-15726.510000000002</v>
      </c>
      <c r="AA95" s="21">
        <f t="shared" si="21"/>
        <v>-0.39463869873326246</v>
      </c>
      <c r="AC95" s="9">
        <v>80015.56</v>
      </c>
      <c r="AE95" s="9">
        <v>97907.6</v>
      </c>
      <c r="AG95" s="9">
        <f t="shared" si="22"/>
        <v>-17892.040000000008</v>
      </c>
      <c r="AI95" s="21">
        <f t="shared" si="23"/>
        <v>-0.18274413835085332</v>
      </c>
    </row>
    <row r="96" spans="1:35" ht="12.75" outlineLevel="1">
      <c r="A96" s="1" t="s">
        <v>267</v>
      </c>
      <c r="B96" s="16" t="s">
        <v>268</v>
      </c>
      <c r="C96" s="1" t="s">
        <v>1083</v>
      </c>
      <c r="E96" s="5">
        <v>50027.55</v>
      </c>
      <c r="G96" s="5">
        <v>38490.97</v>
      </c>
      <c r="I96" s="9">
        <f t="shared" si="16"/>
        <v>11536.580000000002</v>
      </c>
      <c r="K96" s="21">
        <f t="shared" si="17"/>
        <v>0.2997217269401109</v>
      </c>
      <c r="M96" s="9">
        <v>195606.87</v>
      </c>
      <c r="O96" s="9">
        <v>240226.32</v>
      </c>
      <c r="Q96" s="9">
        <f t="shared" si="18"/>
        <v>-44619.45000000001</v>
      </c>
      <c r="S96" s="21">
        <f t="shared" si="19"/>
        <v>-0.18573922291279327</v>
      </c>
      <c r="U96" s="9">
        <v>495712.17</v>
      </c>
      <c r="W96" s="9">
        <v>531014.94</v>
      </c>
      <c r="Y96" s="9">
        <f t="shared" si="20"/>
        <v>-35302.76999999996</v>
      </c>
      <c r="AA96" s="21">
        <f t="shared" si="21"/>
        <v>-0.06648168882028058</v>
      </c>
      <c r="AC96" s="9">
        <v>967951.3</v>
      </c>
      <c r="AE96" s="9">
        <v>1041788.95</v>
      </c>
      <c r="AG96" s="9">
        <f t="shared" si="22"/>
        <v>-73837.6499999999</v>
      </c>
      <c r="AI96" s="21">
        <f t="shared" si="23"/>
        <v>-0.0708758237452988</v>
      </c>
    </row>
    <row r="97" spans="1:35" ht="12.75" outlineLevel="1">
      <c r="A97" s="1" t="s">
        <v>269</v>
      </c>
      <c r="B97" s="16" t="s">
        <v>270</v>
      </c>
      <c r="C97" s="1" t="s">
        <v>1084</v>
      </c>
      <c r="E97" s="5">
        <v>383.47</v>
      </c>
      <c r="G97" s="5">
        <v>8412.2</v>
      </c>
      <c r="I97" s="9">
        <f t="shared" si="16"/>
        <v>-8028.7300000000005</v>
      </c>
      <c r="K97" s="21">
        <f t="shared" si="17"/>
        <v>-0.9544150162858704</v>
      </c>
      <c r="M97" s="9">
        <v>-397.12</v>
      </c>
      <c r="O97" s="9">
        <v>12604</v>
      </c>
      <c r="Q97" s="9">
        <f t="shared" si="18"/>
        <v>-13001.12</v>
      </c>
      <c r="S97" s="21">
        <f t="shared" si="19"/>
        <v>-1.0315074579498573</v>
      </c>
      <c r="U97" s="9">
        <v>-397.12</v>
      </c>
      <c r="W97" s="9">
        <v>12604</v>
      </c>
      <c r="Y97" s="9">
        <f t="shared" si="20"/>
        <v>-13001.12</v>
      </c>
      <c r="AA97" s="21">
        <f t="shared" si="21"/>
        <v>-1.0315074579498573</v>
      </c>
      <c r="AC97" s="9">
        <v>-13512.34</v>
      </c>
      <c r="AE97" s="9">
        <v>25767.7</v>
      </c>
      <c r="AG97" s="9">
        <f t="shared" si="22"/>
        <v>-39280.04</v>
      </c>
      <c r="AI97" s="21">
        <f t="shared" si="23"/>
        <v>-1.5243906130543277</v>
      </c>
    </row>
    <row r="98" spans="1:35" ht="12.75" outlineLevel="1">
      <c r="A98" s="1" t="s">
        <v>271</v>
      </c>
      <c r="B98" s="16" t="s">
        <v>272</v>
      </c>
      <c r="C98" s="1" t="s">
        <v>1085</v>
      </c>
      <c r="E98" s="5">
        <v>4596</v>
      </c>
      <c r="G98" s="5">
        <v>5220</v>
      </c>
      <c r="I98" s="9">
        <f t="shared" si="16"/>
        <v>-624</v>
      </c>
      <c r="K98" s="21">
        <f t="shared" si="17"/>
        <v>-0.11954022988505747</v>
      </c>
      <c r="M98" s="9">
        <v>20100</v>
      </c>
      <c r="O98" s="9">
        <v>24408</v>
      </c>
      <c r="Q98" s="9">
        <f t="shared" si="18"/>
        <v>-4308</v>
      </c>
      <c r="S98" s="21">
        <f t="shared" si="19"/>
        <v>-0.17649950835791545</v>
      </c>
      <c r="U98" s="9">
        <v>33444</v>
      </c>
      <c r="W98" s="9">
        <v>38196</v>
      </c>
      <c r="Y98" s="9">
        <f t="shared" si="20"/>
        <v>-4752</v>
      </c>
      <c r="AA98" s="21">
        <f t="shared" si="21"/>
        <v>-0.12441093308199812</v>
      </c>
      <c r="AC98" s="9">
        <v>65964</v>
      </c>
      <c r="AE98" s="9">
        <v>-5612.4</v>
      </c>
      <c r="AG98" s="9">
        <f t="shared" si="22"/>
        <v>71576.4</v>
      </c>
      <c r="AI98" s="21" t="str">
        <f t="shared" si="23"/>
        <v>N.M.</v>
      </c>
    </row>
    <row r="99" spans="1:35" ht="12.75" outlineLevel="1">
      <c r="A99" s="1" t="s">
        <v>273</v>
      </c>
      <c r="B99" s="16" t="s">
        <v>274</v>
      </c>
      <c r="C99" s="1" t="s">
        <v>1086</v>
      </c>
      <c r="E99" s="5">
        <v>66919.19</v>
      </c>
      <c r="G99" s="5">
        <v>5157.21</v>
      </c>
      <c r="I99" s="9">
        <f t="shared" si="16"/>
        <v>61761.98</v>
      </c>
      <c r="K99" s="21" t="str">
        <f t="shared" si="17"/>
        <v>N.M.</v>
      </c>
      <c r="M99" s="9">
        <v>166870.77</v>
      </c>
      <c r="O99" s="9">
        <v>67749.6</v>
      </c>
      <c r="Q99" s="9">
        <f t="shared" si="18"/>
        <v>99121.16999999998</v>
      </c>
      <c r="S99" s="21">
        <f t="shared" si="19"/>
        <v>1.463051737574834</v>
      </c>
      <c r="U99" s="9">
        <v>221546.09</v>
      </c>
      <c r="W99" s="9">
        <v>94187.15</v>
      </c>
      <c r="Y99" s="9">
        <f t="shared" si="20"/>
        <v>127358.94</v>
      </c>
      <c r="AA99" s="21">
        <f t="shared" si="21"/>
        <v>1.3521901873026205</v>
      </c>
      <c r="AC99" s="9">
        <v>557195.45</v>
      </c>
      <c r="AE99" s="9">
        <v>836477.2</v>
      </c>
      <c r="AG99" s="9">
        <f t="shared" si="22"/>
        <v>-279281.75</v>
      </c>
      <c r="AI99" s="21">
        <f t="shared" si="23"/>
        <v>-0.33387849662847957</v>
      </c>
    </row>
    <row r="100" spans="1:35" ht="12.75" outlineLevel="1">
      <c r="A100" s="1" t="s">
        <v>275</v>
      </c>
      <c r="B100" s="16" t="s">
        <v>276</v>
      </c>
      <c r="C100" s="1" t="s">
        <v>1087</v>
      </c>
      <c r="E100" s="5">
        <v>0</v>
      </c>
      <c r="G100" s="5">
        <v>-1.6</v>
      </c>
      <c r="I100" s="9">
        <f t="shared" si="16"/>
        <v>1.6</v>
      </c>
      <c r="K100" s="21" t="str">
        <f t="shared" si="17"/>
        <v>N.M.</v>
      </c>
      <c r="M100" s="9">
        <v>-3.17</v>
      </c>
      <c r="O100" s="9">
        <v>-1.6</v>
      </c>
      <c r="Q100" s="9">
        <f t="shared" si="18"/>
        <v>-1.5699999999999998</v>
      </c>
      <c r="S100" s="21">
        <f t="shared" si="19"/>
        <v>-0.9812499999999998</v>
      </c>
      <c r="U100" s="9">
        <v>-3.17</v>
      </c>
      <c r="W100" s="9">
        <v>-1.6</v>
      </c>
      <c r="Y100" s="9">
        <f t="shared" si="20"/>
        <v>-1.5699999999999998</v>
      </c>
      <c r="AA100" s="21">
        <f t="shared" si="21"/>
        <v>-0.9812499999999998</v>
      </c>
      <c r="AC100" s="9">
        <v>-3.7</v>
      </c>
      <c r="AE100" s="9">
        <v>1672.9</v>
      </c>
      <c r="AG100" s="9">
        <f t="shared" si="22"/>
        <v>-1676.6000000000001</v>
      </c>
      <c r="AI100" s="21">
        <f t="shared" si="23"/>
        <v>-1.0022117281367686</v>
      </c>
    </row>
    <row r="101" spans="1:35" ht="12.75" outlineLevel="1">
      <c r="A101" s="1" t="s">
        <v>277</v>
      </c>
      <c r="B101" s="16" t="s">
        <v>278</v>
      </c>
      <c r="C101" s="1" t="s">
        <v>1088</v>
      </c>
      <c r="E101" s="5">
        <v>361.25</v>
      </c>
      <c r="G101" s="5">
        <v>-10122.51</v>
      </c>
      <c r="I101" s="9">
        <f t="shared" si="16"/>
        <v>10483.76</v>
      </c>
      <c r="K101" s="21">
        <f t="shared" si="17"/>
        <v>1.0356877888982081</v>
      </c>
      <c r="M101" s="9">
        <v>716.46</v>
      </c>
      <c r="O101" s="9">
        <v>-31997.08</v>
      </c>
      <c r="Q101" s="9">
        <f t="shared" si="18"/>
        <v>32713.54</v>
      </c>
      <c r="S101" s="21">
        <f t="shared" si="19"/>
        <v>1.0223914182169123</v>
      </c>
      <c r="U101" s="9">
        <v>16250.24</v>
      </c>
      <c r="W101" s="9">
        <v>-68415.03</v>
      </c>
      <c r="Y101" s="9">
        <f t="shared" si="20"/>
        <v>84665.27</v>
      </c>
      <c r="AA101" s="21">
        <f t="shared" si="21"/>
        <v>1.2375244153221887</v>
      </c>
      <c r="AC101" s="9">
        <v>-42911.083000000006</v>
      </c>
      <c r="AE101" s="9">
        <v>-85041.12299999999</v>
      </c>
      <c r="AG101" s="9">
        <f t="shared" si="22"/>
        <v>42130.039999999986</v>
      </c>
      <c r="AI101" s="21">
        <f t="shared" si="23"/>
        <v>0.4954078510934056</v>
      </c>
    </row>
    <row r="102" spans="1:35" ht="12.75" outlineLevel="1">
      <c r="A102" s="1" t="s">
        <v>279</v>
      </c>
      <c r="B102" s="16" t="s">
        <v>280</v>
      </c>
      <c r="C102" s="1" t="s">
        <v>1089</v>
      </c>
      <c r="E102" s="5">
        <v>10422.04</v>
      </c>
      <c r="G102" s="5">
        <v>-96343.97</v>
      </c>
      <c r="I102" s="9">
        <f t="shared" si="16"/>
        <v>106766.01000000001</v>
      </c>
      <c r="K102" s="21">
        <f t="shared" si="17"/>
        <v>1.1081753222334518</v>
      </c>
      <c r="M102" s="9">
        <v>-25526.15</v>
      </c>
      <c r="O102" s="9">
        <v>-277833.16</v>
      </c>
      <c r="Q102" s="9">
        <f t="shared" si="18"/>
        <v>252307.00999999998</v>
      </c>
      <c r="S102" s="21">
        <f t="shared" si="19"/>
        <v>0.9081241778339202</v>
      </c>
      <c r="U102" s="9">
        <v>27137.74</v>
      </c>
      <c r="W102" s="9">
        <v>-551875.7</v>
      </c>
      <c r="Y102" s="9">
        <f t="shared" si="20"/>
        <v>579013.44</v>
      </c>
      <c r="AA102" s="21">
        <f t="shared" si="21"/>
        <v>1.0491736454422618</v>
      </c>
      <c r="AC102" s="9">
        <v>-365169.83</v>
      </c>
      <c r="AE102" s="9">
        <v>-566406.46</v>
      </c>
      <c r="AG102" s="9">
        <f t="shared" si="22"/>
        <v>201236.62999999995</v>
      </c>
      <c r="AI102" s="21">
        <f t="shared" si="23"/>
        <v>0.3552866081364961</v>
      </c>
    </row>
    <row r="103" spans="1:35" ht="12.75" outlineLevel="1">
      <c r="A103" s="1" t="s">
        <v>281</v>
      </c>
      <c r="B103" s="16" t="s">
        <v>282</v>
      </c>
      <c r="C103" s="1" t="s">
        <v>1090</v>
      </c>
      <c r="E103" s="5">
        <v>0</v>
      </c>
      <c r="G103" s="5">
        <v>367496.94</v>
      </c>
      <c r="I103" s="9">
        <f t="shared" si="16"/>
        <v>-367496.94</v>
      </c>
      <c r="K103" s="21" t="str">
        <f t="shared" si="17"/>
        <v>N.M.</v>
      </c>
      <c r="M103" s="9">
        <v>0</v>
      </c>
      <c r="O103" s="9">
        <v>1067903.94</v>
      </c>
      <c r="Q103" s="9">
        <f t="shared" si="18"/>
        <v>-1067903.94</v>
      </c>
      <c r="S103" s="21" t="str">
        <f t="shared" si="19"/>
        <v>N.M.</v>
      </c>
      <c r="U103" s="9">
        <v>0</v>
      </c>
      <c r="W103" s="9">
        <v>1757650.56</v>
      </c>
      <c r="Y103" s="9">
        <f t="shared" si="20"/>
        <v>-1757650.56</v>
      </c>
      <c r="AA103" s="21" t="str">
        <f t="shared" si="21"/>
        <v>N.M.</v>
      </c>
      <c r="AC103" s="9">
        <v>-1756974.58</v>
      </c>
      <c r="AE103" s="9">
        <v>4248159.46</v>
      </c>
      <c r="AG103" s="9">
        <f t="shared" si="22"/>
        <v>-6005134.04</v>
      </c>
      <c r="AI103" s="21">
        <f t="shared" si="23"/>
        <v>-1.4135848940096047</v>
      </c>
    </row>
    <row r="104" spans="1:35" ht="12.75" outlineLevel="1">
      <c r="A104" s="1" t="s">
        <v>283</v>
      </c>
      <c r="B104" s="16" t="s">
        <v>284</v>
      </c>
      <c r="C104" s="1" t="s">
        <v>1091</v>
      </c>
      <c r="E104" s="5">
        <v>0</v>
      </c>
      <c r="G104" s="5">
        <v>57628.17</v>
      </c>
      <c r="I104" s="9">
        <f t="shared" si="16"/>
        <v>-57628.17</v>
      </c>
      <c r="K104" s="21" t="str">
        <f t="shared" si="17"/>
        <v>N.M.</v>
      </c>
      <c r="M104" s="9">
        <v>0</v>
      </c>
      <c r="O104" s="9">
        <v>190790.57</v>
      </c>
      <c r="Q104" s="9">
        <f t="shared" si="18"/>
        <v>-190790.57</v>
      </c>
      <c r="S104" s="21" t="str">
        <f t="shared" si="19"/>
        <v>N.M.</v>
      </c>
      <c r="U104" s="9">
        <v>0</v>
      </c>
      <c r="W104" s="9">
        <v>313644.55</v>
      </c>
      <c r="Y104" s="9">
        <f t="shared" si="20"/>
        <v>-313644.55</v>
      </c>
      <c r="AA104" s="21" t="str">
        <f t="shared" si="21"/>
        <v>N.M.</v>
      </c>
      <c r="AC104" s="9">
        <v>-313644.55</v>
      </c>
      <c r="AE104" s="9">
        <v>713857.08</v>
      </c>
      <c r="AG104" s="9">
        <f t="shared" si="22"/>
        <v>-1027501.6299999999</v>
      </c>
      <c r="AI104" s="21">
        <f t="shared" si="23"/>
        <v>-1.439366028281179</v>
      </c>
    </row>
    <row r="105" spans="1:35" ht="12.75" outlineLevel="1">
      <c r="A105" s="1" t="s">
        <v>285</v>
      </c>
      <c r="B105" s="16" t="s">
        <v>286</v>
      </c>
      <c r="C105" s="1" t="s">
        <v>1092</v>
      </c>
      <c r="E105" s="5">
        <v>0</v>
      </c>
      <c r="G105" s="5">
        <v>13379.56</v>
      </c>
      <c r="I105" s="9">
        <f t="shared" si="16"/>
        <v>-13379.56</v>
      </c>
      <c r="K105" s="21" t="str">
        <f t="shared" si="17"/>
        <v>N.M.</v>
      </c>
      <c r="M105" s="9">
        <v>0</v>
      </c>
      <c r="O105" s="9">
        <v>44011.11</v>
      </c>
      <c r="Q105" s="9">
        <f t="shared" si="18"/>
        <v>-44011.11</v>
      </c>
      <c r="S105" s="21" t="str">
        <f t="shared" si="19"/>
        <v>N.M.</v>
      </c>
      <c r="U105" s="9">
        <v>0</v>
      </c>
      <c r="W105" s="9">
        <v>70910.27</v>
      </c>
      <c r="Y105" s="9">
        <f t="shared" si="20"/>
        <v>-70910.27</v>
      </c>
      <c r="AA105" s="21" t="str">
        <f t="shared" si="21"/>
        <v>N.M.</v>
      </c>
      <c r="AC105" s="9">
        <v>-70931.17</v>
      </c>
      <c r="AE105" s="9">
        <v>183362.9</v>
      </c>
      <c r="AG105" s="9">
        <f t="shared" si="22"/>
        <v>-254294.07</v>
      </c>
      <c r="AI105" s="21">
        <f t="shared" si="23"/>
        <v>-1.3868349049889592</v>
      </c>
    </row>
    <row r="106" spans="1:35" ht="12.75" outlineLevel="1">
      <c r="A106" s="1" t="s">
        <v>287</v>
      </c>
      <c r="B106" s="16" t="s">
        <v>288</v>
      </c>
      <c r="C106" s="1" t="s">
        <v>1093</v>
      </c>
      <c r="E106" s="5">
        <v>0</v>
      </c>
      <c r="G106" s="5">
        <v>748.8</v>
      </c>
      <c r="I106" s="9">
        <f aca="true" t="shared" si="24" ref="I106:I117">+E106-G106</f>
        <v>-748.8</v>
      </c>
      <c r="K106" s="21" t="str">
        <f aca="true" t="shared" si="25" ref="K106:K117">IF(G106&lt;0,IF(I106=0,0,IF(OR(G106=0,E106=0),"N.M.",IF(ABS(I106/G106)&gt;=10,"N.M.",I106/(-G106)))),IF(I106=0,0,IF(OR(G106=0,E106=0),"N.M.",IF(ABS(I106/G106)&gt;=10,"N.M.",I106/G106))))</f>
        <v>N.M.</v>
      </c>
      <c r="M106" s="9">
        <v>0</v>
      </c>
      <c r="O106" s="9">
        <v>2246.4</v>
      </c>
      <c r="Q106" s="9">
        <f aca="true" t="shared" si="26" ref="Q106:Q117">+M106-O106</f>
        <v>-2246.4</v>
      </c>
      <c r="S106" s="21" t="str">
        <f aca="true" t="shared" si="27" ref="S106:S117">IF(O106&lt;0,IF(Q106=0,0,IF(OR(O106=0,M106=0),"N.M.",IF(ABS(Q106/O106)&gt;=10,"N.M.",Q106/(-O106)))),IF(Q106=0,0,IF(OR(O106=0,M106=0),"N.M.",IF(ABS(Q106/O106)&gt;=10,"N.M.",Q106/O106))))</f>
        <v>N.M.</v>
      </c>
      <c r="U106" s="9">
        <v>0</v>
      </c>
      <c r="W106" s="9">
        <v>3679.7</v>
      </c>
      <c r="Y106" s="9">
        <f aca="true" t="shared" si="28" ref="Y106:Y117">+U106-W106</f>
        <v>-3679.7</v>
      </c>
      <c r="AA106" s="21" t="str">
        <f aca="true" t="shared" si="29" ref="AA106:AA117">IF(W106&lt;0,IF(Y106=0,0,IF(OR(W106=0,U106=0),"N.M.",IF(ABS(Y106/W106)&gt;=10,"N.M.",Y106/(-W106)))),IF(Y106=0,0,IF(OR(W106=0,U106=0),"N.M.",IF(ABS(Y106/W106)&gt;=10,"N.M.",Y106/W106))))</f>
        <v>N.M.</v>
      </c>
      <c r="AC106" s="9">
        <v>0</v>
      </c>
      <c r="AE106" s="9">
        <v>8820.28</v>
      </c>
      <c r="AG106" s="9">
        <f aca="true" t="shared" si="30" ref="AG106:AG117">+AC106-AE106</f>
        <v>-8820.28</v>
      </c>
      <c r="AI106" s="21" t="str">
        <f aca="true" t="shared" si="31" ref="AI106:AI117">IF(AE106&lt;0,IF(AG106=0,0,IF(OR(AE106=0,AC106=0),"N.M.",IF(ABS(AG106/AE106)&gt;=10,"N.M.",AG106/(-AE106)))),IF(AG106=0,0,IF(OR(AE106=0,AC106=0),"N.M.",IF(ABS(AG106/AE106)&gt;=10,"N.M.",AG106/AE106))))</f>
        <v>N.M.</v>
      </c>
    </row>
    <row r="107" spans="1:35" ht="12.75" outlineLevel="1">
      <c r="A107" s="1" t="s">
        <v>289</v>
      </c>
      <c r="B107" s="16" t="s">
        <v>290</v>
      </c>
      <c r="C107" s="1" t="s">
        <v>1094</v>
      </c>
      <c r="E107" s="5">
        <v>0</v>
      </c>
      <c r="G107" s="5">
        <v>0</v>
      </c>
      <c r="I107" s="9">
        <f t="shared" si="24"/>
        <v>0</v>
      </c>
      <c r="K107" s="21">
        <f t="shared" si="25"/>
        <v>0</v>
      </c>
      <c r="M107" s="9">
        <v>0</v>
      </c>
      <c r="O107" s="9">
        <v>0</v>
      </c>
      <c r="Q107" s="9">
        <f t="shared" si="26"/>
        <v>0</v>
      </c>
      <c r="S107" s="21">
        <f t="shared" si="27"/>
        <v>0</v>
      </c>
      <c r="U107" s="9">
        <v>0</v>
      </c>
      <c r="W107" s="9">
        <v>0</v>
      </c>
      <c r="Y107" s="9">
        <f t="shared" si="28"/>
        <v>0</v>
      </c>
      <c r="AA107" s="21">
        <f t="shared" si="29"/>
        <v>0</v>
      </c>
      <c r="AC107" s="9">
        <v>-409216.25</v>
      </c>
      <c r="AE107" s="9">
        <v>-2526159.2</v>
      </c>
      <c r="AG107" s="9">
        <f t="shared" si="30"/>
        <v>2116942.95</v>
      </c>
      <c r="AI107" s="21">
        <f t="shared" si="31"/>
        <v>0.8380085269368613</v>
      </c>
    </row>
    <row r="108" spans="1:35" ht="12.75" outlineLevel="1">
      <c r="A108" s="1" t="s">
        <v>291</v>
      </c>
      <c r="B108" s="16" t="s">
        <v>292</v>
      </c>
      <c r="C108" s="1" t="s">
        <v>1095</v>
      </c>
      <c r="E108" s="5">
        <v>0</v>
      </c>
      <c r="G108" s="5">
        <v>12004.02</v>
      </c>
      <c r="I108" s="9">
        <f t="shared" si="24"/>
        <v>-12004.02</v>
      </c>
      <c r="K108" s="21" t="str">
        <f t="shared" si="25"/>
        <v>N.M.</v>
      </c>
      <c r="M108" s="9">
        <v>0</v>
      </c>
      <c r="O108" s="9">
        <v>25264.21</v>
      </c>
      <c r="Q108" s="9">
        <f t="shared" si="26"/>
        <v>-25264.21</v>
      </c>
      <c r="S108" s="21" t="str">
        <f t="shared" si="27"/>
        <v>N.M.</v>
      </c>
      <c r="U108" s="9">
        <v>0</v>
      </c>
      <c r="W108" s="9">
        <v>39967.54</v>
      </c>
      <c r="Y108" s="9">
        <f t="shared" si="28"/>
        <v>-39967.54</v>
      </c>
      <c r="AA108" s="21" t="str">
        <f t="shared" si="29"/>
        <v>N.M.</v>
      </c>
      <c r="AC108" s="9">
        <v>-39967.54</v>
      </c>
      <c r="AE108" s="9">
        <v>64342.07</v>
      </c>
      <c r="AG108" s="9">
        <f t="shared" si="30"/>
        <v>-104309.61</v>
      </c>
      <c r="AI108" s="21">
        <f t="shared" si="31"/>
        <v>-1.6211727412562262</v>
      </c>
    </row>
    <row r="109" spans="1:35" ht="12.75" outlineLevel="1">
      <c r="A109" s="1" t="s">
        <v>293</v>
      </c>
      <c r="B109" s="16" t="s">
        <v>294</v>
      </c>
      <c r="C109" s="1" t="s">
        <v>1096</v>
      </c>
      <c r="E109" s="5">
        <v>0</v>
      </c>
      <c r="G109" s="5">
        <v>1328.83</v>
      </c>
      <c r="I109" s="9">
        <f t="shared" si="24"/>
        <v>-1328.83</v>
      </c>
      <c r="K109" s="21" t="str">
        <f t="shared" si="25"/>
        <v>N.M.</v>
      </c>
      <c r="M109" s="9">
        <v>0</v>
      </c>
      <c r="O109" s="9">
        <v>3963.13</v>
      </c>
      <c r="Q109" s="9">
        <f t="shared" si="26"/>
        <v>-3963.13</v>
      </c>
      <c r="S109" s="21" t="str">
        <f t="shared" si="27"/>
        <v>N.M.</v>
      </c>
      <c r="U109" s="9">
        <v>0</v>
      </c>
      <c r="W109" s="9">
        <v>6515.08</v>
      </c>
      <c r="Y109" s="9">
        <f t="shared" si="28"/>
        <v>-6515.08</v>
      </c>
      <c r="AA109" s="21" t="str">
        <f t="shared" si="29"/>
        <v>N.M.</v>
      </c>
      <c r="AC109" s="9">
        <v>-6515.08</v>
      </c>
      <c r="AE109" s="9">
        <v>17583.21</v>
      </c>
      <c r="AG109" s="9">
        <f t="shared" si="30"/>
        <v>-24098.29</v>
      </c>
      <c r="AI109" s="21">
        <f t="shared" si="31"/>
        <v>-1.370528475744759</v>
      </c>
    </row>
    <row r="110" spans="1:35" ht="12.75" outlineLevel="1">
      <c r="A110" s="1" t="s">
        <v>295</v>
      </c>
      <c r="B110" s="16" t="s">
        <v>296</v>
      </c>
      <c r="C110" s="1" t="s">
        <v>1097</v>
      </c>
      <c r="E110" s="5">
        <v>0</v>
      </c>
      <c r="G110" s="5">
        <v>0</v>
      </c>
      <c r="I110" s="9">
        <f t="shared" si="24"/>
        <v>0</v>
      </c>
      <c r="K110" s="21">
        <f t="shared" si="25"/>
        <v>0</v>
      </c>
      <c r="M110" s="9">
        <v>0</v>
      </c>
      <c r="O110" s="9">
        <v>0</v>
      </c>
      <c r="Q110" s="9">
        <f t="shared" si="26"/>
        <v>0</v>
      </c>
      <c r="S110" s="21">
        <f t="shared" si="27"/>
        <v>0</v>
      </c>
      <c r="U110" s="9">
        <v>0</v>
      </c>
      <c r="W110" s="9">
        <v>0</v>
      </c>
      <c r="Y110" s="9">
        <f t="shared" si="28"/>
        <v>0</v>
      </c>
      <c r="AA110" s="21">
        <f t="shared" si="29"/>
        <v>0</v>
      </c>
      <c r="AC110" s="9">
        <v>0</v>
      </c>
      <c r="AE110" s="9">
        <v>355.59</v>
      </c>
      <c r="AG110" s="9">
        <f t="shared" si="30"/>
        <v>-355.59</v>
      </c>
      <c r="AI110" s="21" t="str">
        <f t="shared" si="31"/>
        <v>N.M.</v>
      </c>
    </row>
    <row r="111" spans="1:35" ht="12.75" outlineLevel="1">
      <c r="A111" s="1" t="s">
        <v>297</v>
      </c>
      <c r="B111" s="16" t="s">
        <v>298</v>
      </c>
      <c r="C111" s="1" t="s">
        <v>1098</v>
      </c>
      <c r="E111" s="5">
        <v>0</v>
      </c>
      <c r="G111" s="5">
        <v>2620.8</v>
      </c>
      <c r="I111" s="9">
        <f t="shared" si="24"/>
        <v>-2620.8</v>
      </c>
      <c r="K111" s="21" t="str">
        <f t="shared" si="25"/>
        <v>N.M.</v>
      </c>
      <c r="M111" s="9">
        <v>0</v>
      </c>
      <c r="O111" s="9">
        <v>5990.4</v>
      </c>
      <c r="Q111" s="9">
        <f t="shared" si="26"/>
        <v>-5990.4</v>
      </c>
      <c r="S111" s="21" t="str">
        <f t="shared" si="27"/>
        <v>N.M.</v>
      </c>
      <c r="U111" s="9">
        <v>0</v>
      </c>
      <c r="W111" s="9">
        <v>5990.4</v>
      </c>
      <c r="Y111" s="9">
        <f t="shared" si="28"/>
        <v>-5990.4</v>
      </c>
      <c r="AA111" s="21" t="str">
        <f t="shared" si="29"/>
        <v>N.M.</v>
      </c>
      <c r="AC111" s="9">
        <v>-5990.4</v>
      </c>
      <c r="AE111" s="9">
        <v>5990.4</v>
      </c>
      <c r="AG111" s="9">
        <f t="shared" si="30"/>
        <v>-11980.8</v>
      </c>
      <c r="AI111" s="21">
        <f t="shared" si="31"/>
        <v>-2</v>
      </c>
    </row>
    <row r="112" spans="1:35" ht="12.75" outlineLevel="1">
      <c r="A112" s="1" t="s">
        <v>299</v>
      </c>
      <c r="B112" s="16" t="s">
        <v>300</v>
      </c>
      <c r="C112" s="1" t="s">
        <v>1099</v>
      </c>
      <c r="E112" s="5">
        <v>-19.56</v>
      </c>
      <c r="G112" s="5">
        <v>0</v>
      </c>
      <c r="I112" s="9">
        <f t="shared" si="24"/>
        <v>-19.56</v>
      </c>
      <c r="K112" s="21" t="str">
        <f t="shared" si="25"/>
        <v>N.M.</v>
      </c>
      <c r="M112" s="9">
        <v>7.02</v>
      </c>
      <c r="O112" s="9">
        <v>0</v>
      </c>
      <c r="Q112" s="9">
        <f t="shared" si="26"/>
        <v>7.02</v>
      </c>
      <c r="S112" s="21" t="str">
        <f t="shared" si="27"/>
        <v>N.M.</v>
      </c>
      <c r="U112" s="9">
        <v>69.71</v>
      </c>
      <c r="W112" s="9">
        <v>0</v>
      </c>
      <c r="Y112" s="9">
        <f t="shared" si="28"/>
        <v>69.71</v>
      </c>
      <c r="AA112" s="21" t="str">
        <f t="shared" si="29"/>
        <v>N.M.</v>
      </c>
      <c r="AC112" s="9">
        <v>69.71</v>
      </c>
      <c r="AE112" s="9">
        <v>0</v>
      </c>
      <c r="AG112" s="9">
        <f t="shared" si="30"/>
        <v>69.71</v>
      </c>
      <c r="AI112" s="21" t="str">
        <f t="shared" si="31"/>
        <v>N.M.</v>
      </c>
    </row>
    <row r="113" spans="1:35" ht="12.75" outlineLevel="1">
      <c r="A113" s="1" t="s">
        <v>301</v>
      </c>
      <c r="B113" s="16" t="s">
        <v>302</v>
      </c>
      <c r="C113" s="1" t="s">
        <v>1100</v>
      </c>
      <c r="E113" s="5">
        <v>1455.63</v>
      </c>
      <c r="G113" s="5">
        <v>0</v>
      </c>
      <c r="I113" s="9">
        <f t="shared" si="24"/>
        <v>1455.63</v>
      </c>
      <c r="K113" s="21" t="str">
        <f t="shared" si="25"/>
        <v>N.M.</v>
      </c>
      <c r="M113" s="9">
        <v>4888.09</v>
      </c>
      <c r="O113" s="9">
        <v>0</v>
      </c>
      <c r="Q113" s="9">
        <f t="shared" si="26"/>
        <v>4888.09</v>
      </c>
      <c r="S113" s="21" t="str">
        <f t="shared" si="27"/>
        <v>N.M.</v>
      </c>
      <c r="U113" s="9">
        <v>6817.2</v>
      </c>
      <c r="W113" s="9">
        <v>0</v>
      </c>
      <c r="Y113" s="9">
        <f t="shared" si="28"/>
        <v>6817.2</v>
      </c>
      <c r="AA113" s="21" t="str">
        <f t="shared" si="29"/>
        <v>N.M.</v>
      </c>
      <c r="AC113" s="9">
        <v>22599.67</v>
      </c>
      <c r="AE113" s="9">
        <v>0</v>
      </c>
      <c r="AG113" s="9">
        <f t="shared" si="30"/>
        <v>22599.67</v>
      </c>
      <c r="AI113" s="21" t="str">
        <f t="shared" si="31"/>
        <v>N.M.</v>
      </c>
    </row>
    <row r="114" spans="1:35" ht="12.75" outlineLevel="1">
      <c r="A114" s="1" t="s">
        <v>303</v>
      </c>
      <c r="B114" s="16" t="s">
        <v>304</v>
      </c>
      <c r="C114" s="1" t="s">
        <v>1095</v>
      </c>
      <c r="E114" s="5">
        <v>6314.05</v>
      </c>
      <c r="G114" s="5">
        <v>0</v>
      </c>
      <c r="I114" s="9">
        <f t="shared" si="24"/>
        <v>6314.05</v>
      </c>
      <c r="K114" s="21" t="str">
        <f t="shared" si="25"/>
        <v>N.M.</v>
      </c>
      <c r="M114" s="9">
        <v>18780.6</v>
      </c>
      <c r="O114" s="9">
        <v>0</v>
      </c>
      <c r="Q114" s="9">
        <f t="shared" si="26"/>
        <v>18780.6</v>
      </c>
      <c r="S114" s="21" t="str">
        <f t="shared" si="27"/>
        <v>N.M.</v>
      </c>
      <c r="U114" s="9">
        <v>32567.16</v>
      </c>
      <c r="W114" s="9">
        <v>0</v>
      </c>
      <c r="Y114" s="9">
        <f t="shared" si="28"/>
        <v>32567.16</v>
      </c>
      <c r="AA114" s="21" t="str">
        <f t="shared" si="29"/>
        <v>N.M.</v>
      </c>
      <c r="AC114" s="9">
        <v>114653.11</v>
      </c>
      <c r="AE114" s="9">
        <v>0</v>
      </c>
      <c r="AG114" s="9">
        <f t="shared" si="30"/>
        <v>114653.11</v>
      </c>
      <c r="AI114" s="21" t="str">
        <f t="shared" si="31"/>
        <v>N.M.</v>
      </c>
    </row>
    <row r="115" spans="1:35" ht="12.75" outlineLevel="1">
      <c r="A115" s="1" t="s">
        <v>305</v>
      </c>
      <c r="B115" s="16" t="s">
        <v>306</v>
      </c>
      <c r="C115" s="1" t="s">
        <v>1101</v>
      </c>
      <c r="E115" s="5">
        <v>86592.61</v>
      </c>
      <c r="G115" s="5">
        <v>0</v>
      </c>
      <c r="I115" s="9">
        <f t="shared" si="24"/>
        <v>86592.61</v>
      </c>
      <c r="K115" s="21" t="str">
        <f t="shared" si="25"/>
        <v>N.M.</v>
      </c>
      <c r="M115" s="9">
        <v>299914.94</v>
      </c>
      <c r="O115" s="9">
        <v>0</v>
      </c>
      <c r="Q115" s="9">
        <f t="shared" si="26"/>
        <v>299914.94</v>
      </c>
      <c r="S115" s="21" t="str">
        <f t="shared" si="27"/>
        <v>N.M.</v>
      </c>
      <c r="U115" s="9">
        <v>487217.3</v>
      </c>
      <c r="W115" s="9">
        <v>0</v>
      </c>
      <c r="Y115" s="9">
        <f t="shared" si="28"/>
        <v>487217.3</v>
      </c>
      <c r="AA115" s="21" t="str">
        <f t="shared" si="29"/>
        <v>N.M.</v>
      </c>
      <c r="AC115" s="9">
        <v>1476848.53</v>
      </c>
      <c r="AE115" s="9">
        <v>0</v>
      </c>
      <c r="AG115" s="9">
        <f t="shared" si="30"/>
        <v>1476848.53</v>
      </c>
      <c r="AI115" s="21" t="str">
        <f t="shared" si="31"/>
        <v>N.M.</v>
      </c>
    </row>
    <row r="116" spans="1:35" ht="12.75" outlineLevel="1">
      <c r="A116" s="1" t="s">
        <v>307</v>
      </c>
      <c r="B116" s="16" t="s">
        <v>308</v>
      </c>
      <c r="C116" s="1" t="s">
        <v>1102</v>
      </c>
      <c r="E116" s="5">
        <v>17081.92</v>
      </c>
      <c r="G116" s="5">
        <v>0</v>
      </c>
      <c r="I116" s="9">
        <f t="shared" si="24"/>
        <v>17081.92</v>
      </c>
      <c r="K116" s="21" t="str">
        <f t="shared" si="25"/>
        <v>N.M.</v>
      </c>
      <c r="M116" s="9">
        <v>45037.93</v>
      </c>
      <c r="O116" s="9">
        <v>0</v>
      </c>
      <c r="Q116" s="9">
        <f t="shared" si="26"/>
        <v>45037.93</v>
      </c>
      <c r="S116" s="21" t="str">
        <f t="shared" si="27"/>
        <v>N.M.</v>
      </c>
      <c r="U116" s="9">
        <v>86138.78</v>
      </c>
      <c r="W116" s="9">
        <v>0</v>
      </c>
      <c r="Y116" s="9">
        <f t="shared" si="28"/>
        <v>86138.78</v>
      </c>
      <c r="AA116" s="21" t="str">
        <f t="shared" si="29"/>
        <v>N.M.</v>
      </c>
      <c r="AC116" s="9">
        <v>278755.99</v>
      </c>
      <c r="AE116" s="9">
        <v>0</v>
      </c>
      <c r="AG116" s="9">
        <f t="shared" si="30"/>
        <v>278755.99</v>
      </c>
      <c r="AI116" s="21" t="str">
        <f t="shared" si="31"/>
        <v>N.M.</v>
      </c>
    </row>
    <row r="117" spans="1:35" ht="12.75" outlineLevel="1">
      <c r="A117" s="1" t="s">
        <v>309</v>
      </c>
      <c r="B117" s="16" t="s">
        <v>310</v>
      </c>
      <c r="C117" s="1" t="s">
        <v>1103</v>
      </c>
      <c r="E117" s="5">
        <v>306372.6</v>
      </c>
      <c r="G117" s="5">
        <v>0</v>
      </c>
      <c r="I117" s="9">
        <f t="shared" si="24"/>
        <v>306372.6</v>
      </c>
      <c r="K117" s="21" t="str">
        <f t="shared" si="25"/>
        <v>N.M.</v>
      </c>
      <c r="M117" s="9">
        <v>904414.52</v>
      </c>
      <c r="O117" s="9">
        <v>0</v>
      </c>
      <c r="Q117" s="9">
        <f t="shared" si="26"/>
        <v>904414.52</v>
      </c>
      <c r="S117" s="21" t="str">
        <f t="shared" si="27"/>
        <v>N.M.</v>
      </c>
      <c r="U117" s="9">
        <v>1471260.92</v>
      </c>
      <c r="W117" s="9">
        <v>0</v>
      </c>
      <c r="Y117" s="9">
        <f t="shared" si="28"/>
        <v>1471260.92</v>
      </c>
      <c r="AA117" s="21" t="str">
        <f t="shared" si="29"/>
        <v>N.M.</v>
      </c>
      <c r="AC117" s="9">
        <v>5430408.67</v>
      </c>
      <c r="AE117" s="9">
        <v>0</v>
      </c>
      <c r="AG117" s="9">
        <f t="shared" si="30"/>
        <v>5430408.67</v>
      </c>
      <c r="AI117" s="21" t="str">
        <f t="shared" si="31"/>
        <v>N.M.</v>
      </c>
    </row>
    <row r="118" spans="1:68" s="17" customFormat="1" ht="12.75">
      <c r="A118" s="17" t="s">
        <v>88</v>
      </c>
      <c r="B118" s="98"/>
      <c r="C118" s="17" t="s">
        <v>89</v>
      </c>
      <c r="D118" s="18"/>
      <c r="E118" s="18">
        <v>43697367.94399997</v>
      </c>
      <c r="F118" s="99"/>
      <c r="G118" s="99">
        <v>41439871.213</v>
      </c>
      <c r="H118" s="100"/>
      <c r="I118" s="18">
        <f aca="true" t="shared" si="32" ref="I118:I127">+E118-G118</f>
        <v>2257496.730999969</v>
      </c>
      <c r="J118" s="37" t="str">
        <f>IF((+E118-G118)=(I118),"  ",$AO$521)</f>
        <v>  </v>
      </c>
      <c r="K118" s="40">
        <f aca="true" t="shared" si="33" ref="K118:K127">IF(G118&lt;0,IF(I118=0,0,IF(OR(G118=0,E118=0),"N.M.",IF(ABS(I118/G118)&gt;=10,"N.M.",I118/(-G118)))),IF(I118=0,0,IF(OR(G118=0,E118=0),"N.M.",IF(ABS(I118/G118)&gt;=10,"N.M.",I118/G118))))</f>
        <v>0.05447644176779621</v>
      </c>
      <c r="L118" s="39"/>
      <c r="M118" s="8">
        <v>133437489.80399999</v>
      </c>
      <c r="N118" s="18"/>
      <c r="O118" s="8">
        <v>125973102.77099997</v>
      </c>
      <c r="P118" s="18"/>
      <c r="Q118" s="18">
        <f aca="true" t="shared" si="34" ref="Q118:Q127">+M118-O118</f>
        <v>7464387.033000022</v>
      </c>
      <c r="R118" s="37" t="str">
        <f>IF((+M118-O118)=(Q118),"  ",$AO$521)</f>
        <v>  </v>
      </c>
      <c r="S118" s="40">
        <f aca="true" t="shared" si="35" ref="S118:S127">IF(O118&lt;0,IF(Q118=0,0,IF(OR(O118=0,M118=0),"N.M.",IF(ABS(Q118/O118)&gt;=10,"N.M.",Q118/(-O118)))),IF(Q118=0,0,IF(OR(O118=0,M118=0),"N.M.",IF(ABS(Q118/O118)&gt;=10,"N.M.",Q118/O118))))</f>
        <v>0.05925381584487244</v>
      </c>
      <c r="T118" s="39"/>
      <c r="U118" s="18">
        <v>241718374.77000004</v>
      </c>
      <c r="V118" s="18"/>
      <c r="W118" s="18">
        <v>225573552.51799995</v>
      </c>
      <c r="X118" s="18"/>
      <c r="Y118" s="18">
        <f aca="true" t="shared" si="36" ref="Y118:Y127">+U118-W118</f>
        <v>16144822.252000093</v>
      </c>
      <c r="Z118" s="37" t="str">
        <f>IF((+U118-W118)=(Y118),"  ",$AO$521)</f>
        <v>  </v>
      </c>
      <c r="AA118" s="40">
        <f aca="true" t="shared" si="37" ref="AA118:AA127">IF(W118&lt;0,IF(Y118=0,0,IF(OR(W118=0,U118=0),"N.M.",IF(ABS(Y118/W118)&gt;=10,"N.M.",Y118/(-W118)))),IF(Y118=0,0,IF(OR(W118=0,U118=0),"N.M.",IF(ABS(Y118/W118)&gt;=10,"N.M.",Y118/W118))))</f>
        <v>0.07157231896993685</v>
      </c>
      <c r="AB118" s="39"/>
      <c r="AC118" s="18">
        <v>566442341.7909999</v>
      </c>
      <c r="AD118" s="18"/>
      <c r="AE118" s="18">
        <v>540026747.6669998</v>
      </c>
      <c r="AF118" s="18"/>
      <c r="AG118" s="18">
        <f aca="true" t="shared" si="38" ref="AG118:AG127">+AC118-AE118</f>
        <v>26415594.124000072</v>
      </c>
      <c r="AH118" s="37" t="str">
        <f>IF((+AC118-AE118)=(AG118),"  ",$AO$521)</f>
        <v>  </v>
      </c>
      <c r="AI118" s="40">
        <f aca="true" t="shared" si="39" ref="AI118:AI127">IF(AE118&lt;0,IF(AG118=0,0,IF(OR(AE118=0,AC118=0),"N.M.",IF(ABS(AG118/AE118)&gt;=10,"N.M.",AG118/(-AE118)))),IF(AG118=0,0,IF(OR(AE118=0,AC118=0),"N.M.",IF(ABS(AG118/AE118)&gt;=10,"N.M.",AG118/AE118))))</f>
        <v>0.04891534398642212</v>
      </c>
      <c r="AJ118" s="39"/>
      <c r="AK118" s="99"/>
      <c r="AL118" s="101"/>
      <c r="AM118" s="100"/>
      <c r="AN118" s="101"/>
      <c r="AO118" s="100"/>
      <c r="AP118" s="100"/>
      <c r="AQ118" s="102"/>
      <c r="AR118" s="100"/>
      <c r="AS118" s="99"/>
      <c r="AT118" s="99"/>
      <c r="AU118" s="99"/>
      <c r="AV118" s="99"/>
      <c r="AW118" s="100"/>
      <c r="AX118" s="100"/>
      <c r="AY118" s="102"/>
      <c r="AZ118" s="100"/>
      <c r="BA118" s="99"/>
      <c r="BB118" s="99"/>
      <c r="BC118" s="100"/>
      <c r="BD118" s="100"/>
      <c r="BE118" s="102"/>
      <c r="BF118" s="103"/>
      <c r="BG118" s="18"/>
      <c r="BH118" s="104"/>
      <c r="BI118" s="18"/>
      <c r="BJ118" s="104"/>
      <c r="BK118" s="18"/>
      <c r="BL118" s="104"/>
      <c r="BM118" s="18"/>
      <c r="BN118" s="104"/>
      <c r="BO118" s="104"/>
      <c r="BP118" s="104"/>
    </row>
    <row r="119" spans="1:35" ht="12.75" outlineLevel="1">
      <c r="A119" s="1" t="s">
        <v>311</v>
      </c>
      <c r="B119" s="16" t="s">
        <v>312</v>
      </c>
      <c r="C119" s="1" t="s">
        <v>1104</v>
      </c>
      <c r="E119" s="5">
        <v>248455.88</v>
      </c>
      <c r="G119" s="5">
        <v>96355.41</v>
      </c>
      <c r="I119" s="9">
        <f t="shared" si="32"/>
        <v>152100.47</v>
      </c>
      <c r="K119" s="21">
        <f t="shared" si="33"/>
        <v>1.5785358601037554</v>
      </c>
      <c r="M119" s="9">
        <v>622211.96</v>
      </c>
      <c r="O119" s="9">
        <v>305484.51</v>
      </c>
      <c r="Q119" s="9">
        <f t="shared" si="34"/>
        <v>316727.44999999995</v>
      </c>
      <c r="S119" s="21">
        <f t="shared" si="35"/>
        <v>1.036803633676876</v>
      </c>
      <c r="U119" s="9">
        <v>892753.14</v>
      </c>
      <c r="W119" s="9">
        <v>432267.43</v>
      </c>
      <c r="Y119" s="9">
        <f t="shared" si="36"/>
        <v>460485.71</v>
      </c>
      <c r="AA119" s="21">
        <f t="shared" si="37"/>
        <v>1.0652796811455354</v>
      </c>
      <c r="AC119" s="9">
        <v>1607034.21</v>
      </c>
      <c r="AE119" s="9">
        <v>1065332.53</v>
      </c>
      <c r="AG119" s="9">
        <f t="shared" si="38"/>
        <v>541701.6799999999</v>
      </c>
      <c r="AI119" s="21">
        <f t="shared" si="39"/>
        <v>0.5084813095869699</v>
      </c>
    </row>
    <row r="120" spans="1:35" ht="12.75" outlineLevel="1">
      <c r="A120" s="1" t="s">
        <v>313</v>
      </c>
      <c r="B120" s="16" t="s">
        <v>314</v>
      </c>
      <c r="C120" s="1" t="s">
        <v>1105</v>
      </c>
      <c r="E120" s="5">
        <v>246224.41</v>
      </c>
      <c r="G120" s="5">
        <v>261778.77</v>
      </c>
      <c r="I120" s="9">
        <f t="shared" si="32"/>
        <v>-15554.359999999986</v>
      </c>
      <c r="K120" s="21">
        <f t="shared" si="33"/>
        <v>-0.05941795814840137</v>
      </c>
      <c r="M120" s="9">
        <v>822039.64</v>
      </c>
      <c r="O120" s="9">
        <v>720349.33</v>
      </c>
      <c r="Q120" s="9">
        <f t="shared" si="34"/>
        <v>101690.31000000006</v>
      </c>
      <c r="S120" s="21">
        <f t="shared" si="35"/>
        <v>0.1411680496738993</v>
      </c>
      <c r="U120" s="9">
        <v>1173805.76</v>
      </c>
      <c r="W120" s="9">
        <v>1302824.69</v>
      </c>
      <c r="Y120" s="9">
        <f t="shared" si="36"/>
        <v>-129018.92999999993</v>
      </c>
      <c r="AA120" s="21">
        <f t="shared" si="37"/>
        <v>-0.09903015424124327</v>
      </c>
      <c r="AC120" s="9">
        <v>2462626.82</v>
      </c>
      <c r="AE120" s="9">
        <v>3086894.99</v>
      </c>
      <c r="AG120" s="9">
        <f t="shared" si="38"/>
        <v>-624268.1700000004</v>
      </c>
      <c r="AI120" s="21">
        <f t="shared" si="39"/>
        <v>-0.20223174809065997</v>
      </c>
    </row>
    <row r="121" spans="1:35" ht="12.75" outlineLevel="1">
      <c r="A121" s="1" t="s">
        <v>315</v>
      </c>
      <c r="B121" s="16" t="s">
        <v>316</v>
      </c>
      <c r="C121" s="1" t="s">
        <v>1106</v>
      </c>
      <c r="E121" s="5">
        <v>0</v>
      </c>
      <c r="G121" s="5">
        <v>0</v>
      </c>
      <c r="I121" s="9">
        <f t="shared" si="32"/>
        <v>0</v>
      </c>
      <c r="K121" s="21">
        <f t="shared" si="33"/>
        <v>0</v>
      </c>
      <c r="M121" s="9">
        <v>0</v>
      </c>
      <c r="O121" s="9">
        <v>0</v>
      </c>
      <c r="Q121" s="9">
        <f t="shared" si="34"/>
        <v>0</v>
      </c>
      <c r="S121" s="21">
        <f t="shared" si="35"/>
        <v>0</v>
      </c>
      <c r="U121" s="9">
        <v>0</v>
      </c>
      <c r="W121" s="9">
        <v>0</v>
      </c>
      <c r="Y121" s="9">
        <f t="shared" si="36"/>
        <v>0</v>
      </c>
      <c r="AA121" s="21">
        <f t="shared" si="37"/>
        <v>0</v>
      </c>
      <c r="AC121" s="9">
        <v>0</v>
      </c>
      <c r="AE121" s="9">
        <v>21210.38</v>
      </c>
      <c r="AG121" s="9">
        <f t="shared" si="38"/>
        <v>-21210.38</v>
      </c>
      <c r="AI121" s="21" t="str">
        <f t="shared" si="39"/>
        <v>N.M.</v>
      </c>
    </row>
    <row r="122" spans="1:35" ht="12.75" outlineLevel="1">
      <c r="A122" s="1" t="s">
        <v>317</v>
      </c>
      <c r="B122" s="16" t="s">
        <v>318</v>
      </c>
      <c r="C122" s="1" t="s">
        <v>1107</v>
      </c>
      <c r="E122" s="5">
        <v>1917339</v>
      </c>
      <c r="G122" s="5">
        <v>2606425</v>
      </c>
      <c r="I122" s="9">
        <f t="shared" si="32"/>
        <v>-689086</v>
      </c>
      <c r="K122" s="21">
        <f t="shared" si="33"/>
        <v>-0.2643797538774375</v>
      </c>
      <c r="M122" s="9">
        <v>15544075.01</v>
      </c>
      <c r="O122" s="9">
        <v>11260137</v>
      </c>
      <c r="Q122" s="9">
        <f t="shared" si="34"/>
        <v>4283938.01</v>
      </c>
      <c r="S122" s="21">
        <f t="shared" si="35"/>
        <v>0.3804516774529475</v>
      </c>
      <c r="U122" s="9">
        <v>25405076.01</v>
      </c>
      <c r="W122" s="9">
        <v>16986700</v>
      </c>
      <c r="Y122" s="9">
        <f t="shared" si="36"/>
        <v>8418376.010000002</v>
      </c>
      <c r="AA122" s="21">
        <f t="shared" si="37"/>
        <v>0.49558631223251143</v>
      </c>
      <c r="AC122" s="9">
        <v>64192682.72</v>
      </c>
      <c r="AE122" s="9">
        <v>52726591</v>
      </c>
      <c r="AG122" s="9">
        <f t="shared" si="38"/>
        <v>11466091.719999999</v>
      </c>
      <c r="AI122" s="21">
        <f t="shared" si="39"/>
        <v>0.21746317185573402</v>
      </c>
    </row>
    <row r="123" spans="1:35" ht="12.75" outlineLevel="1">
      <c r="A123" s="1" t="s">
        <v>319</v>
      </c>
      <c r="B123" s="16" t="s">
        <v>320</v>
      </c>
      <c r="C123" s="1" t="s">
        <v>1108</v>
      </c>
      <c r="E123" s="5">
        <v>21241.6</v>
      </c>
      <c r="G123" s="5">
        <v>25147.37</v>
      </c>
      <c r="I123" s="9">
        <f t="shared" si="32"/>
        <v>-3905.7700000000004</v>
      </c>
      <c r="K123" s="21">
        <f t="shared" si="33"/>
        <v>-0.15531524767798782</v>
      </c>
      <c r="M123" s="9">
        <v>63724.8</v>
      </c>
      <c r="O123" s="9">
        <v>75442.11</v>
      </c>
      <c r="Q123" s="9">
        <f t="shared" si="34"/>
        <v>-11717.309999999998</v>
      </c>
      <c r="S123" s="21">
        <f t="shared" si="35"/>
        <v>-0.15531524767798777</v>
      </c>
      <c r="U123" s="9">
        <v>106208</v>
      </c>
      <c r="W123" s="9">
        <v>125736.85</v>
      </c>
      <c r="Y123" s="9">
        <f t="shared" si="36"/>
        <v>-19528.850000000006</v>
      </c>
      <c r="AA123" s="21">
        <f t="shared" si="37"/>
        <v>-0.15531524767798785</v>
      </c>
      <c r="AC123" s="9">
        <v>282239.59</v>
      </c>
      <c r="AE123" s="9">
        <v>279302.43</v>
      </c>
      <c r="AG123" s="9">
        <f t="shared" si="38"/>
        <v>2937.1600000000326</v>
      </c>
      <c r="AI123" s="21">
        <f t="shared" si="39"/>
        <v>0.010516056018560356</v>
      </c>
    </row>
    <row r="124" spans="1:68" s="17" customFormat="1" ht="12.75">
      <c r="A124" s="17" t="s">
        <v>90</v>
      </c>
      <c r="B124" s="98"/>
      <c r="C124" s="17" t="s">
        <v>1109</v>
      </c>
      <c r="D124" s="18"/>
      <c r="E124" s="18">
        <v>2433260.89</v>
      </c>
      <c r="F124" s="18"/>
      <c r="G124" s="18">
        <v>2989706.55</v>
      </c>
      <c r="H124" s="18"/>
      <c r="I124" s="18">
        <f t="shared" si="32"/>
        <v>-556445.6599999997</v>
      </c>
      <c r="J124" s="37" t="str">
        <f>IF((+E124-G124)=(I124),"  ",$AO$521)</f>
        <v>  </v>
      </c>
      <c r="K124" s="40">
        <f t="shared" si="33"/>
        <v>-0.1861204939996535</v>
      </c>
      <c r="L124" s="39"/>
      <c r="M124" s="8">
        <v>17052051.41</v>
      </c>
      <c r="N124" s="18"/>
      <c r="O124" s="8">
        <v>12361412.95</v>
      </c>
      <c r="P124" s="18"/>
      <c r="Q124" s="18">
        <f t="shared" si="34"/>
        <v>4690638.460000001</v>
      </c>
      <c r="R124" s="37" t="str">
        <f>IF((+M124-O124)=(Q124),"  ",$AO$521)</f>
        <v>  </v>
      </c>
      <c r="S124" s="40">
        <f t="shared" si="35"/>
        <v>0.37945811526343365</v>
      </c>
      <c r="T124" s="39"/>
      <c r="U124" s="18">
        <v>27577842.91</v>
      </c>
      <c r="V124" s="18"/>
      <c r="W124" s="18">
        <v>18847528.970000003</v>
      </c>
      <c r="X124" s="18"/>
      <c r="Y124" s="18">
        <f t="shared" si="36"/>
        <v>8730313.939999998</v>
      </c>
      <c r="Z124" s="37" t="str">
        <f>IF((+U124-W124)=(Y124),"  ",$AO$521)</f>
        <v>  </v>
      </c>
      <c r="AA124" s="40">
        <f t="shared" si="37"/>
        <v>0.4632073495627049</v>
      </c>
      <c r="AB124" s="39"/>
      <c r="AC124" s="18">
        <v>68544583.34</v>
      </c>
      <c r="AD124" s="18"/>
      <c r="AE124" s="18">
        <v>57179331.33</v>
      </c>
      <c r="AF124" s="18"/>
      <c r="AG124" s="18">
        <f t="shared" si="38"/>
        <v>11365252.010000005</v>
      </c>
      <c r="AH124" s="37" t="str">
        <f>IF((+AC124-AE124)=(AG124),"  ",$AO$521)</f>
        <v>  </v>
      </c>
      <c r="AI124" s="40">
        <f t="shared" si="39"/>
        <v>0.19876503879360782</v>
      </c>
      <c r="AJ124" s="39"/>
      <c r="AK124" s="18"/>
      <c r="AL124" s="18"/>
      <c r="AM124" s="18"/>
      <c r="AN124" s="18"/>
      <c r="AO124" s="18"/>
      <c r="AP124" s="85"/>
      <c r="AQ124" s="117"/>
      <c r="AR124" s="39"/>
      <c r="AS124" s="18"/>
      <c r="AT124" s="18"/>
      <c r="AU124" s="18"/>
      <c r="AV124" s="18"/>
      <c r="AW124" s="18"/>
      <c r="AX124" s="85"/>
      <c r="AY124" s="117"/>
      <c r="AZ124" s="39"/>
      <c r="BA124" s="18"/>
      <c r="BB124" s="18"/>
      <c r="BC124" s="18"/>
      <c r="BD124" s="85"/>
      <c r="BE124" s="117"/>
      <c r="BF124" s="39"/>
      <c r="BG124" s="18"/>
      <c r="BH124" s="104"/>
      <c r="BI124" s="18"/>
      <c r="BJ124" s="104"/>
      <c r="BK124" s="18"/>
      <c r="BL124" s="104"/>
      <c r="BM124" s="18"/>
      <c r="BN124" s="104"/>
      <c r="BO124" s="104"/>
      <c r="BP124" s="104"/>
    </row>
    <row r="125" spans="1:68" s="17" customFormat="1" ht="12.75">
      <c r="A125" s="17" t="s">
        <v>91</v>
      </c>
      <c r="B125" s="98"/>
      <c r="C125" s="17" t="s">
        <v>1110</v>
      </c>
      <c r="D125" s="18"/>
      <c r="E125" s="18">
        <v>46130628.834</v>
      </c>
      <c r="F125" s="18"/>
      <c r="G125" s="18">
        <v>44429577.76300001</v>
      </c>
      <c r="H125" s="18"/>
      <c r="I125" s="18">
        <f t="shared" si="32"/>
        <v>1701051.0709999874</v>
      </c>
      <c r="J125" s="37" t="str">
        <f>IF((+E125-G125)=(I125),"  ",$AO$521)</f>
        <v>  </v>
      </c>
      <c r="K125" s="40">
        <f t="shared" si="33"/>
        <v>0.03828645592973845</v>
      </c>
      <c r="L125" s="39"/>
      <c r="M125" s="8">
        <v>150489541.21400002</v>
      </c>
      <c r="N125" s="18"/>
      <c r="O125" s="8">
        <v>138334515.72100002</v>
      </c>
      <c r="P125" s="18"/>
      <c r="Q125" s="18">
        <f t="shared" si="34"/>
        <v>12155025.493</v>
      </c>
      <c r="R125" s="37" t="str">
        <f>IF((+M125-O125)=(Q125),"  ",$AO$521)</f>
        <v>  </v>
      </c>
      <c r="S125" s="40">
        <f t="shared" si="35"/>
        <v>0.08786690313439102</v>
      </c>
      <c r="T125" s="39"/>
      <c r="U125" s="18">
        <v>269296217.68</v>
      </c>
      <c r="V125" s="18"/>
      <c r="W125" s="18">
        <v>244421081.488</v>
      </c>
      <c r="X125" s="18"/>
      <c r="Y125" s="18">
        <f t="shared" si="36"/>
        <v>24875136.192</v>
      </c>
      <c r="Z125" s="37" t="str">
        <f>IF((+U125-W125)=(Y125),"  ",$AO$521)</f>
        <v>  </v>
      </c>
      <c r="AA125" s="40">
        <f t="shared" si="37"/>
        <v>0.10177164768506787</v>
      </c>
      <c r="AB125" s="39"/>
      <c r="AC125" s="18">
        <v>634986925.1310003</v>
      </c>
      <c r="AD125" s="18"/>
      <c r="AE125" s="18">
        <v>597206078.9969999</v>
      </c>
      <c r="AF125" s="18"/>
      <c r="AG125" s="18">
        <f t="shared" si="38"/>
        <v>37780846.13400042</v>
      </c>
      <c r="AH125" s="37" t="str">
        <f>IF((+AC125-AE125)=(AG125),"  ",$AO$521)</f>
        <v>  </v>
      </c>
      <c r="AI125" s="40">
        <f t="shared" si="39"/>
        <v>0.06326266168866344</v>
      </c>
      <c r="AJ125" s="39"/>
      <c r="AK125" s="18"/>
      <c r="AL125" s="18"/>
      <c r="AM125" s="18"/>
      <c r="AN125" s="18"/>
      <c r="AO125" s="18"/>
      <c r="AP125" s="85"/>
      <c r="AQ125" s="117"/>
      <c r="AR125" s="39"/>
      <c r="AS125" s="18"/>
      <c r="AT125" s="18"/>
      <c r="AU125" s="18"/>
      <c r="AV125" s="18"/>
      <c r="AW125" s="18"/>
      <c r="AX125" s="85"/>
      <c r="AY125" s="117"/>
      <c r="AZ125" s="39"/>
      <c r="BA125" s="18"/>
      <c r="BB125" s="18"/>
      <c r="BC125" s="18"/>
      <c r="BD125" s="85"/>
      <c r="BE125" s="117"/>
      <c r="BF125" s="39"/>
      <c r="BG125" s="18"/>
      <c r="BH125" s="104"/>
      <c r="BI125" s="18"/>
      <c r="BJ125" s="104"/>
      <c r="BK125" s="18"/>
      <c r="BL125" s="104"/>
      <c r="BM125" s="18"/>
      <c r="BN125" s="104"/>
      <c r="BO125" s="104"/>
      <c r="BP125" s="104"/>
    </row>
    <row r="126" spans="1:68" s="90" customFormat="1" ht="12.75">
      <c r="A126" s="90" t="s">
        <v>27</v>
      </c>
      <c r="B126" s="91"/>
      <c r="C126" s="77" t="s">
        <v>1111</v>
      </c>
      <c r="D126" s="105"/>
      <c r="E126" s="105">
        <v>0</v>
      </c>
      <c r="F126" s="105"/>
      <c r="G126" s="105">
        <v>0</v>
      </c>
      <c r="H126" s="105"/>
      <c r="I126" s="9">
        <f t="shared" si="32"/>
        <v>0</v>
      </c>
      <c r="J126" s="37" t="str">
        <f>IF((+E126-G126)=(I126),"  ",$AO$521)</f>
        <v>  </v>
      </c>
      <c r="K126" s="38">
        <f t="shared" si="33"/>
        <v>0</v>
      </c>
      <c r="L126" s="39"/>
      <c r="M126" s="5">
        <v>0</v>
      </c>
      <c r="N126" s="9"/>
      <c r="O126" s="5">
        <v>0</v>
      </c>
      <c r="P126" s="9"/>
      <c r="Q126" s="9">
        <f t="shared" si="34"/>
        <v>0</v>
      </c>
      <c r="R126" s="37" t="str">
        <f>IF((+M126-O126)=(Q126),"  ",$AO$521)</f>
        <v>  </v>
      </c>
      <c r="S126" s="38">
        <f t="shared" si="35"/>
        <v>0</v>
      </c>
      <c r="T126" s="39"/>
      <c r="U126" s="9">
        <v>0</v>
      </c>
      <c r="V126" s="9"/>
      <c r="W126" s="9">
        <v>0</v>
      </c>
      <c r="X126" s="9"/>
      <c r="Y126" s="9">
        <f t="shared" si="36"/>
        <v>0</v>
      </c>
      <c r="Z126" s="37" t="str">
        <f>IF((+U126-W126)=(Y126),"  ",$AO$521)</f>
        <v>  </v>
      </c>
      <c r="AA126" s="38">
        <f t="shared" si="37"/>
        <v>0</v>
      </c>
      <c r="AB126" s="39"/>
      <c r="AC126" s="9">
        <v>0</v>
      </c>
      <c r="AD126" s="9"/>
      <c r="AE126" s="9">
        <v>0</v>
      </c>
      <c r="AF126" s="9"/>
      <c r="AG126" s="9">
        <f t="shared" si="38"/>
        <v>0</v>
      </c>
      <c r="AH126" s="37" t="str">
        <f>IF((+AC126-AE126)=(AG126),"  ",$AO$521)</f>
        <v>  </v>
      </c>
      <c r="AI126" s="38">
        <f t="shared" si="39"/>
        <v>0</v>
      </c>
      <c r="AJ126" s="39"/>
      <c r="AK126" s="105"/>
      <c r="AL126" s="105"/>
      <c r="AM126" s="105"/>
      <c r="AN126" s="105"/>
      <c r="AO126" s="105"/>
      <c r="AP126" s="106"/>
      <c r="AQ126" s="107"/>
      <c r="AR126" s="108"/>
      <c r="AS126" s="105"/>
      <c r="AT126" s="105"/>
      <c r="AU126" s="105"/>
      <c r="AV126" s="105"/>
      <c r="AW126" s="105"/>
      <c r="AX126" s="106"/>
      <c r="AY126" s="107"/>
      <c r="AZ126" s="108"/>
      <c r="BA126" s="105"/>
      <c r="BB126" s="105"/>
      <c r="BC126" s="105"/>
      <c r="BD126" s="106"/>
      <c r="BE126" s="107"/>
      <c r="BF126" s="108"/>
      <c r="BG126" s="105"/>
      <c r="BH126" s="109"/>
      <c r="BI126" s="105"/>
      <c r="BJ126" s="109"/>
      <c r="BK126" s="105"/>
      <c r="BL126" s="109"/>
      <c r="BM126" s="105"/>
      <c r="BN126" s="97"/>
      <c r="BO126" s="97"/>
      <c r="BP126" s="97"/>
    </row>
    <row r="127" spans="1:68" s="77" customFormat="1" ht="12.75">
      <c r="A127" s="77" t="s">
        <v>28</v>
      </c>
      <c r="B127" s="110"/>
      <c r="C127" s="77" t="s">
        <v>29</v>
      </c>
      <c r="D127" s="105"/>
      <c r="E127" s="105">
        <v>46130628.834</v>
      </c>
      <c r="F127" s="105"/>
      <c r="G127" s="105">
        <v>44429577.76300001</v>
      </c>
      <c r="H127" s="105"/>
      <c r="I127" s="9">
        <f t="shared" si="32"/>
        <v>1701051.0709999874</v>
      </c>
      <c r="J127" s="37" t="str">
        <f>IF((+E127-G127)=(I127),"  ",$AO$521)</f>
        <v>  </v>
      </c>
      <c r="K127" s="38">
        <f t="shared" si="33"/>
        <v>0.03828645592973845</v>
      </c>
      <c r="L127" s="39"/>
      <c r="M127" s="5">
        <v>150489541.21400002</v>
      </c>
      <c r="N127" s="9"/>
      <c r="O127" s="5">
        <v>138334515.72100002</v>
      </c>
      <c r="P127" s="9"/>
      <c r="Q127" s="9">
        <f t="shared" si="34"/>
        <v>12155025.493</v>
      </c>
      <c r="R127" s="37" t="str">
        <f>IF((+M127-O127)=(Q127),"  ",$AO$521)</f>
        <v>  </v>
      </c>
      <c r="S127" s="38">
        <f t="shared" si="35"/>
        <v>0.08786690313439102</v>
      </c>
      <c r="T127" s="39"/>
      <c r="U127" s="9">
        <v>269296217.68</v>
      </c>
      <c r="V127" s="9"/>
      <c r="W127" s="9">
        <v>244421081.488</v>
      </c>
      <c r="X127" s="9"/>
      <c r="Y127" s="9">
        <f t="shared" si="36"/>
        <v>24875136.192</v>
      </c>
      <c r="Z127" s="37" t="str">
        <f>IF((+U127-W127)=(Y127),"  ",$AO$521)</f>
        <v>  </v>
      </c>
      <c r="AA127" s="38">
        <f t="shared" si="37"/>
        <v>0.10177164768506787</v>
      </c>
      <c r="AB127" s="39"/>
      <c r="AC127" s="9">
        <v>634986925.1310003</v>
      </c>
      <c r="AD127" s="9"/>
      <c r="AE127" s="9">
        <v>597206078.9969999</v>
      </c>
      <c r="AF127" s="9"/>
      <c r="AG127" s="9">
        <f t="shared" si="38"/>
        <v>37780846.13400042</v>
      </c>
      <c r="AH127" s="37" t="str">
        <f>IF((+AC127-AE127)=(AG127),"  ",$AO$521)</f>
        <v>  </v>
      </c>
      <c r="AI127" s="38">
        <f t="shared" si="39"/>
        <v>0.06326266168866344</v>
      </c>
      <c r="AJ127" s="39"/>
      <c r="AK127" s="105"/>
      <c r="AL127" s="105"/>
      <c r="AM127" s="105"/>
      <c r="AN127" s="105"/>
      <c r="AO127" s="105"/>
      <c r="AP127" s="106"/>
      <c r="AQ127" s="107"/>
      <c r="AR127" s="108"/>
      <c r="AS127" s="105"/>
      <c r="AT127" s="105"/>
      <c r="AU127" s="105"/>
      <c r="AV127" s="105"/>
      <c r="AW127" s="105"/>
      <c r="AX127" s="106"/>
      <c r="AY127" s="107"/>
      <c r="AZ127" s="108"/>
      <c r="BA127" s="105"/>
      <c r="BB127" s="105"/>
      <c r="BC127" s="105"/>
      <c r="BD127" s="106"/>
      <c r="BE127" s="107"/>
      <c r="BF127" s="108"/>
      <c r="BG127" s="105"/>
      <c r="BH127" s="109"/>
      <c r="BI127" s="105"/>
      <c r="BJ127" s="109"/>
      <c r="BK127" s="105"/>
      <c r="BL127" s="109"/>
      <c r="BM127" s="105"/>
      <c r="BN127" s="109"/>
      <c r="BO127" s="109"/>
      <c r="BP127" s="109"/>
    </row>
    <row r="128" spans="2:68" s="90" customFormat="1" ht="12.75">
      <c r="B128" s="91"/>
      <c r="D128" s="71"/>
      <c r="E128" s="41" t="str">
        <f>IF(ABS(E118+E124+E126-E127)&gt;$AO$517,$AO$520," ")</f>
        <v> </v>
      </c>
      <c r="F128" s="111"/>
      <c r="G128" s="41" t="str">
        <f>IF(ABS(G118+G124+G126-G127)&gt;$AO$517,$AO$520," ")</f>
        <v> </v>
      </c>
      <c r="H128" s="111"/>
      <c r="I128" s="41" t="str">
        <f>IF(ABS(I118+I124+I126-I127)&gt;$AO$517,$AO$520," ")</f>
        <v> </v>
      </c>
      <c r="J128" s="111"/>
      <c r="K128" s="111"/>
      <c r="L128" s="111"/>
      <c r="M128" s="41" t="str">
        <f>IF(ABS(M118+M124+M126-M127)&gt;$AO$517,$AO$520," ")</f>
        <v> </v>
      </c>
      <c r="N128" s="111"/>
      <c r="O128" s="41" t="str">
        <f>IF(ABS(O118+O124+O126-O127)&gt;$AO$517,$AO$520," ")</f>
        <v> </v>
      </c>
      <c r="P128" s="111"/>
      <c r="Q128" s="41" t="str">
        <f>IF(ABS(Q118+Q124+Q126-Q127)&gt;$AO$517,$AO$520," ")</f>
        <v> </v>
      </c>
      <c r="R128" s="111"/>
      <c r="S128" s="111"/>
      <c r="T128" s="111"/>
      <c r="U128" s="41" t="str">
        <f>IF(ABS(U118+U124+U126-U127)&gt;$AO$517,$AO$520," ")</f>
        <v> </v>
      </c>
      <c r="V128" s="111"/>
      <c r="W128" s="41" t="str">
        <f>IF(ABS(W118+W124+W126-W127)&gt;$AO$517,$AO$520," ")</f>
        <v> </v>
      </c>
      <c r="X128" s="111"/>
      <c r="Y128" s="41" t="str">
        <f>IF(ABS(Y118+Y124+Y126-Y127)&gt;$AO$517,$AO$520," ")</f>
        <v> </v>
      </c>
      <c r="Z128" s="111"/>
      <c r="AA128" s="111"/>
      <c r="AB128" s="111"/>
      <c r="AC128" s="41" t="str">
        <f>IF(ABS(AC118+AC124+AC126-AC127)&gt;$AO$517,$AO$520," ")</f>
        <v> </v>
      </c>
      <c r="AD128" s="111"/>
      <c r="AE128" s="41" t="str">
        <f>IF(ABS(AE118+AE124+AE126-AE127)&gt;$AO$517,$AO$520," ")</f>
        <v> </v>
      </c>
      <c r="AF128" s="111"/>
      <c r="AG128" s="41" t="str">
        <f>IF(ABS(AG118+AG124+AG126-AG127)&gt;$AO$517,$AO$520," ")</f>
        <v> </v>
      </c>
      <c r="AH128" s="111"/>
      <c r="AI128" s="111"/>
      <c r="AJ128" s="112"/>
      <c r="AK128" s="111"/>
      <c r="AL128" s="112"/>
      <c r="AM128" s="111"/>
      <c r="AN128" s="112"/>
      <c r="AO128" s="111"/>
      <c r="AP128" s="71"/>
      <c r="AQ128" s="113"/>
      <c r="AR128" s="71"/>
      <c r="AS128" s="111"/>
      <c r="AT128" s="112"/>
      <c r="AU128" s="111"/>
      <c r="AV128" s="112"/>
      <c r="AW128" s="111"/>
      <c r="AX128" s="71"/>
      <c r="AY128" s="113"/>
      <c r="AZ128" s="71"/>
      <c r="BA128" s="111"/>
      <c r="BB128" s="112"/>
      <c r="BC128" s="111"/>
      <c r="BD128" s="71"/>
      <c r="BE128" s="113"/>
      <c r="BG128" s="71"/>
      <c r="BH128" s="97"/>
      <c r="BI128" s="71"/>
      <c r="BJ128" s="97"/>
      <c r="BK128" s="71"/>
      <c r="BL128" s="97"/>
      <c r="BM128" s="71"/>
      <c r="BN128" s="97"/>
      <c r="BO128" s="97"/>
      <c r="BP128" s="97"/>
    </row>
    <row r="129" spans="2:68" s="90" customFormat="1" ht="12.75">
      <c r="B129" s="91"/>
      <c r="C129" s="77" t="s">
        <v>30</v>
      </c>
      <c r="D129" s="71"/>
      <c r="E129" s="71"/>
      <c r="F129" s="97"/>
      <c r="G129" s="71"/>
      <c r="H129" s="97"/>
      <c r="I129" s="71"/>
      <c r="J129" s="97"/>
      <c r="K129" s="71"/>
      <c r="L129" s="97"/>
      <c r="M129" s="71"/>
      <c r="N129" s="97"/>
      <c r="O129" s="71"/>
      <c r="P129" s="97"/>
      <c r="Q129" s="71"/>
      <c r="R129" s="97"/>
      <c r="S129" s="71"/>
      <c r="T129" s="97"/>
      <c r="U129" s="71"/>
      <c r="V129" s="97"/>
      <c r="W129" s="71"/>
      <c r="X129" s="97"/>
      <c r="Y129" s="71"/>
      <c r="Z129" s="97"/>
      <c r="AA129" s="71"/>
      <c r="AB129" s="97"/>
      <c r="AC129" s="71"/>
      <c r="AD129" s="97"/>
      <c r="AE129" s="71"/>
      <c r="AF129" s="97"/>
      <c r="AG129" s="71"/>
      <c r="AH129" s="97"/>
      <c r="AI129" s="71"/>
      <c r="AJ129" s="71"/>
      <c r="AK129" s="71"/>
      <c r="AL129" s="71"/>
      <c r="AM129" s="71"/>
      <c r="AN129" s="71"/>
      <c r="AO129" s="71"/>
      <c r="AP129" s="71"/>
      <c r="AQ129" s="113"/>
      <c r="AR129" s="71"/>
      <c r="AS129" s="71"/>
      <c r="AT129" s="97"/>
      <c r="AU129" s="71"/>
      <c r="AV129" s="71"/>
      <c r="AW129" s="71"/>
      <c r="AX129" s="71"/>
      <c r="AY129" s="113"/>
      <c r="AZ129" s="71"/>
      <c r="BA129" s="71"/>
      <c r="BB129" s="71"/>
      <c r="BC129" s="71"/>
      <c r="BD129" s="71"/>
      <c r="BE129" s="113"/>
      <c r="BG129" s="71"/>
      <c r="BH129" s="97"/>
      <c r="BI129" s="71"/>
      <c r="BJ129" s="97"/>
      <c r="BK129" s="71"/>
      <c r="BL129" s="97"/>
      <c r="BM129" s="71"/>
      <c r="BN129" s="97"/>
      <c r="BO129" s="97"/>
      <c r="BP129" s="97"/>
    </row>
    <row r="130" spans="2:68" s="90" customFormat="1" ht="12.75">
      <c r="B130" s="91"/>
      <c r="C130" s="77" t="s">
        <v>31</v>
      </c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113"/>
      <c r="AR130" s="71"/>
      <c r="AS130" s="71"/>
      <c r="AT130" s="71"/>
      <c r="AU130" s="71"/>
      <c r="AV130" s="71"/>
      <c r="AW130" s="71"/>
      <c r="AX130" s="71"/>
      <c r="AY130" s="113"/>
      <c r="AZ130" s="71"/>
      <c r="BA130" s="71"/>
      <c r="BB130" s="71"/>
      <c r="BC130" s="71"/>
      <c r="BD130" s="71"/>
      <c r="BE130" s="113"/>
      <c r="BG130" s="71"/>
      <c r="BH130" s="97"/>
      <c r="BI130" s="71"/>
      <c r="BJ130" s="97"/>
      <c r="BK130" s="71"/>
      <c r="BL130" s="97"/>
      <c r="BM130" s="71"/>
      <c r="BN130" s="97"/>
      <c r="BO130" s="97"/>
      <c r="BP130" s="97"/>
    </row>
    <row r="131" spans="1:35" ht="12.75" outlineLevel="1">
      <c r="A131" s="1" t="s">
        <v>321</v>
      </c>
      <c r="B131" s="16" t="s">
        <v>322</v>
      </c>
      <c r="C131" s="1" t="s">
        <v>1112</v>
      </c>
      <c r="E131" s="5">
        <v>12056.986</v>
      </c>
      <c r="G131" s="5">
        <v>12052.094000000001</v>
      </c>
      <c r="I131" s="9">
        <f aca="true" t="shared" si="40" ref="I131:I138">+E131-G131</f>
        <v>4.891999999999825</v>
      </c>
      <c r="K131" s="21">
        <f aca="true" t="shared" si="41" ref="K131:K138">IF(G131&lt;0,IF(I131=0,0,IF(OR(G131=0,E131=0),"N.M.",IF(ABS(I131/G131)&gt;=10,"N.M.",I131/(-G131)))),IF(I131=0,0,IF(OR(G131=0,E131=0),"N.M.",IF(ABS(I131/G131)&gt;=10,"N.M.",I131/G131))))</f>
        <v>0.0004059045672892881</v>
      </c>
      <c r="M131" s="9">
        <v>65039.026</v>
      </c>
      <c r="O131" s="9">
        <v>63914.165</v>
      </c>
      <c r="Q131" s="9">
        <f aca="true" t="shared" si="42" ref="Q131:Q138">(+M131-O131)</f>
        <v>1124.8609999999971</v>
      </c>
      <c r="S131" s="21">
        <f aca="true" t="shared" si="43" ref="S131:S138">IF(O131&lt;0,IF(Q131=0,0,IF(OR(O131=0,M131=0),"N.M.",IF(ABS(Q131/O131)&gt;=10,"N.M.",Q131/(-O131)))),IF(Q131=0,0,IF(OR(O131=0,M131=0),"N.M.",IF(ABS(Q131/O131)&gt;=10,"N.M.",Q131/O131))))</f>
        <v>0.01759955715607013</v>
      </c>
      <c r="U131" s="9">
        <v>123366.684</v>
      </c>
      <c r="W131" s="9">
        <v>120912.118</v>
      </c>
      <c r="Y131" s="9">
        <f aca="true" t="shared" si="44" ref="Y131:Y138">(+U131-W131)</f>
        <v>2454.5659999999916</v>
      </c>
      <c r="AA131" s="21">
        <f aca="true" t="shared" si="45" ref="AA131:AA138">IF(W131&lt;0,IF(Y131=0,0,IF(OR(W131=0,U131=0),"N.M.",IF(ABS(Y131/W131)&gt;=10,"N.M.",Y131/(-W131)))),IF(Y131=0,0,IF(OR(W131=0,U131=0),"N.M.",IF(ABS(Y131/W131)&gt;=10,"N.M.",Y131/W131))))</f>
        <v>0.020300413561525666</v>
      </c>
      <c r="AC131" s="9">
        <v>371704.932</v>
      </c>
      <c r="AE131" s="9">
        <v>524951.572</v>
      </c>
      <c r="AG131" s="9">
        <f aca="true" t="shared" si="46" ref="AG131:AG138">(+AC131-AE131)</f>
        <v>-153246.64000000007</v>
      </c>
      <c r="AI131" s="21">
        <f aca="true" t="shared" si="47" ref="AI131:AI138">IF(AE131&lt;0,IF(AG131=0,0,IF(OR(AE131=0,AC131=0),"N.M.",IF(ABS(AG131/AE131)&gt;=10,"N.M.",AG131/(-AE131)))),IF(AG131=0,0,IF(OR(AE131=0,AC131=0),"N.M.",IF(ABS(AG131/AE131)&gt;=10,"N.M.",AG131/AE131))))</f>
        <v>-0.2919252902056269</v>
      </c>
    </row>
    <row r="132" spans="1:35" ht="12.75" outlineLevel="1">
      <c r="A132" s="1" t="s">
        <v>323</v>
      </c>
      <c r="B132" s="16" t="s">
        <v>324</v>
      </c>
      <c r="C132" s="1" t="s">
        <v>1113</v>
      </c>
      <c r="E132" s="5">
        <v>2729035.52</v>
      </c>
      <c r="G132" s="5">
        <v>8537426.25</v>
      </c>
      <c r="I132" s="9">
        <f t="shared" si="40"/>
        <v>-5808390.73</v>
      </c>
      <c r="K132" s="21">
        <f t="shared" si="41"/>
        <v>-0.6803444691542724</v>
      </c>
      <c r="M132" s="9">
        <v>31699235.34</v>
      </c>
      <c r="O132" s="9">
        <v>31606363.26</v>
      </c>
      <c r="Q132" s="9">
        <f t="shared" si="42"/>
        <v>92872.07999999821</v>
      </c>
      <c r="S132" s="21">
        <f t="shared" si="43"/>
        <v>0.002938398171153533</v>
      </c>
      <c r="U132" s="9">
        <v>57320346.21</v>
      </c>
      <c r="W132" s="9">
        <v>54848641.57</v>
      </c>
      <c r="Y132" s="9">
        <f t="shared" si="44"/>
        <v>2471704.6400000006</v>
      </c>
      <c r="AA132" s="21">
        <f t="shared" si="45"/>
        <v>0.04506409947902745</v>
      </c>
      <c r="AC132" s="9">
        <v>145508794</v>
      </c>
      <c r="AE132" s="9">
        <v>139388172.9</v>
      </c>
      <c r="AG132" s="9">
        <f t="shared" si="46"/>
        <v>6120621.099999994</v>
      </c>
      <c r="AI132" s="21">
        <f t="shared" si="47"/>
        <v>0.04391062005232722</v>
      </c>
    </row>
    <row r="133" spans="1:35" ht="12.75" outlineLevel="1">
      <c r="A133" s="1" t="s">
        <v>325</v>
      </c>
      <c r="B133" s="16" t="s">
        <v>326</v>
      </c>
      <c r="C133" s="1" t="s">
        <v>1114</v>
      </c>
      <c r="E133" s="5">
        <v>74522.75</v>
      </c>
      <c r="G133" s="5">
        <v>152953.79</v>
      </c>
      <c r="I133" s="9">
        <f t="shared" si="40"/>
        <v>-78431.04000000001</v>
      </c>
      <c r="K133" s="21">
        <f t="shared" si="41"/>
        <v>-0.5127760482430674</v>
      </c>
      <c r="M133" s="9">
        <v>565697.81</v>
      </c>
      <c r="O133" s="9">
        <v>602346.97</v>
      </c>
      <c r="Q133" s="9">
        <f t="shared" si="42"/>
        <v>-36649.159999999916</v>
      </c>
      <c r="S133" s="21">
        <f t="shared" si="43"/>
        <v>-0.060843935182408104</v>
      </c>
      <c r="U133" s="9">
        <v>954352.49</v>
      </c>
      <c r="W133" s="9">
        <v>1093218.05</v>
      </c>
      <c r="Y133" s="9">
        <f t="shared" si="44"/>
        <v>-138865.56000000006</v>
      </c>
      <c r="AA133" s="21">
        <f t="shared" si="45"/>
        <v>-0.12702457666153613</v>
      </c>
      <c r="AC133" s="9">
        <v>2569756.24</v>
      </c>
      <c r="AE133" s="9">
        <v>3011581.83</v>
      </c>
      <c r="AG133" s="9">
        <f t="shared" si="46"/>
        <v>-441825.58999999985</v>
      </c>
      <c r="AI133" s="21">
        <f t="shared" si="47"/>
        <v>-0.14670881116320184</v>
      </c>
    </row>
    <row r="134" spans="1:35" ht="12.75" outlineLevel="1">
      <c r="A134" s="1" t="s">
        <v>327</v>
      </c>
      <c r="B134" s="16" t="s">
        <v>328</v>
      </c>
      <c r="C134" s="1" t="s">
        <v>1115</v>
      </c>
      <c r="E134" s="5">
        <v>-1104839</v>
      </c>
      <c r="G134" s="5">
        <v>-1411266</v>
      </c>
      <c r="I134" s="9">
        <f t="shared" si="40"/>
        <v>306427</v>
      </c>
      <c r="K134" s="21">
        <f t="shared" si="41"/>
        <v>0.21712915920882386</v>
      </c>
      <c r="M134" s="9">
        <v>-5202400</v>
      </c>
      <c r="O134" s="9">
        <v>-1092599</v>
      </c>
      <c r="Q134" s="9">
        <f t="shared" si="42"/>
        <v>-4109801</v>
      </c>
      <c r="S134" s="21">
        <f t="shared" si="43"/>
        <v>-3.7614907207493324</v>
      </c>
      <c r="U134" s="9">
        <v>1226349</v>
      </c>
      <c r="W134" s="9">
        <v>-2066935</v>
      </c>
      <c r="Y134" s="9">
        <f t="shared" si="44"/>
        <v>3293284</v>
      </c>
      <c r="AA134" s="21">
        <f t="shared" si="45"/>
        <v>1.5933176418223118</v>
      </c>
      <c r="AC134" s="9">
        <v>-285001</v>
      </c>
      <c r="AE134" s="9">
        <v>-999232</v>
      </c>
      <c r="AG134" s="9">
        <f t="shared" si="46"/>
        <v>714231</v>
      </c>
      <c r="AI134" s="21">
        <f t="shared" si="47"/>
        <v>0.7147799510023698</v>
      </c>
    </row>
    <row r="135" spans="1:35" ht="12.75" outlineLevel="1">
      <c r="A135" s="1" t="s">
        <v>329</v>
      </c>
      <c r="B135" s="16" t="s">
        <v>330</v>
      </c>
      <c r="C135" s="1" t="s">
        <v>1116</v>
      </c>
      <c r="E135" s="5">
        <v>0</v>
      </c>
      <c r="G135" s="5">
        <v>0</v>
      </c>
      <c r="I135" s="9">
        <f t="shared" si="40"/>
        <v>0</v>
      </c>
      <c r="K135" s="21">
        <f t="shared" si="41"/>
        <v>0</v>
      </c>
      <c r="M135" s="9">
        <v>0</v>
      </c>
      <c r="O135" s="9">
        <v>0</v>
      </c>
      <c r="Q135" s="9">
        <f t="shared" si="42"/>
        <v>0</v>
      </c>
      <c r="S135" s="21">
        <f t="shared" si="43"/>
        <v>0</v>
      </c>
      <c r="U135" s="9">
        <v>0</v>
      </c>
      <c r="W135" s="9">
        <v>0</v>
      </c>
      <c r="Y135" s="9">
        <f t="shared" si="44"/>
        <v>0</v>
      </c>
      <c r="AA135" s="21">
        <f t="shared" si="45"/>
        <v>0</v>
      </c>
      <c r="AC135" s="9">
        <v>-1</v>
      </c>
      <c r="AE135" s="9">
        <v>1</v>
      </c>
      <c r="AG135" s="9">
        <f t="shared" si="46"/>
        <v>-2</v>
      </c>
      <c r="AI135" s="21">
        <f t="shared" si="47"/>
        <v>-2</v>
      </c>
    </row>
    <row r="136" spans="1:35" ht="12.75" outlineLevel="1">
      <c r="A136" s="1" t="s">
        <v>331</v>
      </c>
      <c r="B136" s="16" t="s">
        <v>332</v>
      </c>
      <c r="C136" s="1" t="s">
        <v>1117</v>
      </c>
      <c r="E136" s="5">
        <v>92231.5</v>
      </c>
      <c r="G136" s="5">
        <v>302589.19</v>
      </c>
      <c r="I136" s="9">
        <f t="shared" si="40"/>
        <v>-210357.69</v>
      </c>
      <c r="K136" s="21">
        <f t="shared" si="41"/>
        <v>-0.6951923497333133</v>
      </c>
      <c r="M136" s="9">
        <v>120442.28</v>
      </c>
      <c r="O136" s="9">
        <v>435088.38</v>
      </c>
      <c r="Q136" s="9">
        <f t="shared" si="42"/>
        <v>-314646.1</v>
      </c>
      <c r="S136" s="21">
        <f t="shared" si="43"/>
        <v>-0.7231774381103903</v>
      </c>
      <c r="U136" s="9">
        <v>577414.14</v>
      </c>
      <c r="W136" s="9">
        <v>732389.51</v>
      </c>
      <c r="Y136" s="9">
        <f t="shared" si="44"/>
        <v>-154975.37</v>
      </c>
      <c r="AA136" s="21">
        <f t="shared" si="45"/>
        <v>-0.21160238900745587</v>
      </c>
      <c r="AC136" s="9">
        <v>1423051.73</v>
      </c>
      <c r="AE136" s="9">
        <v>1724320.28</v>
      </c>
      <c r="AG136" s="9">
        <f t="shared" si="46"/>
        <v>-301268.55000000005</v>
      </c>
      <c r="AI136" s="21">
        <f t="shared" si="47"/>
        <v>-0.17471728048109486</v>
      </c>
    </row>
    <row r="137" spans="1:35" ht="12.75" outlineLevel="1">
      <c r="A137" s="1" t="s">
        <v>333</v>
      </c>
      <c r="B137" s="16" t="s">
        <v>334</v>
      </c>
      <c r="C137" s="1" t="s">
        <v>1118</v>
      </c>
      <c r="E137" s="5">
        <v>295518.04</v>
      </c>
      <c r="G137" s="5">
        <v>0</v>
      </c>
      <c r="I137" s="9">
        <f t="shared" si="40"/>
        <v>295518.04</v>
      </c>
      <c r="K137" s="21" t="str">
        <f t="shared" si="41"/>
        <v>N.M.</v>
      </c>
      <c r="M137" s="9">
        <v>944651.67</v>
      </c>
      <c r="O137" s="9">
        <v>0</v>
      </c>
      <c r="Q137" s="9">
        <f t="shared" si="42"/>
        <v>944651.67</v>
      </c>
      <c r="S137" s="21" t="str">
        <f t="shared" si="43"/>
        <v>N.M.</v>
      </c>
      <c r="U137" s="9">
        <v>1739214.4</v>
      </c>
      <c r="W137" s="9">
        <v>0</v>
      </c>
      <c r="Y137" s="9">
        <f t="shared" si="44"/>
        <v>1739214.4</v>
      </c>
      <c r="AA137" s="21" t="str">
        <f t="shared" si="45"/>
        <v>N.M.</v>
      </c>
      <c r="AC137" s="9">
        <v>3983110.48</v>
      </c>
      <c r="AE137" s="9">
        <v>0</v>
      </c>
      <c r="AG137" s="9">
        <f t="shared" si="46"/>
        <v>3983110.48</v>
      </c>
      <c r="AI137" s="21" t="str">
        <f t="shared" si="47"/>
        <v>N.M.</v>
      </c>
    </row>
    <row r="138" spans="1:35" ht="12.75" outlineLevel="1">
      <c r="A138" s="1" t="s">
        <v>335</v>
      </c>
      <c r="B138" s="16" t="s">
        <v>336</v>
      </c>
      <c r="C138" s="1" t="s">
        <v>1119</v>
      </c>
      <c r="E138" s="5">
        <v>-295518.04</v>
      </c>
      <c r="G138" s="5">
        <v>0</v>
      </c>
      <c r="I138" s="9">
        <f t="shared" si="40"/>
        <v>-295518.04</v>
      </c>
      <c r="K138" s="21" t="str">
        <f t="shared" si="41"/>
        <v>N.M.</v>
      </c>
      <c r="M138" s="9">
        <v>-944651.67</v>
      </c>
      <c r="O138" s="9">
        <v>0</v>
      </c>
      <c r="Q138" s="9">
        <f t="shared" si="42"/>
        <v>-944651.67</v>
      </c>
      <c r="S138" s="21" t="str">
        <f t="shared" si="43"/>
        <v>N.M.</v>
      </c>
      <c r="U138" s="9">
        <v>-1739214.4</v>
      </c>
      <c r="W138" s="9">
        <v>0</v>
      </c>
      <c r="Y138" s="9">
        <f t="shared" si="44"/>
        <v>-1739214.4</v>
      </c>
      <c r="AA138" s="21" t="str">
        <f t="shared" si="45"/>
        <v>N.M.</v>
      </c>
      <c r="AC138" s="9">
        <v>-3983110.48</v>
      </c>
      <c r="AE138" s="9">
        <v>0</v>
      </c>
      <c r="AG138" s="9">
        <f t="shared" si="46"/>
        <v>-3983110.48</v>
      </c>
      <c r="AI138" s="21" t="str">
        <f t="shared" si="47"/>
        <v>N.M.</v>
      </c>
    </row>
    <row r="139" spans="1:68" s="90" customFormat="1" ht="12.75">
      <c r="A139" s="90" t="s">
        <v>32</v>
      </c>
      <c r="B139" s="91"/>
      <c r="C139" s="77" t="s">
        <v>1120</v>
      </c>
      <c r="D139" s="105"/>
      <c r="E139" s="105">
        <v>1803007.756</v>
      </c>
      <c r="F139" s="105"/>
      <c r="G139" s="105">
        <v>7593755.324</v>
      </c>
      <c r="H139" s="105"/>
      <c r="I139" s="9">
        <f>+E139-G139</f>
        <v>-5790747.568</v>
      </c>
      <c r="J139" s="37" t="str">
        <f>IF((+E139-G139)=(I139),"  ",$AO$521)</f>
        <v>  </v>
      </c>
      <c r="K139" s="38">
        <f>IF(G139&lt;0,IF(I139=0,0,IF(OR(G139=0,E139=0),"N.M.",IF(ABS(I139/G139)&gt;=10,"N.M.",I139/(-G139)))),IF(I139=0,0,IF(OR(G139=0,E139=0),"N.M.",IF(ABS(I139/G139)&gt;=10,"N.M.",I139/G139))))</f>
        <v>-0.7625670463332406</v>
      </c>
      <c r="L139" s="39"/>
      <c r="M139" s="5">
        <v>27248014.456</v>
      </c>
      <c r="N139" s="9"/>
      <c r="O139" s="5">
        <v>31615113.775</v>
      </c>
      <c r="P139" s="9"/>
      <c r="Q139" s="9">
        <f>(+M139-O139)</f>
        <v>-4367099.318999998</v>
      </c>
      <c r="R139" s="37" t="str">
        <f>IF((+M139-O139)=(Q139),"  ",$AO$521)</f>
        <v>  </v>
      </c>
      <c r="S139" s="38">
        <f>IF(O139&lt;0,IF(Q139=0,0,IF(OR(O139=0,M139=0),"N.M.",IF(ABS(Q139/O139)&gt;=10,"N.M.",Q139/(-O139)))),IF(Q139=0,0,IF(OR(O139=0,M139=0),"N.M.",IF(ABS(Q139/O139)&gt;=10,"N.M.",Q139/O139))))</f>
        <v>-0.13813327859833072</v>
      </c>
      <c r="T139" s="39"/>
      <c r="U139" s="9">
        <v>60201828.524000004</v>
      </c>
      <c r="V139" s="9"/>
      <c r="W139" s="9">
        <v>54728226.247999996</v>
      </c>
      <c r="X139" s="9"/>
      <c r="Y139" s="9">
        <f>(+U139-W139)</f>
        <v>5473602.276000008</v>
      </c>
      <c r="Z139" s="37" t="str">
        <f>IF((+U139-W139)=(Y139),"  ",$AO$521)</f>
        <v>  </v>
      </c>
      <c r="AA139" s="38">
        <f>IF(W139&lt;0,IF(Y139=0,0,IF(OR(W139=0,U139=0),"N.M.",IF(ABS(Y139/W139)&gt;=10,"N.M.",Y139/(-W139)))),IF(Y139=0,0,IF(OR(W139=0,U139=0),"N.M.",IF(ABS(Y139/W139)&gt;=10,"N.M.",Y139/W139))))</f>
        <v>0.10001424587006484</v>
      </c>
      <c r="AB139" s="39"/>
      <c r="AC139" s="9">
        <v>149588304.902</v>
      </c>
      <c r="AD139" s="9"/>
      <c r="AE139" s="9">
        <v>143649795.582</v>
      </c>
      <c r="AF139" s="9"/>
      <c r="AG139" s="9">
        <f>(+AC139-AE139)</f>
        <v>5938509.320000023</v>
      </c>
      <c r="AH139" s="37" t="str">
        <f>IF((+AC139-AE139)=(AG139),"  ",$AO$521)</f>
        <v>  </v>
      </c>
      <c r="AI139" s="38">
        <f>IF(AE139&lt;0,IF(AG139=0,0,IF(OR(AE139=0,AC139=0),"N.M.",IF(ABS(AG139/AE139)&gt;=10,"N.M.",AG139/(-AE139)))),IF(AG139=0,0,IF(OR(AE139=0,AC139=0),"N.M.",IF(ABS(AG139/AE139)&gt;=10,"N.M.",AG139/AE139))))</f>
        <v>0.04134018636044719</v>
      </c>
      <c r="AJ139" s="105"/>
      <c r="AK139" s="105"/>
      <c r="AL139" s="105"/>
      <c r="AM139" s="105"/>
      <c r="AN139" s="105"/>
      <c r="AO139" s="105"/>
      <c r="AP139" s="106"/>
      <c r="AQ139" s="107"/>
      <c r="AR139" s="108"/>
      <c r="AS139" s="105"/>
      <c r="AT139" s="105"/>
      <c r="AU139" s="105"/>
      <c r="AV139" s="105"/>
      <c r="AW139" s="105"/>
      <c r="AX139" s="106"/>
      <c r="AY139" s="107"/>
      <c r="AZ139" s="108"/>
      <c r="BA139" s="105"/>
      <c r="BB139" s="105"/>
      <c r="BC139" s="105"/>
      <c r="BD139" s="106"/>
      <c r="BE139" s="107"/>
      <c r="BF139" s="108"/>
      <c r="BG139" s="105"/>
      <c r="BH139" s="109"/>
      <c r="BI139" s="105"/>
      <c r="BJ139" s="109"/>
      <c r="BK139" s="105"/>
      <c r="BL139" s="109"/>
      <c r="BM139" s="105"/>
      <c r="BN139" s="97"/>
      <c r="BO139" s="97"/>
      <c r="BP139" s="97"/>
    </row>
    <row r="140" spans="1:35" ht="12.75" outlineLevel="1">
      <c r="A140" s="1" t="s">
        <v>337</v>
      </c>
      <c r="B140" s="16" t="s">
        <v>338</v>
      </c>
      <c r="C140" s="1" t="s">
        <v>1121</v>
      </c>
      <c r="E140" s="5">
        <v>0</v>
      </c>
      <c r="G140" s="5">
        <v>0</v>
      </c>
      <c r="I140" s="9">
        <f aca="true" t="shared" si="48" ref="I140:I161">+E140-G140</f>
        <v>0</v>
      </c>
      <c r="K140" s="21">
        <f aca="true" t="shared" si="49" ref="K140:K161">IF(G140&lt;0,IF(I140=0,0,IF(OR(G140=0,E140=0),"N.M.",IF(ABS(I140/G140)&gt;=10,"N.M.",I140/(-G140)))),IF(I140=0,0,IF(OR(G140=0,E140=0),"N.M.",IF(ABS(I140/G140)&gt;=10,"N.M.",I140/G140))))</f>
        <v>0</v>
      </c>
      <c r="M140" s="9">
        <v>0</v>
      </c>
      <c r="O140" s="9">
        <v>0</v>
      </c>
      <c r="Q140" s="9">
        <f aca="true" t="shared" si="50" ref="Q140:Q161">(+M140-O140)</f>
        <v>0</v>
      </c>
      <c r="S140" s="21">
        <f aca="true" t="shared" si="51" ref="S140:S161">IF(O140&lt;0,IF(Q140=0,0,IF(OR(O140=0,M140=0),"N.M.",IF(ABS(Q140/O140)&gt;=10,"N.M.",Q140/(-O140)))),IF(Q140=0,0,IF(OR(O140=0,M140=0),"N.M.",IF(ABS(Q140/O140)&gt;=10,"N.M.",Q140/O140))))</f>
        <v>0</v>
      </c>
      <c r="U140" s="9">
        <v>0</v>
      </c>
      <c r="W140" s="9">
        <v>0</v>
      </c>
      <c r="Y140" s="9">
        <f aca="true" t="shared" si="52" ref="Y140:Y161">(+U140-W140)</f>
        <v>0</v>
      </c>
      <c r="AA140" s="21">
        <f aca="true" t="shared" si="53" ref="AA140:AA161">IF(W140&lt;0,IF(Y140=0,0,IF(OR(W140=0,U140=0),"N.M.",IF(ABS(Y140/W140)&gt;=10,"N.M.",Y140/(-W140)))),IF(Y140=0,0,IF(OR(W140=0,U140=0),"N.M.",IF(ABS(Y140/W140)&gt;=10,"N.M.",Y140/W140))))</f>
        <v>0</v>
      </c>
      <c r="AC140" s="9">
        <v>0</v>
      </c>
      <c r="AE140" s="9">
        <v>8129.27</v>
      </c>
      <c r="AG140" s="9">
        <f aca="true" t="shared" si="54" ref="AG140:AG161">(+AC140-AE140)</f>
        <v>-8129.27</v>
      </c>
      <c r="AI140" s="21" t="str">
        <f aca="true" t="shared" si="55" ref="AI140:AI161">IF(AE140&lt;0,IF(AG140=0,0,IF(OR(AE140=0,AC140=0),"N.M.",IF(ABS(AG140/AE140)&gt;=10,"N.M.",AG140/(-AE140)))),IF(AG140=0,0,IF(OR(AE140=0,AC140=0),"N.M.",IF(ABS(AG140/AE140)&gt;=10,"N.M.",AG140/AE140))))</f>
        <v>N.M.</v>
      </c>
    </row>
    <row r="141" spans="1:35" ht="12.75" outlineLevel="1">
      <c r="A141" s="1" t="s">
        <v>339</v>
      </c>
      <c r="B141" s="16" t="s">
        <v>340</v>
      </c>
      <c r="C141" s="1" t="s">
        <v>1122</v>
      </c>
      <c r="E141" s="5">
        <v>6924.22</v>
      </c>
      <c r="G141" s="5">
        <v>55584.38</v>
      </c>
      <c r="I141" s="9">
        <f t="shared" si="48"/>
        <v>-48660.159999999996</v>
      </c>
      <c r="K141" s="21">
        <f t="shared" si="49"/>
        <v>-0.8754286725875147</v>
      </c>
      <c r="M141" s="9">
        <v>39788.73</v>
      </c>
      <c r="O141" s="9">
        <v>135470.65</v>
      </c>
      <c r="Q141" s="9">
        <f t="shared" si="50"/>
        <v>-95681.91999999998</v>
      </c>
      <c r="S141" s="21">
        <f t="shared" si="51"/>
        <v>-0.7062926176260318</v>
      </c>
      <c r="U141" s="9">
        <v>61396.2</v>
      </c>
      <c r="W141" s="9">
        <v>352149.25</v>
      </c>
      <c r="Y141" s="9">
        <f t="shared" si="52"/>
        <v>-290753.05</v>
      </c>
      <c r="AA141" s="21">
        <f t="shared" si="53"/>
        <v>-0.8256529014331281</v>
      </c>
      <c r="AC141" s="9">
        <v>745850.79</v>
      </c>
      <c r="AE141" s="9">
        <v>799792.65</v>
      </c>
      <c r="AG141" s="9">
        <f t="shared" si="54"/>
        <v>-53941.859999999986</v>
      </c>
      <c r="AI141" s="21">
        <f t="shared" si="55"/>
        <v>-0.0674448058506164</v>
      </c>
    </row>
    <row r="142" spans="1:35" ht="12.75" outlineLevel="1">
      <c r="A142" s="1" t="s">
        <v>341</v>
      </c>
      <c r="B142" s="16" t="s">
        <v>342</v>
      </c>
      <c r="C142" s="1" t="s">
        <v>1123</v>
      </c>
      <c r="E142" s="5">
        <v>741751.59</v>
      </c>
      <c r="G142" s="5">
        <v>612378.14</v>
      </c>
      <c r="I142" s="9">
        <f t="shared" si="48"/>
        <v>129373.44999999995</v>
      </c>
      <c r="K142" s="21">
        <f t="shared" si="49"/>
        <v>0.2112639912326066</v>
      </c>
      <c r="M142" s="9">
        <v>2293992.44</v>
      </c>
      <c r="O142" s="9">
        <v>2083200.33</v>
      </c>
      <c r="Q142" s="9">
        <f t="shared" si="50"/>
        <v>210792.10999999987</v>
      </c>
      <c r="S142" s="21">
        <f t="shared" si="51"/>
        <v>0.10118667271908499</v>
      </c>
      <c r="U142" s="9">
        <v>3855334.13</v>
      </c>
      <c r="W142" s="9">
        <v>3275518.97</v>
      </c>
      <c r="Y142" s="9">
        <f t="shared" si="52"/>
        <v>579815.1599999997</v>
      </c>
      <c r="AA142" s="21">
        <f t="shared" si="53"/>
        <v>0.1770147464601616</v>
      </c>
      <c r="AC142" s="9">
        <v>11552783.370000001</v>
      </c>
      <c r="AE142" s="9">
        <v>7745530.460000001</v>
      </c>
      <c r="AG142" s="9">
        <f t="shared" si="54"/>
        <v>3807252.91</v>
      </c>
      <c r="AI142" s="21">
        <f t="shared" si="55"/>
        <v>0.4915419195188343</v>
      </c>
    </row>
    <row r="143" spans="1:35" ht="12.75" outlineLevel="1">
      <c r="A143" s="1" t="s">
        <v>343</v>
      </c>
      <c r="B143" s="16" t="s">
        <v>344</v>
      </c>
      <c r="C143" s="1" t="s">
        <v>1124</v>
      </c>
      <c r="E143" s="5">
        <v>-1466.07</v>
      </c>
      <c r="G143" s="5">
        <v>-5.44</v>
      </c>
      <c r="I143" s="9">
        <f t="shared" si="48"/>
        <v>-1460.6299999999999</v>
      </c>
      <c r="K143" s="21" t="str">
        <f t="shared" si="49"/>
        <v>N.M.</v>
      </c>
      <c r="M143" s="9">
        <v>-1455.94</v>
      </c>
      <c r="O143" s="9">
        <v>7.24</v>
      </c>
      <c r="Q143" s="9">
        <f t="shared" si="50"/>
        <v>-1463.18</v>
      </c>
      <c r="S143" s="21" t="str">
        <f t="shared" si="51"/>
        <v>N.M.</v>
      </c>
      <c r="U143" s="9">
        <v>1433.15</v>
      </c>
      <c r="W143" s="9">
        <v>6.39</v>
      </c>
      <c r="Y143" s="9">
        <f t="shared" si="52"/>
        <v>1426.76</v>
      </c>
      <c r="AA143" s="21" t="str">
        <f t="shared" si="53"/>
        <v>N.M.</v>
      </c>
      <c r="AC143" s="9">
        <v>3346.96</v>
      </c>
      <c r="AE143" s="9">
        <v>1650.13</v>
      </c>
      <c r="AG143" s="9">
        <f t="shared" si="54"/>
        <v>1696.83</v>
      </c>
      <c r="AI143" s="21">
        <f t="shared" si="55"/>
        <v>1.0283008005429874</v>
      </c>
    </row>
    <row r="144" spans="1:35" ht="12.75" outlineLevel="1">
      <c r="A144" s="1" t="s">
        <v>345</v>
      </c>
      <c r="B144" s="16" t="s">
        <v>346</v>
      </c>
      <c r="C144" s="1" t="s">
        <v>1125</v>
      </c>
      <c r="E144" s="5">
        <v>0</v>
      </c>
      <c r="G144" s="5">
        <v>0</v>
      </c>
      <c r="I144" s="9">
        <f t="shared" si="48"/>
        <v>0</v>
      </c>
      <c r="K144" s="21">
        <f t="shared" si="49"/>
        <v>0</v>
      </c>
      <c r="M144" s="9">
        <v>0</v>
      </c>
      <c r="O144" s="9">
        <v>0</v>
      </c>
      <c r="Q144" s="9">
        <f t="shared" si="50"/>
        <v>0</v>
      </c>
      <c r="S144" s="21">
        <f t="shared" si="51"/>
        <v>0</v>
      </c>
      <c r="U144" s="9">
        <v>0</v>
      </c>
      <c r="W144" s="9">
        <v>0</v>
      </c>
      <c r="Y144" s="9">
        <f t="shared" si="52"/>
        <v>0</v>
      </c>
      <c r="AA144" s="21">
        <f t="shared" si="53"/>
        <v>0</v>
      </c>
      <c r="AC144" s="9">
        <v>0</v>
      </c>
      <c r="AE144" s="9">
        <v>-10356.71</v>
      </c>
      <c r="AG144" s="9">
        <f t="shared" si="54"/>
        <v>10356.71</v>
      </c>
      <c r="AI144" s="21" t="str">
        <f t="shared" si="55"/>
        <v>N.M.</v>
      </c>
    </row>
    <row r="145" spans="1:35" ht="12.75" outlineLevel="1">
      <c r="A145" s="1" t="s">
        <v>347</v>
      </c>
      <c r="B145" s="16" t="s">
        <v>348</v>
      </c>
      <c r="C145" s="1" t="s">
        <v>1126</v>
      </c>
      <c r="E145" s="5">
        <v>-996</v>
      </c>
      <c r="G145" s="5">
        <v>13913.11</v>
      </c>
      <c r="I145" s="9">
        <f t="shared" si="48"/>
        <v>-14909.11</v>
      </c>
      <c r="K145" s="21">
        <f t="shared" si="49"/>
        <v>-1.0715871577239022</v>
      </c>
      <c r="M145" s="9">
        <v>-3213.06</v>
      </c>
      <c r="O145" s="9">
        <v>15124.12</v>
      </c>
      <c r="Q145" s="9">
        <f t="shared" si="50"/>
        <v>-18337.18</v>
      </c>
      <c r="S145" s="21">
        <f t="shared" si="51"/>
        <v>-1.2124460795074357</v>
      </c>
      <c r="U145" s="9">
        <v>-13887.52</v>
      </c>
      <c r="W145" s="9">
        <v>-9162.16</v>
      </c>
      <c r="Y145" s="9">
        <f t="shared" si="52"/>
        <v>-4725.360000000001</v>
      </c>
      <c r="AA145" s="21">
        <f t="shared" si="53"/>
        <v>-0.515747378347464</v>
      </c>
      <c r="AC145" s="9">
        <v>27609.11</v>
      </c>
      <c r="AE145" s="9">
        <v>-3754.46</v>
      </c>
      <c r="AG145" s="9">
        <f t="shared" si="54"/>
        <v>31363.57</v>
      </c>
      <c r="AI145" s="21">
        <f t="shared" si="55"/>
        <v>8.353683352599308</v>
      </c>
    </row>
    <row r="146" spans="1:35" ht="12.75" outlineLevel="1">
      <c r="A146" s="1" t="s">
        <v>349</v>
      </c>
      <c r="B146" s="16" t="s">
        <v>350</v>
      </c>
      <c r="C146" s="1" t="s">
        <v>1127</v>
      </c>
      <c r="E146" s="5">
        <v>-7393.51</v>
      </c>
      <c r="G146" s="5">
        <v>2517.95</v>
      </c>
      <c r="I146" s="9">
        <f t="shared" si="48"/>
        <v>-9911.46</v>
      </c>
      <c r="K146" s="21">
        <f t="shared" si="49"/>
        <v>-3.936321213685736</v>
      </c>
      <c r="M146" s="9">
        <v>-26729.53</v>
      </c>
      <c r="O146" s="9">
        <v>10465.33</v>
      </c>
      <c r="Q146" s="9">
        <f t="shared" si="50"/>
        <v>-37194.86</v>
      </c>
      <c r="S146" s="21">
        <f t="shared" si="51"/>
        <v>-3.554102928431306</v>
      </c>
      <c r="U146" s="9">
        <v>-144084.99</v>
      </c>
      <c r="W146" s="9">
        <v>4865.07</v>
      </c>
      <c r="Y146" s="9">
        <f t="shared" si="52"/>
        <v>-148950.06</v>
      </c>
      <c r="AA146" s="21" t="str">
        <f t="shared" si="53"/>
        <v>N.M.</v>
      </c>
      <c r="AC146" s="9">
        <v>-158027.68</v>
      </c>
      <c r="AE146" s="9">
        <v>11330.35</v>
      </c>
      <c r="AG146" s="9">
        <f t="shared" si="54"/>
        <v>-169358.03</v>
      </c>
      <c r="AI146" s="21" t="str">
        <f t="shared" si="55"/>
        <v>N.M.</v>
      </c>
    </row>
    <row r="147" spans="1:35" ht="12.75" outlineLevel="1">
      <c r="A147" s="1" t="s">
        <v>351</v>
      </c>
      <c r="B147" s="16" t="s">
        <v>352</v>
      </c>
      <c r="C147" s="1" t="s">
        <v>1128</v>
      </c>
      <c r="E147" s="5">
        <v>-664.04</v>
      </c>
      <c r="G147" s="5">
        <v>16147.45</v>
      </c>
      <c r="I147" s="9">
        <f t="shared" si="48"/>
        <v>-16811.49</v>
      </c>
      <c r="K147" s="21">
        <f t="shared" si="49"/>
        <v>-1.0411235210513115</v>
      </c>
      <c r="M147" s="9">
        <v>5885.17</v>
      </c>
      <c r="O147" s="9">
        <v>61176.2</v>
      </c>
      <c r="Q147" s="9">
        <f t="shared" si="50"/>
        <v>-55291.03</v>
      </c>
      <c r="S147" s="21">
        <f t="shared" si="51"/>
        <v>-0.9037996802678165</v>
      </c>
      <c r="U147" s="9">
        <v>-22647.82</v>
      </c>
      <c r="W147" s="9">
        <v>135339.42</v>
      </c>
      <c r="Y147" s="9">
        <f t="shared" si="52"/>
        <v>-157987.24000000002</v>
      </c>
      <c r="AA147" s="21">
        <f t="shared" si="53"/>
        <v>-1.167340897426633</v>
      </c>
      <c r="AC147" s="9">
        <v>347912.51</v>
      </c>
      <c r="AE147" s="9">
        <v>256499.41</v>
      </c>
      <c r="AG147" s="9">
        <f t="shared" si="54"/>
        <v>91413.1</v>
      </c>
      <c r="AI147" s="21">
        <f t="shared" si="55"/>
        <v>0.3563871745358011</v>
      </c>
    </row>
    <row r="148" spans="1:35" ht="12.75" outlineLevel="1">
      <c r="A148" s="1" t="s">
        <v>353</v>
      </c>
      <c r="B148" s="16" t="s">
        <v>354</v>
      </c>
      <c r="C148" s="1" t="s">
        <v>1129</v>
      </c>
      <c r="E148" s="5">
        <v>0</v>
      </c>
      <c r="G148" s="5">
        <v>0</v>
      </c>
      <c r="I148" s="9">
        <f t="shared" si="48"/>
        <v>0</v>
      </c>
      <c r="K148" s="21">
        <f t="shared" si="49"/>
        <v>0</v>
      </c>
      <c r="M148" s="9">
        <v>0</v>
      </c>
      <c r="O148" s="9">
        <v>0</v>
      </c>
      <c r="Q148" s="9">
        <f t="shared" si="50"/>
        <v>0</v>
      </c>
      <c r="S148" s="21">
        <f t="shared" si="51"/>
        <v>0</v>
      </c>
      <c r="U148" s="9">
        <v>0</v>
      </c>
      <c r="W148" s="9">
        <v>0</v>
      </c>
      <c r="Y148" s="9">
        <f t="shared" si="52"/>
        <v>0</v>
      </c>
      <c r="AA148" s="21">
        <f t="shared" si="53"/>
        <v>0</v>
      </c>
      <c r="AC148" s="9">
        <v>0</v>
      </c>
      <c r="AE148" s="9">
        <v>39035.29</v>
      </c>
      <c r="AG148" s="9">
        <f t="shared" si="54"/>
        <v>-39035.29</v>
      </c>
      <c r="AI148" s="21" t="str">
        <f t="shared" si="55"/>
        <v>N.M.</v>
      </c>
    </row>
    <row r="149" spans="1:35" ht="12.75" outlineLevel="1">
      <c r="A149" s="1" t="s">
        <v>355</v>
      </c>
      <c r="B149" s="16" t="s">
        <v>356</v>
      </c>
      <c r="C149" s="1" t="s">
        <v>1130</v>
      </c>
      <c r="E149" s="5">
        <v>0</v>
      </c>
      <c r="G149" s="5">
        <v>0</v>
      </c>
      <c r="I149" s="9">
        <f t="shared" si="48"/>
        <v>0</v>
      </c>
      <c r="K149" s="21">
        <f t="shared" si="49"/>
        <v>0</v>
      </c>
      <c r="M149" s="9">
        <v>0</v>
      </c>
      <c r="O149" s="9">
        <v>0</v>
      </c>
      <c r="Q149" s="9">
        <f t="shared" si="50"/>
        <v>0</v>
      </c>
      <c r="S149" s="21">
        <f t="shared" si="51"/>
        <v>0</v>
      </c>
      <c r="U149" s="9">
        <v>0</v>
      </c>
      <c r="W149" s="9">
        <v>0</v>
      </c>
      <c r="Y149" s="9">
        <f t="shared" si="52"/>
        <v>0</v>
      </c>
      <c r="AA149" s="21">
        <f t="shared" si="53"/>
        <v>0</v>
      </c>
      <c r="AC149" s="9">
        <v>0</v>
      </c>
      <c r="AE149" s="9">
        <v>766.98</v>
      </c>
      <c r="AG149" s="9">
        <f t="shared" si="54"/>
        <v>-766.98</v>
      </c>
      <c r="AI149" s="21" t="str">
        <f t="shared" si="55"/>
        <v>N.M.</v>
      </c>
    </row>
    <row r="150" spans="1:35" ht="12.75" outlineLevel="1">
      <c r="A150" s="1" t="s">
        <v>357</v>
      </c>
      <c r="B150" s="16" t="s">
        <v>358</v>
      </c>
      <c r="C150" s="1" t="s">
        <v>1131</v>
      </c>
      <c r="E150" s="5">
        <v>0</v>
      </c>
      <c r="G150" s="5">
        <v>0</v>
      </c>
      <c r="I150" s="9">
        <f t="shared" si="48"/>
        <v>0</v>
      </c>
      <c r="K150" s="21">
        <f t="shared" si="49"/>
        <v>0</v>
      </c>
      <c r="M150" s="9">
        <v>0</v>
      </c>
      <c r="O150" s="9">
        <v>0</v>
      </c>
      <c r="Q150" s="9">
        <f t="shared" si="50"/>
        <v>0</v>
      </c>
      <c r="S150" s="21">
        <f t="shared" si="51"/>
        <v>0</v>
      </c>
      <c r="U150" s="9">
        <v>0</v>
      </c>
      <c r="W150" s="9">
        <v>0</v>
      </c>
      <c r="Y150" s="9">
        <f t="shared" si="52"/>
        <v>0</v>
      </c>
      <c r="AA150" s="21">
        <f t="shared" si="53"/>
        <v>0</v>
      </c>
      <c r="AC150" s="9">
        <v>0</v>
      </c>
      <c r="AE150" s="9">
        <v>8605</v>
      </c>
      <c r="AG150" s="9">
        <f t="shared" si="54"/>
        <v>-8605</v>
      </c>
      <c r="AI150" s="21" t="str">
        <f t="shared" si="55"/>
        <v>N.M.</v>
      </c>
    </row>
    <row r="151" spans="1:35" ht="12.75" outlineLevel="1">
      <c r="A151" s="1" t="s">
        <v>359</v>
      </c>
      <c r="B151" s="16" t="s">
        <v>360</v>
      </c>
      <c r="C151" s="1" t="s">
        <v>1132</v>
      </c>
      <c r="E151" s="5">
        <v>0</v>
      </c>
      <c r="G151" s="5">
        <v>0</v>
      </c>
      <c r="I151" s="9">
        <f t="shared" si="48"/>
        <v>0</v>
      </c>
      <c r="K151" s="21">
        <f t="shared" si="49"/>
        <v>0</v>
      </c>
      <c r="M151" s="9">
        <v>0</v>
      </c>
      <c r="O151" s="9">
        <v>0</v>
      </c>
      <c r="Q151" s="9">
        <f t="shared" si="50"/>
        <v>0</v>
      </c>
      <c r="S151" s="21">
        <f t="shared" si="51"/>
        <v>0</v>
      </c>
      <c r="U151" s="9">
        <v>0</v>
      </c>
      <c r="W151" s="9">
        <v>0</v>
      </c>
      <c r="Y151" s="9">
        <f t="shared" si="52"/>
        <v>0</v>
      </c>
      <c r="AA151" s="21">
        <f t="shared" si="53"/>
        <v>0</v>
      </c>
      <c r="AC151" s="9">
        <v>0</v>
      </c>
      <c r="AE151" s="9">
        <v>497634.07</v>
      </c>
      <c r="AG151" s="9">
        <f t="shared" si="54"/>
        <v>-497634.07</v>
      </c>
      <c r="AI151" s="21" t="str">
        <f t="shared" si="55"/>
        <v>N.M.</v>
      </c>
    </row>
    <row r="152" spans="1:35" ht="12.75" outlineLevel="1">
      <c r="A152" s="1" t="s">
        <v>361</v>
      </c>
      <c r="B152" s="16" t="s">
        <v>362</v>
      </c>
      <c r="C152" s="1" t="s">
        <v>1133</v>
      </c>
      <c r="E152" s="5">
        <v>174134.23</v>
      </c>
      <c r="G152" s="5">
        <v>198774.35</v>
      </c>
      <c r="I152" s="9">
        <f t="shared" si="48"/>
        <v>-24640.119999999995</v>
      </c>
      <c r="K152" s="21">
        <f t="shared" si="49"/>
        <v>-0.12396025946003594</v>
      </c>
      <c r="M152" s="9">
        <v>529917.17</v>
      </c>
      <c r="O152" s="9">
        <v>583693.69</v>
      </c>
      <c r="Q152" s="9">
        <f t="shared" si="50"/>
        <v>-53776.5199999999</v>
      </c>
      <c r="S152" s="21">
        <f t="shared" si="51"/>
        <v>-0.09213140542944692</v>
      </c>
      <c r="U152" s="9">
        <v>847783.02</v>
      </c>
      <c r="W152" s="9">
        <v>928138.04</v>
      </c>
      <c r="Y152" s="9">
        <f t="shared" si="52"/>
        <v>-80355.02000000002</v>
      </c>
      <c r="AA152" s="21">
        <f t="shared" si="53"/>
        <v>-0.08657658294018422</v>
      </c>
      <c r="AC152" s="9">
        <v>2019631.51</v>
      </c>
      <c r="AE152" s="9">
        <v>1828974.02</v>
      </c>
      <c r="AG152" s="9">
        <f t="shared" si="54"/>
        <v>190657.49</v>
      </c>
      <c r="AI152" s="21">
        <f t="shared" si="55"/>
        <v>0.10424286398556934</v>
      </c>
    </row>
    <row r="153" spans="1:35" ht="12.75" outlineLevel="1">
      <c r="A153" s="1" t="s">
        <v>363</v>
      </c>
      <c r="B153" s="16" t="s">
        <v>364</v>
      </c>
      <c r="C153" s="1" t="s">
        <v>1134</v>
      </c>
      <c r="E153" s="5">
        <v>-150393.61</v>
      </c>
      <c r="G153" s="5">
        <v>-155479.01</v>
      </c>
      <c r="I153" s="9">
        <f t="shared" si="48"/>
        <v>5085.400000000023</v>
      </c>
      <c r="K153" s="21">
        <f t="shared" si="49"/>
        <v>0.03270795202516419</v>
      </c>
      <c r="M153" s="9">
        <v>-458046.9</v>
      </c>
      <c r="O153" s="9">
        <v>-504298.84</v>
      </c>
      <c r="Q153" s="9">
        <f t="shared" si="50"/>
        <v>46251.94</v>
      </c>
      <c r="S153" s="21">
        <f t="shared" si="51"/>
        <v>0.09171534084829543</v>
      </c>
      <c r="U153" s="9">
        <v>-752726.55</v>
      </c>
      <c r="W153" s="9">
        <v>-794558.31</v>
      </c>
      <c r="Y153" s="9">
        <f t="shared" si="52"/>
        <v>41831.76000000001</v>
      </c>
      <c r="AA153" s="21">
        <f t="shared" si="53"/>
        <v>0.05264781636982691</v>
      </c>
      <c r="AC153" s="9">
        <v>-1793240.85</v>
      </c>
      <c r="AE153" s="9">
        <v>-1583737.9</v>
      </c>
      <c r="AG153" s="9">
        <f t="shared" si="54"/>
        <v>-209502.9500000002</v>
      </c>
      <c r="AI153" s="21">
        <f t="shared" si="55"/>
        <v>-0.13228385201869589</v>
      </c>
    </row>
    <row r="154" spans="1:35" ht="12.75" outlineLevel="1">
      <c r="A154" s="1" t="s">
        <v>365</v>
      </c>
      <c r="B154" s="16" t="s">
        <v>366</v>
      </c>
      <c r="C154" s="1" t="s">
        <v>1135</v>
      </c>
      <c r="E154" s="5">
        <v>4596.05</v>
      </c>
      <c r="G154" s="5">
        <v>2563.64</v>
      </c>
      <c r="I154" s="9">
        <f t="shared" si="48"/>
        <v>2032.4100000000003</v>
      </c>
      <c r="K154" s="21">
        <f t="shared" si="49"/>
        <v>0.7927829180384143</v>
      </c>
      <c r="M154" s="9">
        <v>13833.25</v>
      </c>
      <c r="O154" s="9">
        <v>7340.94</v>
      </c>
      <c r="Q154" s="9">
        <f t="shared" si="50"/>
        <v>6492.31</v>
      </c>
      <c r="S154" s="21">
        <f t="shared" si="51"/>
        <v>0.884397638449572</v>
      </c>
      <c r="U154" s="9">
        <v>22300.44</v>
      </c>
      <c r="W154" s="9">
        <v>11703.64</v>
      </c>
      <c r="Y154" s="9">
        <f t="shared" si="52"/>
        <v>10596.8</v>
      </c>
      <c r="AA154" s="21">
        <f t="shared" si="53"/>
        <v>0.9054277130875522</v>
      </c>
      <c r="AC154" s="9">
        <v>51046.63</v>
      </c>
      <c r="AE154" s="9">
        <v>22915.74</v>
      </c>
      <c r="AG154" s="9">
        <f t="shared" si="54"/>
        <v>28130.889999999996</v>
      </c>
      <c r="AI154" s="21">
        <f t="shared" si="55"/>
        <v>1.2275793843009213</v>
      </c>
    </row>
    <row r="155" spans="1:35" ht="12.75" outlineLevel="1">
      <c r="A155" s="1" t="s">
        <v>367</v>
      </c>
      <c r="B155" s="16" t="s">
        <v>368</v>
      </c>
      <c r="C155" s="1" t="s">
        <v>1136</v>
      </c>
      <c r="E155" s="5">
        <v>-1967.26</v>
      </c>
      <c r="G155" s="5">
        <v>-2051.97</v>
      </c>
      <c r="I155" s="9">
        <f t="shared" si="48"/>
        <v>84.70999999999981</v>
      </c>
      <c r="K155" s="21">
        <f t="shared" si="49"/>
        <v>0.04128227995535988</v>
      </c>
      <c r="M155" s="9">
        <v>-5805.8</v>
      </c>
      <c r="O155" s="9">
        <v>-6204.87</v>
      </c>
      <c r="Q155" s="9">
        <f t="shared" si="50"/>
        <v>399.0699999999997</v>
      </c>
      <c r="S155" s="21">
        <f t="shared" si="51"/>
        <v>0.0643156101578276</v>
      </c>
      <c r="U155" s="9">
        <v>-9586.36</v>
      </c>
      <c r="W155" s="9">
        <v>-9875.16</v>
      </c>
      <c r="Y155" s="9">
        <f t="shared" si="52"/>
        <v>288.7999999999993</v>
      </c>
      <c r="AA155" s="21">
        <f t="shared" si="53"/>
        <v>0.02924509577566331</v>
      </c>
      <c r="AC155" s="9">
        <v>-22963.14</v>
      </c>
      <c r="AE155" s="9">
        <v>-19806.48</v>
      </c>
      <c r="AG155" s="9">
        <f t="shared" si="54"/>
        <v>-3156.66</v>
      </c>
      <c r="AI155" s="21">
        <f t="shared" si="55"/>
        <v>-0.1593751135991857</v>
      </c>
    </row>
    <row r="156" spans="1:35" ht="12.75" outlineLevel="1">
      <c r="A156" s="1" t="s">
        <v>369</v>
      </c>
      <c r="B156" s="16" t="s">
        <v>370</v>
      </c>
      <c r="C156" s="1" t="s">
        <v>1137</v>
      </c>
      <c r="E156" s="5">
        <v>559215.71</v>
      </c>
      <c r="G156" s="5">
        <v>455671.24</v>
      </c>
      <c r="I156" s="9">
        <f t="shared" si="48"/>
        <v>103544.46999999997</v>
      </c>
      <c r="K156" s="21">
        <f t="shared" si="49"/>
        <v>0.22723503462715788</v>
      </c>
      <c r="M156" s="9">
        <v>1325868.55</v>
      </c>
      <c r="O156" s="9">
        <v>1321318.39</v>
      </c>
      <c r="Q156" s="9">
        <f t="shared" si="50"/>
        <v>4550.160000000149</v>
      </c>
      <c r="S156" s="21">
        <f t="shared" si="51"/>
        <v>0.003443651457844426</v>
      </c>
      <c r="U156" s="9">
        <v>2177213.12</v>
      </c>
      <c r="W156" s="9">
        <v>2272273.06</v>
      </c>
      <c r="Y156" s="9">
        <f t="shared" si="52"/>
        <v>-95059.93999999994</v>
      </c>
      <c r="AA156" s="21">
        <f t="shared" si="53"/>
        <v>-0.041834734422279314</v>
      </c>
      <c r="AC156" s="9">
        <v>5534586.76</v>
      </c>
      <c r="AE156" s="9">
        <v>4179379.12</v>
      </c>
      <c r="AG156" s="9">
        <f t="shared" si="54"/>
        <v>1355207.6399999997</v>
      </c>
      <c r="AI156" s="21">
        <f t="shared" si="55"/>
        <v>0.3242605183901095</v>
      </c>
    </row>
    <row r="157" spans="1:35" ht="12.75" outlineLevel="1">
      <c r="A157" s="1" t="s">
        <v>371</v>
      </c>
      <c r="B157" s="16" t="s">
        <v>372</v>
      </c>
      <c r="C157" s="1" t="s">
        <v>1138</v>
      </c>
      <c r="E157" s="5">
        <v>-317210.6</v>
      </c>
      <c r="G157" s="5">
        <v>-201562.39</v>
      </c>
      <c r="I157" s="9">
        <f t="shared" si="48"/>
        <v>-115648.20999999996</v>
      </c>
      <c r="K157" s="21">
        <f t="shared" si="49"/>
        <v>-0.573758874361432</v>
      </c>
      <c r="M157" s="9">
        <v>-610952.94</v>
      </c>
      <c r="O157" s="9">
        <v>-463644.7</v>
      </c>
      <c r="Q157" s="9">
        <f t="shared" si="50"/>
        <v>-147308.23999999993</v>
      </c>
      <c r="S157" s="21">
        <f t="shared" si="51"/>
        <v>-0.3177179422087644</v>
      </c>
      <c r="U157" s="9">
        <v>-800275.99</v>
      </c>
      <c r="W157" s="9">
        <v>-639328.08</v>
      </c>
      <c r="Y157" s="9">
        <f t="shared" si="52"/>
        <v>-160947.91000000003</v>
      </c>
      <c r="AA157" s="21">
        <f t="shared" si="53"/>
        <v>-0.2517454105879411</v>
      </c>
      <c r="AC157" s="9">
        <v>-2154305.42</v>
      </c>
      <c r="AE157" s="9">
        <v>-1407163.59</v>
      </c>
      <c r="AG157" s="9">
        <f t="shared" si="54"/>
        <v>-747141.8299999998</v>
      </c>
      <c r="AI157" s="21">
        <f t="shared" si="55"/>
        <v>-0.5309559139460109</v>
      </c>
    </row>
    <row r="158" spans="1:35" ht="12.75" outlineLevel="1">
      <c r="A158" s="1" t="s">
        <v>373</v>
      </c>
      <c r="B158" s="16" t="s">
        <v>374</v>
      </c>
      <c r="C158" s="1" t="s">
        <v>1059</v>
      </c>
      <c r="E158" s="5">
        <v>2713377.12</v>
      </c>
      <c r="G158" s="5">
        <v>915181.44</v>
      </c>
      <c r="I158" s="9">
        <f t="shared" si="48"/>
        <v>1798195.6800000002</v>
      </c>
      <c r="K158" s="21">
        <f t="shared" si="49"/>
        <v>1.96485155992674</v>
      </c>
      <c r="M158" s="9">
        <v>7829227.7</v>
      </c>
      <c r="O158" s="9">
        <v>1609782.78</v>
      </c>
      <c r="Q158" s="9">
        <f t="shared" si="50"/>
        <v>6219444.92</v>
      </c>
      <c r="S158" s="21">
        <f t="shared" si="51"/>
        <v>3.8635305317404374</v>
      </c>
      <c r="U158" s="9">
        <v>12797609.35</v>
      </c>
      <c r="W158" s="9">
        <v>3097513.97</v>
      </c>
      <c r="Y158" s="9">
        <f t="shared" si="52"/>
        <v>9700095.379999999</v>
      </c>
      <c r="AA158" s="21">
        <f t="shared" si="53"/>
        <v>3.1315743767250863</v>
      </c>
      <c r="AC158" s="9">
        <v>31357590.159999996</v>
      </c>
      <c r="AE158" s="9">
        <v>6597833.7</v>
      </c>
      <c r="AG158" s="9">
        <f t="shared" si="54"/>
        <v>24759756.459999997</v>
      </c>
      <c r="AI158" s="21">
        <f t="shared" si="55"/>
        <v>3.752709993281582</v>
      </c>
    </row>
    <row r="159" spans="1:35" ht="12.75" outlineLevel="1">
      <c r="A159" s="1" t="s">
        <v>375</v>
      </c>
      <c r="B159" s="16" t="s">
        <v>376</v>
      </c>
      <c r="C159" s="1" t="s">
        <v>1139</v>
      </c>
      <c r="E159" s="5">
        <v>22141.01</v>
      </c>
      <c r="G159" s="5">
        <v>454.88</v>
      </c>
      <c r="I159" s="9">
        <f t="shared" si="48"/>
        <v>21686.129999999997</v>
      </c>
      <c r="K159" s="21" t="str">
        <f t="shared" si="49"/>
        <v>N.M.</v>
      </c>
      <c r="M159" s="9">
        <v>87394.43</v>
      </c>
      <c r="O159" s="9">
        <v>4329.74</v>
      </c>
      <c r="Q159" s="9">
        <f t="shared" si="50"/>
        <v>83064.68999999999</v>
      </c>
      <c r="S159" s="21" t="str">
        <f t="shared" si="51"/>
        <v>N.M.</v>
      </c>
      <c r="U159" s="9">
        <v>166031.56</v>
      </c>
      <c r="W159" s="9">
        <v>3984.79</v>
      </c>
      <c r="Y159" s="9">
        <f t="shared" si="52"/>
        <v>162046.77</v>
      </c>
      <c r="AA159" s="21" t="str">
        <f t="shared" si="53"/>
        <v>N.M.</v>
      </c>
      <c r="AC159" s="9">
        <v>200230.06</v>
      </c>
      <c r="AE159" s="9">
        <v>4998.68</v>
      </c>
      <c r="AG159" s="9">
        <f t="shared" si="54"/>
        <v>195231.38</v>
      </c>
      <c r="AI159" s="21" t="str">
        <f t="shared" si="55"/>
        <v>N.M.</v>
      </c>
    </row>
    <row r="160" spans="1:35" ht="12.75" outlineLevel="1">
      <c r="A160" s="1" t="s">
        <v>377</v>
      </c>
      <c r="B160" s="16" t="s">
        <v>378</v>
      </c>
      <c r="C160" s="1" t="s">
        <v>1140</v>
      </c>
      <c r="E160" s="5">
        <v>115.74</v>
      </c>
      <c r="G160" s="5">
        <v>-372.37</v>
      </c>
      <c r="I160" s="9">
        <f t="shared" si="48"/>
        <v>488.11</v>
      </c>
      <c r="K160" s="21">
        <f t="shared" si="49"/>
        <v>1.3108198834492575</v>
      </c>
      <c r="M160" s="9">
        <v>-770.38</v>
      </c>
      <c r="O160" s="9">
        <v>-3476.25</v>
      </c>
      <c r="Q160" s="9">
        <f t="shared" si="50"/>
        <v>2705.87</v>
      </c>
      <c r="S160" s="21">
        <f t="shared" si="51"/>
        <v>0.7783876303487953</v>
      </c>
      <c r="U160" s="9">
        <v>-1354.97</v>
      </c>
      <c r="W160" s="9">
        <v>-2774.91</v>
      </c>
      <c r="Y160" s="9">
        <f t="shared" si="52"/>
        <v>1419.9399999999998</v>
      </c>
      <c r="AA160" s="21">
        <f t="shared" si="53"/>
        <v>0.5117066859826084</v>
      </c>
      <c r="AC160" s="9">
        <v>-3032.62</v>
      </c>
      <c r="AE160" s="9">
        <v>-3654.23</v>
      </c>
      <c r="AG160" s="9">
        <f t="shared" si="54"/>
        <v>621.6100000000001</v>
      </c>
      <c r="AI160" s="21">
        <f t="shared" si="55"/>
        <v>0.17010697192021304</v>
      </c>
    </row>
    <row r="161" spans="1:35" ht="12.75" outlineLevel="1">
      <c r="A161" s="1" t="s">
        <v>379</v>
      </c>
      <c r="B161" s="16" t="s">
        <v>380</v>
      </c>
      <c r="C161" s="1" t="s">
        <v>1141</v>
      </c>
      <c r="E161" s="5">
        <v>138005.57</v>
      </c>
      <c r="G161" s="5">
        <v>0</v>
      </c>
      <c r="I161" s="9">
        <f t="shared" si="48"/>
        <v>138005.57</v>
      </c>
      <c r="K161" s="21" t="str">
        <f t="shared" si="49"/>
        <v>N.M.</v>
      </c>
      <c r="M161" s="9">
        <v>410178.85</v>
      </c>
      <c r="O161" s="9">
        <v>0</v>
      </c>
      <c r="Q161" s="9">
        <f t="shared" si="50"/>
        <v>410178.85</v>
      </c>
      <c r="S161" s="21" t="str">
        <f t="shared" si="51"/>
        <v>N.M.</v>
      </c>
      <c r="U161" s="9">
        <v>686476.19</v>
      </c>
      <c r="W161" s="9">
        <v>0</v>
      </c>
      <c r="Y161" s="9">
        <f t="shared" si="52"/>
        <v>686476.19</v>
      </c>
      <c r="AA161" s="21" t="str">
        <f t="shared" si="53"/>
        <v>N.M.</v>
      </c>
      <c r="AC161" s="9">
        <v>1979633.08</v>
      </c>
      <c r="AE161" s="9">
        <v>0</v>
      </c>
      <c r="AG161" s="9">
        <f t="shared" si="54"/>
        <v>1979633.08</v>
      </c>
      <c r="AI161" s="21" t="str">
        <f t="shared" si="55"/>
        <v>N.M.</v>
      </c>
    </row>
    <row r="162" spans="1:68" s="90" customFormat="1" ht="12.75">
      <c r="A162" s="90" t="s">
        <v>92</v>
      </c>
      <c r="B162" s="91"/>
      <c r="C162" s="77" t="s">
        <v>1142</v>
      </c>
      <c r="D162" s="105"/>
      <c r="E162" s="105">
        <v>3880170.15</v>
      </c>
      <c r="F162" s="105"/>
      <c r="G162" s="105">
        <v>1913715.4</v>
      </c>
      <c r="H162" s="105"/>
      <c r="I162" s="9">
        <f>+E162-G162</f>
        <v>1966454.75</v>
      </c>
      <c r="J162" s="37" t="str">
        <f>IF((+E162-G162)=(I162),"  ",$AO$521)</f>
        <v>  </v>
      </c>
      <c r="K162" s="38">
        <f>IF(G162&lt;0,IF(I162=0,0,IF(OR(G162=0,E162=0),"N.M.",IF(ABS(I162/G162)&gt;=10,"N.M.",I162/(-G162)))),IF(I162=0,0,IF(OR(G162=0,E162=0),"N.M.",IF(ABS(I162/G162)&gt;=10,"N.M.",I162/G162))))</f>
        <v>1.027558617127709</v>
      </c>
      <c r="L162" s="39"/>
      <c r="M162" s="5">
        <v>11429111.739999998</v>
      </c>
      <c r="N162" s="9"/>
      <c r="O162" s="5">
        <v>4854284.75</v>
      </c>
      <c r="P162" s="9"/>
      <c r="Q162" s="9">
        <f>(+M162-O162)</f>
        <v>6574826.989999998</v>
      </c>
      <c r="R162" s="37" t="str">
        <f>IF((+M162-O162)=(Q162),"  ",$AO$521)</f>
        <v>  </v>
      </c>
      <c r="S162" s="38">
        <f>IF(O162&lt;0,IF(Q162=0,0,IF(OR(O162=0,M162=0),"N.M.",IF(ABS(Q162/O162)&gt;=10,"N.M.",Q162/(-O162)))),IF(Q162=0,0,IF(OR(O162=0,M162=0),"N.M.",IF(ABS(Q162/O162)&gt;=10,"N.M.",Q162/O162))))</f>
        <v>1.3544378479239394</v>
      </c>
      <c r="T162" s="39"/>
      <c r="U162" s="9">
        <v>18871012.96</v>
      </c>
      <c r="V162" s="9"/>
      <c r="W162" s="9">
        <v>8625793.98</v>
      </c>
      <c r="X162" s="9"/>
      <c r="Y162" s="9">
        <f>(+U162-W162)</f>
        <v>10245218.98</v>
      </c>
      <c r="Z162" s="37" t="str">
        <f>IF((+U162-W162)=(Y162),"  ",$AO$521)</f>
        <v>  </v>
      </c>
      <c r="AA162" s="38">
        <f>IF(W162&lt;0,IF(Y162=0,0,IF(OR(W162=0,U162=0),"N.M.",IF(ABS(Y162/W162)&gt;=10,"N.M.",Y162/(-W162)))),IF(Y162=0,0,IF(OR(W162=0,U162=0),"N.M.",IF(ABS(Y162/W162)&gt;=10,"N.M.",Y162/W162))))</f>
        <v>1.187742137564941</v>
      </c>
      <c r="AB162" s="39"/>
      <c r="AC162" s="9">
        <v>49688651.23</v>
      </c>
      <c r="AD162" s="9"/>
      <c r="AE162" s="9">
        <v>18974601.500000004</v>
      </c>
      <c r="AF162" s="9"/>
      <c r="AG162" s="9">
        <f>(+AC162-AE162)</f>
        <v>30714049.729999993</v>
      </c>
      <c r="AH162" s="37" t="str">
        <f>IF((+AC162-AE162)=(AG162),"  ",$AO$521)</f>
        <v>  </v>
      </c>
      <c r="AI162" s="38">
        <f>IF(AE162&lt;0,IF(AG162=0,0,IF(OR(AE162=0,AC162=0),"N.M.",IF(ABS(AG162/AE162)&gt;=10,"N.M.",AG162/(-AE162)))),IF(AG162=0,0,IF(OR(AE162=0,AC162=0),"N.M.",IF(ABS(AG162/AE162)&gt;=10,"N.M.",AG162/AE162))))</f>
        <v>1.6186927419793236</v>
      </c>
      <c r="AJ162" s="105"/>
      <c r="AK162" s="105"/>
      <c r="AL162" s="105"/>
      <c r="AM162" s="105"/>
      <c r="AN162" s="105"/>
      <c r="AO162" s="105"/>
      <c r="AP162" s="106"/>
      <c r="AQ162" s="107"/>
      <c r="AR162" s="108"/>
      <c r="AS162" s="105"/>
      <c r="AT162" s="105"/>
      <c r="AU162" s="105"/>
      <c r="AV162" s="105"/>
      <c r="AW162" s="105"/>
      <c r="AX162" s="106"/>
      <c r="AY162" s="107"/>
      <c r="AZ162" s="108"/>
      <c r="BA162" s="105"/>
      <c r="BB162" s="105"/>
      <c r="BC162" s="105"/>
      <c r="BD162" s="106"/>
      <c r="BE162" s="107"/>
      <c r="BF162" s="108"/>
      <c r="BG162" s="105"/>
      <c r="BH162" s="109"/>
      <c r="BI162" s="105"/>
      <c r="BJ162" s="109"/>
      <c r="BK162" s="105"/>
      <c r="BL162" s="109"/>
      <c r="BM162" s="105"/>
      <c r="BN162" s="97"/>
      <c r="BO162" s="97"/>
      <c r="BP162" s="97"/>
    </row>
    <row r="163" spans="1:35" ht="12.75" outlineLevel="1">
      <c r="A163" s="1" t="s">
        <v>381</v>
      </c>
      <c r="B163" s="16" t="s">
        <v>382</v>
      </c>
      <c r="C163" s="1" t="s">
        <v>1143</v>
      </c>
      <c r="E163" s="5">
        <v>16820.64</v>
      </c>
      <c r="G163" s="5">
        <v>22065.08</v>
      </c>
      <c r="I163" s="9">
        <f aca="true" t="shared" si="56" ref="I163:I168">+E163-G163</f>
        <v>-5244.440000000002</v>
      </c>
      <c r="K163" s="21">
        <f aca="true" t="shared" si="57" ref="K163:K168">IF(G163&lt;0,IF(I163=0,0,IF(OR(G163=0,E163=0),"N.M.",IF(ABS(I163/G163)&gt;=10,"N.M.",I163/(-G163)))),IF(I163=0,0,IF(OR(G163=0,E163=0),"N.M.",IF(ABS(I163/G163)&gt;=10,"N.M.",I163/G163))))</f>
        <v>-0.2376805341290402</v>
      </c>
      <c r="M163" s="9">
        <v>42327.76</v>
      </c>
      <c r="O163" s="9">
        <v>117451.28</v>
      </c>
      <c r="Q163" s="9">
        <f aca="true" t="shared" si="58" ref="Q163:Q168">(+M163-O163)</f>
        <v>-75123.51999999999</v>
      </c>
      <c r="S163" s="21">
        <f aca="true" t="shared" si="59" ref="S163:S168">IF(O163&lt;0,IF(Q163=0,0,IF(OR(O163=0,M163=0),"N.M.",IF(ABS(Q163/O163)&gt;=10,"N.M.",Q163/(-O163)))),IF(Q163=0,0,IF(OR(O163=0,M163=0),"N.M.",IF(ABS(Q163/O163)&gt;=10,"N.M.",Q163/O163))))</f>
        <v>-0.6396143149738341</v>
      </c>
      <c r="U163" s="9">
        <v>143265.58</v>
      </c>
      <c r="W163" s="9">
        <v>148018.01</v>
      </c>
      <c r="Y163" s="9">
        <f aca="true" t="shared" si="60" ref="Y163:Y168">(+U163-W163)</f>
        <v>-4752.430000000022</v>
      </c>
      <c r="AA163" s="21">
        <f aca="true" t="shared" si="61" ref="AA163:AA168">IF(W163&lt;0,IF(Y163=0,0,IF(OR(W163=0,U163=0),"N.M.",IF(ABS(Y163/W163)&gt;=10,"N.M.",Y163/(-W163)))),IF(Y163=0,0,IF(OR(W163=0,U163=0),"N.M.",IF(ABS(Y163/W163)&gt;=10,"N.M.",Y163/W163))))</f>
        <v>-0.032107106425765496</v>
      </c>
      <c r="AC163" s="9">
        <v>346833.62</v>
      </c>
      <c r="AE163" s="9">
        <v>169681.13</v>
      </c>
      <c r="AG163" s="9">
        <f aca="true" t="shared" si="62" ref="AG163:AG168">(+AC163-AE163)</f>
        <v>177152.49</v>
      </c>
      <c r="AI163" s="21">
        <f aca="true" t="shared" si="63" ref="AI163:AI168">IF(AE163&lt;0,IF(AG163=0,0,IF(OR(AE163=0,AC163=0),"N.M.",IF(ABS(AG163/AE163)&gt;=10,"N.M.",AG163/(-AE163)))),IF(AG163=0,0,IF(OR(AE163=0,AC163=0),"N.M.",IF(ABS(AG163/AE163)&gt;=10,"N.M.",AG163/AE163))))</f>
        <v>1.0440317671151764</v>
      </c>
    </row>
    <row r="164" spans="1:35" ht="12.75" outlineLevel="1">
      <c r="A164" s="1" t="s">
        <v>383</v>
      </c>
      <c r="B164" s="16" t="s">
        <v>384</v>
      </c>
      <c r="C164" s="1" t="s">
        <v>1144</v>
      </c>
      <c r="E164" s="5">
        <v>4212403</v>
      </c>
      <c r="G164" s="5">
        <v>4273517</v>
      </c>
      <c r="I164" s="9">
        <f t="shared" si="56"/>
        <v>-61114</v>
      </c>
      <c r="K164" s="21">
        <f t="shared" si="57"/>
        <v>-0.014300633412713697</v>
      </c>
      <c r="M164" s="9">
        <v>11808356</v>
      </c>
      <c r="O164" s="9">
        <v>12271813</v>
      </c>
      <c r="Q164" s="9">
        <f t="shared" si="58"/>
        <v>-463457</v>
      </c>
      <c r="S164" s="21">
        <f t="shared" si="59"/>
        <v>-0.03776597638832991</v>
      </c>
      <c r="U164" s="9">
        <v>19475921</v>
      </c>
      <c r="W164" s="9">
        <v>17848744</v>
      </c>
      <c r="Y164" s="9">
        <f t="shared" si="60"/>
        <v>1627177</v>
      </c>
      <c r="AA164" s="21">
        <f t="shared" si="61"/>
        <v>0.09116479008270834</v>
      </c>
      <c r="AC164" s="9">
        <v>41491310</v>
      </c>
      <c r="AE164" s="9">
        <v>39353798</v>
      </c>
      <c r="AG164" s="9">
        <f t="shared" si="62"/>
        <v>2137512</v>
      </c>
      <c r="AI164" s="21">
        <f t="shared" si="63"/>
        <v>0.054315265835333096</v>
      </c>
    </row>
    <row r="165" spans="1:35" ht="12.75" outlineLevel="1">
      <c r="A165" s="1" t="s">
        <v>385</v>
      </c>
      <c r="B165" s="16" t="s">
        <v>386</v>
      </c>
      <c r="C165" s="1" t="s">
        <v>1145</v>
      </c>
      <c r="E165" s="5">
        <v>10534131</v>
      </c>
      <c r="G165" s="5">
        <v>6964993</v>
      </c>
      <c r="I165" s="9">
        <f t="shared" si="56"/>
        <v>3569138</v>
      </c>
      <c r="K165" s="21">
        <f t="shared" si="57"/>
        <v>0.5124395674195221</v>
      </c>
      <c r="M165" s="9">
        <v>19203378</v>
      </c>
      <c r="O165" s="9">
        <v>14357877</v>
      </c>
      <c r="Q165" s="9">
        <f t="shared" si="58"/>
        <v>4845501</v>
      </c>
      <c r="S165" s="21">
        <f t="shared" si="59"/>
        <v>0.337480325259786</v>
      </c>
      <c r="U165" s="9">
        <v>32203347</v>
      </c>
      <c r="W165" s="9">
        <v>21435979</v>
      </c>
      <c r="Y165" s="9">
        <f t="shared" si="60"/>
        <v>10767368</v>
      </c>
      <c r="AA165" s="21">
        <f t="shared" si="61"/>
        <v>0.502303533699114</v>
      </c>
      <c r="AC165" s="9">
        <v>67900098.06</v>
      </c>
      <c r="AE165" s="9">
        <v>52976786</v>
      </c>
      <c r="AG165" s="9">
        <f t="shared" si="62"/>
        <v>14923312.060000002</v>
      </c>
      <c r="AI165" s="21">
        <f t="shared" si="63"/>
        <v>0.28169530820537136</v>
      </c>
    </row>
    <row r="166" spans="1:35" ht="12.75" outlineLevel="1">
      <c r="A166" s="1" t="s">
        <v>387</v>
      </c>
      <c r="B166" s="16" t="s">
        <v>388</v>
      </c>
      <c r="C166" s="1" t="s">
        <v>1146</v>
      </c>
      <c r="E166" s="5">
        <v>3281267</v>
      </c>
      <c r="G166" s="5">
        <v>4017711</v>
      </c>
      <c r="I166" s="9">
        <f t="shared" si="56"/>
        <v>-736444</v>
      </c>
      <c r="K166" s="21">
        <f t="shared" si="57"/>
        <v>-0.18329939609892298</v>
      </c>
      <c r="M166" s="9">
        <v>10213668</v>
      </c>
      <c r="O166" s="9">
        <v>11066702</v>
      </c>
      <c r="Q166" s="9">
        <f t="shared" si="58"/>
        <v>-853034</v>
      </c>
      <c r="S166" s="21">
        <f t="shared" si="59"/>
        <v>-0.07708113943973552</v>
      </c>
      <c r="U166" s="9">
        <v>17051498</v>
      </c>
      <c r="W166" s="9">
        <v>17479698</v>
      </c>
      <c r="Y166" s="9">
        <f t="shared" si="60"/>
        <v>-428200</v>
      </c>
      <c r="AA166" s="21">
        <f t="shared" si="61"/>
        <v>-0.024496990737482995</v>
      </c>
      <c r="AC166" s="9">
        <v>41850452</v>
      </c>
      <c r="AE166" s="9">
        <v>40156359.5</v>
      </c>
      <c r="AG166" s="9">
        <f t="shared" si="62"/>
        <v>1694092.5</v>
      </c>
      <c r="AI166" s="21">
        <f t="shared" si="63"/>
        <v>0.04218740247108307</v>
      </c>
    </row>
    <row r="167" spans="1:35" ht="12.75" outlineLevel="1">
      <c r="A167" s="1" t="s">
        <v>389</v>
      </c>
      <c r="B167" s="16" t="s">
        <v>390</v>
      </c>
      <c r="C167" s="1" t="s">
        <v>1147</v>
      </c>
      <c r="E167" s="5">
        <v>0</v>
      </c>
      <c r="G167" s="5">
        <v>0</v>
      </c>
      <c r="I167" s="9">
        <f t="shared" si="56"/>
        <v>0</v>
      </c>
      <c r="K167" s="21">
        <f t="shared" si="57"/>
        <v>0</v>
      </c>
      <c r="M167" s="9">
        <v>0</v>
      </c>
      <c r="O167" s="9">
        <v>0</v>
      </c>
      <c r="Q167" s="9">
        <f t="shared" si="58"/>
        <v>0</v>
      </c>
      <c r="S167" s="21">
        <f t="shared" si="59"/>
        <v>0</v>
      </c>
      <c r="U167" s="9">
        <v>0</v>
      </c>
      <c r="W167" s="9">
        <v>0</v>
      </c>
      <c r="Y167" s="9">
        <f t="shared" si="60"/>
        <v>0</v>
      </c>
      <c r="AA167" s="21">
        <f t="shared" si="61"/>
        <v>0</v>
      </c>
      <c r="AC167" s="9">
        <v>0</v>
      </c>
      <c r="AE167" s="9">
        <v>890555.92</v>
      </c>
      <c r="AG167" s="9">
        <f t="shared" si="62"/>
        <v>-890555.92</v>
      </c>
      <c r="AI167" s="21" t="str">
        <f t="shared" si="63"/>
        <v>N.M.</v>
      </c>
    </row>
    <row r="168" spans="1:35" ht="12.75" outlineLevel="1">
      <c r="A168" s="1" t="s">
        <v>391</v>
      </c>
      <c r="B168" s="16" t="s">
        <v>392</v>
      </c>
      <c r="C168" s="1" t="s">
        <v>1148</v>
      </c>
      <c r="E168" s="5">
        <v>5009303</v>
      </c>
      <c r="G168" s="5">
        <v>2446941</v>
      </c>
      <c r="I168" s="9">
        <f t="shared" si="56"/>
        <v>2562362</v>
      </c>
      <c r="K168" s="21">
        <f t="shared" si="57"/>
        <v>1.0471695067433175</v>
      </c>
      <c r="M168" s="9">
        <v>14289869</v>
      </c>
      <c r="O168" s="9">
        <v>10513659</v>
      </c>
      <c r="Q168" s="9">
        <f t="shared" si="58"/>
        <v>3776210</v>
      </c>
      <c r="S168" s="21">
        <f t="shared" si="59"/>
        <v>0.3591718163961757</v>
      </c>
      <c r="U168" s="9">
        <v>25113933</v>
      </c>
      <c r="W168" s="9">
        <v>19442260</v>
      </c>
      <c r="Y168" s="9">
        <f t="shared" si="60"/>
        <v>5671673</v>
      </c>
      <c r="AA168" s="21">
        <f t="shared" si="61"/>
        <v>0.29171881252488135</v>
      </c>
      <c r="AC168" s="9">
        <v>51443249</v>
      </c>
      <c r="AE168" s="9">
        <v>50708939</v>
      </c>
      <c r="AG168" s="9">
        <f t="shared" si="62"/>
        <v>734310</v>
      </c>
      <c r="AI168" s="21">
        <f t="shared" si="63"/>
        <v>0.014480878805214205</v>
      </c>
    </row>
    <row r="169" spans="1:68" s="90" customFormat="1" ht="12.75">
      <c r="A169" s="90" t="s">
        <v>93</v>
      </c>
      <c r="B169" s="91"/>
      <c r="C169" s="77" t="s">
        <v>1149</v>
      </c>
      <c r="D169" s="105"/>
      <c r="E169" s="105">
        <v>23053924.64</v>
      </c>
      <c r="F169" s="105"/>
      <c r="G169" s="105">
        <v>17725227.08</v>
      </c>
      <c r="H169" s="105"/>
      <c r="I169" s="9">
        <f>+E169-G169</f>
        <v>5328697.560000002</v>
      </c>
      <c r="J169" s="37" t="str">
        <f>IF((+E169-G169)=(I169),"  ",$AO$521)</f>
        <v>  </v>
      </c>
      <c r="K169" s="38">
        <f>IF(G169&lt;0,IF(I169=0,0,IF(OR(G169=0,E169=0),"N.M.",IF(ABS(I169/G169)&gt;=10,"N.M.",I169/(-G169)))),IF(I169=0,0,IF(OR(G169=0,E169=0),"N.M.",IF(ABS(I169/G169)&gt;=10,"N.M.",I169/G169))))</f>
        <v>0.3006278867937642</v>
      </c>
      <c r="L169" s="39"/>
      <c r="M169" s="5">
        <v>55557598.76</v>
      </c>
      <c r="N169" s="9"/>
      <c r="O169" s="5">
        <v>48327502.28</v>
      </c>
      <c r="P169" s="9"/>
      <c r="Q169" s="9">
        <f>(+M169-O169)</f>
        <v>7230096.479999997</v>
      </c>
      <c r="R169" s="37" t="str">
        <f>IF((+M169-O169)=(Q169),"  ",$AO$521)</f>
        <v>  </v>
      </c>
      <c r="S169" s="38">
        <f>IF(O169&lt;0,IF(Q169=0,0,IF(OR(O169=0,M169=0),"N.M.",IF(ABS(Q169/O169)&gt;=10,"N.M.",Q169/(-O169)))),IF(Q169=0,0,IF(OR(O169=0,M169=0),"N.M.",IF(ABS(Q169/O169)&gt;=10,"N.M.",Q169/O169))))</f>
        <v>0.1496062519041486</v>
      </c>
      <c r="T169" s="39"/>
      <c r="U169" s="9">
        <v>93987964.58</v>
      </c>
      <c r="V169" s="9"/>
      <c r="W169" s="9">
        <v>76354699.01</v>
      </c>
      <c r="X169" s="9"/>
      <c r="Y169" s="9">
        <f>(+U169-W169)</f>
        <v>17633265.569999993</v>
      </c>
      <c r="Z169" s="37" t="str">
        <f>IF((+U169-W169)=(Y169),"  ",$AO$521)</f>
        <v>  </v>
      </c>
      <c r="AA169" s="38">
        <f>IF(W169&lt;0,IF(Y169=0,0,IF(OR(W169=0,U169=0),"N.M.",IF(ABS(Y169/W169)&gt;=10,"N.M.",Y169/(-W169)))),IF(Y169=0,0,IF(OR(W169=0,U169=0),"N.M.",IF(ABS(Y169/W169)&gt;=10,"N.M.",Y169/W169))))</f>
        <v>0.23093883937242163</v>
      </c>
      <c r="AB169" s="39"/>
      <c r="AC169" s="9">
        <v>203031942.68</v>
      </c>
      <c r="AD169" s="9"/>
      <c r="AE169" s="9">
        <v>184256119.55</v>
      </c>
      <c r="AF169" s="9"/>
      <c r="AG169" s="9">
        <f>(+AC169-AE169)</f>
        <v>18775823.129999995</v>
      </c>
      <c r="AH169" s="37" t="str">
        <f>IF((+AC169-AE169)=(AG169),"  ",$AO$521)</f>
        <v>  </v>
      </c>
      <c r="AI169" s="38">
        <f>IF(AE169&lt;0,IF(AG169=0,0,IF(OR(AE169=0,AC169=0),"N.M.",IF(ABS(AG169/AE169)&gt;=10,"N.M.",AG169/(-AE169)))),IF(AG169=0,0,IF(OR(AE169=0,AC169=0),"N.M.",IF(ABS(AG169/AE169)&gt;=10,"N.M.",AG169/AE169))))</f>
        <v>0.10190067594962543</v>
      </c>
      <c r="AJ169" s="105"/>
      <c r="AK169" s="105"/>
      <c r="AL169" s="105"/>
      <c r="AM169" s="105"/>
      <c r="AN169" s="105"/>
      <c r="AO169" s="105"/>
      <c r="AP169" s="106"/>
      <c r="AQ169" s="107"/>
      <c r="AR169" s="108"/>
      <c r="AS169" s="105"/>
      <c r="AT169" s="105"/>
      <c r="AU169" s="105"/>
      <c r="AV169" s="105"/>
      <c r="AW169" s="105"/>
      <c r="AX169" s="106"/>
      <c r="AY169" s="107"/>
      <c r="AZ169" s="108"/>
      <c r="BA169" s="105"/>
      <c r="BB169" s="105"/>
      <c r="BC169" s="105"/>
      <c r="BD169" s="106"/>
      <c r="BE169" s="107"/>
      <c r="BF169" s="108"/>
      <c r="BG169" s="105"/>
      <c r="BH169" s="109"/>
      <c r="BI169" s="105"/>
      <c r="BJ169" s="109"/>
      <c r="BK169" s="105"/>
      <c r="BL169" s="109"/>
      <c r="BM169" s="105"/>
      <c r="BN169" s="97"/>
      <c r="BO169" s="97"/>
      <c r="BP169" s="97"/>
    </row>
    <row r="170" spans="1:35" ht="12.75" outlineLevel="1">
      <c r="A170" s="1" t="s">
        <v>393</v>
      </c>
      <c r="B170" s="16" t="s">
        <v>394</v>
      </c>
      <c r="C170" s="1" t="s">
        <v>1150</v>
      </c>
      <c r="E170" s="5">
        <v>0</v>
      </c>
      <c r="G170" s="5">
        <v>0</v>
      </c>
      <c r="I170" s="9">
        <f aca="true" t="shared" si="64" ref="I170:I201">+E170-G170</f>
        <v>0</v>
      </c>
      <c r="K170" s="21">
        <f aca="true" t="shared" si="65" ref="K170:K201">IF(G170&lt;0,IF(I170=0,0,IF(OR(G170=0,E170=0),"N.M.",IF(ABS(I170/G170)&gt;=10,"N.M.",I170/(-G170)))),IF(I170=0,0,IF(OR(G170=0,E170=0),"N.M.",IF(ABS(I170/G170)&gt;=10,"N.M.",I170/G170))))</f>
        <v>0</v>
      </c>
      <c r="M170" s="9">
        <v>0</v>
      </c>
      <c r="O170" s="9">
        <v>0</v>
      </c>
      <c r="Q170" s="9">
        <f aca="true" t="shared" si="66" ref="Q170:Q201">(+M170-O170)</f>
        <v>0</v>
      </c>
      <c r="S170" s="21">
        <f aca="true" t="shared" si="67" ref="S170:S201">IF(O170&lt;0,IF(Q170=0,0,IF(OR(O170=0,M170=0),"N.M.",IF(ABS(Q170/O170)&gt;=10,"N.M.",Q170/(-O170)))),IF(Q170=0,0,IF(OR(O170=0,M170=0),"N.M.",IF(ABS(Q170/O170)&gt;=10,"N.M.",Q170/O170))))</f>
        <v>0</v>
      </c>
      <c r="U170" s="9">
        <v>0</v>
      </c>
      <c r="W170" s="9">
        <v>0</v>
      </c>
      <c r="Y170" s="9">
        <f aca="true" t="shared" si="68" ref="Y170:Y201">(+U170-W170)</f>
        <v>0</v>
      </c>
      <c r="AA170" s="21">
        <f aca="true" t="shared" si="69" ref="AA170:AA201">IF(W170&lt;0,IF(Y170=0,0,IF(OR(W170=0,U170=0),"N.M.",IF(ABS(Y170/W170)&gt;=10,"N.M.",Y170/(-W170)))),IF(Y170=0,0,IF(OR(W170=0,U170=0),"N.M.",IF(ABS(Y170/W170)&gt;=10,"N.M.",Y170/W170))))</f>
        <v>0</v>
      </c>
      <c r="AC170" s="9">
        <v>0</v>
      </c>
      <c r="AE170" s="9">
        <v>42745.45</v>
      </c>
      <c r="AG170" s="9">
        <f aca="true" t="shared" si="70" ref="AG170:AG201">(+AC170-AE170)</f>
        <v>-42745.45</v>
      </c>
      <c r="AI170" s="21" t="str">
        <f aca="true" t="shared" si="71" ref="AI170:AI201">IF(AE170&lt;0,IF(AG170=0,0,IF(OR(AE170=0,AC170=0),"N.M.",IF(ABS(AG170/AE170)&gt;=10,"N.M.",AG170/(-AE170)))),IF(AG170=0,0,IF(OR(AE170=0,AC170=0),"N.M.",IF(ABS(AG170/AE170)&gt;=10,"N.M.",AG170/AE170))))</f>
        <v>N.M.</v>
      </c>
    </row>
    <row r="171" spans="1:35" ht="12.75" outlineLevel="1">
      <c r="A171" s="1" t="s">
        <v>395</v>
      </c>
      <c r="B171" s="16" t="s">
        <v>396</v>
      </c>
      <c r="C171" s="1" t="s">
        <v>1151</v>
      </c>
      <c r="E171" s="5">
        <v>-155</v>
      </c>
      <c r="G171" s="5">
        <v>-136</v>
      </c>
      <c r="I171" s="9">
        <f t="shared" si="64"/>
        <v>-19</v>
      </c>
      <c r="K171" s="21">
        <f t="shared" si="65"/>
        <v>-0.13970588235294118</v>
      </c>
      <c r="M171" s="9">
        <v>-465</v>
      </c>
      <c r="O171" s="9">
        <v>-408</v>
      </c>
      <c r="Q171" s="9">
        <f t="shared" si="66"/>
        <v>-57</v>
      </c>
      <c r="S171" s="21">
        <f t="shared" si="67"/>
        <v>-0.13970588235294118</v>
      </c>
      <c r="U171" s="9">
        <v>-776</v>
      </c>
      <c r="W171" s="9">
        <v>-685</v>
      </c>
      <c r="Y171" s="9">
        <f t="shared" si="68"/>
        <v>-91</v>
      </c>
      <c r="AA171" s="21">
        <f t="shared" si="69"/>
        <v>-0.13284671532846715</v>
      </c>
      <c r="AC171" s="9">
        <v>-1728</v>
      </c>
      <c r="AE171" s="9">
        <v>-1597.5</v>
      </c>
      <c r="AG171" s="9">
        <f t="shared" si="70"/>
        <v>-130.5</v>
      </c>
      <c r="AI171" s="21">
        <f t="shared" si="71"/>
        <v>-0.08169014084507042</v>
      </c>
    </row>
    <row r="172" spans="1:35" ht="12.75" outlineLevel="1">
      <c r="A172" s="1" t="s">
        <v>397</v>
      </c>
      <c r="B172" s="16" t="s">
        <v>398</v>
      </c>
      <c r="C172" s="1" t="s">
        <v>1152</v>
      </c>
      <c r="E172" s="5">
        <v>141912.84</v>
      </c>
      <c r="G172" s="5">
        <v>196391.52</v>
      </c>
      <c r="I172" s="9">
        <f t="shared" si="64"/>
        <v>-54478.67999999999</v>
      </c>
      <c r="K172" s="21">
        <f t="shared" si="65"/>
        <v>-0.2773983316591266</v>
      </c>
      <c r="M172" s="9">
        <v>459274.62</v>
      </c>
      <c r="O172" s="9">
        <v>648629.81</v>
      </c>
      <c r="Q172" s="9">
        <f t="shared" si="66"/>
        <v>-189355.19000000006</v>
      </c>
      <c r="S172" s="21">
        <f t="shared" si="67"/>
        <v>-0.2919310631128718</v>
      </c>
      <c r="U172" s="9">
        <v>925724.16</v>
      </c>
      <c r="W172" s="9">
        <v>1123339.18</v>
      </c>
      <c r="Y172" s="9">
        <f t="shared" si="68"/>
        <v>-197615.0199999999</v>
      </c>
      <c r="AA172" s="21">
        <f t="shared" si="69"/>
        <v>-0.17591749982405128</v>
      </c>
      <c r="AC172" s="9">
        <v>2328668.63</v>
      </c>
      <c r="AE172" s="9">
        <v>2494112.98</v>
      </c>
      <c r="AG172" s="9">
        <f t="shared" si="70"/>
        <v>-165444.3500000001</v>
      </c>
      <c r="AI172" s="21">
        <f t="shared" si="71"/>
        <v>-0.06633394370129941</v>
      </c>
    </row>
    <row r="173" spans="1:35" ht="12.75" outlineLevel="1">
      <c r="A173" s="1" t="s">
        <v>399</v>
      </c>
      <c r="B173" s="16" t="s">
        <v>400</v>
      </c>
      <c r="C173" s="1" t="s">
        <v>1153</v>
      </c>
      <c r="E173" s="5">
        <v>84745.54</v>
      </c>
      <c r="G173" s="5">
        <v>101744.07</v>
      </c>
      <c r="I173" s="9">
        <f t="shared" si="64"/>
        <v>-16998.530000000013</v>
      </c>
      <c r="K173" s="21">
        <f t="shared" si="65"/>
        <v>-0.1670714568426446</v>
      </c>
      <c r="M173" s="9">
        <v>277473.45</v>
      </c>
      <c r="O173" s="9">
        <v>318051.16</v>
      </c>
      <c r="Q173" s="9">
        <f t="shared" si="66"/>
        <v>-40577.70999999996</v>
      </c>
      <c r="S173" s="21">
        <f t="shared" si="67"/>
        <v>-0.1275823361247919</v>
      </c>
      <c r="U173" s="9">
        <v>523544.16</v>
      </c>
      <c r="W173" s="9">
        <v>566501.76</v>
      </c>
      <c r="Y173" s="9">
        <f t="shared" si="68"/>
        <v>-42957.600000000035</v>
      </c>
      <c r="AA173" s="21">
        <f t="shared" si="69"/>
        <v>-0.07582959671652217</v>
      </c>
      <c r="AC173" s="9">
        <v>1241374.07</v>
      </c>
      <c r="AE173" s="9">
        <v>1268302.15</v>
      </c>
      <c r="AG173" s="9">
        <f t="shared" si="70"/>
        <v>-26928.07999999984</v>
      </c>
      <c r="AI173" s="21">
        <f t="shared" si="71"/>
        <v>-0.02123159690299338</v>
      </c>
    </row>
    <row r="174" spans="1:35" ht="12.75" outlineLevel="1">
      <c r="A174" s="1" t="s">
        <v>401</v>
      </c>
      <c r="B174" s="16" t="s">
        <v>402</v>
      </c>
      <c r="C174" s="1" t="s">
        <v>1154</v>
      </c>
      <c r="E174" s="5">
        <v>436333.601</v>
      </c>
      <c r="G174" s="5">
        <v>400105.484</v>
      </c>
      <c r="I174" s="9">
        <f t="shared" si="64"/>
        <v>36228.11700000003</v>
      </c>
      <c r="K174" s="21">
        <f t="shared" si="65"/>
        <v>0.09054641450503095</v>
      </c>
      <c r="M174" s="9">
        <v>1158369.914</v>
      </c>
      <c r="O174" s="9">
        <v>1133941.394</v>
      </c>
      <c r="Q174" s="9">
        <f t="shared" si="66"/>
        <v>24428.52000000002</v>
      </c>
      <c r="S174" s="21">
        <f t="shared" si="67"/>
        <v>0.021543018121799</v>
      </c>
      <c r="U174" s="9">
        <v>2069484.305</v>
      </c>
      <c r="W174" s="9">
        <v>1880617.385</v>
      </c>
      <c r="Y174" s="9">
        <f t="shared" si="68"/>
        <v>188866.91999999993</v>
      </c>
      <c r="AA174" s="21">
        <f t="shared" si="69"/>
        <v>0.10042814742989305</v>
      </c>
      <c r="AC174" s="9">
        <v>4631503.182</v>
      </c>
      <c r="AE174" s="9">
        <v>4647170.249</v>
      </c>
      <c r="AG174" s="9">
        <f t="shared" si="70"/>
        <v>-15667.066999999806</v>
      </c>
      <c r="AI174" s="21">
        <f t="shared" si="71"/>
        <v>-0.003371313328443502</v>
      </c>
    </row>
    <row r="175" spans="1:35" ht="12.75" outlineLevel="1">
      <c r="A175" s="1" t="s">
        <v>403</v>
      </c>
      <c r="B175" s="16" t="s">
        <v>404</v>
      </c>
      <c r="C175" s="1" t="s">
        <v>1155</v>
      </c>
      <c r="E175" s="5">
        <v>1457.215</v>
      </c>
      <c r="G175" s="5">
        <v>0</v>
      </c>
      <c r="I175" s="9">
        <f t="shared" si="64"/>
        <v>1457.215</v>
      </c>
      <c r="K175" s="21" t="str">
        <f t="shared" si="65"/>
        <v>N.M.</v>
      </c>
      <c r="M175" s="9">
        <v>1457.215</v>
      </c>
      <c r="O175" s="9">
        <v>0</v>
      </c>
      <c r="Q175" s="9">
        <f t="shared" si="66"/>
        <v>1457.215</v>
      </c>
      <c r="S175" s="21" t="str">
        <f t="shared" si="67"/>
        <v>N.M.</v>
      </c>
      <c r="U175" s="9">
        <v>16321.815</v>
      </c>
      <c r="W175" s="9">
        <v>0</v>
      </c>
      <c r="Y175" s="9">
        <f t="shared" si="68"/>
        <v>16321.815</v>
      </c>
      <c r="AA175" s="21" t="str">
        <f t="shared" si="69"/>
        <v>N.M.</v>
      </c>
      <c r="AC175" s="9">
        <v>16321.815</v>
      </c>
      <c r="AE175" s="9">
        <v>0</v>
      </c>
      <c r="AG175" s="9">
        <f t="shared" si="70"/>
        <v>16321.815</v>
      </c>
      <c r="AI175" s="21" t="str">
        <f t="shared" si="71"/>
        <v>N.M.</v>
      </c>
    </row>
    <row r="176" spans="1:35" ht="12.75" outlineLevel="1">
      <c r="A176" s="1" t="s">
        <v>405</v>
      </c>
      <c r="B176" s="16" t="s">
        <v>406</v>
      </c>
      <c r="C176" s="1" t="s">
        <v>1156</v>
      </c>
      <c r="E176" s="5">
        <v>79153.143</v>
      </c>
      <c r="G176" s="5">
        <v>91715.109</v>
      </c>
      <c r="I176" s="9">
        <f t="shared" si="64"/>
        <v>-12561.966</v>
      </c>
      <c r="K176" s="21">
        <f t="shared" si="65"/>
        <v>-0.13696724713045919</v>
      </c>
      <c r="M176" s="9">
        <v>336383.236</v>
      </c>
      <c r="O176" s="9">
        <v>296842.376</v>
      </c>
      <c r="Q176" s="9">
        <f t="shared" si="66"/>
        <v>39540.859999999986</v>
      </c>
      <c r="S176" s="21">
        <f t="shared" si="67"/>
        <v>0.13320490333226542</v>
      </c>
      <c r="U176" s="9">
        <v>587303.657</v>
      </c>
      <c r="W176" s="9">
        <v>479125.014</v>
      </c>
      <c r="Y176" s="9">
        <f t="shared" si="68"/>
        <v>108178.64299999998</v>
      </c>
      <c r="AA176" s="21">
        <f t="shared" si="69"/>
        <v>0.22578375129460465</v>
      </c>
      <c r="AC176" s="9">
        <v>1439695.557</v>
      </c>
      <c r="AE176" s="9">
        <v>1116562.601</v>
      </c>
      <c r="AG176" s="9">
        <f t="shared" si="70"/>
        <v>323132.956</v>
      </c>
      <c r="AI176" s="21">
        <f t="shared" si="71"/>
        <v>0.2893997664892235</v>
      </c>
    </row>
    <row r="177" spans="1:35" ht="12.75" outlineLevel="1">
      <c r="A177" s="1" t="s">
        <v>407</v>
      </c>
      <c r="B177" s="16" t="s">
        <v>408</v>
      </c>
      <c r="C177" s="1" t="s">
        <v>1157</v>
      </c>
      <c r="E177" s="5">
        <v>0</v>
      </c>
      <c r="G177" s="5">
        <v>207115.88</v>
      </c>
      <c r="I177" s="9">
        <f t="shared" si="64"/>
        <v>-207115.88</v>
      </c>
      <c r="K177" s="21" t="str">
        <f t="shared" si="65"/>
        <v>N.M.</v>
      </c>
      <c r="M177" s="9">
        <v>0</v>
      </c>
      <c r="O177" s="9">
        <v>257406.28</v>
      </c>
      <c r="Q177" s="9">
        <f t="shared" si="66"/>
        <v>-257406.28</v>
      </c>
      <c r="S177" s="21" t="str">
        <f t="shared" si="67"/>
        <v>N.M.</v>
      </c>
      <c r="U177" s="9">
        <v>0</v>
      </c>
      <c r="W177" s="9">
        <v>257406.28</v>
      </c>
      <c r="Y177" s="9">
        <f t="shared" si="68"/>
        <v>-257406.28</v>
      </c>
      <c r="AA177" s="21" t="str">
        <f t="shared" si="69"/>
        <v>N.M.</v>
      </c>
      <c r="AC177" s="9">
        <v>1471723.56</v>
      </c>
      <c r="AE177" s="9">
        <v>1156116.47</v>
      </c>
      <c r="AG177" s="9">
        <f t="shared" si="70"/>
        <v>315607.0900000001</v>
      </c>
      <c r="AI177" s="21">
        <f t="shared" si="71"/>
        <v>0.27298900948967547</v>
      </c>
    </row>
    <row r="178" spans="1:35" ht="12.75" outlineLevel="1">
      <c r="A178" s="1" t="s">
        <v>409</v>
      </c>
      <c r="B178" s="16" t="s">
        <v>410</v>
      </c>
      <c r="C178" s="1" t="s">
        <v>1158</v>
      </c>
      <c r="E178" s="5">
        <v>3203.7360000000003</v>
      </c>
      <c r="G178" s="5">
        <v>4659.126</v>
      </c>
      <c r="I178" s="9">
        <f t="shared" si="64"/>
        <v>-1455.3899999999999</v>
      </c>
      <c r="K178" s="21">
        <f t="shared" si="65"/>
        <v>-0.3123740375340782</v>
      </c>
      <c r="M178" s="9">
        <v>15269.885</v>
      </c>
      <c r="O178" s="9">
        <v>16675.591</v>
      </c>
      <c r="Q178" s="9">
        <f t="shared" si="66"/>
        <v>-1405.7060000000001</v>
      </c>
      <c r="S178" s="21">
        <f t="shared" si="67"/>
        <v>-0.08429722220939577</v>
      </c>
      <c r="U178" s="9">
        <v>21991.118</v>
      </c>
      <c r="W178" s="9">
        <v>29401.355</v>
      </c>
      <c r="Y178" s="9">
        <f t="shared" si="68"/>
        <v>-7410.237000000001</v>
      </c>
      <c r="AA178" s="21">
        <f t="shared" si="69"/>
        <v>-0.25203726154797973</v>
      </c>
      <c r="AC178" s="9">
        <v>56571.66099999999</v>
      </c>
      <c r="AE178" s="9">
        <v>58815.398</v>
      </c>
      <c r="AG178" s="9">
        <f t="shared" si="70"/>
        <v>-2243.7370000000083</v>
      </c>
      <c r="AI178" s="21">
        <f t="shared" si="71"/>
        <v>-0.03814880246155961</v>
      </c>
    </row>
    <row r="179" spans="1:35" ht="12.75" outlineLevel="1">
      <c r="A179" s="1" t="s">
        <v>411</v>
      </c>
      <c r="B179" s="16" t="s">
        <v>412</v>
      </c>
      <c r="C179" s="1" t="s">
        <v>1159</v>
      </c>
      <c r="E179" s="5">
        <v>301499.275</v>
      </c>
      <c r="G179" s="5">
        <v>290059.077</v>
      </c>
      <c r="I179" s="9">
        <f t="shared" si="64"/>
        <v>11440.198000000033</v>
      </c>
      <c r="K179" s="21">
        <f t="shared" si="65"/>
        <v>0.03944092396046628</v>
      </c>
      <c r="M179" s="9">
        <v>997502.955</v>
      </c>
      <c r="O179" s="9">
        <v>722248.014</v>
      </c>
      <c r="Q179" s="9">
        <f t="shared" si="66"/>
        <v>275254.941</v>
      </c>
      <c r="S179" s="21">
        <f t="shared" si="67"/>
        <v>0.3811086159663708</v>
      </c>
      <c r="U179" s="9">
        <v>1583108.573</v>
      </c>
      <c r="W179" s="9">
        <v>1218301.101</v>
      </c>
      <c r="Y179" s="9">
        <f t="shared" si="68"/>
        <v>364807.47200000007</v>
      </c>
      <c r="AA179" s="21">
        <f t="shared" si="69"/>
        <v>0.2994394995625963</v>
      </c>
      <c r="AC179" s="9">
        <v>4031059.2029999997</v>
      </c>
      <c r="AE179" s="9">
        <v>3167821.722</v>
      </c>
      <c r="AG179" s="9">
        <f t="shared" si="70"/>
        <v>863237.4809999997</v>
      </c>
      <c r="AI179" s="21">
        <f t="shared" si="71"/>
        <v>0.2725019135404488</v>
      </c>
    </row>
    <row r="180" spans="1:35" ht="12.75" outlineLevel="1">
      <c r="A180" s="1" t="s">
        <v>413</v>
      </c>
      <c r="B180" s="16" t="s">
        <v>414</v>
      </c>
      <c r="C180" s="1" t="s">
        <v>1160</v>
      </c>
      <c r="E180" s="5">
        <v>403</v>
      </c>
      <c r="G180" s="5">
        <v>378</v>
      </c>
      <c r="I180" s="9">
        <f t="shared" si="64"/>
        <v>25</v>
      </c>
      <c r="K180" s="21">
        <f t="shared" si="65"/>
        <v>0.06613756613756613</v>
      </c>
      <c r="M180" s="9">
        <v>2072</v>
      </c>
      <c r="O180" s="9">
        <v>463</v>
      </c>
      <c r="Q180" s="9">
        <f t="shared" si="66"/>
        <v>1609</v>
      </c>
      <c r="S180" s="21">
        <f t="shared" si="67"/>
        <v>3.475161987041037</v>
      </c>
      <c r="U180" s="9">
        <v>3996</v>
      </c>
      <c r="W180" s="9">
        <v>980</v>
      </c>
      <c r="Y180" s="9">
        <f t="shared" si="68"/>
        <v>3016</v>
      </c>
      <c r="AA180" s="21">
        <f t="shared" si="69"/>
        <v>3.0775510204081633</v>
      </c>
      <c r="AC180" s="9">
        <v>10917</v>
      </c>
      <c r="AE180" s="9">
        <v>4356</v>
      </c>
      <c r="AG180" s="9">
        <f t="shared" si="70"/>
        <v>6561</v>
      </c>
      <c r="AI180" s="21">
        <f t="shared" si="71"/>
        <v>1.506198347107438</v>
      </c>
    </row>
    <row r="181" spans="1:35" ht="12.75" outlineLevel="1">
      <c r="A181" s="1" t="s">
        <v>415</v>
      </c>
      <c r="B181" s="16" t="s">
        <v>416</v>
      </c>
      <c r="C181" s="1" t="s">
        <v>1161</v>
      </c>
      <c r="E181" s="5">
        <v>-141.51</v>
      </c>
      <c r="G181" s="5">
        <v>0</v>
      </c>
      <c r="I181" s="9">
        <f t="shared" si="64"/>
        <v>-141.51</v>
      </c>
      <c r="K181" s="21" t="str">
        <f t="shared" si="65"/>
        <v>N.M.</v>
      </c>
      <c r="M181" s="9">
        <v>-140.78</v>
      </c>
      <c r="O181" s="9">
        <v>0</v>
      </c>
      <c r="Q181" s="9">
        <f t="shared" si="66"/>
        <v>-140.78</v>
      </c>
      <c r="S181" s="21" t="str">
        <f t="shared" si="67"/>
        <v>N.M.</v>
      </c>
      <c r="U181" s="9">
        <v>0</v>
      </c>
      <c r="W181" s="9">
        <v>91.64</v>
      </c>
      <c r="Y181" s="9">
        <f t="shared" si="68"/>
        <v>-91.64</v>
      </c>
      <c r="AA181" s="21" t="str">
        <f t="shared" si="69"/>
        <v>N.M.</v>
      </c>
      <c r="AC181" s="9">
        <v>-91.64</v>
      </c>
      <c r="AE181" s="9">
        <v>198.34</v>
      </c>
      <c r="AG181" s="9">
        <f t="shared" si="70"/>
        <v>-289.98</v>
      </c>
      <c r="AI181" s="21">
        <f t="shared" si="71"/>
        <v>-1.4620348895835436</v>
      </c>
    </row>
    <row r="182" spans="1:35" ht="12.75" outlineLevel="1">
      <c r="A182" s="1" t="s">
        <v>417</v>
      </c>
      <c r="B182" s="16" t="s">
        <v>418</v>
      </c>
      <c r="C182" s="1" t="s">
        <v>1162</v>
      </c>
      <c r="E182" s="5">
        <v>-7836</v>
      </c>
      <c r="G182" s="5">
        <v>0</v>
      </c>
      <c r="I182" s="9">
        <f t="shared" si="64"/>
        <v>-7836</v>
      </c>
      <c r="K182" s="21" t="str">
        <f t="shared" si="65"/>
        <v>N.M.</v>
      </c>
      <c r="M182" s="9">
        <v>-7836</v>
      </c>
      <c r="O182" s="9">
        <v>0</v>
      </c>
      <c r="Q182" s="9">
        <f t="shared" si="66"/>
        <v>-7836</v>
      </c>
      <c r="S182" s="21" t="str">
        <f t="shared" si="67"/>
        <v>N.M.</v>
      </c>
      <c r="U182" s="9">
        <v>-7844.49</v>
      </c>
      <c r="W182" s="9">
        <v>0</v>
      </c>
      <c r="Y182" s="9">
        <f t="shared" si="68"/>
        <v>-7844.49</v>
      </c>
      <c r="AA182" s="21" t="str">
        <f t="shared" si="69"/>
        <v>N.M.</v>
      </c>
      <c r="AC182" s="9">
        <v>4222325.51</v>
      </c>
      <c r="AE182" s="9">
        <v>0</v>
      </c>
      <c r="AG182" s="9">
        <f t="shared" si="70"/>
        <v>4222325.51</v>
      </c>
      <c r="AI182" s="21" t="str">
        <f t="shared" si="71"/>
        <v>N.M.</v>
      </c>
    </row>
    <row r="183" spans="1:35" ht="12.75" outlineLevel="1">
      <c r="A183" s="1" t="s">
        <v>419</v>
      </c>
      <c r="B183" s="16" t="s">
        <v>420</v>
      </c>
      <c r="C183" s="1" t="s">
        <v>1163</v>
      </c>
      <c r="E183" s="5">
        <v>66737.55</v>
      </c>
      <c r="G183" s="5">
        <v>117742.01</v>
      </c>
      <c r="I183" s="9">
        <f t="shared" si="64"/>
        <v>-51004.45999999999</v>
      </c>
      <c r="K183" s="21">
        <f t="shared" si="65"/>
        <v>-0.43318829022878064</v>
      </c>
      <c r="M183" s="9">
        <v>469817.59</v>
      </c>
      <c r="O183" s="9">
        <v>461169.81</v>
      </c>
      <c r="Q183" s="9">
        <f t="shared" si="66"/>
        <v>8647.780000000028</v>
      </c>
      <c r="S183" s="21">
        <f t="shared" si="67"/>
        <v>0.01875183460079494</v>
      </c>
      <c r="U183" s="9">
        <v>836792.39</v>
      </c>
      <c r="W183" s="9">
        <v>848707.19</v>
      </c>
      <c r="Y183" s="9">
        <f t="shared" si="68"/>
        <v>-11914.79999999993</v>
      </c>
      <c r="AA183" s="21">
        <f t="shared" si="69"/>
        <v>-0.014038764064199728</v>
      </c>
      <c r="AC183" s="9">
        <v>2052010.05</v>
      </c>
      <c r="AE183" s="9">
        <v>2845597.23</v>
      </c>
      <c r="AG183" s="9">
        <f t="shared" si="70"/>
        <v>-793587.1799999999</v>
      </c>
      <c r="AI183" s="21">
        <f t="shared" si="71"/>
        <v>-0.27888246854949317</v>
      </c>
    </row>
    <row r="184" spans="1:35" ht="12.75" outlineLevel="1">
      <c r="A184" s="1" t="s">
        <v>421</v>
      </c>
      <c r="B184" s="16" t="s">
        <v>422</v>
      </c>
      <c r="C184" s="1" t="s">
        <v>1164</v>
      </c>
      <c r="E184" s="5">
        <v>0</v>
      </c>
      <c r="G184" s="5">
        <v>0.52</v>
      </c>
      <c r="I184" s="9">
        <f t="shared" si="64"/>
        <v>-0.52</v>
      </c>
      <c r="K184" s="21" t="str">
        <f t="shared" si="65"/>
        <v>N.M.</v>
      </c>
      <c r="M184" s="9">
        <v>0</v>
      </c>
      <c r="O184" s="9">
        <v>0.52</v>
      </c>
      <c r="Q184" s="9">
        <f t="shared" si="66"/>
        <v>-0.52</v>
      </c>
      <c r="S184" s="21" t="str">
        <f t="shared" si="67"/>
        <v>N.M.</v>
      </c>
      <c r="U184" s="9">
        <v>0</v>
      </c>
      <c r="W184" s="9">
        <v>0.52</v>
      </c>
      <c r="Y184" s="9">
        <f t="shared" si="68"/>
        <v>-0.52</v>
      </c>
      <c r="AA184" s="21" t="str">
        <f t="shared" si="69"/>
        <v>N.M.</v>
      </c>
      <c r="AC184" s="9">
        <v>0</v>
      </c>
      <c r="AE184" s="9">
        <v>0.52</v>
      </c>
      <c r="AG184" s="9">
        <f t="shared" si="70"/>
        <v>-0.52</v>
      </c>
      <c r="AI184" s="21" t="str">
        <f t="shared" si="71"/>
        <v>N.M.</v>
      </c>
    </row>
    <row r="185" spans="1:35" ht="12.75" outlineLevel="1">
      <c r="A185" s="1" t="s">
        <v>423</v>
      </c>
      <c r="B185" s="16" t="s">
        <v>424</v>
      </c>
      <c r="C185" s="1" t="s">
        <v>1165</v>
      </c>
      <c r="E185" s="5">
        <v>218.87</v>
      </c>
      <c r="G185" s="5">
        <v>191.3</v>
      </c>
      <c r="I185" s="9">
        <f t="shared" si="64"/>
        <v>27.569999999999993</v>
      </c>
      <c r="K185" s="21">
        <f t="shared" si="65"/>
        <v>0.14411918452692102</v>
      </c>
      <c r="M185" s="9">
        <v>1216.65</v>
      </c>
      <c r="O185" s="9">
        <v>787.01</v>
      </c>
      <c r="Q185" s="9">
        <f t="shared" si="66"/>
        <v>429.6400000000001</v>
      </c>
      <c r="S185" s="21">
        <f t="shared" si="67"/>
        <v>0.545914283173022</v>
      </c>
      <c r="U185" s="9">
        <v>2186.29</v>
      </c>
      <c r="W185" s="9">
        <v>1466.85</v>
      </c>
      <c r="Y185" s="9">
        <f t="shared" si="68"/>
        <v>719.44</v>
      </c>
      <c r="AA185" s="21">
        <f t="shared" si="69"/>
        <v>0.4904659644817126</v>
      </c>
      <c r="AC185" s="9">
        <v>4447.63</v>
      </c>
      <c r="AE185" s="9">
        <v>34706.28</v>
      </c>
      <c r="AG185" s="9">
        <f t="shared" si="70"/>
        <v>-30258.649999999998</v>
      </c>
      <c r="AI185" s="21">
        <f t="shared" si="71"/>
        <v>-0.8718494174541321</v>
      </c>
    </row>
    <row r="186" spans="1:35" ht="12.75" outlineLevel="1">
      <c r="A186" s="1" t="s">
        <v>425</v>
      </c>
      <c r="B186" s="16" t="s">
        <v>426</v>
      </c>
      <c r="C186" s="1" t="s">
        <v>1154</v>
      </c>
      <c r="E186" s="5">
        <v>0</v>
      </c>
      <c r="G186" s="5">
        <v>0</v>
      </c>
      <c r="I186" s="9">
        <f t="shared" si="64"/>
        <v>0</v>
      </c>
      <c r="K186" s="21">
        <f t="shared" si="65"/>
        <v>0</v>
      </c>
      <c r="M186" s="9">
        <v>0</v>
      </c>
      <c r="O186" s="9">
        <v>0</v>
      </c>
      <c r="Q186" s="9">
        <f t="shared" si="66"/>
        <v>0</v>
      </c>
      <c r="S186" s="21">
        <f t="shared" si="67"/>
        <v>0</v>
      </c>
      <c r="U186" s="9">
        <v>0</v>
      </c>
      <c r="W186" s="9">
        <v>0</v>
      </c>
      <c r="Y186" s="9">
        <f t="shared" si="68"/>
        <v>0</v>
      </c>
      <c r="AA186" s="21">
        <f t="shared" si="69"/>
        <v>0</v>
      </c>
      <c r="AC186" s="9">
        <v>0</v>
      </c>
      <c r="AE186" s="9">
        <v>-124.37</v>
      </c>
      <c r="AG186" s="9">
        <f t="shared" si="70"/>
        <v>124.37</v>
      </c>
      <c r="AI186" s="21" t="str">
        <f t="shared" si="71"/>
        <v>N.M.</v>
      </c>
    </row>
    <row r="187" spans="1:35" ht="12.75" outlineLevel="1">
      <c r="A187" s="1" t="s">
        <v>427</v>
      </c>
      <c r="B187" s="16" t="s">
        <v>428</v>
      </c>
      <c r="C187" s="1" t="s">
        <v>1166</v>
      </c>
      <c r="E187" s="5">
        <v>0</v>
      </c>
      <c r="G187" s="5">
        <v>0</v>
      </c>
      <c r="I187" s="9">
        <f t="shared" si="64"/>
        <v>0</v>
      </c>
      <c r="K187" s="21">
        <f t="shared" si="65"/>
        <v>0</v>
      </c>
      <c r="M187" s="9">
        <v>0</v>
      </c>
      <c r="O187" s="9">
        <v>0</v>
      </c>
      <c r="Q187" s="9">
        <f t="shared" si="66"/>
        <v>0</v>
      </c>
      <c r="S187" s="21">
        <f t="shared" si="67"/>
        <v>0</v>
      </c>
      <c r="U187" s="9">
        <v>0</v>
      </c>
      <c r="W187" s="9">
        <v>27.88</v>
      </c>
      <c r="Y187" s="9">
        <f t="shared" si="68"/>
        <v>-27.88</v>
      </c>
      <c r="AA187" s="21" t="str">
        <f t="shared" si="69"/>
        <v>N.M.</v>
      </c>
      <c r="AC187" s="9">
        <v>-27.88</v>
      </c>
      <c r="AE187" s="9">
        <v>628.94</v>
      </c>
      <c r="AG187" s="9">
        <f t="shared" si="70"/>
        <v>-656.82</v>
      </c>
      <c r="AI187" s="21">
        <f t="shared" si="71"/>
        <v>-1.044328552803129</v>
      </c>
    </row>
    <row r="188" spans="1:35" ht="12.75" outlineLevel="1">
      <c r="A188" s="1" t="s">
        <v>429</v>
      </c>
      <c r="B188" s="16" t="s">
        <v>430</v>
      </c>
      <c r="C188" s="1" t="s">
        <v>1167</v>
      </c>
      <c r="E188" s="5">
        <v>40143.68</v>
      </c>
      <c r="G188" s="5">
        <v>27039.63</v>
      </c>
      <c r="I188" s="9">
        <f t="shared" si="64"/>
        <v>13104.05</v>
      </c>
      <c r="K188" s="21">
        <f t="shared" si="65"/>
        <v>0.4846238650454906</v>
      </c>
      <c r="M188" s="9">
        <v>114167.65</v>
      </c>
      <c r="O188" s="9">
        <v>79598.54</v>
      </c>
      <c r="Q188" s="9">
        <f t="shared" si="66"/>
        <v>34569.11</v>
      </c>
      <c r="S188" s="21">
        <f t="shared" si="67"/>
        <v>0.43429326718806655</v>
      </c>
      <c r="U188" s="9">
        <v>191895.67</v>
      </c>
      <c r="W188" s="9">
        <v>144892.92</v>
      </c>
      <c r="Y188" s="9">
        <f t="shared" si="68"/>
        <v>47002.75</v>
      </c>
      <c r="AA188" s="21">
        <f t="shared" si="69"/>
        <v>0.32439645774272474</v>
      </c>
      <c r="AC188" s="9">
        <v>414499.09</v>
      </c>
      <c r="AE188" s="9">
        <v>396560.99</v>
      </c>
      <c r="AG188" s="9">
        <f t="shared" si="70"/>
        <v>17938.100000000035</v>
      </c>
      <c r="AI188" s="21">
        <f t="shared" si="71"/>
        <v>0.045234151750529056</v>
      </c>
    </row>
    <row r="189" spans="1:35" ht="12.75" outlineLevel="1">
      <c r="A189" s="1" t="s">
        <v>431</v>
      </c>
      <c r="B189" s="16" t="s">
        <v>432</v>
      </c>
      <c r="C189" s="1" t="s">
        <v>1168</v>
      </c>
      <c r="E189" s="5">
        <v>0</v>
      </c>
      <c r="G189" s="5">
        <v>0</v>
      </c>
      <c r="I189" s="9">
        <f t="shared" si="64"/>
        <v>0</v>
      </c>
      <c r="K189" s="21">
        <f t="shared" si="65"/>
        <v>0</v>
      </c>
      <c r="M189" s="9">
        <v>0</v>
      </c>
      <c r="O189" s="9">
        <v>0</v>
      </c>
      <c r="Q189" s="9">
        <f t="shared" si="66"/>
        <v>0</v>
      </c>
      <c r="S189" s="21">
        <f t="shared" si="67"/>
        <v>0</v>
      </c>
      <c r="U189" s="9">
        <v>0</v>
      </c>
      <c r="W189" s="9">
        <v>0</v>
      </c>
      <c r="Y189" s="9">
        <f t="shared" si="68"/>
        <v>0</v>
      </c>
      <c r="AA189" s="21">
        <f t="shared" si="69"/>
        <v>0</v>
      </c>
      <c r="AC189" s="9">
        <v>0</v>
      </c>
      <c r="AE189" s="9">
        <v>-13156.8</v>
      </c>
      <c r="AG189" s="9">
        <f t="shared" si="70"/>
        <v>13156.8</v>
      </c>
      <c r="AI189" s="21" t="str">
        <f t="shared" si="71"/>
        <v>N.M.</v>
      </c>
    </row>
    <row r="190" spans="1:35" ht="12.75" outlineLevel="1">
      <c r="A190" s="1" t="s">
        <v>433</v>
      </c>
      <c r="B190" s="16" t="s">
        <v>434</v>
      </c>
      <c r="C190" s="1" t="s">
        <v>1169</v>
      </c>
      <c r="E190" s="5">
        <v>0</v>
      </c>
      <c r="G190" s="5">
        <v>0</v>
      </c>
      <c r="I190" s="9">
        <f t="shared" si="64"/>
        <v>0</v>
      </c>
      <c r="K190" s="21">
        <f t="shared" si="65"/>
        <v>0</v>
      </c>
      <c r="M190" s="9">
        <v>0</v>
      </c>
      <c r="O190" s="9">
        <v>0</v>
      </c>
      <c r="Q190" s="9">
        <f t="shared" si="66"/>
        <v>0</v>
      </c>
      <c r="S190" s="21">
        <f t="shared" si="67"/>
        <v>0</v>
      </c>
      <c r="U190" s="9">
        <v>0</v>
      </c>
      <c r="W190" s="9">
        <v>0</v>
      </c>
      <c r="Y190" s="9">
        <f t="shared" si="68"/>
        <v>0</v>
      </c>
      <c r="AA190" s="21">
        <f t="shared" si="69"/>
        <v>0</v>
      </c>
      <c r="AC190" s="9">
        <v>0</v>
      </c>
      <c r="AE190" s="9">
        <v>2539.44</v>
      </c>
      <c r="AG190" s="9">
        <f t="shared" si="70"/>
        <v>-2539.44</v>
      </c>
      <c r="AI190" s="21" t="str">
        <f t="shared" si="71"/>
        <v>N.M.</v>
      </c>
    </row>
    <row r="191" spans="1:35" ht="12.75" outlineLevel="1">
      <c r="A191" s="1" t="s">
        <v>435</v>
      </c>
      <c r="B191" s="16" t="s">
        <v>436</v>
      </c>
      <c r="C191" s="1" t="s">
        <v>1170</v>
      </c>
      <c r="E191" s="5">
        <v>258440.36</v>
      </c>
      <c r="G191" s="5">
        <v>215112.44</v>
      </c>
      <c r="I191" s="9">
        <f t="shared" si="64"/>
        <v>43327.919999999984</v>
      </c>
      <c r="K191" s="21">
        <f t="shared" si="65"/>
        <v>0.20141987139376963</v>
      </c>
      <c r="M191" s="9">
        <v>695640.77</v>
      </c>
      <c r="O191" s="9">
        <v>648115.16</v>
      </c>
      <c r="Q191" s="9">
        <f t="shared" si="66"/>
        <v>47525.609999999986</v>
      </c>
      <c r="S191" s="21">
        <f t="shared" si="67"/>
        <v>0.07332895900784049</v>
      </c>
      <c r="U191" s="9">
        <v>1148427.71</v>
      </c>
      <c r="W191" s="9">
        <v>1200015.86</v>
      </c>
      <c r="Y191" s="9">
        <f t="shared" si="68"/>
        <v>-51588.15000000014</v>
      </c>
      <c r="AA191" s="21">
        <f t="shared" si="69"/>
        <v>-0.04298955682135746</v>
      </c>
      <c r="AC191" s="9">
        <v>2767597.73</v>
      </c>
      <c r="AE191" s="9">
        <v>3384496.28</v>
      </c>
      <c r="AG191" s="9">
        <f t="shared" si="70"/>
        <v>-616898.5499999998</v>
      </c>
      <c r="AI191" s="21">
        <f t="shared" si="71"/>
        <v>-0.1822718948297972</v>
      </c>
    </row>
    <row r="192" spans="1:35" ht="12.75" outlineLevel="1">
      <c r="A192" s="1" t="s">
        <v>437</v>
      </c>
      <c r="B192" s="16" t="s">
        <v>438</v>
      </c>
      <c r="C192" s="1" t="s">
        <v>1171</v>
      </c>
      <c r="E192" s="5">
        <v>0</v>
      </c>
      <c r="G192" s="5">
        <v>0</v>
      </c>
      <c r="I192" s="9">
        <f t="shared" si="64"/>
        <v>0</v>
      </c>
      <c r="K192" s="21">
        <f t="shared" si="65"/>
        <v>0</v>
      </c>
      <c r="M192" s="9">
        <v>0</v>
      </c>
      <c r="O192" s="9">
        <v>0</v>
      </c>
      <c r="Q192" s="9">
        <f t="shared" si="66"/>
        <v>0</v>
      </c>
      <c r="S192" s="21">
        <f t="shared" si="67"/>
        <v>0</v>
      </c>
      <c r="U192" s="9">
        <v>0</v>
      </c>
      <c r="W192" s="9">
        <v>0</v>
      </c>
      <c r="Y192" s="9">
        <f t="shared" si="68"/>
        <v>0</v>
      </c>
      <c r="AA192" s="21">
        <f t="shared" si="69"/>
        <v>0</v>
      </c>
      <c r="AC192" s="9">
        <v>-453.53</v>
      </c>
      <c r="AE192" s="9">
        <v>0</v>
      </c>
      <c r="AG192" s="9">
        <f t="shared" si="70"/>
        <v>-453.53</v>
      </c>
      <c r="AI192" s="21" t="str">
        <f t="shared" si="71"/>
        <v>N.M.</v>
      </c>
    </row>
    <row r="193" spans="1:35" ht="12.75" outlineLevel="1">
      <c r="A193" s="1" t="s">
        <v>439</v>
      </c>
      <c r="B193" s="16" t="s">
        <v>440</v>
      </c>
      <c r="C193" s="1" t="s">
        <v>1172</v>
      </c>
      <c r="E193" s="5">
        <v>0</v>
      </c>
      <c r="G193" s="5">
        <v>0</v>
      </c>
      <c r="I193" s="9">
        <f t="shared" si="64"/>
        <v>0</v>
      </c>
      <c r="K193" s="21">
        <f t="shared" si="65"/>
        <v>0</v>
      </c>
      <c r="M193" s="9">
        <v>689.28</v>
      </c>
      <c r="O193" s="9">
        <v>72.08</v>
      </c>
      <c r="Q193" s="9">
        <f t="shared" si="66"/>
        <v>617.1999999999999</v>
      </c>
      <c r="S193" s="21">
        <f t="shared" si="67"/>
        <v>8.562708102108767</v>
      </c>
      <c r="U193" s="9">
        <v>1601.09</v>
      </c>
      <c r="W193" s="9">
        <v>72.08</v>
      </c>
      <c r="Y193" s="9">
        <f t="shared" si="68"/>
        <v>1529.01</v>
      </c>
      <c r="AA193" s="21" t="str">
        <f t="shared" si="69"/>
        <v>N.M.</v>
      </c>
      <c r="AC193" s="9">
        <v>3322.37</v>
      </c>
      <c r="AE193" s="9">
        <v>72.08</v>
      </c>
      <c r="AG193" s="9">
        <f t="shared" si="70"/>
        <v>3250.29</v>
      </c>
      <c r="AI193" s="21" t="str">
        <f t="shared" si="71"/>
        <v>N.M.</v>
      </c>
    </row>
    <row r="194" spans="1:35" ht="12.75" outlineLevel="1">
      <c r="A194" s="1" t="s">
        <v>441</v>
      </c>
      <c r="B194" s="16" t="s">
        <v>442</v>
      </c>
      <c r="C194" s="1" t="s">
        <v>1154</v>
      </c>
      <c r="E194" s="5">
        <v>49556.051</v>
      </c>
      <c r="G194" s="5">
        <v>25661.297</v>
      </c>
      <c r="I194" s="9">
        <f t="shared" si="64"/>
        <v>23894.754</v>
      </c>
      <c r="K194" s="21">
        <f t="shared" si="65"/>
        <v>0.9311592473287692</v>
      </c>
      <c r="M194" s="9">
        <v>141939.609</v>
      </c>
      <c r="O194" s="9">
        <v>94540.95</v>
      </c>
      <c r="Q194" s="9">
        <f t="shared" si="66"/>
        <v>47398.659</v>
      </c>
      <c r="S194" s="21">
        <f t="shared" si="67"/>
        <v>0.5013558569064517</v>
      </c>
      <c r="U194" s="9">
        <v>247927.077</v>
      </c>
      <c r="W194" s="9">
        <v>146996.367</v>
      </c>
      <c r="Y194" s="9">
        <f t="shared" si="68"/>
        <v>100930.70999999999</v>
      </c>
      <c r="AA194" s="21">
        <f t="shared" si="69"/>
        <v>0.6866204387214548</v>
      </c>
      <c r="AC194" s="9">
        <v>499738.6</v>
      </c>
      <c r="AE194" s="9">
        <v>368051.167</v>
      </c>
      <c r="AG194" s="9">
        <f t="shared" si="70"/>
        <v>131687.43299999996</v>
      </c>
      <c r="AI194" s="21">
        <f t="shared" si="71"/>
        <v>0.35779653702334263</v>
      </c>
    </row>
    <row r="195" spans="1:35" ht="12.75" outlineLevel="1">
      <c r="A195" s="1" t="s">
        <v>443</v>
      </c>
      <c r="B195" s="16" t="s">
        <v>444</v>
      </c>
      <c r="C195" s="1" t="s">
        <v>1173</v>
      </c>
      <c r="E195" s="5">
        <v>272.85</v>
      </c>
      <c r="G195" s="5">
        <v>217.514</v>
      </c>
      <c r="I195" s="9">
        <f t="shared" si="64"/>
        <v>55.33600000000001</v>
      </c>
      <c r="K195" s="21">
        <f t="shared" si="65"/>
        <v>0.25440201550245045</v>
      </c>
      <c r="M195" s="9">
        <v>448.18</v>
      </c>
      <c r="O195" s="9">
        <v>3596.983</v>
      </c>
      <c r="Q195" s="9">
        <f t="shared" si="66"/>
        <v>-3148.8030000000003</v>
      </c>
      <c r="S195" s="21">
        <f t="shared" si="67"/>
        <v>-0.8754011347843457</v>
      </c>
      <c r="U195" s="9">
        <v>587.65</v>
      </c>
      <c r="W195" s="9">
        <v>4407.103</v>
      </c>
      <c r="Y195" s="9">
        <f t="shared" si="68"/>
        <v>-3819.453</v>
      </c>
      <c r="AA195" s="21">
        <f t="shared" si="69"/>
        <v>-0.8666584375268742</v>
      </c>
      <c r="AC195" s="9">
        <v>2067.71</v>
      </c>
      <c r="AE195" s="9">
        <v>-114325.43</v>
      </c>
      <c r="AG195" s="9">
        <f t="shared" si="70"/>
        <v>116393.14</v>
      </c>
      <c r="AI195" s="21">
        <f t="shared" si="71"/>
        <v>1.0180861773273016</v>
      </c>
    </row>
    <row r="196" spans="1:35" ht="12.75" outlineLevel="1">
      <c r="A196" s="1" t="s">
        <v>445</v>
      </c>
      <c r="B196" s="16" t="s">
        <v>446</v>
      </c>
      <c r="C196" s="1" t="s">
        <v>1174</v>
      </c>
      <c r="E196" s="5">
        <v>614.69</v>
      </c>
      <c r="G196" s="5">
        <v>379.54</v>
      </c>
      <c r="I196" s="9">
        <f t="shared" si="64"/>
        <v>235.15000000000003</v>
      </c>
      <c r="K196" s="21">
        <f t="shared" si="65"/>
        <v>0.6195657901670444</v>
      </c>
      <c r="M196" s="9">
        <v>2497.38</v>
      </c>
      <c r="O196" s="9">
        <v>1339.66</v>
      </c>
      <c r="Q196" s="9">
        <f t="shared" si="66"/>
        <v>1157.72</v>
      </c>
      <c r="S196" s="21">
        <f t="shared" si="67"/>
        <v>0.864189421196423</v>
      </c>
      <c r="U196" s="9">
        <v>5364.08</v>
      </c>
      <c r="W196" s="9">
        <v>2076.59</v>
      </c>
      <c r="Y196" s="9">
        <f t="shared" si="68"/>
        <v>3287.49</v>
      </c>
      <c r="AA196" s="21">
        <f t="shared" si="69"/>
        <v>1.58311944100665</v>
      </c>
      <c r="AC196" s="9">
        <v>9419.11</v>
      </c>
      <c r="AE196" s="9">
        <v>2956.32</v>
      </c>
      <c r="AG196" s="9">
        <f t="shared" si="70"/>
        <v>6462.790000000001</v>
      </c>
      <c r="AI196" s="21">
        <f t="shared" si="71"/>
        <v>2.1860928451588464</v>
      </c>
    </row>
    <row r="197" spans="1:35" ht="12.75" outlineLevel="1">
      <c r="A197" s="1" t="s">
        <v>447</v>
      </c>
      <c r="B197" s="16" t="s">
        <v>448</v>
      </c>
      <c r="C197" s="1" t="s">
        <v>1175</v>
      </c>
      <c r="E197" s="5">
        <v>72395.88</v>
      </c>
      <c r="G197" s="5">
        <v>55113.8</v>
      </c>
      <c r="I197" s="9">
        <f t="shared" si="64"/>
        <v>17282.08</v>
      </c>
      <c r="K197" s="21">
        <f t="shared" si="65"/>
        <v>0.31357082981031975</v>
      </c>
      <c r="M197" s="9">
        <v>201505.42</v>
      </c>
      <c r="O197" s="9">
        <v>196242.76</v>
      </c>
      <c r="Q197" s="9">
        <f t="shared" si="66"/>
        <v>5262.6600000000035</v>
      </c>
      <c r="S197" s="21">
        <f t="shared" si="67"/>
        <v>0.02681709123944243</v>
      </c>
      <c r="U197" s="9">
        <v>364240.75</v>
      </c>
      <c r="W197" s="9">
        <v>299800.58</v>
      </c>
      <c r="Y197" s="9">
        <f t="shared" si="68"/>
        <v>64440.169999999984</v>
      </c>
      <c r="AA197" s="21">
        <f t="shared" si="69"/>
        <v>0.21494344674049656</v>
      </c>
      <c r="AC197" s="9">
        <v>807716.05</v>
      </c>
      <c r="AE197" s="9">
        <v>785369.82</v>
      </c>
      <c r="AG197" s="9">
        <f t="shared" si="70"/>
        <v>22346.230000000098</v>
      </c>
      <c r="AI197" s="21">
        <f t="shared" si="71"/>
        <v>0.028453130526457076</v>
      </c>
    </row>
    <row r="198" spans="1:35" ht="12.75" outlineLevel="1">
      <c r="A198" s="1" t="s">
        <v>449</v>
      </c>
      <c r="B198" s="16" t="s">
        <v>450</v>
      </c>
      <c r="C198" s="1" t="s">
        <v>1176</v>
      </c>
      <c r="E198" s="5">
        <v>0</v>
      </c>
      <c r="G198" s="5">
        <v>0</v>
      </c>
      <c r="I198" s="9">
        <f t="shared" si="64"/>
        <v>0</v>
      </c>
      <c r="K198" s="21">
        <f t="shared" si="65"/>
        <v>0</v>
      </c>
      <c r="M198" s="9">
        <v>0.03</v>
      </c>
      <c r="O198" s="9">
        <v>0</v>
      </c>
      <c r="Q198" s="9">
        <f t="shared" si="66"/>
        <v>0.03</v>
      </c>
      <c r="S198" s="21" t="str">
        <f t="shared" si="67"/>
        <v>N.M.</v>
      </c>
      <c r="U198" s="9">
        <v>25.37</v>
      </c>
      <c r="W198" s="9">
        <v>0</v>
      </c>
      <c r="Y198" s="9">
        <f t="shared" si="68"/>
        <v>25.37</v>
      </c>
      <c r="AA198" s="21" t="str">
        <f t="shared" si="69"/>
        <v>N.M.</v>
      </c>
      <c r="AC198" s="9">
        <v>25.37</v>
      </c>
      <c r="AE198" s="9">
        <v>0</v>
      </c>
      <c r="AG198" s="9">
        <f t="shared" si="70"/>
        <v>25.37</v>
      </c>
      <c r="AI198" s="21" t="str">
        <f t="shared" si="71"/>
        <v>N.M.</v>
      </c>
    </row>
    <row r="199" spans="1:35" ht="12.75" outlineLevel="1">
      <c r="A199" s="1" t="s">
        <v>451</v>
      </c>
      <c r="B199" s="16" t="s">
        <v>452</v>
      </c>
      <c r="C199" s="1" t="s">
        <v>1177</v>
      </c>
      <c r="E199" s="5">
        <v>5392.69</v>
      </c>
      <c r="G199" s="5">
        <v>18422.07</v>
      </c>
      <c r="I199" s="9">
        <f t="shared" si="64"/>
        <v>-13029.380000000001</v>
      </c>
      <c r="K199" s="21">
        <f t="shared" si="65"/>
        <v>-0.7072701384806377</v>
      </c>
      <c r="M199" s="9">
        <v>22721.84</v>
      </c>
      <c r="O199" s="9">
        <v>58976.86</v>
      </c>
      <c r="Q199" s="9">
        <f t="shared" si="66"/>
        <v>-36255.020000000004</v>
      </c>
      <c r="S199" s="21">
        <f t="shared" si="67"/>
        <v>-0.6147329647593989</v>
      </c>
      <c r="U199" s="9">
        <v>52959.22</v>
      </c>
      <c r="W199" s="9">
        <v>94539.24</v>
      </c>
      <c r="Y199" s="9">
        <f t="shared" si="68"/>
        <v>-41580.020000000004</v>
      </c>
      <c r="AA199" s="21">
        <f t="shared" si="69"/>
        <v>-0.43981758262495024</v>
      </c>
      <c r="AC199" s="9">
        <v>160692.84</v>
      </c>
      <c r="AE199" s="9">
        <v>256787.58</v>
      </c>
      <c r="AG199" s="9">
        <f t="shared" si="70"/>
        <v>-96094.73999999999</v>
      </c>
      <c r="AI199" s="21">
        <f t="shared" si="71"/>
        <v>-0.374218799834478</v>
      </c>
    </row>
    <row r="200" spans="1:35" ht="12.75" outlineLevel="1">
      <c r="A200" s="1" t="s">
        <v>453</v>
      </c>
      <c r="B200" s="16" t="s">
        <v>454</v>
      </c>
      <c r="C200" s="1" t="s">
        <v>1178</v>
      </c>
      <c r="E200" s="5">
        <v>42043.84</v>
      </c>
      <c r="G200" s="5">
        <v>103565.84</v>
      </c>
      <c r="I200" s="9">
        <f t="shared" si="64"/>
        <v>-61522</v>
      </c>
      <c r="K200" s="21">
        <f t="shared" si="65"/>
        <v>-0.5940375706893316</v>
      </c>
      <c r="M200" s="9">
        <v>210389.82</v>
      </c>
      <c r="O200" s="9">
        <v>364399.77</v>
      </c>
      <c r="Q200" s="9">
        <f t="shared" si="66"/>
        <v>-154009.95</v>
      </c>
      <c r="S200" s="21">
        <f t="shared" si="67"/>
        <v>-0.42264008564001015</v>
      </c>
      <c r="U200" s="9">
        <v>469363.42</v>
      </c>
      <c r="W200" s="9">
        <v>623525.85</v>
      </c>
      <c r="Y200" s="9">
        <f t="shared" si="68"/>
        <v>-154162.43</v>
      </c>
      <c r="AA200" s="21">
        <f t="shared" si="69"/>
        <v>-0.24724304533645236</v>
      </c>
      <c r="AC200" s="9">
        <v>1291691.2</v>
      </c>
      <c r="AE200" s="9">
        <v>1453184.31</v>
      </c>
      <c r="AG200" s="9">
        <f t="shared" si="70"/>
        <v>-161493.1100000001</v>
      </c>
      <c r="AI200" s="21">
        <f t="shared" si="71"/>
        <v>-0.11113050759541995</v>
      </c>
    </row>
    <row r="201" spans="1:35" ht="12.75" outlineLevel="1">
      <c r="A201" s="1" t="s">
        <v>455</v>
      </c>
      <c r="B201" s="16" t="s">
        <v>456</v>
      </c>
      <c r="C201" s="1" t="s">
        <v>1179</v>
      </c>
      <c r="E201" s="5">
        <v>143.8</v>
      </c>
      <c r="G201" s="5">
        <v>0</v>
      </c>
      <c r="I201" s="9">
        <f t="shared" si="64"/>
        <v>143.8</v>
      </c>
      <c r="K201" s="21" t="str">
        <f t="shared" si="65"/>
        <v>N.M.</v>
      </c>
      <c r="M201" s="9">
        <v>120208.7</v>
      </c>
      <c r="O201" s="9">
        <v>0</v>
      </c>
      <c r="Q201" s="9">
        <f t="shared" si="66"/>
        <v>120208.7</v>
      </c>
      <c r="S201" s="21" t="str">
        <f t="shared" si="67"/>
        <v>N.M.</v>
      </c>
      <c r="U201" s="9">
        <v>103401.72</v>
      </c>
      <c r="W201" s="9">
        <v>0</v>
      </c>
      <c r="Y201" s="9">
        <f t="shared" si="68"/>
        <v>103401.72</v>
      </c>
      <c r="AA201" s="21" t="str">
        <f t="shared" si="69"/>
        <v>N.M.</v>
      </c>
      <c r="AC201" s="9">
        <v>214321.02</v>
      </c>
      <c r="AE201" s="9">
        <v>0</v>
      </c>
      <c r="AG201" s="9">
        <f t="shared" si="70"/>
        <v>214321.02</v>
      </c>
      <c r="AI201" s="21" t="str">
        <f t="shared" si="71"/>
        <v>N.M.</v>
      </c>
    </row>
    <row r="202" spans="1:35" ht="12.75" outlineLevel="1">
      <c r="A202" s="1" t="s">
        <v>457</v>
      </c>
      <c r="B202" s="16" t="s">
        <v>458</v>
      </c>
      <c r="C202" s="1" t="s">
        <v>1180</v>
      </c>
      <c r="E202" s="5">
        <v>153.1</v>
      </c>
      <c r="G202" s="5">
        <v>0</v>
      </c>
      <c r="I202" s="9">
        <f aca="true" t="shared" si="72" ref="I202:I233">+E202-G202</f>
        <v>153.1</v>
      </c>
      <c r="K202" s="21" t="str">
        <f aca="true" t="shared" si="73" ref="K202:K233">IF(G202&lt;0,IF(I202=0,0,IF(OR(G202=0,E202=0),"N.M.",IF(ABS(I202/G202)&gt;=10,"N.M.",I202/(-G202)))),IF(I202=0,0,IF(OR(G202=0,E202=0),"N.M.",IF(ABS(I202/G202)&gt;=10,"N.M.",I202/G202))))</f>
        <v>N.M.</v>
      </c>
      <c r="M202" s="9">
        <v>21163.75</v>
      </c>
      <c r="O202" s="9">
        <v>0</v>
      </c>
      <c r="Q202" s="9">
        <f aca="true" t="shared" si="74" ref="Q202:Q233">(+M202-O202)</f>
        <v>21163.75</v>
      </c>
      <c r="S202" s="21" t="str">
        <f aca="true" t="shared" si="75" ref="S202:S233">IF(O202&lt;0,IF(Q202=0,0,IF(OR(O202=0,M202=0),"N.M.",IF(ABS(Q202/O202)&gt;=10,"N.M.",Q202/(-O202)))),IF(Q202=0,0,IF(OR(O202=0,M202=0),"N.M.",IF(ABS(Q202/O202)&gt;=10,"N.M.",Q202/O202))))</f>
        <v>N.M.</v>
      </c>
      <c r="U202" s="9">
        <v>26319.77</v>
      </c>
      <c r="W202" s="9">
        <v>0</v>
      </c>
      <c r="Y202" s="9">
        <f aca="true" t="shared" si="76" ref="Y202:Y233">(+U202-W202)</f>
        <v>26319.77</v>
      </c>
      <c r="AA202" s="21" t="str">
        <f aca="true" t="shared" si="77" ref="AA202:AA233">IF(W202&lt;0,IF(Y202=0,0,IF(OR(W202=0,U202=0),"N.M.",IF(ABS(Y202/W202)&gt;=10,"N.M.",Y202/(-W202)))),IF(Y202=0,0,IF(OR(W202=0,U202=0),"N.M.",IF(ABS(Y202/W202)&gt;=10,"N.M.",Y202/W202))))</f>
        <v>N.M.</v>
      </c>
      <c r="AC202" s="9">
        <v>39847.12</v>
      </c>
      <c r="AE202" s="9">
        <v>0</v>
      </c>
      <c r="AG202" s="9">
        <f aca="true" t="shared" si="78" ref="AG202:AG233">(+AC202-AE202)</f>
        <v>39847.12</v>
      </c>
      <c r="AI202" s="21" t="str">
        <f aca="true" t="shared" si="79" ref="AI202:AI233">IF(AE202&lt;0,IF(AG202=0,0,IF(OR(AE202=0,AC202=0),"N.M.",IF(ABS(AG202/AE202)&gt;=10,"N.M.",AG202/(-AE202)))),IF(AG202=0,0,IF(OR(AE202=0,AC202=0),"N.M.",IF(ABS(AG202/AE202)&gt;=10,"N.M.",AG202/AE202))))</f>
        <v>N.M.</v>
      </c>
    </row>
    <row r="203" spans="1:35" ht="12.75" outlineLevel="1">
      <c r="A203" s="1" t="s">
        <v>459</v>
      </c>
      <c r="B203" s="16" t="s">
        <v>460</v>
      </c>
      <c r="C203" s="1" t="s">
        <v>1181</v>
      </c>
      <c r="E203" s="5">
        <v>2500.81</v>
      </c>
      <c r="G203" s="5">
        <v>884.44</v>
      </c>
      <c r="I203" s="9">
        <f t="shared" si="72"/>
        <v>1616.37</v>
      </c>
      <c r="K203" s="21">
        <f t="shared" si="73"/>
        <v>1.827563203835195</v>
      </c>
      <c r="M203" s="9">
        <v>4943.2</v>
      </c>
      <c r="O203" s="9">
        <v>1944.89</v>
      </c>
      <c r="Q203" s="9">
        <f t="shared" si="74"/>
        <v>2998.3099999999995</v>
      </c>
      <c r="S203" s="21">
        <f t="shared" si="75"/>
        <v>1.5416347454097659</v>
      </c>
      <c r="U203" s="9">
        <v>5859.05</v>
      </c>
      <c r="W203" s="9">
        <v>3116.85</v>
      </c>
      <c r="Y203" s="9">
        <f t="shared" si="76"/>
        <v>2742.2000000000003</v>
      </c>
      <c r="AA203" s="21">
        <f t="shared" si="77"/>
        <v>0.8797985145258836</v>
      </c>
      <c r="AC203" s="9">
        <v>11230.52</v>
      </c>
      <c r="AE203" s="9">
        <v>4659.34</v>
      </c>
      <c r="AG203" s="9">
        <f t="shared" si="78"/>
        <v>6571.18</v>
      </c>
      <c r="AI203" s="21">
        <f t="shared" si="79"/>
        <v>1.4103242090081427</v>
      </c>
    </row>
    <row r="204" spans="1:35" ht="12.75" outlineLevel="1">
      <c r="A204" s="1" t="s">
        <v>461</v>
      </c>
      <c r="B204" s="16" t="s">
        <v>462</v>
      </c>
      <c r="C204" s="1" t="s">
        <v>1182</v>
      </c>
      <c r="E204" s="5">
        <v>1477.05</v>
      </c>
      <c r="G204" s="5">
        <v>2798.06</v>
      </c>
      <c r="I204" s="9">
        <f t="shared" si="72"/>
        <v>-1321.01</v>
      </c>
      <c r="K204" s="21">
        <f t="shared" si="73"/>
        <v>-0.47211639493077345</v>
      </c>
      <c r="M204" s="9">
        <v>4653.58</v>
      </c>
      <c r="O204" s="9">
        <v>9412.91</v>
      </c>
      <c r="Q204" s="9">
        <f t="shared" si="74"/>
        <v>-4759.33</v>
      </c>
      <c r="S204" s="21">
        <f t="shared" si="75"/>
        <v>-0.5056172851966076</v>
      </c>
      <c r="U204" s="9">
        <v>15523.48</v>
      </c>
      <c r="W204" s="9">
        <v>14536.92</v>
      </c>
      <c r="Y204" s="9">
        <f t="shared" si="76"/>
        <v>986.5599999999995</v>
      </c>
      <c r="AA204" s="21">
        <f t="shared" si="77"/>
        <v>0.06786582027004341</v>
      </c>
      <c r="AC204" s="9">
        <v>25244.1</v>
      </c>
      <c r="AE204" s="9">
        <v>23029.61</v>
      </c>
      <c r="AG204" s="9">
        <f t="shared" si="78"/>
        <v>2214.489999999998</v>
      </c>
      <c r="AI204" s="21">
        <f t="shared" si="79"/>
        <v>0.09615838045021162</v>
      </c>
    </row>
    <row r="205" spans="1:35" ht="12.75" outlineLevel="1">
      <c r="A205" s="1" t="s">
        <v>463</v>
      </c>
      <c r="B205" s="16" t="s">
        <v>464</v>
      </c>
      <c r="C205" s="1" t="s">
        <v>1183</v>
      </c>
      <c r="E205" s="5">
        <v>11331.62</v>
      </c>
      <c r="G205" s="5">
        <v>15892.9</v>
      </c>
      <c r="I205" s="9">
        <f t="shared" si="72"/>
        <v>-4561.279999999999</v>
      </c>
      <c r="K205" s="21">
        <f t="shared" si="73"/>
        <v>-0.28700111370486187</v>
      </c>
      <c r="M205" s="9">
        <v>41953.68</v>
      </c>
      <c r="O205" s="9">
        <v>54306.57</v>
      </c>
      <c r="Q205" s="9">
        <f t="shared" si="74"/>
        <v>-12352.89</v>
      </c>
      <c r="S205" s="21">
        <f t="shared" si="75"/>
        <v>-0.2274658480548486</v>
      </c>
      <c r="U205" s="9">
        <v>82777.7</v>
      </c>
      <c r="W205" s="9">
        <v>91634.03</v>
      </c>
      <c r="Y205" s="9">
        <f t="shared" si="76"/>
        <v>-8856.330000000002</v>
      </c>
      <c r="AA205" s="21">
        <f t="shared" si="77"/>
        <v>-0.09664891962080029</v>
      </c>
      <c r="AC205" s="9">
        <v>209090.1</v>
      </c>
      <c r="AE205" s="9">
        <v>139085.95</v>
      </c>
      <c r="AG205" s="9">
        <f t="shared" si="78"/>
        <v>70004.15</v>
      </c>
      <c r="AI205" s="21">
        <f t="shared" si="79"/>
        <v>0.5033157554735039</v>
      </c>
    </row>
    <row r="206" spans="1:35" ht="12.75" outlineLevel="1">
      <c r="A206" s="1" t="s">
        <v>465</v>
      </c>
      <c r="B206" s="16" t="s">
        <v>466</v>
      </c>
      <c r="C206" s="1" t="s">
        <v>1184</v>
      </c>
      <c r="E206" s="5">
        <v>13374.493</v>
      </c>
      <c r="G206" s="5">
        <v>7229.892000000001</v>
      </c>
      <c r="I206" s="9">
        <f t="shared" si="72"/>
        <v>6144.601</v>
      </c>
      <c r="K206" s="21">
        <f t="shared" si="73"/>
        <v>0.8498883524124564</v>
      </c>
      <c r="M206" s="9">
        <v>32373.185</v>
      </c>
      <c r="O206" s="9">
        <v>26018.934</v>
      </c>
      <c r="Q206" s="9">
        <f t="shared" si="74"/>
        <v>6354.251</v>
      </c>
      <c r="S206" s="21">
        <f t="shared" si="75"/>
        <v>0.24421642331695834</v>
      </c>
      <c r="U206" s="9">
        <v>60792.603</v>
      </c>
      <c r="W206" s="9">
        <v>40917.873</v>
      </c>
      <c r="Y206" s="9">
        <f t="shared" si="76"/>
        <v>19874.730000000003</v>
      </c>
      <c r="AA206" s="21">
        <f t="shared" si="77"/>
        <v>0.4857224616734111</v>
      </c>
      <c r="AC206" s="9">
        <v>197145.926</v>
      </c>
      <c r="AE206" s="9">
        <v>179113.142</v>
      </c>
      <c r="AG206" s="9">
        <f t="shared" si="78"/>
        <v>18032.784000000014</v>
      </c>
      <c r="AI206" s="21">
        <f t="shared" si="79"/>
        <v>0.10067817357589548</v>
      </c>
    </row>
    <row r="207" spans="1:35" ht="12.75" outlineLevel="1">
      <c r="A207" s="1" t="s">
        <v>467</v>
      </c>
      <c r="B207" s="16" t="s">
        <v>468</v>
      </c>
      <c r="C207" s="1" t="s">
        <v>1185</v>
      </c>
      <c r="E207" s="5">
        <v>19065.477</v>
      </c>
      <c r="G207" s="5">
        <v>23214.052</v>
      </c>
      <c r="I207" s="9">
        <f t="shared" si="72"/>
        <v>-4148.575000000001</v>
      </c>
      <c r="K207" s="21">
        <f t="shared" si="73"/>
        <v>-0.17870964534756797</v>
      </c>
      <c r="M207" s="9">
        <v>61942.85</v>
      </c>
      <c r="O207" s="9">
        <v>117313.551</v>
      </c>
      <c r="Q207" s="9">
        <f t="shared" si="74"/>
        <v>-55370.70100000001</v>
      </c>
      <c r="S207" s="21">
        <f t="shared" si="75"/>
        <v>-0.4719889605933078</v>
      </c>
      <c r="U207" s="9">
        <v>129551.341</v>
      </c>
      <c r="W207" s="9">
        <v>186859.88</v>
      </c>
      <c r="Y207" s="9">
        <f t="shared" si="76"/>
        <v>-57308.539000000004</v>
      </c>
      <c r="AA207" s="21">
        <f t="shared" si="77"/>
        <v>-0.30669258162854435</v>
      </c>
      <c r="AC207" s="9">
        <v>365838.72</v>
      </c>
      <c r="AE207" s="9">
        <v>382827.546</v>
      </c>
      <c r="AG207" s="9">
        <f t="shared" si="78"/>
        <v>-16988.826</v>
      </c>
      <c r="AI207" s="21">
        <f t="shared" si="79"/>
        <v>-0.04437722984541975</v>
      </c>
    </row>
    <row r="208" spans="1:35" ht="12.75" outlineLevel="1">
      <c r="A208" s="1" t="s">
        <v>469</v>
      </c>
      <c r="B208" s="16" t="s">
        <v>470</v>
      </c>
      <c r="C208" s="1" t="s">
        <v>1186</v>
      </c>
      <c r="E208" s="5">
        <v>7267.5</v>
      </c>
      <c r="G208" s="5">
        <v>8176.5</v>
      </c>
      <c r="I208" s="9">
        <f t="shared" si="72"/>
        <v>-909</v>
      </c>
      <c r="K208" s="21">
        <f t="shared" si="73"/>
        <v>-0.11117226197028068</v>
      </c>
      <c r="M208" s="9">
        <v>26224.5</v>
      </c>
      <c r="O208" s="9">
        <v>25459.5</v>
      </c>
      <c r="Q208" s="9">
        <f t="shared" si="74"/>
        <v>765</v>
      </c>
      <c r="S208" s="21">
        <f t="shared" si="75"/>
        <v>0.0300477228539445</v>
      </c>
      <c r="U208" s="9">
        <v>51696</v>
      </c>
      <c r="W208" s="9">
        <v>48792</v>
      </c>
      <c r="Y208" s="9">
        <f t="shared" si="76"/>
        <v>2904</v>
      </c>
      <c r="AA208" s="21">
        <f t="shared" si="77"/>
        <v>0.059517953762911954</v>
      </c>
      <c r="AC208" s="9">
        <v>118660.5</v>
      </c>
      <c r="AE208" s="9">
        <v>110614.5</v>
      </c>
      <c r="AG208" s="9">
        <f t="shared" si="78"/>
        <v>8046</v>
      </c>
      <c r="AI208" s="21">
        <f t="shared" si="79"/>
        <v>0.07273910744070623</v>
      </c>
    </row>
    <row r="209" spans="1:35" ht="12.75" outlineLevel="1">
      <c r="A209" s="1" t="s">
        <v>471</v>
      </c>
      <c r="B209" s="16" t="s">
        <v>472</v>
      </c>
      <c r="C209" s="1" t="s">
        <v>1187</v>
      </c>
      <c r="E209" s="5">
        <v>-145181</v>
      </c>
      <c r="G209" s="5">
        <v>162352</v>
      </c>
      <c r="I209" s="9">
        <f t="shared" si="72"/>
        <v>-307533</v>
      </c>
      <c r="K209" s="21">
        <f t="shared" si="73"/>
        <v>-1.8942359810781513</v>
      </c>
      <c r="M209" s="9">
        <v>-435543</v>
      </c>
      <c r="O209" s="9">
        <v>413496</v>
      </c>
      <c r="Q209" s="9">
        <f t="shared" si="74"/>
        <v>-849039</v>
      </c>
      <c r="S209" s="21">
        <f t="shared" si="75"/>
        <v>-2.0533185327064833</v>
      </c>
      <c r="U209" s="9">
        <v>-827455</v>
      </c>
      <c r="W209" s="9">
        <v>358360</v>
      </c>
      <c r="Y209" s="9">
        <f t="shared" si="76"/>
        <v>-1185815</v>
      </c>
      <c r="AA209" s="21">
        <f t="shared" si="77"/>
        <v>-3.309004911262418</v>
      </c>
      <c r="AC209" s="9">
        <v>-2001645</v>
      </c>
      <c r="AE209" s="9">
        <v>-132091</v>
      </c>
      <c r="AG209" s="9">
        <f t="shared" si="78"/>
        <v>-1869554</v>
      </c>
      <c r="AI209" s="21" t="str">
        <f t="shared" si="79"/>
        <v>N.M.</v>
      </c>
    </row>
    <row r="210" spans="1:35" ht="12.75" outlineLevel="1">
      <c r="A210" s="1" t="s">
        <v>473</v>
      </c>
      <c r="B210" s="16" t="s">
        <v>474</v>
      </c>
      <c r="C210" s="1" t="s">
        <v>1188</v>
      </c>
      <c r="E210" s="5">
        <v>35097.72</v>
      </c>
      <c r="G210" s="5">
        <v>0</v>
      </c>
      <c r="I210" s="9">
        <f t="shared" si="72"/>
        <v>35097.72</v>
      </c>
      <c r="K210" s="21" t="str">
        <f t="shared" si="73"/>
        <v>N.M.</v>
      </c>
      <c r="M210" s="9">
        <v>61863.9</v>
      </c>
      <c r="O210" s="9">
        <v>0</v>
      </c>
      <c r="Q210" s="9">
        <f t="shared" si="74"/>
        <v>61863.9</v>
      </c>
      <c r="S210" s="21" t="str">
        <f t="shared" si="75"/>
        <v>N.M.</v>
      </c>
      <c r="U210" s="9">
        <v>86350.21</v>
      </c>
      <c r="W210" s="9">
        <v>0</v>
      </c>
      <c r="Y210" s="9">
        <f t="shared" si="76"/>
        <v>86350.21</v>
      </c>
      <c r="AA210" s="21" t="str">
        <f t="shared" si="77"/>
        <v>N.M.</v>
      </c>
      <c r="AC210" s="9">
        <v>106644.64</v>
      </c>
      <c r="AE210" s="9">
        <v>0</v>
      </c>
      <c r="AG210" s="9">
        <f t="shared" si="78"/>
        <v>106644.64</v>
      </c>
      <c r="AI210" s="21" t="str">
        <f t="shared" si="79"/>
        <v>N.M.</v>
      </c>
    </row>
    <row r="211" spans="1:35" ht="12.75" outlineLevel="1">
      <c r="A211" s="1" t="s">
        <v>475</v>
      </c>
      <c r="B211" s="16" t="s">
        <v>476</v>
      </c>
      <c r="C211" s="1" t="s">
        <v>1189</v>
      </c>
      <c r="E211" s="5">
        <v>81686.226</v>
      </c>
      <c r="G211" s="5">
        <v>66306.873</v>
      </c>
      <c r="I211" s="9">
        <f t="shared" si="72"/>
        <v>15379.352999999988</v>
      </c>
      <c r="K211" s="21">
        <f t="shared" si="73"/>
        <v>0.2319420642864577</v>
      </c>
      <c r="M211" s="9">
        <v>264615.822</v>
      </c>
      <c r="O211" s="9">
        <v>135449.348</v>
      </c>
      <c r="Q211" s="9">
        <f t="shared" si="74"/>
        <v>129166.47399999999</v>
      </c>
      <c r="S211" s="21">
        <f t="shared" si="75"/>
        <v>0.9536145866128495</v>
      </c>
      <c r="U211" s="9">
        <v>388098.855</v>
      </c>
      <c r="W211" s="9">
        <v>350018.824</v>
      </c>
      <c r="Y211" s="9">
        <f t="shared" si="76"/>
        <v>38080.03099999996</v>
      </c>
      <c r="AA211" s="21">
        <f t="shared" si="77"/>
        <v>0.10879423730650542</v>
      </c>
      <c r="AC211" s="9">
        <v>846186.529</v>
      </c>
      <c r="AE211" s="9">
        <v>872617.199</v>
      </c>
      <c r="AG211" s="9">
        <f t="shared" si="78"/>
        <v>-26430.670000000042</v>
      </c>
      <c r="AI211" s="21">
        <f t="shared" si="79"/>
        <v>-0.0302889629384901</v>
      </c>
    </row>
    <row r="212" spans="1:35" ht="12.75" outlineLevel="1">
      <c r="A212" s="1" t="s">
        <v>477</v>
      </c>
      <c r="B212" s="16" t="s">
        <v>478</v>
      </c>
      <c r="C212" s="1" t="s">
        <v>1190</v>
      </c>
      <c r="E212" s="5">
        <v>0</v>
      </c>
      <c r="G212" s="5">
        <v>0</v>
      </c>
      <c r="I212" s="9">
        <f t="shared" si="72"/>
        <v>0</v>
      </c>
      <c r="K212" s="21">
        <f t="shared" si="73"/>
        <v>0</v>
      </c>
      <c r="M212" s="9">
        <v>446.51</v>
      </c>
      <c r="O212" s="9">
        <v>250</v>
      </c>
      <c r="Q212" s="9">
        <f t="shared" si="74"/>
        <v>196.51</v>
      </c>
      <c r="S212" s="21">
        <f t="shared" si="75"/>
        <v>0.78604</v>
      </c>
      <c r="U212" s="9">
        <v>1944.47</v>
      </c>
      <c r="W212" s="9">
        <v>1747.96</v>
      </c>
      <c r="Y212" s="9">
        <f t="shared" si="76"/>
        <v>196.51</v>
      </c>
      <c r="AA212" s="21">
        <f t="shared" si="77"/>
        <v>0.11242248106363989</v>
      </c>
      <c r="AC212" s="9">
        <v>2044.47</v>
      </c>
      <c r="AE212" s="9">
        <v>2097.96</v>
      </c>
      <c r="AG212" s="9">
        <f t="shared" si="78"/>
        <v>-53.49000000000001</v>
      </c>
      <c r="AI212" s="21">
        <f t="shared" si="79"/>
        <v>-0.025496196304981986</v>
      </c>
    </row>
    <row r="213" spans="1:35" ht="12.75" outlineLevel="1">
      <c r="A213" s="1" t="s">
        <v>479</v>
      </c>
      <c r="B213" s="16" t="s">
        <v>480</v>
      </c>
      <c r="C213" s="1" t="s">
        <v>1191</v>
      </c>
      <c r="E213" s="5">
        <v>6568.81</v>
      </c>
      <c r="G213" s="5">
        <v>16192.04</v>
      </c>
      <c r="I213" s="9">
        <f t="shared" si="72"/>
        <v>-9623.23</v>
      </c>
      <c r="K213" s="21">
        <f t="shared" si="73"/>
        <v>-0.5943185664067034</v>
      </c>
      <c r="M213" s="9">
        <v>22691.06</v>
      </c>
      <c r="O213" s="9">
        <v>51490.78</v>
      </c>
      <c r="Q213" s="9">
        <f t="shared" si="74"/>
        <v>-28799.719999999998</v>
      </c>
      <c r="S213" s="21">
        <f t="shared" si="75"/>
        <v>-0.5593179982901793</v>
      </c>
      <c r="U213" s="9">
        <v>49817.34</v>
      </c>
      <c r="W213" s="9">
        <v>81622.02</v>
      </c>
      <c r="Y213" s="9">
        <f t="shared" si="76"/>
        <v>-31804.680000000008</v>
      </c>
      <c r="AA213" s="21">
        <f t="shared" si="77"/>
        <v>-0.3896580849138505</v>
      </c>
      <c r="AC213" s="9">
        <v>143563.43</v>
      </c>
      <c r="AE213" s="9">
        <v>221468.01</v>
      </c>
      <c r="AG213" s="9">
        <f t="shared" si="78"/>
        <v>-77904.58000000002</v>
      </c>
      <c r="AI213" s="21">
        <f t="shared" si="79"/>
        <v>-0.3517644828253074</v>
      </c>
    </row>
    <row r="214" spans="1:35" ht="12.75" outlineLevel="1">
      <c r="A214" s="1" t="s">
        <v>481</v>
      </c>
      <c r="B214" s="16" t="s">
        <v>482</v>
      </c>
      <c r="C214" s="1" t="s">
        <v>1192</v>
      </c>
      <c r="E214" s="5">
        <v>51157.57</v>
      </c>
      <c r="G214" s="5">
        <v>90327.03</v>
      </c>
      <c r="I214" s="9">
        <f t="shared" si="72"/>
        <v>-39169.46</v>
      </c>
      <c r="K214" s="21">
        <f t="shared" si="73"/>
        <v>-0.43364051712981155</v>
      </c>
      <c r="M214" s="9">
        <v>206643.73</v>
      </c>
      <c r="O214" s="9">
        <v>316062.35</v>
      </c>
      <c r="Q214" s="9">
        <f t="shared" si="74"/>
        <v>-109418.61999999997</v>
      </c>
      <c r="S214" s="21">
        <f t="shared" si="75"/>
        <v>-0.346193148282293</v>
      </c>
      <c r="U214" s="9">
        <v>435995.64</v>
      </c>
      <c r="W214" s="9">
        <v>534443.8</v>
      </c>
      <c r="Y214" s="9">
        <f t="shared" si="76"/>
        <v>-98448.16000000003</v>
      </c>
      <c r="AA214" s="21">
        <f t="shared" si="77"/>
        <v>-0.1842067585029521</v>
      </c>
      <c r="AC214" s="9">
        <v>1144882.17</v>
      </c>
      <c r="AE214" s="9">
        <v>1312079.69</v>
      </c>
      <c r="AG214" s="9">
        <f t="shared" si="78"/>
        <v>-167197.52000000002</v>
      </c>
      <c r="AI214" s="21">
        <f t="shared" si="79"/>
        <v>-0.12742939417041052</v>
      </c>
    </row>
    <row r="215" spans="1:35" ht="12.75" outlineLevel="1">
      <c r="A215" s="1" t="s">
        <v>483</v>
      </c>
      <c r="B215" s="16" t="s">
        <v>484</v>
      </c>
      <c r="C215" s="1" t="s">
        <v>1154</v>
      </c>
      <c r="E215" s="5">
        <v>43102.686</v>
      </c>
      <c r="G215" s="5">
        <v>103037.094</v>
      </c>
      <c r="I215" s="9">
        <f t="shared" si="72"/>
        <v>-59934.407999999996</v>
      </c>
      <c r="K215" s="21">
        <f t="shared" si="73"/>
        <v>-0.5816779731773103</v>
      </c>
      <c r="M215" s="9">
        <v>207011.03</v>
      </c>
      <c r="O215" s="9">
        <v>309191.009</v>
      </c>
      <c r="Q215" s="9">
        <f t="shared" si="74"/>
        <v>-102179.97900000002</v>
      </c>
      <c r="S215" s="21">
        <f t="shared" si="75"/>
        <v>-0.33047525971235475</v>
      </c>
      <c r="U215" s="9">
        <v>367133.724</v>
      </c>
      <c r="W215" s="9">
        <v>423562.997</v>
      </c>
      <c r="Y215" s="9">
        <f t="shared" si="76"/>
        <v>-56429.27299999999</v>
      </c>
      <c r="AA215" s="21">
        <f t="shared" si="77"/>
        <v>-0.1332252189159007</v>
      </c>
      <c r="AC215" s="9">
        <v>953465.131</v>
      </c>
      <c r="AE215" s="9">
        <v>888735.577</v>
      </c>
      <c r="AG215" s="9">
        <f t="shared" si="78"/>
        <v>64729.554000000004</v>
      </c>
      <c r="AI215" s="21">
        <f t="shared" si="79"/>
        <v>0.0728333102389126</v>
      </c>
    </row>
    <row r="216" spans="1:35" ht="12.75" outlineLevel="1">
      <c r="A216" s="1" t="s">
        <v>485</v>
      </c>
      <c r="B216" s="16" t="s">
        <v>486</v>
      </c>
      <c r="C216" s="1" t="s">
        <v>1173</v>
      </c>
      <c r="E216" s="5">
        <v>-135.87</v>
      </c>
      <c r="G216" s="5">
        <v>762.4</v>
      </c>
      <c r="I216" s="9">
        <f t="shared" si="72"/>
        <v>-898.27</v>
      </c>
      <c r="K216" s="21">
        <f t="shared" si="73"/>
        <v>-1.178213536201469</v>
      </c>
      <c r="M216" s="9">
        <v>778.93</v>
      </c>
      <c r="O216" s="9">
        <v>2665.58</v>
      </c>
      <c r="Q216" s="9">
        <f t="shared" si="74"/>
        <v>-1886.65</v>
      </c>
      <c r="S216" s="21">
        <f t="shared" si="75"/>
        <v>-0.7077821712347783</v>
      </c>
      <c r="U216" s="9">
        <v>2310</v>
      </c>
      <c r="W216" s="9">
        <v>4152.41</v>
      </c>
      <c r="Y216" s="9">
        <f t="shared" si="76"/>
        <v>-1842.4099999999999</v>
      </c>
      <c r="AA216" s="21">
        <f t="shared" si="77"/>
        <v>-0.44369655212274317</v>
      </c>
      <c r="AC216" s="9">
        <v>10436.19</v>
      </c>
      <c r="AE216" s="9">
        <v>12647.973</v>
      </c>
      <c r="AG216" s="9">
        <f t="shared" si="78"/>
        <v>-2211.7829999999994</v>
      </c>
      <c r="AI216" s="21">
        <f t="shared" si="79"/>
        <v>-0.17487252700492004</v>
      </c>
    </row>
    <row r="217" spans="1:35" ht="12.75" outlineLevel="1">
      <c r="A217" s="1" t="s">
        <v>487</v>
      </c>
      <c r="B217" s="16" t="s">
        <v>488</v>
      </c>
      <c r="C217" s="1" t="s">
        <v>1193</v>
      </c>
      <c r="E217" s="5">
        <v>15260.145</v>
      </c>
      <c r="G217" s="5">
        <v>10222.538</v>
      </c>
      <c r="I217" s="9">
        <f t="shared" si="72"/>
        <v>5037.607</v>
      </c>
      <c r="K217" s="21">
        <f t="shared" si="73"/>
        <v>0.4927941573804861</v>
      </c>
      <c r="M217" s="9">
        <v>48353.876000000004</v>
      </c>
      <c r="O217" s="9">
        <v>52745.776</v>
      </c>
      <c r="Q217" s="9">
        <f t="shared" si="74"/>
        <v>-4391.899999999994</v>
      </c>
      <c r="S217" s="21">
        <f t="shared" si="75"/>
        <v>-0.08326543532130411</v>
      </c>
      <c r="U217" s="9">
        <v>89915.924</v>
      </c>
      <c r="W217" s="9">
        <v>80470.854</v>
      </c>
      <c r="Y217" s="9">
        <f t="shared" si="76"/>
        <v>9445.069999999992</v>
      </c>
      <c r="AA217" s="21">
        <f t="shared" si="77"/>
        <v>0.11737255826811521</v>
      </c>
      <c r="AC217" s="9">
        <v>235753.459</v>
      </c>
      <c r="AE217" s="9">
        <v>210200.34600000002</v>
      </c>
      <c r="AG217" s="9">
        <f t="shared" si="78"/>
        <v>25553.112999999983</v>
      </c>
      <c r="AI217" s="21">
        <f t="shared" si="79"/>
        <v>0.12156551350300814</v>
      </c>
    </row>
    <row r="218" spans="1:35" ht="12.75" outlineLevel="1">
      <c r="A218" s="1" t="s">
        <v>489</v>
      </c>
      <c r="B218" s="16" t="s">
        <v>490</v>
      </c>
      <c r="C218" s="1" t="s">
        <v>1185</v>
      </c>
      <c r="E218" s="5">
        <v>115135.01</v>
      </c>
      <c r="G218" s="5">
        <v>22518.395</v>
      </c>
      <c r="I218" s="9">
        <f t="shared" si="72"/>
        <v>92616.61499999999</v>
      </c>
      <c r="K218" s="21">
        <f t="shared" si="73"/>
        <v>4.112931450043398</v>
      </c>
      <c r="M218" s="9">
        <v>165143.679</v>
      </c>
      <c r="O218" s="9">
        <v>64695.688</v>
      </c>
      <c r="Q218" s="9">
        <f t="shared" si="74"/>
        <v>100447.99100000001</v>
      </c>
      <c r="S218" s="21">
        <f t="shared" si="75"/>
        <v>1.5526226570154105</v>
      </c>
      <c r="U218" s="9">
        <v>232312.454</v>
      </c>
      <c r="W218" s="9">
        <v>87255.525</v>
      </c>
      <c r="Y218" s="9">
        <f t="shared" si="76"/>
        <v>145056.929</v>
      </c>
      <c r="AA218" s="21">
        <f t="shared" si="77"/>
        <v>1.6624383269712721</v>
      </c>
      <c r="AC218" s="9">
        <v>347530.41599999997</v>
      </c>
      <c r="AE218" s="9">
        <v>170405.78399999999</v>
      </c>
      <c r="AG218" s="9">
        <f t="shared" si="78"/>
        <v>177124.63199999998</v>
      </c>
      <c r="AI218" s="21">
        <f t="shared" si="79"/>
        <v>1.0394285208065472</v>
      </c>
    </row>
    <row r="219" spans="1:35" ht="12.75" outlineLevel="1">
      <c r="A219" s="1" t="s">
        <v>491</v>
      </c>
      <c r="B219" s="16" t="s">
        <v>492</v>
      </c>
      <c r="C219" s="1" t="s">
        <v>1194</v>
      </c>
      <c r="E219" s="5">
        <v>7984.036</v>
      </c>
      <c r="G219" s="5">
        <v>12074.413</v>
      </c>
      <c r="I219" s="9">
        <f t="shared" si="72"/>
        <v>-4090.3770000000004</v>
      </c>
      <c r="K219" s="21">
        <f t="shared" si="73"/>
        <v>-0.3387640459209073</v>
      </c>
      <c r="M219" s="9">
        <v>22228.674</v>
      </c>
      <c r="O219" s="9">
        <v>21206.152000000002</v>
      </c>
      <c r="Q219" s="9">
        <f t="shared" si="74"/>
        <v>1022.5219999999972</v>
      </c>
      <c r="S219" s="21">
        <f t="shared" si="75"/>
        <v>0.048218177442093085</v>
      </c>
      <c r="U219" s="9">
        <v>36285.077</v>
      </c>
      <c r="W219" s="9">
        <v>29966.621</v>
      </c>
      <c r="Y219" s="9">
        <f t="shared" si="76"/>
        <v>6318.455999999998</v>
      </c>
      <c r="AA219" s="21">
        <f t="shared" si="77"/>
        <v>0.21084979851415342</v>
      </c>
      <c r="AC219" s="9">
        <v>106601.50899999999</v>
      </c>
      <c r="AE219" s="9">
        <v>94715.823</v>
      </c>
      <c r="AG219" s="9">
        <f t="shared" si="78"/>
        <v>11885.685999999987</v>
      </c>
      <c r="AI219" s="21">
        <f t="shared" si="79"/>
        <v>0.12548786067138948</v>
      </c>
    </row>
    <row r="220" spans="1:35" ht="12.75" outlineLevel="1">
      <c r="A220" s="1" t="s">
        <v>493</v>
      </c>
      <c r="B220" s="16" t="s">
        <v>494</v>
      </c>
      <c r="C220" s="1" t="s">
        <v>1195</v>
      </c>
      <c r="E220" s="5">
        <v>5346.05</v>
      </c>
      <c r="G220" s="5">
        <v>7124.461</v>
      </c>
      <c r="I220" s="9">
        <f t="shared" si="72"/>
        <v>-1778.411</v>
      </c>
      <c r="K220" s="21">
        <f t="shared" si="73"/>
        <v>-0.24962042742601862</v>
      </c>
      <c r="M220" s="9">
        <v>15579.288</v>
      </c>
      <c r="O220" s="9">
        <v>42051.776</v>
      </c>
      <c r="Q220" s="9">
        <f t="shared" si="74"/>
        <v>-26472.487999999998</v>
      </c>
      <c r="S220" s="21">
        <f t="shared" si="75"/>
        <v>-0.6295212834768262</v>
      </c>
      <c r="U220" s="9">
        <v>26377.533</v>
      </c>
      <c r="W220" s="9">
        <v>50673.829</v>
      </c>
      <c r="Y220" s="9">
        <f t="shared" si="76"/>
        <v>-24296.296</v>
      </c>
      <c r="AA220" s="21">
        <f t="shared" si="77"/>
        <v>-0.47946437992676655</v>
      </c>
      <c r="AC220" s="9">
        <v>67690.507</v>
      </c>
      <c r="AE220" s="9">
        <v>59197.312</v>
      </c>
      <c r="AG220" s="9">
        <f t="shared" si="78"/>
        <v>8493.195</v>
      </c>
      <c r="AI220" s="21">
        <f t="shared" si="79"/>
        <v>0.14347264619042163</v>
      </c>
    </row>
    <row r="221" spans="1:35" ht="12.75" outlineLevel="1">
      <c r="A221" s="1" t="s">
        <v>495</v>
      </c>
      <c r="B221" s="16" t="s">
        <v>496</v>
      </c>
      <c r="C221" s="1" t="s">
        <v>1196</v>
      </c>
      <c r="E221" s="5">
        <v>403.058</v>
      </c>
      <c r="G221" s="5">
        <v>49892.142</v>
      </c>
      <c r="I221" s="9">
        <f t="shared" si="72"/>
        <v>-49489.084</v>
      </c>
      <c r="K221" s="21">
        <f t="shared" si="73"/>
        <v>-0.9919214131956893</v>
      </c>
      <c r="M221" s="9">
        <v>71774.116</v>
      </c>
      <c r="O221" s="9">
        <v>186332.399</v>
      </c>
      <c r="Q221" s="9">
        <f t="shared" si="74"/>
        <v>-114558.28300000001</v>
      </c>
      <c r="S221" s="21">
        <f t="shared" si="75"/>
        <v>-0.6148060327393735</v>
      </c>
      <c r="U221" s="9">
        <v>144591.245</v>
      </c>
      <c r="W221" s="9">
        <v>302065.615</v>
      </c>
      <c r="Y221" s="9">
        <f t="shared" si="76"/>
        <v>-157474.37</v>
      </c>
      <c r="AA221" s="21">
        <f t="shared" si="77"/>
        <v>-0.521325043898161</v>
      </c>
      <c r="AC221" s="9">
        <v>102934.16</v>
      </c>
      <c r="AE221" s="9">
        <v>622998.284</v>
      </c>
      <c r="AG221" s="9">
        <f t="shared" si="78"/>
        <v>-520064.12399999995</v>
      </c>
      <c r="AI221" s="21">
        <f t="shared" si="79"/>
        <v>-0.8347761741186432</v>
      </c>
    </row>
    <row r="222" spans="1:35" ht="12.75" outlineLevel="1">
      <c r="A222" s="1" t="s">
        <v>497</v>
      </c>
      <c r="B222" s="16" t="s">
        <v>498</v>
      </c>
      <c r="C222" s="1" t="s">
        <v>1197</v>
      </c>
      <c r="E222" s="5">
        <v>22298.739</v>
      </c>
      <c r="G222" s="5">
        <v>29859.261000000002</v>
      </c>
      <c r="I222" s="9">
        <f t="shared" si="72"/>
        <v>-7560.522000000001</v>
      </c>
      <c r="K222" s="21">
        <f t="shared" si="73"/>
        <v>-0.25320526184489295</v>
      </c>
      <c r="M222" s="9">
        <v>70425.321</v>
      </c>
      <c r="O222" s="9">
        <v>82139.719</v>
      </c>
      <c r="Q222" s="9">
        <f t="shared" si="74"/>
        <v>-11714.398000000001</v>
      </c>
      <c r="S222" s="21">
        <f t="shared" si="75"/>
        <v>-0.1426155110172705</v>
      </c>
      <c r="U222" s="9">
        <v>143214.254</v>
      </c>
      <c r="W222" s="9">
        <v>135217.936</v>
      </c>
      <c r="Y222" s="9">
        <f t="shared" si="76"/>
        <v>7996.317999999999</v>
      </c>
      <c r="AA222" s="21">
        <f t="shared" si="77"/>
        <v>0.05913651869379222</v>
      </c>
      <c r="AC222" s="9">
        <v>383542.65099999995</v>
      </c>
      <c r="AE222" s="9">
        <v>352309.73</v>
      </c>
      <c r="AG222" s="9">
        <f t="shared" si="78"/>
        <v>31232.920999999973</v>
      </c>
      <c r="AI222" s="21">
        <f t="shared" si="79"/>
        <v>0.08865188310297299</v>
      </c>
    </row>
    <row r="223" spans="1:35" ht="12.75" outlineLevel="1">
      <c r="A223" s="1" t="s">
        <v>499</v>
      </c>
      <c r="B223" s="16" t="s">
        <v>500</v>
      </c>
      <c r="C223" s="1" t="s">
        <v>1198</v>
      </c>
      <c r="E223" s="5">
        <v>329837.498</v>
      </c>
      <c r="G223" s="5">
        <v>411143.048</v>
      </c>
      <c r="I223" s="9">
        <f t="shared" si="72"/>
        <v>-81305.54999999999</v>
      </c>
      <c r="K223" s="21">
        <f t="shared" si="73"/>
        <v>-0.19775489430141108</v>
      </c>
      <c r="M223" s="9">
        <v>1036392.494</v>
      </c>
      <c r="O223" s="9">
        <v>806980.248</v>
      </c>
      <c r="Q223" s="9">
        <f t="shared" si="74"/>
        <v>229412.24599999993</v>
      </c>
      <c r="S223" s="21">
        <f t="shared" si="75"/>
        <v>0.2842848341933642</v>
      </c>
      <c r="U223" s="9">
        <v>1474652.206</v>
      </c>
      <c r="W223" s="9">
        <v>1421395.475</v>
      </c>
      <c r="Y223" s="9">
        <f t="shared" si="76"/>
        <v>53256.73099999991</v>
      </c>
      <c r="AA223" s="21">
        <f t="shared" si="77"/>
        <v>0.037467919334694594</v>
      </c>
      <c r="AC223" s="9">
        <v>3696580.459</v>
      </c>
      <c r="AE223" s="9">
        <v>3353428.937</v>
      </c>
      <c r="AG223" s="9">
        <f t="shared" si="78"/>
        <v>343151.5219999999</v>
      </c>
      <c r="AI223" s="21">
        <f t="shared" si="79"/>
        <v>0.10232855040219983</v>
      </c>
    </row>
    <row r="224" spans="1:35" ht="12.75" outlineLevel="1">
      <c r="A224" s="1" t="s">
        <v>501</v>
      </c>
      <c r="B224" s="16" t="s">
        <v>502</v>
      </c>
      <c r="C224" s="1" t="s">
        <v>1190</v>
      </c>
      <c r="E224" s="5">
        <v>121331.94</v>
      </c>
      <c r="G224" s="5">
        <v>155676.61</v>
      </c>
      <c r="I224" s="9">
        <f t="shared" si="72"/>
        <v>-34344.669999999984</v>
      </c>
      <c r="K224" s="21">
        <f t="shared" si="73"/>
        <v>-0.22061547974355292</v>
      </c>
      <c r="M224" s="9">
        <v>363691.75</v>
      </c>
      <c r="O224" s="9">
        <v>630187.36</v>
      </c>
      <c r="Q224" s="9">
        <f t="shared" si="74"/>
        <v>-266495.61</v>
      </c>
      <c r="S224" s="21">
        <f t="shared" si="75"/>
        <v>-0.42288314065835914</v>
      </c>
      <c r="U224" s="9">
        <v>605723.13</v>
      </c>
      <c r="W224" s="9">
        <v>864304.96</v>
      </c>
      <c r="Y224" s="9">
        <f t="shared" si="76"/>
        <v>-258581.82999999996</v>
      </c>
      <c r="AA224" s="21">
        <f t="shared" si="77"/>
        <v>-0.2991789263826508</v>
      </c>
      <c r="AC224" s="9">
        <v>1253876.97</v>
      </c>
      <c r="AE224" s="9">
        <v>1805463.03</v>
      </c>
      <c r="AG224" s="9">
        <f t="shared" si="78"/>
        <v>-551586.06</v>
      </c>
      <c r="AI224" s="21">
        <f t="shared" si="79"/>
        <v>-0.30550947365563064</v>
      </c>
    </row>
    <row r="225" spans="1:35" ht="12.75" outlineLevel="1">
      <c r="A225" s="1" t="s">
        <v>503</v>
      </c>
      <c r="B225" s="16" t="s">
        <v>504</v>
      </c>
      <c r="C225" s="1" t="s">
        <v>1199</v>
      </c>
      <c r="E225" s="5">
        <v>5842.39</v>
      </c>
      <c r="G225" s="5">
        <v>3136.21</v>
      </c>
      <c r="I225" s="9">
        <f t="shared" si="72"/>
        <v>2706.1800000000003</v>
      </c>
      <c r="K225" s="21">
        <f t="shared" si="73"/>
        <v>0.8628822687256276</v>
      </c>
      <c r="M225" s="9">
        <v>17226.08</v>
      </c>
      <c r="O225" s="9">
        <v>9408.63</v>
      </c>
      <c r="Q225" s="9">
        <f t="shared" si="74"/>
        <v>7817.450000000003</v>
      </c>
      <c r="S225" s="21">
        <f t="shared" si="75"/>
        <v>0.8308807977356962</v>
      </c>
      <c r="U225" s="9">
        <v>29211.94</v>
      </c>
      <c r="W225" s="9">
        <v>15681.05</v>
      </c>
      <c r="Y225" s="9">
        <f t="shared" si="76"/>
        <v>13530.89</v>
      </c>
      <c r="AA225" s="21">
        <f t="shared" si="77"/>
        <v>0.8628816310132293</v>
      </c>
      <c r="AC225" s="9">
        <v>51165.41</v>
      </c>
      <c r="AE225" s="9">
        <v>50916.18</v>
      </c>
      <c r="AG225" s="9">
        <f t="shared" si="78"/>
        <v>249.2300000000032</v>
      </c>
      <c r="AI225" s="21">
        <f t="shared" si="79"/>
        <v>0.0048949076698213256</v>
      </c>
    </row>
    <row r="226" spans="1:35" ht="12.75" outlineLevel="1">
      <c r="A226" s="1" t="s">
        <v>505</v>
      </c>
      <c r="B226" s="16" t="s">
        <v>506</v>
      </c>
      <c r="C226" s="1" t="s">
        <v>1200</v>
      </c>
      <c r="E226" s="5">
        <v>31260.012</v>
      </c>
      <c r="G226" s="5">
        <v>33744.066</v>
      </c>
      <c r="I226" s="9">
        <f t="shared" si="72"/>
        <v>-2484.054</v>
      </c>
      <c r="K226" s="21">
        <f t="shared" si="73"/>
        <v>-0.0736145430725509</v>
      </c>
      <c r="M226" s="9">
        <v>98581.466</v>
      </c>
      <c r="O226" s="9">
        <v>111942.448</v>
      </c>
      <c r="Q226" s="9">
        <f t="shared" si="74"/>
        <v>-13360.982000000004</v>
      </c>
      <c r="S226" s="21">
        <f t="shared" si="75"/>
        <v>-0.11935581398041253</v>
      </c>
      <c r="U226" s="9">
        <v>166852.891</v>
      </c>
      <c r="W226" s="9">
        <v>170055.3</v>
      </c>
      <c r="Y226" s="9">
        <f t="shared" si="76"/>
        <v>-3202.408999999985</v>
      </c>
      <c r="AA226" s="21">
        <f t="shared" si="77"/>
        <v>-0.018831574199686722</v>
      </c>
      <c r="AC226" s="9">
        <v>426446.767</v>
      </c>
      <c r="AE226" s="9">
        <v>381451.89300000004</v>
      </c>
      <c r="AG226" s="9">
        <f t="shared" si="78"/>
        <v>44994.87399999995</v>
      </c>
      <c r="AI226" s="21">
        <f t="shared" si="79"/>
        <v>0.11795687693703476</v>
      </c>
    </row>
    <row r="227" spans="1:35" ht="12.75" outlineLevel="1">
      <c r="A227" s="1" t="s">
        <v>507</v>
      </c>
      <c r="B227" s="16" t="s">
        <v>508</v>
      </c>
      <c r="C227" s="1" t="s">
        <v>1201</v>
      </c>
      <c r="E227" s="5">
        <v>1709.689</v>
      </c>
      <c r="G227" s="5">
        <v>18861.532</v>
      </c>
      <c r="I227" s="9">
        <f t="shared" si="72"/>
        <v>-17151.843</v>
      </c>
      <c r="K227" s="21">
        <f t="shared" si="73"/>
        <v>-0.9093557723731032</v>
      </c>
      <c r="M227" s="9">
        <v>13827.663</v>
      </c>
      <c r="O227" s="9">
        <v>22831.885</v>
      </c>
      <c r="Q227" s="9">
        <f t="shared" si="74"/>
        <v>-9004.221999999998</v>
      </c>
      <c r="S227" s="21">
        <f t="shared" si="75"/>
        <v>-0.39437050423125375</v>
      </c>
      <c r="U227" s="9">
        <v>16704.974000000002</v>
      </c>
      <c r="W227" s="9">
        <v>30671.511</v>
      </c>
      <c r="Y227" s="9">
        <f t="shared" si="76"/>
        <v>-13966.536999999997</v>
      </c>
      <c r="AA227" s="21">
        <f t="shared" si="77"/>
        <v>-0.45535862253411635</v>
      </c>
      <c r="AC227" s="9">
        <v>39460.872</v>
      </c>
      <c r="AE227" s="9">
        <v>57783.966</v>
      </c>
      <c r="AG227" s="9">
        <f t="shared" si="78"/>
        <v>-18323.093999999997</v>
      </c>
      <c r="AI227" s="21">
        <f t="shared" si="79"/>
        <v>-0.31709651082101215</v>
      </c>
    </row>
    <row r="228" spans="1:35" ht="12.75" outlineLevel="1">
      <c r="A228" s="1" t="s">
        <v>509</v>
      </c>
      <c r="B228" s="16" t="s">
        <v>510</v>
      </c>
      <c r="C228" s="1" t="s">
        <v>1202</v>
      </c>
      <c r="E228" s="5">
        <v>69910.935</v>
      </c>
      <c r="G228" s="5">
        <v>66488.414</v>
      </c>
      <c r="I228" s="9">
        <f t="shared" si="72"/>
        <v>3422.5209999999934</v>
      </c>
      <c r="K228" s="21">
        <f t="shared" si="73"/>
        <v>0.05147544954223142</v>
      </c>
      <c r="M228" s="9">
        <v>188081.255</v>
      </c>
      <c r="O228" s="9">
        <v>209055.694</v>
      </c>
      <c r="Q228" s="9">
        <f t="shared" si="74"/>
        <v>-20974.438999999984</v>
      </c>
      <c r="S228" s="21">
        <f t="shared" si="75"/>
        <v>-0.10032943183073495</v>
      </c>
      <c r="U228" s="9">
        <v>365807.063</v>
      </c>
      <c r="W228" s="9">
        <v>344138.526</v>
      </c>
      <c r="Y228" s="9">
        <f t="shared" si="76"/>
        <v>21668.53700000001</v>
      </c>
      <c r="AA228" s="21">
        <f t="shared" si="77"/>
        <v>0.06296457781655057</v>
      </c>
      <c r="AC228" s="9">
        <v>868303.9569999999</v>
      </c>
      <c r="AE228" s="9">
        <v>942274.608</v>
      </c>
      <c r="AG228" s="9">
        <f t="shared" si="78"/>
        <v>-73970.65100000007</v>
      </c>
      <c r="AI228" s="21">
        <f t="shared" si="79"/>
        <v>-0.07850222257076896</v>
      </c>
    </row>
    <row r="229" spans="1:35" ht="12.75" outlineLevel="1">
      <c r="A229" s="1" t="s">
        <v>511</v>
      </c>
      <c r="B229" s="16" t="s">
        <v>512</v>
      </c>
      <c r="C229" s="1" t="s">
        <v>1203</v>
      </c>
      <c r="E229" s="5">
        <v>4251.264</v>
      </c>
      <c r="G229" s="5">
        <v>3470.435</v>
      </c>
      <c r="I229" s="9">
        <f t="shared" si="72"/>
        <v>780.8290000000002</v>
      </c>
      <c r="K229" s="21">
        <f t="shared" si="73"/>
        <v>0.2249945612005412</v>
      </c>
      <c r="M229" s="9">
        <v>11771.298</v>
      </c>
      <c r="O229" s="9">
        <v>11455.569</v>
      </c>
      <c r="Q229" s="9">
        <f t="shared" si="74"/>
        <v>315.7290000000012</v>
      </c>
      <c r="S229" s="21">
        <f t="shared" si="75"/>
        <v>0.02756118006883824</v>
      </c>
      <c r="U229" s="9">
        <v>19912.455</v>
      </c>
      <c r="W229" s="9">
        <v>18427.736</v>
      </c>
      <c r="Y229" s="9">
        <f t="shared" si="76"/>
        <v>1484.719000000001</v>
      </c>
      <c r="AA229" s="21">
        <f t="shared" si="77"/>
        <v>0.08056979978441198</v>
      </c>
      <c r="AC229" s="9">
        <v>50535.448000000004</v>
      </c>
      <c r="AE229" s="9">
        <v>42210.59</v>
      </c>
      <c r="AG229" s="9">
        <f t="shared" si="78"/>
        <v>8324.858000000007</v>
      </c>
      <c r="AI229" s="21">
        <f t="shared" si="79"/>
        <v>0.19722202414133533</v>
      </c>
    </row>
    <row r="230" spans="1:35" ht="12.75" outlineLevel="1">
      <c r="A230" s="1" t="s">
        <v>513</v>
      </c>
      <c r="B230" s="16" t="s">
        <v>514</v>
      </c>
      <c r="C230" s="1" t="s">
        <v>1204</v>
      </c>
      <c r="E230" s="5">
        <v>10358.639</v>
      </c>
      <c r="G230" s="5">
        <v>7911.171</v>
      </c>
      <c r="I230" s="9">
        <f t="shared" si="72"/>
        <v>2447.467999999999</v>
      </c>
      <c r="K230" s="21">
        <f t="shared" si="73"/>
        <v>0.3093686130662577</v>
      </c>
      <c r="M230" s="9">
        <v>36333.793</v>
      </c>
      <c r="O230" s="9">
        <v>23835.686</v>
      </c>
      <c r="Q230" s="9">
        <f t="shared" si="74"/>
        <v>12498.106999999996</v>
      </c>
      <c r="S230" s="21">
        <f t="shared" si="75"/>
        <v>0.5243443381491095</v>
      </c>
      <c r="U230" s="9">
        <v>57479.759</v>
      </c>
      <c r="W230" s="9">
        <v>38624.55</v>
      </c>
      <c r="Y230" s="9">
        <f t="shared" si="76"/>
        <v>18855.208999999995</v>
      </c>
      <c r="AA230" s="21">
        <f t="shared" si="77"/>
        <v>0.4881664381850402</v>
      </c>
      <c r="AC230" s="9">
        <v>143419.903</v>
      </c>
      <c r="AE230" s="9">
        <v>80100.94200000001</v>
      </c>
      <c r="AG230" s="9">
        <f t="shared" si="78"/>
        <v>63318.96099999998</v>
      </c>
      <c r="AI230" s="21">
        <f t="shared" si="79"/>
        <v>0.79048959249443</v>
      </c>
    </row>
    <row r="231" spans="1:35" ht="12.75" outlineLevel="1">
      <c r="A231" s="1" t="s">
        <v>515</v>
      </c>
      <c r="B231" s="16" t="s">
        <v>516</v>
      </c>
      <c r="C231" s="1" t="s">
        <v>1205</v>
      </c>
      <c r="E231" s="5">
        <v>46579.019</v>
      </c>
      <c r="G231" s="5">
        <v>40791.808</v>
      </c>
      <c r="I231" s="9">
        <f t="shared" si="72"/>
        <v>5787.211000000003</v>
      </c>
      <c r="K231" s="21">
        <f t="shared" si="73"/>
        <v>0.1418718925133204</v>
      </c>
      <c r="M231" s="9">
        <v>140100.844</v>
      </c>
      <c r="O231" s="9">
        <v>133555.177</v>
      </c>
      <c r="Q231" s="9">
        <f t="shared" si="74"/>
        <v>6545.667000000016</v>
      </c>
      <c r="S231" s="21">
        <f t="shared" si="75"/>
        <v>0.049010956722404075</v>
      </c>
      <c r="U231" s="9">
        <v>232964.907</v>
      </c>
      <c r="W231" s="9">
        <v>221749.289</v>
      </c>
      <c r="Y231" s="9">
        <f t="shared" si="76"/>
        <v>11215.618000000017</v>
      </c>
      <c r="AA231" s="21">
        <f t="shared" si="77"/>
        <v>0.05057792090598323</v>
      </c>
      <c r="AC231" s="9">
        <v>562395.3049999999</v>
      </c>
      <c r="AE231" s="9">
        <v>617499.7749999999</v>
      </c>
      <c r="AG231" s="9">
        <f t="shared" si="78"/>
        <v>-55104.46999999997</v>
      </c>
      <c r="AI231" s="21">
        <f t="shared" si="79"/>
        <v>-0.0892380406130512</v>
      </c>
    </row>
    <row r="232" spans="1:35" ht="12.75" outlineLevel="1">
      <c r="A232" s="1" t="s">
        <v>517</v>
      </c>
      <c r="B232" s="16" t="s">
        <v>518</v>
      </c>
      <c r="C232" s="1" t="s">
        <v>1206</v>
      </c>
      <c r="E232" s="5">
        <v>277150.773</v>
      </c>
      <c r="G232" s="5">
        <v>256247.603</v>
      </c>
      <c r="I232" s="9">
        <f t="shared" si="72"/>
        <v>20903.169999999984</v>
      </c>
      <c r="K232" s="21">
        <f t="shared" si="73"/>
        <v>0.08157410939762033</v>
      </c>
      <c r="M232" s="9">
        <v>744281.424</v>
      </c>
      <c r="O232" s="9">
        <v>819346.25</v>
      </c>
      <c r="Q232" s="9">
        <f t="shared" si="74"/>
        <v>-75064.826</v>
      </c>
      <c r="S232" s="21">
        <f t="shared" si="75"/>
        <v>-0.09161551175708682</v>
      </c>
      <c r="U232" s="9">
        <v>1252501.419</v>
      </c>
      <c r="W232" s="9">
        <v>1307477.988</v>
      </c>
      <c r="Y232" s="9">
        <f t="shared" si="76"/>
        <v>-54976.5689999999</v>
      </c>
      <c r="AA232" s="21">
        <f t="shared" si="77"/>
        <v>-0.04204779698363832</v>
      </c>
      <c r="AC232" s="9">
        <v>3111348.357</v>
      </c>
      <c r="AE232" s="9">
        <v>3190070.182</v>
      </c>
      <c r="AG232" s="9">
        <f t="shared" si="78"/>
        <v>-78721.82500000019</v>
      </c>
      <c r="AI232" s="21">
        <f t="shared" si="79"/>
        <v>-0.024677145175108935</v>
      </c>
    </row>
    <row r="233" spans="1:35" ht="12.75" outlineLevel="1">
      <c r="A233" s="1" t="s">
        <v>519</v>
      </c>
      <c r="B233" s="16" t="s">
        <v>520</v>
      </c>
      <c r="C233" s="1" t="s">
        <v>1207</v>
      </c>
      <c r="E233" s="5">
        <v>4667.47</v>
      </c>
      <c r="G233" s="5">
        <v>3413.82</v>
      </c>
      <c r="I233" s="9">
        <f t="shared" si="72"/>
        <v>1253.65</v>
      </c>
      <c r="K233" s="21">
        <f t="shared" si="73"/>
        <v>0.36722791476996447</v>
      </c>
      <c r="M233" s="9">
        <v>11454.62</v>
      </c>
      <c r="O233" s="9">
        <v>10858.68</v>
      </c>
      <c r="Q233" s="9">
        <f t="shared" si="74"/>
        <v>595.9400000000005</v>
      </c>
      <c r="S233" s="21">
        <f t="shared" si="75"/>
        <v>0.05488144046974407</v>
      </c>
      <c r="U233" s="9">
        <v>18592.9</v>
      </c>
      <c r="W233" s="9">
        <v>17025.8</v>
      </c>
      <c r="Y233" s="9">
        <f t="shared" si="76"/>
        <v>1567.1000000000022</v>
      </c>
      <c r="AA233" s="21">
        <f t="shared" si="77"/>
        <v>0.09204266466186624</v>
      </c>
      <c r="AC233" s="9">
        <v>45069.68</v>
      </c>
      <c r="AE233" s="9">
        <v>41827.19</v>
      </c>
      <c r="AG233" s="9">
        <f t="shared" si="78"/>
        <v>3242.489999999998</v>
      </c>
      <c r="AI233" s="21">
        <f t="shared" si="79"/>
        <v>0.07752110529060159</v>
      </c>
    </row>
    <row r="234" spans="1:35" ht="12.75" outlineLevel="1">
      <c r="A234" s="1" t="s">
        <v>521</v>
      </c>
      <c r="B234" s="16" t="s">
        <v>522</v>
      </c>
      <c r="C234" s="1" t="s">
        <v>1208</v>
      </c>
      <c r="E234" s="5">
        <v>67972.41</v>
      </c>
      <c r="G234" s="5">
        <v>57436.59</v>
      </c>
      <c r="I234" s="9">
        <f aca="true" t="shared" si="80" ref="I234:I265">+E234-G234</f>
        <v>10535.820000000007</v>
      </c>
      <c r="K234" s="21">
        <f aca="true" t="shared" si="81" ref="K234:K265">IF(G234&lt;0,IF(I234=0,0,IF(OR(G234=0,E234=0),"N.M.",IF(ABS(I234/G234)&gt;=10,"N.M.",I234/(-G234)))),IF(I234=0,0,IF(OR(G234=0,E234=0),"N.M.",IF(ABS(I234/G234)&gt;=10,"N.M.",I234/G234))))</f>
        <v>0.1834339399327155</v>
      </c>
      <c r="M234" s="9">
        <v>185460.78</v>
      </c>
      <c r="O234" s="9">
        <v>140429.08</v>
      </c>
      <c r="Q234" s="9">
        <f aca="true" t="shared" si="82" ref="Q234:Q265">(+M234-O234)</f>
        <v>45031.70000000001</v>
      </c>
      <c r="S234" s="21">
        <f aca="true" t="shared" si="83" ref="S234:S265">IF(O234&lt;0,IF(Q234=0,0,IF(OR(O234=0,M234=0),"N.M.",IF(ABS(Q234/O234)&gt;=10,"N.M.",Q234/(-O234)))),IF(Q234=0,0,IF(OR(O234=0,M234=0),"N.M.",IF(ABS(Q234/O234)&gt;=10,"N.M.",Q234/O234))))</f>
        <v>0.3206721855615661</v>
      </c>
      <c r="U234" s="9">
        <v>197792.77</v>
      </c>
      <c r="W234" s="9">
        <v>190885.66</v>
      </c>
      <c r="Y234" s="9">
        <f aca="true" t="shared" si="84" ref="Y234:Y265">(+U234-W234)</f>
        <v>6907.109999999986</v>
      </c>
      <c r="AA234" s="21">
        <f aca="true" t="shared" si="85" ref="AA234:AA265">IF(W234&lt;0,IF(Y234=0,0,IF(OR(W234=0,U234=0),"N.M.",IF(ABS(Y234/W234)&gt;=10,"N.M.",Y234/(-W234)))),IF(Y234=0,0,IF(OR(W234=0,U234=0),"N.M.",IF(ABS(Y234/W234)&gt;=10,"N.M.",Y234/W234))))</f>
        <v>0.03618454104933805</v>
      </c>
      <c r="AC234" s="9">
        <v>698883.12</v>
      </c>
      <c r="AE234" s="9">
        <v>567249.81</v>
      </c>
      <c r="AG234" s="9">
        <f aca="true" t="shared" si="86" ref="AG234:AG265">(+AC234-AE234)</f>
        <v>131633.30999999994</v>
      </c>
      <c r="AI234" s="21">
        <f aca="true" t="shared" si="87" ref="AI234:AI265">IF(AE234&lt;0,IF(AG234=0,0,IF(OR(AE234=0,AC234=0),"N.M.",IF(ABS(AG234/AE234)&gt;=10,"N.M.",AG234/(-AE234)))),IF(AG234=0,0,IF(OR(AE234=0,AC234=0),"N.M.",IF(ABS(AG234/AE234)&gt;=10,"N.M.",AG234/AE234))))</f>
        <v>0.2320552738483948</v>
      </c>
    </row>
    <row r="235" spans="1:35" ht="12.75" outlineLevel="1">
      <c r="A235" s="1" t="s">
        <v>523</v>
      </c>
      <c r="B235" s="16" t="s">
        <v>524</v>
      </c>
      <c r="C235" s="1" t="s">
        <v>1209</v>
      </c>
      <c r="E235" s="5">
        <v>8761.89</v>
      </c>
      <c r="G235" s="5">
        <v>8749.54</v>
      </c>
      <c r="I235" s="9">
        <f t="shared" si="80"/>
        <v>12.349999999998545</v>
      </c>
      <c r="K235" s="21">
        <f t="shared" si="81"/>
        <v>0.0014115027761457794</v>
      </c>
      <c r="M235" s="9">
        <v>24919.35</v>
      </c>
      <c r="O235" s="9">
        <v>29077.37</v>
      </c>
      <c r="Q235" s="9">
        <f t="shared" si="82"/>
        <v>-4158.02</v>
      </c>
      <c r="S235" s="21">
        <f t="shared" si="83"/>
        <v>-0.14299848989093583</v>
      </c>
      <c r="U235" s="9">
        <v>47224.52</v>
      </c>
      <c r="W235" s="9">
        <v>45704.26</v>
      </c>
      <c r="Y235" s="9">
        <f t="shared" si="84"/>
        <v>1520.2599999999948</v>
      </c>
      <c r="AA235" s="21">
        <f t="shared" si="85"/>
        <v>0.03326298248784675</v>
      </c>
      <c r="AC235" s="9">
        <v>137339.83</v>
      </c>
      <c r="AE235" s="9">
        <v>134485.32</v>
      </c>
      <c r="AG235" s="9">
        <f t="shared" si="86"/>
        <v>2854.50999999998</v>
      </c>
      <c r="AI235" s="21">
        <f t="shared" si="87"/>
        <v>0.021225439326760572</v>
      </c>
    </row>
    <row r="236" spans="1:35" ht="12.75" outlineLevel="1">
      <c r="A236" s="1" t="s">
        <v>525</v>
      </c>
      <c r="B236" s="16" t="s">
        <v>526</v>
      </c>
      <c r="C236" s="1" t="s">
        <v>1210</v>
      </c>
      <c r="E236" s="5">
        <v>11385.05</v>
      </c>
      <c r="G236" s="5">
        <v>6409</v>
      </c>
      <c r="I236" s="9">
        <f t="shared" si="80"/>
        <v>4976.049999999999</v>
      </c>
      <c r="K236" s="21">
        <f t="shared" si="81"/>
        <v>0.7764159775315961</v>
      </c>
      <c r="M236" s="9">
        <v>35986.28</v>
      </c>
      <c r="O236" s="9">
        <v>40159.41</v>
      </c>
      <c r="Q236" s="9">
        <f t="shared" si="82"/>
        <v>-4173.130000000005</v>
      </c>
      <c r="S236" s="21">
        <f t="shared" si="83"/>
        <v>-0.10391412622844819</v>
      </c>
      <c r="U236" s="9">
        <v>55205.69</v>
      </c>
      <c r="W236" s="9">
        <v>50537.57</v>
      </c>
      <c r="Y236" s="9">
        <f t="shared" si="84"/>
        <v>4668.120000000003</v>
      </c>
      <c r="AA236" s="21">
        <f t="shared" si="85"/>
        <v>0.09236930070044924</v>
      </c>
      <c r="AC236" s="9">
        <v>134642.74</v>
      </c>
      <c r="AE236" s="9">
        <v>141109.36</v>
      </c>
      <c r="AG236" s="9">
        <f t="shared" si="86"/>
        <v>-6466.619999999995</v>
      </c>
      <c r="AI236" s="21">
        <f t="shared" si="87"/>
        <v>-0.04582700963281242</v>
      </c>
    </row>
    <row r="237" spans="1:35" ht="12.75" outlineLevel="1">
      <c r="A237" s="1" t="s">
        <v>527</v>
      </c>
      <c r="B237" s="16" t="s">
        <v>528</v>
      </c>
      <c r="C237" s="1" t="s">
        <v>1211</v>
      </c>
      <c r="E237" s="5">
        <v>45157.698</v>
      </c>
      <c r="G237" s="5">
        <v>46168.035</v>
      </c>
      <c r="I237" s="9">
        <f t="shared" si="80"/>
        <v>-1010.3370000000068</v>
      </c>
      <c r="K237" s="21">
        <f t="shared" si="81"/>
        <v>-0.02188390733978621</v>
      </c>
      <c r="M237" s="9">
        <v>134085.693</v>
      </c>
      <c r="O237" s="9">
        <v>151447.481</v>
      </c>
      <c r="Q237" s="9">
        <f t="shared" si="82"/>
        <v>-17361.788</v>
      </c>
      <c r="S237" s="21">
        <f t="shared" si="83"/>
        <v>-0.11463900148989603</v>
      </c>
      <c r="U237" s="9">
        <v>209722.587</v>
      </c>
      <c r="W237" s="9">
        <v>239626.343</v>
      </c>
      <c r="Y237" s="9">
        <f t="shared" si="84"/>
        <v>-29903.755999999994</v>
      </c>
      <c r="AA237" s="21">
        <f t="shared" si="85"/>
        <v>-0.12479327450237804</v>
      </c>
      <c r="AC237" s="9">
        <v>588182.791</v>
      </c>
      <c r="AE237" s="9">
        <v>579245.91</v>
      </c>
      <c r="AG237" s="9">
        <f t="shared" si="86"/>
        <v>8936.880999999936</v>
      </c>
      <c r="AI237" s="21">
        <f t="shared" si="87"/>
        <v>0.015428474928722303</v>
      </c>
    </row>
    <row r="238" spans="1:35" ht="12.75" outlineLevel="1">
      <c r="A238" s="1" t="s">
        <v>529</v>
      </c>
      <c r="B238" s="16" t="s">
        <v>530</v>
      </c>
      <c r="C238" s="1" t="s">
        <v>1212</v>
      </c>
      <c r="E238" s="5">
        <v>76793.769</v>
      </c>
      <c r="G238" s="5">
        <v>56377.252</v>
      </c>
      <c r="I238" s="9">
        <f t="shared" si="80"/>
        <v>20416.517</v>
      </c>
      <c r="K238" s="21">
        <f t="shared" si="81"/>
        <v>0.36214104582465284</v>
      </c>
      <c r="M238" s="9">
        <v>218481.398</v>
      </c>
      <c r="O238" s="9">
        <v>171860.879</v>
      </c>
      <c r="Q238" s="9">
        <f t="shared" si="82"/>
        <v>46620.519</v>
      </c>
      <c r="S238" s="21">
        <f t="shared" si="83"/>
        <v>0.27126894306178895</v>
      </c>
      <c r="U238" s="9">
        <v>352451.396</v>
      </c>
      <c r="W238" s="9">
        <v>244139.294</v>
      </c>
      <c r="Y238" s="9">
        <f t="shared" si="84"/>
        <v>108312.10200000001</v>
      </c>
      <c r="AA238" s="21">
        <f t="shared" si="85"/>
        <v>0.44364878846581746</v>
      </c>
      <c r="AC238" s="9">
        <v>806091.8759999999</v>
      </c>
      <c r="AE238" s="9">
        <v>524091.482</v>
      </c>
      <c r="AG238" s="9">
        <f t="shared" si="86"/>
        <v>282000.3939999999</v>
      </c>
      <c r="AI238" s="21">
        <f t="shared" si="87"/>
        <v>0.5380747516136886</v>
      </c>
    </row>
    <row r="239" spans="1:35" ht="12.75" outlineLevel="1">
      <c r="A239" s="1" t="s">
        <v>531</v>
      </c>
      <c r="B239" s="16" t="s">
        <v>532</v>
      </c>
      <c r="C239" s="1" t="s">
        <v>1213</v>
      </c>
      <c r="E239" s="5">
        <v>14240.13</v>
      </c>
      <c r="G239" s="5">
        <v>11952.875</v>
      </c>
      <c r="I239" s="9">
        <f t="shared" si="80"/>
        <v>2287.254999999999</v>
      </c>
      <c r="K239" s="21">
        <f t="shared" si="81"/>
        <v>0.19135605450571508</v>
      </c>
      <c r="M239" s="9">
        <v>40256.845</v>
      </c>
      <c r="O239" s="9">
        <v>31387.129</v>
      </c>
      <c r="Q239" s="9">
        <f t="shared" si="82"/>
        <v>8869.716</v>
      </c>
      <c r="S239" s="21">
        <f t="shared" si="83"/>
        <v>0.2825908671035188</v>
      </c>
      <c r="U239" s="9">
        <v>65864.416</v>
      </c>
      <c r="W239" s="9">
        <v>42628.697</v>
      </c>
      <c r="Y239" s="9">
        <f t="shared" si="84"/>
        <v>23235.718999999997</v>
      </c>
      <c r="AA239" s="21">
        <f t="shared" si="85"/>
        <v>0.5450722315063957</v>
      </c>
      <c r="AC239" s="9">
        <v>193951.914</v>
      </c>
      <c r="AE239" s="9">
        <v>134190.272</v>
      </c>
      <c r="AG239" s="9">
        <f t="shared" si="86"/>
        <v>59761.64199999999</v>
      </c>
      <c r="AI239" s="21">
        <f t="shared" si="87"/>
        <v>0.44535003252694794</v>
      </c>
    </row>
    <row r="240" spans="1:35" ht="12.75" outlineLevel="1">
      <c r="A240" s="1" t="s">
        <v>533</v>
      </c>
      <c r="B240" s="16" t="s">
        <v>534</v>
      </c>
      <c r="C240" s="1" t="s">
        <v>1214</v>
      </c>
      <c r="E240" s="5">
        <v>0</v>
      </c>
      <c r="G240" s="5">
        <v>-77.47</v>
      </c>
      <c r="I240" s="9">
        <f t="shared" si="80"/>
        <v>77.47</v>
      </c>
      <c r="K240" s="21" t="str">
        <f t="shared" si="81"/>
        <v>N.M.</v>
      </c>
      <c r="M240" s="9">
        <v>0</v>
      </c>
      <c r="O240" s="9">
        <v>-77.47</v>
      </c>
      <c r="Q240" s="9">
        <f t="shared" si="82"/>
        <v>77.47</v>
      </c>
      <c r="S240" s="21" t="str">
        <f t="shared" si="83"/>
        <v>N.M.</v>
      </c>
      <c r="U240" s="9">
        <v>0</v>
      </c>
      <c r="W240" s="9">
        <v>-77.47</v>
      </c>
      <c r="Y240" s="9">
        <f t="shared" si="84"/>
        <v>77.47</v>
      </c>
      <c r="AA240" s="21" t="str">
        <f t="shared" si="85"/>
        <v>N.M.</v>
      </c>
      <c r="AC240" s="9">
        <v>-1264.06</v>
      </c>
      <c r="AE240" s="9">
        <v>-77.47</v>
      </c>
      <c r="AG240" s="9">
        <f t="shared" si="86"/>
        <v>-1186.59</v>
      </c>
      <c r="AI240" s="21" t="str">
        <f t="shared" si="87"/>
        <v>N.M.</v>
      </c>
    </row>
    <row r="241" spans="1:35" ht="12.75" outlineLevel="1">
      <c r="A241" s="1" t="s">
        <v>535</v>
      </c>
      <c r="B241" s="16" t="s">
        <v>536</v>
      </c>
      <c r="C241" s="1" t="s">
        <v>1215</v>
      </c>
      <c r="E241" s="5">
        <v>-2650.21</v>
      </c>
      <c r="G241" s="5">
        <v>0</v>
      </c>
      <c r="I241" s="9">
        <f t="shared" si="80"/>
        <v>-2650.21</v>
      </c>
      <c r="K241" s="21" t="str">
        <f t="shared" si="81"/>
        <v>N.M.</v>
      </c>
      <c r="M241" s="9">
        <v>0.51</v>
      </c>
      <c r="O241" s="9">
        <v>2348.43</v>
      </c>
      <c r="Q241" s="9">
        <f t="shared" si="82"/>
        <v>-2347.9199999999996</v>
      </c>
      <c r="S241" s="21">
        <f t="shared" si="83"/>
        <v>-0.999782833637792</v>
      </c>
      <c r="U241" s="9">
        <v>0.53</v>
      </c>
      <c r="W241" s="9">
        <v>4412.31</v>
      </c>
      <c r="Y241" s="9">
        <f t="shared" si="84"/>
        <v>-4411.780000000001</v>
      </c>
      <c r="AA241" s="21">
        <f t="shared" si="85"/>
        <v>-0.9998798815133116</v>
      </c>
      <c r="AC241" s="9">
        <v>-3174.18</v>
      </c>
      <c r="AE241" s="9">
        <v>2633.79</v>
      </c>
      <c r="AG241" s="9">
        <f t="shared" si="86"/>
        <v>-5807.969999999999</v>
      </c>
      <c r="AI241" s="21">
        <f t="shared" si="87"/>
        <v>-2.2051758112833597</v>
      </c>
    </row>
    <row r="242" spans="1:35" ht="12.75" outlineLevel="1">
      <c r="A242" s="1" t="s">
        <v>537</v>
      </c>
      <c r="B242" s="16" t="s">
        <v>538</v>
      </c>
      <c r="C242" s="1" t="s">
        <v>1216</v>
      </c>
      <c r="E242" s="5">
        <v>362.26</v>
      </c>
      <c r="G242" s="5">
        <v>234.48</v>
      </c>
      <c r="I242" s="9">
        <f t="shared" si="80"/>
        <v>127.78</v>
      </c>
      <c r="K242" s="21">
        <f t="shared" si="81"/>
        <v>0.5449505288297509</v>
      </c>
      <c r="M242" s="9">
        <v>632.28</v>
      </c>
      <c r="O242" s="9">
        <v>424.74</v>
      </c>
      <c r="Q242" s="9">
        <f t="shared" si="82"/>
        <v>207.53999999999996</v>
      </c>
      <c r="S242" s="21">
        <f t="shared" si="83"/>
        <v>0.4886283373357818</v>
      </c>
      <c r="U242" s="9">
        <v>930.39</v>
      </c>
      <c r="W242" s="9">
        <v>636.43</v>
      </c>
      <c r="Y242" s="9">
        <f t="shared" si="84"/>
        <v>293.96000000000004</v>
      </c>
      <c r="AA242" s="21">
        <f t="shared" si="85"/>
        <v>0.46188897443552324</v>
      </c>
      <c r="AC242" s="9">
        <v>3182.26</v>
      </c>
      <c r="AE242" s="9">
        <v>2094.5</v>
      </c>
      <c r="AG242" s="9">
        <f t="shared" si="86"/>
        <v>1087.7600000000002</v>
      </c>
      <c r="AI242" s="21">
        <f t="shared" si="87"/>
        <v>0.5193411315349726</v>
      </c>
    </row>
    <row r="243" spans="1:35" ht="12.75" outlineLevel="1">
      <c r="A243" s="1" t="s">
        <v>539</v>
      </c>
      <c r="B243" s="16" t="s">
        <v>540</v>
      </c>
      <c r="C243" s="1" t="s">
        <v>1217</v>
      </c>
      <c r="E243" s="5">
        <v>14381.043</v>
      </c>
      <c r="G243" s="5">
        <v>18607.975000000002</v>
      </c>
      <c r="I243" s="9">
        <f t="shared" si="80"/>
        <v>-4226.9320000000025</v>
      </c>
      <c r="K243" s="21">
        <f t="shared" si="81"/>
        <v>-0.22715701198007854</v>
      </c>
      <c r="M243" s="9">
        <v>57443.889</v>
      </c>
      <c r="O243" s="9">
        <v>79781.421</v>
      </c>
      <c r="Q243" s="9">
        <f t="shared" si="82"/>
        <v>-22337.532</v>
      </c>
      <c r="S243" s="21">
        <f t="shared" si="83"/>
        <v>-0.2799841331479919</v>
      </c>
      <c r="U243" s="9">
        <v>101255.454</v>
      </c>
      <c r="W243" s="9">
        <v>118085.186</v>
      </c>
      <c r="Y243" s="9">
        <f t="shared" si="84"/>
        <v>-16829.732000000004</v>
      </c>
      <c r="AA243" s="21">
        <f t="shared" si="85"/>
        <v>-0.14252195868159112</v>
      </c>
      <c r="AC243" s="9">
        <v>257986.576</v>
      </c>
      <c r="AE243" s="9">
        <v>365460.094</v>
      </c>
      <c r="AG243" s="9">
        <f t="shared" si="86"/>
        <v>-107473.51799999998</v>
      </c>
      <c r="AI243" s="21">
        <f t="shared" si="87"/>
        <v>-0.29407730081741834</v>
      </c>
    </row>
    <row r="244" spans="1:35" ht="12.75" outlineLevel="1">
      <c r="A244" s="1" t="s">
        <v>541</v>
      </c>
      <c r="B244" s="16" t="s">
        <v>542</v>
      </c>
      <c r="C244" s="1" t="s">
        <v>1218</v>
      </c>
      <c r="E244" s="5">
        <v>127.24</v>
      </c>
      <c r="G244" s="5">
        <v>190.34</v>
      </c>
      <c r="I244" s="9">
        <f t="shared" si="80"/>
        <v>-63.10000000000001</v>
      </c>
      <c r="K244" s="21">
        <f t="shared" si="81"/>
        <v>-0.33151203110223815</v>
      </c>
      <c r="M244" s="9">
        <v>873.1360000000001</v>
      </c>
      <c r="O244" s="9">
        <v>435.97</v>
      </c>
      <c r="Q244" s="9">
        <f t="shared" si="82"/>
        <v>437.16600000000005</v>
      </c>
      <c r="S244" s="21">
        <f t="shared" si="83"/>
        <v>1.0027433080257817</v>
      </c>
      <c r="U244" s="9">
        <v>1594.1270000000002</v>
      </c>
      <c r="W244" s="9">
        <v>678.92</v>
      </c>
      <c r="Y244" s="9">
        <f t="shared" si="84"/>
        <v>915.2070000000002</v>
      </c>
      <c r="AA244" s="21">
        <f t="shared" si="85"/>
        <v>1.348033641666176</v>
      </c>
      <c r="AC244" s="9">
        <v>3814.964</v>
      </c>
      <c r="AE244" s="9">
        <v>2024.866</v>
      </c>
      <c r="AG244" s="9">
        <f t="shared" si="86"/>
        <v>1790.098</v>
      </c>
      <c r="AI244" s="21">
        <f t="shared" si="87"/>
        <v>0.8840575129415971</v>
      </c>
    </row>
    <row r="245" spans="1:35" ht="12.75" outlineLevel="1">
      <c r="A245" s="1" t="s">
        <v>543</v>
      </c>
      <c r="B245" s="16" t="s">
        <v>544</v>
      </c>
      <c r="C245" s="1" t="s">
        <v>1219</v>
      </c>
      <c r="E245" s="5">
        <v>44105.055</v>
      </c>
      <c r="G245" s="5">
        <v>40726.611</v>
      </c>
      <c r="I245" s="9">
        <f t="shared" si="80"/>
        <v>3378.444000000003</v>
      </c>
      <c r="K245" s="21">
        <f t="shared" si="81"/>
        <v>0.08295421389223875</v>
      </c>
      <c r="M245" s="9">
        <v>116995.419</v>
      </c>
      <c r="O245" s="9">
        <v>138739.41</v>
      </c>
      <c r="Q245" s="9">
        <f t="shared" si="82"/>
        <v>-21743.99100000001</v>
      </c>
      <c r="S245" s="21">
        <f t="shared" si="83"/>
        <v>-0.15672541060971795</v>
      </c>
      <c r="U245" s="9">
        <v>186646.046</v>
      </c>
      <c r="W245" s="9">
        <v>225736.906</v>
      </c>
      <c r="Y245" s="9">
        <f t="shared" si="84"/>
        <v>-39090.859999999986</v>
      </c>
      <c r="AA245" s="21">
        <f t="shared" si="85"/>
        <v>-0.1731699999467521</v>
      </c>
      <c r="AC245" s="9">
        <v>473203.05799999996</v>
      </c>
      <c r="AE245" s="9">
        <v>751920.1849999999</v>
      </c>
      <c r="AG245" s="9">
        <f t="shared" si="86"/>
        <v>-278717.127</v>
      </c>
      <c r="AI245" s="21">
        <f t="shared" si="87"/>
        <v>-0.3706738195889767</v>
      </c>
    </row>
    <row r="246" spans="1:35" ht="12.75" outlineLevel="1">
      <c r="A246" s="1" t="s">
        <v>545</v>
      </c>
      <c r="B246" s="16" t="s">
        <v>546</v>
      </c>
      <c r="C246" s="1" t="s">
        <v>1220</v>
      </c>
      <c r="E246" s="5">
        <v>29668.696</v>
      </c>
      <c r="G246" s="5">
        <v>23052.564</v>
      </c>
      <c r="I246" s="9">
        <f t="shared" si="80"/>
        <v>6616.132000000001</v>
      </c>
      <c r="K246" s="21">
        <f t="shared" si="81"/>
        <v>0.28700200116568386</v>
      </c>
      <c r="M246" s="9">
        <v>184010.715</v>
      </c>
      <c r="O246" s="9">
        <v>201012.708</v>
      </c>
      <c r="Q246" s="9">
        <f t="shared" si="82"/>
        <v>-17001.993000000017</v>
      </c>
      <c r="S246" s="21">
        <f t="shared" si="83"/>
        <v>-0.08458168226856591</v>
      </c>
      <c r="U246" s="9">
        <v>450941.251</v>
      </c>
      <c r="W246" s="9">
        <v>461106.467</v>
      </c>
      <c r="Y246" s="9">
        <f t="shared" si="84"/>
        <v>-10165.216000000015</v>
      </c>
      <c r="AA246" s="21">
        <f t="shared" si="85"/>
        <v>-0.022045268777373308</v>
      </c>
      <c r="AC246" s="9">
        <v>831071.5889999999</v>
      </c>
      <c r="AE246" s="9">
        <v>869911.8570000001</v>
      </c>
      <c r="AG246" s="9">
        <f t="shared" si="86"/>
        <v>-38840.26800000016</v>
      </c>
      <c r="AI246" s="21">
        <f t="shared" si="87"/>
        <v>-0.04464850971677255</v>
      </c>
    </row>
    <row r="247" spans="1:35" ht="12.75" outlineLevel="1">
      <c r="A247" s="1" t="s">
        <v>547</v>
      </c>
      <c r="B247" s="16" t="s">
        <v>548</v>
      </c>
      <c r="C247" s="1" t="s">
        <v>1221</v>
      </c>
      <c r="E247" s="5">
        <v>29452.289</v>
      </c>
      <c r="G247" s="5">
        <v>11812.945</v>
      </c>
      <c r="I247" s="9">
        <f t="shared" si="80"/>
        <v>17639.344</v>
      </c>
      <c r="K247" s="21">
        <f t="shared" si="81"/>
        <v>1.4932215463629097</v>
      </c>
      <c r="M247" s="9">
        <v>77157.987</v>
      </c>
      <c r="O247" s="9">
        <v>38113.851</v>
      </c>
      <c r="Q247" s="9">
        <f t="shared" si="82"/>
        <v>39044.13599999999</v>
      </c>
      <c r="S247" s="21">
        <f t="shared" si="83"/>
        <v>1.0244080557485515</v>
      </c>
      <c r="U247" s="9">
        <v>132474.914</v>
      </c>
      <c r="W247" s="9">
        <v>160978.692</v>
      </c>
      <c r="Y247" s="9">
        <f t="shared" si="84"/>
        <v>-28503.77800000002</v>
      </c>
      <c r="AA247" s="21">
        <f t="shared" si="85"/>
        <v>-0.1770655336173313</v>
      </c>
      <c r="AC247" s="9">
        <v>241900.347</v>
      </c>
      <c r="AE247" s="9">
        <v>258131.853</v>
      </c>
      <c r="AG247" s="9">
        <f t="shared" si="86"/>
        <v>-16231.505999999994</v>
      </c>
      <c r="AI247" s="21">
        <f t="shared" si="87"/>
        <v>-0.06288067827103846</v>
      </c>
    </row>
    <row r="248" spans="1:35" ht="12.75" outlineLevel="1">
      <c r="A248" s="1" t="s">
        <v>549</v>
      </c>
      <c r="B248" s="16" t="s">
        <v>550</v>
      </c>
      <c r="C248" s="1" t="s">
        <v>1222</v>
      </c>
      <c r="E248" s="5">
        <v>2323.539</v>
      </c>
      <c r="G248" s="5">
        <v>4459.35</v>
      </c>
      <c r="I248" s="9">
        <f t="shared" si="80"/>
        <v>-2135.811</v>
      </c>
      <c r="K248" s="21">
        <f t="shared" si="81"/>
        <v>-0.4789511924383598</v>
      </c>
      <c r="M248" s="9">
        <v>8885.35</v>
      </c>
      <c r="O248" s="9">
        <v>28176.013</v>
      </c>
      <c r="Q248" s="9">
        <f t="shared" si="82"/>
        <v>-19290.663</v>
      </c>
      <c r="S248" s="21">
        <f t="shared" si="83"/>
        <v>-0.6846484277246749</v>
      </c>
      <c r="U248" s="9">
        <v>18181.333</v>
      </c>
      <c r="W248" s="9">
        <v>39296.286</v>
      </c>
      <c r="Y248" s="9">
        <f t="shared" si="84"/>
        <v>-21114.953</v>
      </c>
      <c r="AA248" s="21">
        <f t="shared" si="85"/>
        <v>-0.5373269372072466</v>
      </c>
      <c r="AC248" s="9">
        <v>89726.288</v>
      </c>
      <c r="AE248" s="9">
        <v>77051.464</v>
      </c>
      <c r="AG248" s="9">
        <f t="shared" si="86"/>
        <v>12674.823999999993</v>
      </c>
      <c r="AI248" s="21">
        <f t="shared" si="87"/>
        <v>0.16449815930817346</v>
      </c>
    </row>
    <row r="249" spans="1:35" ht="12.75" outlineLevel="1">
      <c r="A249" s="1" t="s">
        <v>551</v>
      </c>
      <c r="B249" s="16" t="s">
        <v>552</v>
      </c>
      <c r="C249" s="1" t="s">
        <v>1223</v>
      </c>
      <c r="E249" s="5">
        <v>0</v>
      </c>
      <c r="G249" s="5">
        <v>0</v>
      </c>
      <c r="I249" s="9">
        <f t="shared" si="80"/>
        <v>0</v>
      </c>
      <c r="K249" s="21">
        <f t="shared" si="81"/>
        <v>0</v>
      </c>
      <c r="M249" s="9">
        <v>0</v>
      </c>
      <c r="O249" s="9">
        <v>0</v>
      </c>
      <c r="Q249" s="9">
        <f t="shared" si="82"/>
        <v>0</v>
      </c>
      <c r="S249" s="21">
        <f t="shared" si="83"/>
        <v>0</v>
      </c>
      <c r="U249" s="9">
        <v>1.38</v>
      </c>
      <c r="W249" s="9">
        <v>0</v>
      </c>
      <c r="Y249" s="9">
        <f t="shared" si="84"/>
        <v>1.38</v>
      </c>
      <c r="AA249" s="21" t="str">
        <f t="shared" si="85"/>
        <v>N.M.</v>
      </c>
      <c r="AC249" s="9">
        <v>68</v>
      </c>
      <c r="AE249" s="9">
        <v>0</v>
      </c>
      <c r="AG249" s="9">
        <f t="shared" si="86"/>
        <v>68</v>
      </c>
      <c r="AI249" s="21" t="str">
        <f t="shared" si="87"/>
        <v>N.M.</v>
      </c>
    </row>
    <row r="250" spans="1:35" ht="12.75" outlineLevel="1">
      <c r="A250" s="1" t="s">
        <v>553</v>
      </c>
      <c r="B250" s="16" t="s">
        <v>554</v>
      </c>
      <c r="C250" s="1" t="s">
        <v>1224</v>
      </c>
      <c r="E250" s="5">
        <v>0</v>
      </c>
      <c r="G250" s="5">
        <v>0</v>
      </c>
      <c r="I250" s="9">
        <f t="shared" si="80"/>
        <v>0</v>
      </c>
      <c r="K250" s="21">
        <f t="shared" si="81"/>
        <v>0</v>
      </c>
      <c r="M250" s="9">
        <v>0</v>
      </c>
      <c r="O250" s="9">
        <v>3.947</v>
      </c>
      <c r="Q250" s="9">
        <f t="shared" si="82"/>
        <v>-3.947</v>
      </c>
      <c r="S250" s="21" t="str">
        <f t="shared" si="83"/>
        <v>N.M.</v>
      </c>
      <c r="U250" s="9">
        <v>0</v>
      </c>
      <c r="W250" s="9">
        <v>10.532</v>
      </c>
      <c r="Y250" s="9">
        <f t="shared" si="84"/>
        <v>-10.532</v>
      </c>
      <c r="AA250" s="21" t="str">
        <f t="shared" si="85"/>
        <v>N.M.</v>
      </c>
      <c r="AC250" s="9">
        <v>12.089</v>
      </c>
      <c r="AE250" s="9">
        <v>23.114</v>
      </c>
      <c r="AG250" s="9">
        <f t="shared" si="86"/>
        <v>-11.025</v>
      </c>
      <c r="AI250" s="21">
        <f t="shared" si="87"/>
        <v>-0.47698364627498485</v>
      </c>
    </row>
    <row r="251" spans="1:35" ht="12.75" outlineLevel="1">
      <c r="A251" s="1" t="s">
        <v>555</v>
      </c>
      <c r="B251" s="16" t="s">
        <v>556</v>
      </c>
      <c r="C251" s="1" t="s">
        <v>1225</v>
      </c>
      <c r="E251" s="5">
        <v>0</v>
      </c>
      <c r="G251" s="5">
        <v>0</v>
      </c>
      <c r="I251" s="9">
        <f t="shared" si="80"/>
        <v>0</v>
      </c>
      <c r="K251" s="21">
        <f t="shared" si="81"/>
        <v>0</v>
      </c>
      <c r="M251" s="9">
        <v>0</v>
      </c>
      <c r="O251" s="9">
        <v>0</v>
      </c>
      <c r="Q251" s="9">
        <f t="shared" si="82"/>
        <v>0</v>
      </c>
      <c r="S251" s="21">
        <f t="shared" si="83"/>
        <v>0</v>
      </c>
      <c r="U251" s="9">
        <v>0</v>
      </c>
      <c r="W251" s="9">
        <v>0</v>
      </c>
      <c r="Y251" s="9">
        <f t="shared" si="84"/>
        <v>0</v>
      </c>
      <c r="AA251" s="21">
        <f t="shared" si="85"/>
        <v>0</v>
      </c>
      <c r="AC251" s="9">
        <v>0</v>
      </c>
      <c r="AE251" s="9">
        <v>-194.75</v>
      </c>
      <c r="AG251" s="9">
        <f t="shared" si="86"/>
        <v>194.75</v>
      </c>
      <c r="AI251" s="21" t="str">
        <f t="shared" si="87"/>
        <v>N.M.</v>
      </c>
    </row>
    <row r="252" spans="1:35" ht="12.75" outlineLevel="1">
      <c r="A252" s="1" t="s">
        <v>557</v>
      </c>
      <c r="B252" s="16" t="s">
        <v>558</v>
      </c>
      <c r="C252" s="1" t="s">
        <v>1226</v>
      </c>
      <c r="E252" s="5">
        <v>556475.648</v>
      </c>
      <c r="G252" s="5">
        <v>612373.303</v>
      </c>
      <c r="I252" s="9">
        <f t="shared" si="80"/>
        <v>-55897.65499999991</v>
      </c>
      <c r="K252" s="21">
        <f t="shared" si="81"/>
        <v>-0.09128035909821483</v>
      </c>
      <c r="M252" s="9">
        <v>1685972.728</v>
      </c>
      <c r="O252" s="9">
        <v>1501192.27</v>
      </c>
      <c r="Q252" s="9">
        <f t="shared" si="82"/>
        <v>184780.45799999987</v>
      </c>
      <c r="S252" s="21">
        <f t="shared" si="83"/>
        <v>0.12308913501133327</v>
      </c>
      <c r="U252" s="9">
        <v>2763856.997</v>
      </c>
      <c r="W252" s="9">
        <v>2860341.398</v>
      </c>
      <c r="Y252" s="9">
        <f t="shared" si="84"/>
        <v>-96484.40100000007</v>
      </c>
      <c r="AA252" s="21">
        <f t="shared" si="85"/>
        <v>-0.03373177798547531</v>
      </c>
      <c r="AC252" s="9">
        <v>6736250.215</v>
      </c>
      <c r="AE252" s="9">
        <v>7093875.485</v>
      </c>
      <c r="AG252" s="9">
        <f t="shared" si="86"/>
        <v>-357625.2700000005</v>
      </c>
      <c r="AI252" s="21">
        <f t="shared" si="87"/>
        <v>-0.05041324319213089</v>
      </c>
    </row>
    <row r="253" spans="1:35" ht="12.75" outlineLevel="1">
      <c r="A253" s="1" t="s">
        <v>559</v>
      </c>
      <c r="B253" s="16" t="s">
        <v>560</v>
      </c>
      <c r="C253" s="1" t="s">
        <v>1227</v>
      </c>
      <c r="E253" s="5">
        <v>0</v>
      </c>
      <c r="G253" s="5">
        <v>51.63</v>
      </c>
      <c r="I253" s="9">
        <f t="shared" si="80"/>
        <v>-51.63</v>
      </c>
      <c r="K253" s="21" t="str">
        <f t="shared" si="81"/>
        <v>N.M.</v>
      </c>
      <c r="M253" s="9">
        <v>289.48</v>
      </c>
      <c r="O253" s="9">
        <v>137.38</v>
      </c>
      <c r="Q253" s="9">
        <f t="shared" si="82"/>
        <v>152.10000000000002</v>
      </c>
      <c r="S253" s="21">
        <f t="shared" si="83"/>
        <v>1.1071480564856604</v>
      </c>
      <c r="U253" s="9">
        <v>289.48</v>
      </c>
      <c r="W253" s="9">
        <v>137.38</v>
      </c>
      <c r="Y253" s="9">
        <f t="shared" si="84"/>
        <v>152.10000000000002</v>
      </c>
      <c r="AA253" s="21">
        <f t="shared" si="85"/>
        <v>1.1071480564856604</v>
      </c>
      <c r="AC253" s="9">
        <v>305.78</v>
      </c>
      <c r="AE253" s="9">
        <v>137.38</v>
      </c>
      <c r="AG253" s="9">
        <f t="shared" si="86"/>
        <v>168.39999999999998</v>
      </c>
      <c r="AI253" s="21">
        <f t="shared" si="87"/>
        <v>1.2257970592517105</v>
      </c>
    </row>
    <row r="254" spans="1:35" ht="12.75" outlineLevel="1">
      <c r="A254" s="1" t="s">
        <v>561</v>
      </c>
      <c r="B254" s="16" t="s">
        <v>562</v>
      </c>
      <c r="C254" s="1" t="s">
        <v>1228</v>
      </c>
      <c r="E254" s="5">
        <v>170506.335</v>
      </c>
      <c r="G254" s="5">
        <v>-5956.1410000000005</v>
      </c>
      <c r="I254" s="9">
        <f t="shared" si="80"/>
        <v>176462.476</v>
      </c>
      <c r="K254" s="21" t="str">
        <f t="shared" si="81"/>
        <v>N.M.</v>
      </c>
      <c r="M254" s="9">
        <v>276243.411</v>
      </c>
      <c r="O254" s="9">
        <v>203171.57200000001</v>
      </c>
      <c r="Q254" s="9">
        <f t="shared" si="82"/>
        <v>73071.839</v>
      </c>
      <c r="S254" s="21">
        <f t="shared" si="83"/>
        <v>0.3596558233058314</v>
      </c>
      <c r="U254" s="9">
        <v>548365.086</v>
      </c>
      <c r="W254" s="9">
        <v>262684.685</v>
      </c>
      <c r="Y254" s="9">
        <f t="shared" si="84"/>
        <v>285680.401</v>
      </c>
      <c r="AA254" s="21">
        <f t="shared" si="85"/>
        <v>1.087541137009948</v>
      </c>
      <c r="AC254" s="9">
        <v>961571.36</v>
      </c>
      <c r="AE254" s="9">
        <v>840669.5630000001</v>
      </c>
      <c r="AG254" s="9">
        <f t="shared" si="86"/>
        <v>120901.7969999999</v>
      </c>
      <c r="AI254" s="21">
        <f t="shared" si="87"/>
        <v>0.14381607509203934</v>
      </c>
    </row>
    <row r="255" spans="1:35" ht="12.75" outlineLevel="1">
      <c r="A255" s="1" t="s">
        <v>563</v>
      </c>
      <c r="B255" s="16" t="s">
        <v>564</v>
      </c>
      <c r="C255" s="1" t="s">
        <v>1229</v>
      </c>
      <c r="E255" s="5">
        <v>4.84</v>
      </c>
      <c r="G255" s="5">
        <v>0</v>
      </c>
      <c r="I255" s="9">
        <f t="shared" si="80"/>
        <v>4.84</v>
      </c>
      <c r="K255" s="21" t="str">
        <f t="shared" si="81"/>
        <v>N.M.</v>
      </c>
      <c r="M255" s="9">
        <v>50</v>
      </c>
      <c r="O255" s="9">
        <v>90.32</v>
      </c>
      <c r="Q255" s="9">
        <f t="shared" si="82"/>
        <v>-40.31999999999999</v>
      </c>
      <c r="S255" s="21">
        <f t="shared" si="83"/>
        <v>-0.4464127546501328</v>
      </c>
      <c r="U255" s="9">
        <v>107.21</v>
      </c>
      <c r="W255" s="9">
        <v>241.42</v>
      </c>
      <c r="Y255" s="9">
        <f t="shared" si="84"/>
        <v>-134.20999999999998</v>
      </c>
      <c r="AA255" s="21">
        <f t="shared" si="85"/>
        <v>-0.5559191450584043</v>
      </c>
      <c r="AC255" s="9">
        <v>359.03</v>
      </c>
      <c r="AE255" s="9">
        <v>711.66</v>
      </c>
      <c r="AG255" s="9">
        <f t="shared" si="86"/>
        <v>-352.63</v>
      </c>
      <c r="AI255" s="21">
        <f t="shared" si="87"/>
        <v>-0.4955034707585083</v>
      </c>
    </row>
    <row r="256" spans="1:35" ht="12.75" outlineLevel="1">
      <c r="A256" s="1" t="s">
        <v>565</v>
      </c>
      <c r="B256" s="16" t="s">
        <v>566</v>
      </c>
      <c r="C256" s="1" t="s">
        <v>1230</v>
      </c>
      <c r="E256" s="5">
        <v>0</v>
      </c>
      <c r="G256" s="5">
        <v>0</v>
      </c>
      <c r="I256" s="9">
        <f t="shared" si="80"/>
        <v>0</v>
      </c>
      <c r="K256" s="21">
        <f t="shared" si="81"/>
        <v>0</v>
      </c>
      <c r="M256" s="9">
        <v>0</v>
      </c>
      <c r="O256" s="9">
        <v>0</v>
      </c>
      <c r="Q256" s="9">
        <f t="shared" si="82"/>
        <v>0</v>
      </c>
      <c r="S256" s="21">
        <f t="shared" si="83"/>
        <v>0</v>
      </c>
      <c r="U256" s="9">
        <v>0</v>
      </c>
      <c r="W256" s="9">
        <v>0</v>
      </c>
      <c r="Y256" s="9">
        <f t="shared" si="84"/>
        <v>0</v>
      </c>
      <c r="AA256" s="21">
        <f t="shared" si="85"/>
        <v>0</v>
      </c>
      <c r="AC256" s="9">
        <v>0.69</v>
      </c>
      <c r="AE256" s="9">
        <v>0</v>
      </c>
      <c r="AG256" s="9">
        <f t="shared" si="86"/>
        <v>0.69</v>
      </c>
      <c r="AI256" s="21" t="str">
        <f t="shared" si="87"/>
        <v>N.M.</v>
      </c>
    </row>
    <row r="257" spans="1:35" ht="12.75" outlineLevel="1">
      <c r="A257" s="1" t="s">
        <v>567</v>
      </c>
      <c r="B257" s="16" t="s">
        <v>568</v>
      </c>
      <c r="C257" s="1" t="s">
        <v>1231</v>
      </c>
      <c r="E257" s="5">
        <v>0</v>
      </c>
      <c r="G257" s="5">
        <v>-43.6</v>
      </c>
      <c r="I257" s="9">
        <f t="shared" si="80"/>
        <v>43.6</v>
      </c>
      <c r="K257" s="21" t="str">
        <f t="shared" si="81"/>
        <v>N.M.</v>
      </c>
      <c r="M257" s="9">
        <v>0</v>
      </c>
      <c r="O257" s="9">
        <v>-88.91</v>
      </c>
      <c r="Q257" s="9">
        <f t="shared" si="82"/>
        <v>88.91</v>
      </c>
      <c r="S257" s="21" t="str">
        <f t="shared" si="83"/>
        <v>N.M.</v>
      </c>
      <c r="U257" s="9">
        <v>0</v>
      </c>
      <c r="W257" s="9">
        <v>-88.91</v>
      </c>
      <c r="Y257" s="9">
        <f t="shared" si="84"/>
        <v>88.91</v>
      </c>
      <c r="AA257" s="21" t="str">
        <f t="shared" si="85"/>
        <v>N.M.</v>
      </c>
      <c r="AC257" s="9">
        <v>-2699.07</v>
      </c>
      <c r="AE257" s="9">
        <v>-89.08</v>
      </c>
      <c r="AG257" s="9">
        <f t="shared" si="86"/>
        <v>-2609.9900000000002</v>
      </c>
      <c r="AI257" s="21" t="str">
        <f t="shared" si="87"/>
        <v>N.M.</v>
      </c>
    </row>
    <row r="258" spans="1:35" ht="12.75" outlineLevel="1">
      <c r="A258" s="1" t="s">
        <v>569</v>
      </c>
      <c r="B258" s="16" t="s">
        <v>570</v>
      </c>
      <c r="C258" s="1" t="s">
        <v>1232</v>
      </c>
      <c r="E258" s="5">
        <v>-44434.23</v>
      </c>
      <c r="G258" s="5">
        <v>-23059.65</v>
      </c>
      <c r="I258" s="9">
        <f t="shared" si="80"/>
        <v>-21374.58</v>
      </c>
      <c r="K258" s="21">
        <f t="shared" si="81"/>
        <v>-0.9269256038144551</v>
      </c>
      <c r="M258" s="9">
        <v>-111967.04</v>
      </c>
      <c r="O258" s="9">
        <v>-83543.65</v>
      </c>
      <c r="Q258" s="9">
        <f t="shared" si="82"/>
        <v>-28423.39</v>
      </c>
      <c r="S258" s="21">
        <f t="shared" si="83"/>
        <v>-0.34022202764662546</v>
      </c>
      <c r="U258" s="9">
        <v>-183363.96</v>
      </c>
      <c r="W258" s="9">
        <v>-133886.86</v>
      </c>
      <c r="Y258" s="9">
        <f t="shared" si="84"/>
        <v>-49477.100000000006</v>
      </c>
      <c r="AA258" s="21">
        <f t="shared" si="85"/>
        <v>-0.36954410612064553</v>
      </c>
      <c r="AC258" s="9">
        <v>-547378.9</v>
      </c>
      <c r="AE258" s="9">
        <v>-301042.86</v>
      </c>
      <c r="AG258" s="9">
        <f t="shared" si="86"/>
        <v>-246336.04000000004</v>
      </c>
      <c r="AI258" s="21">
        <f t="shared" si="87"/>
        <v>-0.8182756435412554</v>
      </c>
    </row>
    <row r="259" spans="1:35" ht="12.75" outlineLevel="1">
      <c r="A259" s="1" t="s">
        <v>571</v>
      </c>
      <c r="B259" s="16" t="s">
        <v>572</v>
      </c>
      <c r="C259" s="1" t="s">
        <v>1233</v>
      </c>
      <c r="E259" s="5">
        <v>0</v>
      </c>
      <c r="G259" s="5">
        <v>0</v>
      </c>
      <c r="I259" s="9">
        <f t="shared" si="80"/>
        <v>0</v>
      </c>
      <c r="K259" s="21">
        <f t="shared" si="81"/>
        <v>0</v>
      </c>
      <c r="M259" s="9">
        <v>0</v>
      </c>
      <c r="O259" s="9">
        <v>0</v>
      </c>
      <c r="Q259" s="9">
        <f t="shared" si="82"/>
        <v>0</v>
      </c>
      <c r="S259" s="21">
        <f t="shared" si="83"/>
        <v>0</v>
      </c>
      <c r="U259" s="9">
        <v>0</v>
      </c>
      <c r="W259" s="9">
        <v>0</v>
      </c>
      <c r="Y259" s="9">
        <f t="shared" si="84"/>
        <v>0</v>
      </c>
      <c r="AA259" s="21">
        <f t="shared" si="85"/>
        <v>0</v>
      </c>
      <c r="AC259" s="9">
        <v>0</v>
      </c>
      <c r="AE259" s="9">
        <v>29.81</v>
      </c>
      <c r="AG259" s="9">
        <f t="shared" si="86"/>
        <v>-29.81</v>
      </c>
      <c r="AI259" s="21" t="str">
        <f t="shared" si="87"/>
        <v>N.M.</v>
      </c>
    </row>
    <row r="260" spans="1:35" ht="12.75" outlineLevel="1">
      <c r="A260" s="1" t="s">
        <v>573</v>
      </c>
      <c r="B260" s="16" t="s">
        <v>574</v>
      </c>
      <c r="C260" s="1" t="s">
        <v>1234</v>
      </c>
      <c r="E260" s="5">
        <v>-177.92</v>
      </c>
      <c r="G260" s="5">
        <v>-1921.09</v>
      </c>
      <c r="I260" s="9">
        <f t="shared" si="80"/>
        <v>1743.1699999999998</v>
      </c>
      <c r="K260" s="21">
        <f t="shared" si="81"/>
        <v>0.9073859111233726</v>
      </c>
      <c r="M260" s="9">
        <v>-1272.76</v>
      </c>
      <c r="O260" s="9">
        <v>-5928</v>
      </c>
      <c r="Q260" s="9">
        <f t="shared" si="82"/>
        <v>4655.24</v>
      </c>
      <c r="S260" s="21">
        <f t="shared" si="83"/>
        <v>0.7852968960863698</v>
      </c>
      <c r="U260" s="9">
        <v>-3264.17</v>
      </c>
      <c r="W260" s="9">
        <v>-9981.59</v>
      </c>
      <c r="Y260" s="9">
        <f t="shared" si="84"/>
        <v>6717.42</v>
      </c>
      <c r="AA260" s="21">
        <f t="shared" si="85"/>
        <v>0.6729809579435742</v>
      </c>
      <c r="AC260" s="9">
        <v>-19645.25</v>
      </c>
      <c r="AE260" s="9">
        <v>-20007.48</v>
      </c>
      <c r="AG260" s="9">
        <f t="shared" si="86"/>
        <v>362.22999999999956</v>
      </c>
      <c r="AI260" s="21">
        <f t="shared" si="87"/>
        <v>0.01810472883141703</v>
      </c>
    </row>
    <row r="261" spans="1:35" ht="12.75" outlineLevel="1">
      <c r="A261" s="1" t="s">
        <v>575</v>
      </c>
      <c r="B261" s="16" t="s">
        <v>576</v>
      </c>
      <c r="C261" s="1" t="s">
        <v>1235</v>
      </c>
      <c r="E261" s="5">
        <v>-58450.94</v>
      </c>
      <c r="G261" s="5">
        <v>-35946.48</v>
      </c>
      <c r="I261" s="9">
        <f t="shared" si="80"/>
        <v>-22504.46</v>
      </c>
      <c r="K261" s="21">
        <f t="shared" si="81"/>
        <v>-0.6260546234290534</v>
      </c>
      <c r="M261" s="9">
        <v>-156119.77</v>
      </c>
      <c r="O261" s="9">
        <v>-109620.6</v>
      </c>
      <c r="Q261" s="9">
        <f t="shared" si="82"/>
        <v>-46499.169999999984</v>
      </c>
      <c r="S261" s="21">
        <f t="shared" si="83"/>
        <v>-0.4241827722161709</v>
      </c>
      <c r="U261" s="9">
        <v>-275768.03</v>
      </c>
      <c r="W261" s="9">
        <v>-184624.31</v>
      </c>
      <c r="Y261" s="9">
        <f t="shared" si="84"/>
        <v>-91143.72000000003</v>
      </c>
      <c r="AA261" s="21">
        <f t="shared" si="85"/>
        <v>-0.49367128305042834</v>
      </c>
      <c r="AC261" s="9">
        <v>-550102.51</v>
      </c>
      <c r="AE261" s="9">
        <v>-408355.24</v>
      </c>
      <c r="AG261" s="9">
        <f t="shared" si="86"/>
        <v>-141747.27000000002</v>
      </c>
      <c r="AI261" s="21">
        <f t="shared" si="87"/>
        <v>-0.34711754892627317</v>
      </c>
    </row>
    <row r="262" spans="1:35" ht="12.75" outlineLevel="1">
      <c r="A262" s="1" t="s">
        <v>577</v>
      </c>
      <c r="B262" s="16" t="s">
        <v>578</v>
      </c>
      <c r="C262" s="1" t="s">
        <v>1236</v>
      </c>
      <c r="E262" s="5">
        <v>49386.034</v>
      </c>
      <c r="G262" s="5">
        <v>148872.123</v>
      </c>
      <c r="I262" s="9">
        <f t="shared" si="80"/>
        <v>-99486.08899999999</v>
      </c>
      <c r="K262" s="21">
        <f t="shared" si="81"/>
        <v>-0.6682654011725218</v>
      </c>
      <c r="M262" s="9">
        <v>198435.652</v>
      </c>
      <c r="O262" s="9">
        <v>433424.299</v>
      </c>
      <c r="Q262" s="9">
        <f t="shared" si="82"/>
        <v>-234988.647</v>
      </c>
      <c r="S262" s="21">
        <f t="shared" si="83"/>
        <v>-0.5421676808203132</v>
      </c>
      <c r="U262" s="9">
        <v>346456.159</v>
      </c>
      <c r="W262" s="9">
        <v>693684.538</v>
      </c>
      <c r="Y262" s="9">
        <f t="shared" si="84"/>
        <v>-347228.37899999996</v>
      </c>
      <c r="AA262" s="21">
        <f t="shared" si="85"/>
        <v>-0.5005566074762358</v>
      </c>
      <c r="AC262" s="9">
        <v>1145001.8969999999</v>
      </c>
      <c r="AE262" s="9">
        <v>1645090.312</v>
      </c>
      <c r="AG262" s="9">
        <f t="shared" si="86"/>
        <v>-500088.41500000004</v>
      </c>
      <c r="AI262" s="21">
        <f t="shared" si="87"/>
        <v>-0.30398842625972505</v>
      </c>
    </row>
    <row r="263" spans="1:35" ht="12.75" outlineLevel="1">
      <c r="A263" s="1" t="s">
        <v>579</v>
      </c>
      <c r="B263" s="16" t="s">
        <v>580</v>
      </c>
      <c r="C263" s="1" t="s">
        <v>1237</v>
      </c>
      <c r="E263" s="5">
        <v>0</v>
      </c>
      <c r="G263" s="5">
        <v>0</v>
      </c>
      <c r="I263" s="9">
        <f t="shared" si="80"/>
        <v>0</v>
      </c>
      <c r="K263" s="21">
        <f t="shared" si="81"/>
        <v>0</v>
      </c>
      <c r="M263" s="9">
        <v>0</v>
      </c>
      <c r="O263" s="9">
        <v>0</v>
      </c>
      <c r="Q263" s="9">
        <f t="shared" si="82"/>
        <v>0</v>
      </c>
      <c r="S263" s="21">
        <f t="shared" si="83"/>
        <v>0</v>
      </c>
      <c r="U263" s="9">
        <v>0</v>
      </c>
      <c r="W263" s="9">
        <v>-323.89</v>
      </c>
      <c r="Y263" s="9">
        <f t="shared" si="84"/>
        <v>323.89</v>
      </c>
      <c r="AA263" s="21" t="str">
        <f t="shared" si="85"/>
        <v>N.M.</v>
      </c>
      <c r="AC263" s="9">
        <v>0</v>
      </c>
      <c r="AE263" s="9">
        <v>-1.6599999999999682</v>
      </c>
      <c r="AG263" s="9">
        <f t="shared" si="86"/>
        <v>1.6599999999999682</v>
      </c>
      <c r="AI263" s="21" t="str">
        <f t="shared" si="87"/>
        <v>N.M.</v>
      </c>
    </row>
    <row r="264" spans="1:35" ht="12.75" outlineLevel="1">
      <c r="A264" s="1" t="s">
        <v>581</v>
      </c>
      <c r="B264" s="16" t="s">
        <v>582</v>
      </c>
      <c r="C264" s="1" t="s">
        <v>1238</v>
      </c>
      <c r="E264" s="5">
        <v>390713.99</v>
      </c>
      <c r="G264" s="5">
        <v>367558</v>
      </c>
      <c r="I264" s="9">
        <f t="shared" si="80"/>
        <v>23155.98999999999</v>
      </c>
      <c r="K264" s="21">
        <f t="shared" si="81"/>
        <v>0.06299955381191537</v>
      </c>
      <c r="M264" s="9">
        <v>1269318.74</v>
      </c>
      <c r="O264" s="9">
        <v>868481.37</v>
      </c>
      <c r="Q264" s="9">
        <f t="shared" si="82"/>
        <v>400837.37</v>
      </c>
      <c r="S264" s="21">
        <f t="shared" si="83"/>
        <v>0.4615382480800941</v>
      </c>
      <c r="U264" s="9">
        <v>2283457.85</v>
      </c>
      <c r="W264" s="9">
        <v>1686476.64</v>
      </c>
      <c r="Y264" s="9">
        <f t="shared" si="84"/>
        <v>596981.2100000002</v>
      </c>
      <c r="AA264" s="21">
        <f t="shared" si="85"/>
        <v>0.3539813098152372</v>
      </c>
      <c r="AC264" s="9">
        <v>4983673.24</v>
      </c>
      <c r="AE264" s="9">
        <v>4483780.55</v>
      </c>
      <c r="AG264" s="9">
        <f t="shared" si="86"/>
        <v>499892.6900000004</v>
      </c>
      <c r="AI264" s="21">
        <f t="shared" si="87"/>
        <v>0.11148910711073949</v>
      </c>
    </row>
    <row r="265" spans="1:35" ht="12.75" outlineLevel="1">
      <c r="A265" s="1" t="s">
        <v>583</v>
      </c>
      <c r="B265" s="16" t="s">
        <v>584</v>
      </c>
      <c r="C265" s="1" t="s">
        <v>1239</v>
      </c>
      <c r="E265" s="5">
        <v>30362.95</v>
      </c>
      <c r="G265" s="5">
        <v>171261.9</v>
      </c>
      <c r="I265" s="9">
        <f t="shared" si="80"/>
        <v>-140898.94999999998</v>
      </c>
      <c r="K265" s="21">
        <f t="shared" si="81"/>
        <v>-0.822710421874334</v>
      </c>
      <c r="M265" s="9">
        <v>87689.098</v>
      </c>
      <c r="O265" s="9">
        <v>221217.611</v>
      </c>
      <c r="Q265" s="9">
        <f t="shared" si="82"/>
        <v>-133528.513</v>
      </c>
      <c r="S265" s="21">
        <f t="shared" si="83"/>
        <v>-0.6036070654429045</v>
      </c>
      <c r="U265" s="9">
        <v>149008.278</v>
      </c>
      <c r="W265" s="9">
        <v>275469.311</v>
      </c>
      <c r="Y265" s="9">
        <f t="shared" si="84"/>
        <v>-126461.033</v>
      </c>
      <c r="AA265" s="21">
        <f t="shared" si="85"/>
        <v>-0.4590748513543129</v>
      </c>
      <c r="AC265" s="9">
        <v>374882.878</v>
      </c>
      <c r="AE265" s="9">
        <v>491708.891</v>
      </c>
      <c r="AG265" s="9">
        <f t="shared" si="86"/>
        <v>-116826.01299999998</v>
      </c>
      <c r="AI265" s="21">
        <f t="shared" si="87"/>
        <v>-0.23759182544453925</v>
      </c>
    </row>
    <row r="266" spans="1:35" ht="12.75" outlineLevel="1">
      <c r="A266" s="1" t="s">
        <v>585</v>
      </c>
      <c r="B266" s="16" t="s">
        <v>586</v>
      </c>
      <c r="C266" s="1" t="s">
        <v>1240</v>
      </c>
      <c r="E266" s="5">
        <v>82197.724</v>
      </c>
      <c r="G266" s="5">
        <v>85292.66</v>
      </c>
      <c r="I266" s="9">
        <f aca="true" t="shared" si="88" ref="I266:I297">+E266-G266</f>
        <v>-3094.9360000000015</v>
      </c>
      <c r="K266" s="21">
        <f aca="true" t="shared" si="89" ref="K266:K297">IF(G266&lt;0,IF(I266=0,0,IF(OR(G266=0,E266=0),"N.M.",IF(ABS(I266/G266)&gt;=10,"N.M.",I266/(-G266)))),IF(I266=0,0,IF(OR(G266=0,E266=0),"N.M.",IF(ABS(I266/G266)&gt;=10,"N.M.",I266/G266))))</f>
        <v>-0.036286076668261974</v>
      </c>
      <c r="M266" s="9">
        <v>236474.734</v>
      </c>
      <c r="O266" s="9">
        <v>217085.12</v>
      </c>
      <c r="Q266" s="9">
        <f aca="true" t="shared" si="90" ref="Q266:Q297">(+M266-O266)</f>
        <v>19389.614</v>
      </c>
      <c r="S266" s="21">
        <f aca="true" t="shared" si="91" ref="S266:S297">IF(O266&lt;0,IF(Q266=0,0,IF(OR(O266=0,M266=0),"N.M.",IF(ABS(Q266/O266)&gt;=10,"N.M.",Q266/(-O266)))),IF(Q266=0,0,IF(OR(O266=0,M266=0),"N.M.",IF(ABS(Q266/O266)&gt;=10,"N.M.",Q266/O266))))</f>
        <v>0.08931802419253794</v>
      </c>
      <c r="U266" s="9">
        <v>395351.744</v>
      </c>
      <c r="W266" s="9">
        <v>379469.23</v>
      </c>
      <c r="Y266" s="9">
        <f aca="true" t="shared" si="92" ref="Y266:Y297">(+U266-W266)</f>
        <v>15882.514000000025</v>
      </c>
      <c r="AA266" s="21">
        <f aca="true" t="shared" si="93" ref="AA266:AA297">IF(W266&lt;0,IF(Y266=0,0,IF(OR(W266=0,U266=0),"N.M.",IF(ABS(Y266/W266)&gt;=10,"N.M.",Y266/(-W266)))),IF(Y266=0,0,IF(OR(W266=0,U266=0),"N.M.",IF(ABS(Y266/W266)&gt;=10,"N.M.",Y266/W266))))</f>
        <v>0.04185455036762803</v>
      </c>
      <c r="AC266" s="9">
        <v>951552.844</v>
      </c>
      <c r="AE266" s="9">
        <v>952617.27</v>
      </c>
      <c r="AG266" s="9">
        <f aca="true" t="shared" si="94" ref="AG266:AG297">(+AC266-AE266)</f>
        <v>-1064.4259999999776</v>
      </c>
      <c r="AI266" s="21">
        <f aca="true" t="shared" si="95" ref="AI266:AI297">IF(AE266&lt;0,IF(AG266=0,0,IF(OR(AE266=0,AC266=0),"N.M.",IF(ABS(AG266/AE266)&gt;=10,"N.M.",AG266/(-AE266)))),IF(AG266=0,0,IF(OR(AE266=0,AC266=0),"N.M.",IF(ABS(AG266/AE266)&gt;=10,"N.M.",AG266/AE266))))</f>
        <v>-0.0011173700430603967</v>
      </c>
    </row>
    <row r="267" spans="1:35" ht="12.75" outlineLevel="1">
      <c r="A267" s="1" t="s">
        <v>587</v>
      </c>
      <c r="B267" s="16" t="s">
        <v>588</v>
      </c>
      <c r="C267" s="1" t="s">
        <v>1241</v>
      </c>
      <c r="E267" s="5">
        <v>0</v>
      </c>
      <c r="G267" s="5">
        <v>0</v>
      </c>
      <c r="I267" s="9">
        <f t="shared" si="88"/>
        <v>0</v>
      </c>
      <c r="K267" s="21">
        <f t="shared" si="89"/>
        <v>0</v>
      </c>
      <c r="M267" s="9">
        <v>0</v>
      </c>
      <c r="O267" s="9">
        <v>1574.045</v>
      </c>
      <c r="Q267" s="9">
        <f t="shared" si="90"/>
        <v>-1574.045</v>
      </c>
      <c r="S267" s="21" t="str">
        <f t="shared" si="91"/>
        <v>N.M.</v>
      </c>
      <c r="U267" s="9">
        <v>1334.318</v>
      </c>
      <c r="W267" s="9">
        <v>4442.9490000000005</v>
      </c>
      <c r="Y267" s="9">
        <f t="shared" si="92"/>
        <v>-3108.6310000000003</v>
      </c>
      <c r="AA267" s="21">
        <f t="shared" si="93"/>
        <v>-0.6996773989528127</v>
      </c>
      <c r="AC267" s="9">
        <v>2752.2219999999998</v>
      </c>
      <c r="AE267" s="9">
        <v>5555.467000000001</v>
      </c>
      <c r="AG267" s="9">
        <f t="shared" si="94"/>
        <v>-2803.245000000001</v>
      </c>
      <c r="AI267" s="21">
        <f t="shared" si="95"/>
        <v>-0.5045921431987627</v>
      </c>
    </row>
    <row r="268" spans="1:35" ht="12.75" outlineLevel="1">
      <c r="A268" s="1" t="s">
        <v>589</v>
      </c>
      <c r="B268" s="16" t="s">
        <v>590</v>
      </c>
      <c r="C268" s="1" t="s">
        <v>1242</v>
      </c>
      <c r="E268" s="5">
        <v>15442.349</v>
      </c>
      <c r="G268" s="5">
        <v>6128.772</v>
      </c>
      <c r="I268" s="9">
        <f t="shared" si="88"/>
        <v>9313.577000000001</v>
      </c>
      <c r="K268" s="21">
        <f t="shared" si="89"/>
        <v>1.519648144848593</v>
      </c>
      <c r="M268" s="9">
        <v>32838.27</v>
      </c>
      <c r="O268" s="9">
        <v>23616.227</v>
      </c>
      <c r="Q268" s="9">
        <f t="shared" si="90"/>
        <v>9222.042999999998</v>
      </c>
      <c r="S268" s="21">
        <f t="shared" si="91"/>
        <v>0.3904960347815084</v>
      </c>
      <c r="U268" s="9">
        <v>46167.854</v>
      </c>
      <c r="W268" s="9">
        <v>33772.574</v>
      </c>
      <c r="Y268" s="9">
        <f t="shared" si="92"/>
        <v>12395.279999999999</v>
      </c>
      <c r="AA268" s="21">
        <f t="shared" si="93"/>
        <v>0.36702206944605403</v>
      </c>
      <c r="AC268" s="9">
        <v>112757.94399999999</v>
      </c>
      <c r="AE268" s="9">
        <v>38302.424</v>
      </c>
      <c r="AG268" s="9">
        <f t="shared" si="94"/>
        <v>74455.51999999999</v>
      </c>
      <c r="AI268" s="21">
        <f t="shared" si="95"/>
        <v>1.9438853269443206</v>
      </c>
    </row>
    <row r="269" spans="1:35" ht="12.75" outlineLevel="1">
      <c r="A269" s="1" t="s">
        <v>591</v>
      </c>
      <c r="B269" s="16" t="s">
        <v>592</v>
      </c>
      <c r="C269" s="1" t="s">
        <v>1243</v>
      </c>
      <c r="E269" s="5">
        <v>0</v>
      </c>
      <c r="G269" s="5">
        <v>0</v>
      </c>
      <c r="I269" s="9">
        <f t="shared" si="88"/>
        <v>0</v>
      </c>
      <c r="K269" s="21">
        <f t="shared" si="89"/>
        <v>0</v>
      </c>
      <c r="M269" s="9">
        <v>0</v>
      </c>
      <c r="O269" s="9">
        <v>0</v>
      </c>
      <c r="Q269" s="9">
        <f t="shared" si="90"/>
        <v>0</v>
      </c>
      <c r="S269" s="21">
        <f t="shared" si="91"/>
        <v>0</v>
      </c>
      <c r="U269" s="9">
        <v>0</v>
      </c>
      <c r="W269" s="9">
        <v>0</v>
      </c>
      <c r="Y269" s="9">
        <f t="shared" si="92"/>
        <v>0</v>
      </c>
      <c r="AA269" s="21">
        <f t="shared" si="93"/>
        <v>0</v>
      </c>
      <c r="AC269" s="9">
        <v>43.82</v>
      </c>
      <c r="AE269" s="9">
        <v>34.23</v>
      </c>
      <c r="AG269" s="9">
        <f t="shared" si="94"/>
        <v>9.590000000000003</v>
      </c>
      <c r="AI269" s="21">
        <f t="shared" si="95"/>
        <v>0.28016359918200423</v>
      </c>
    </row>
    <row r="270" spans="1:35" ht="12.75" outlineLevel="1">
      <c r="A270" s="1" t="s">
        <v>593</v>
      </c>
      <c r="B270" s="16" t="s">
        <v>594</v>
      </c>
      <c r="C270" s="1" t="s">
        <v>1244</v>
      </c>
      <c r="E270" s="5">
        <v>23951.48</v>
      </c>
      <c r="G270" s="5">
        <v>30016.78</v>
      </c>
      <c r="I270" s="9">
        <f t="shared" si="88"/>
        <v>-6065.299999999999</v>
      </c>
      <c r="K270" s="21">
        <f t="shared" si="89"/>
        <v>-0.20206364573415267</v>
      </c>
      <c r="M270" s="9">
        <v>93845.26</v>
      </c>
      <c r="O270" s="9">
        <v>151026.96</v>
      </c>
      <c r="Q270" s="9">
        <f t="shared" si="90"/>
        <v>-57181.7</v>
      </c>
      <c r="S270" s="21">
        <f t="shared" si="91"/>
        <v>-0.37861915514951766</v>
      </c>
      <c r="U270" s="9">
        <v>163488</v>
      </c>
      <c r="W270" s="9">
        <v>164172.17</v>
      </c>
      <c r="Y270" s="9">
        <f t="shared" si="92"/>
        <v>-684.1700000000128</v>
      </c>
      <c r="AA270" s="21">
        <f t="shared" si="93"/>
        <v>-0.004167393292054389</v>
      </c>
      <c r="AC270" s="9">
        <v>394545.74</v>
      </c>
      <c r="AE270" s="9">
        <v>1480225.22</v>
      </c>
      <c r="AG270" s="9">
        <f t="shared" si="94"/>
        <v>-1085679.48</v>
      </c>
      <c r="AI270" s="21">
        <f t="shared" si="95"/>
        <v>-0.7334556021143863</v>
      </c>
    </row>
    <row r="271" spans="1:35" ht="12.75" outlineLevel="1">
      <c r="A271" s="1" t="s">
        <v>595</v>
      </c>
      <c r="B271" s="16" t="s">
        <v>596</v>
      </c>
      <c r="C271" s="1" t="s">
        <v>1245</v>
      </c>
      <c r="E271" s="5">
        <v>464.891</v>
      </c>
      <c r="G271" s="5">
        <v>5547.022</v>
      </c>
      <c r="I271" s="9">
        <f t="shared" si="88"/>
        <v>-5082.131</v>
      </c>
      <c r="K271" s="21">
        <f t="shared" si="89"/>
        <v>-0.9161908858482984</v>
      </c>
      <c r="M271" s="9">
        <v>817.952</v>
      </c>
      <c r="O271" s="9">
        <v>23480.997</v>
      </c>
      <c r="Q271" s="9">
        <f t="shared" si="90"/>
        <v>-22663.045</v>
      </c>
      <c r="S271" s="21">
        <f t="shared" si="91"/>
        <v>-0.9651653632935603</v>
      </c>
      <c r="U271" s="9">
        <v>11704.948</v>
      </c>
      <c r="W271" s="9">
        <v>27110.957000000002</v>
      </c>
      <c r="Y271" s="9">
        <f t="shared" si="92"/>
        <v>-15406.009000000002</v>
      </c>
      <c r="AA271" s="21">
        <f t="shared" si="93"/>
        <v>-0.5682576605466196</v>
      </c>
      <c r="AC271" s="9">
        <v>64161.285</v>
      </c>
      <c r="AE271" s="9">
        <v>58703.034</v>
      </c>
      <c r="AG271" s="9">
        <f t="shared" si="94"/>
        <v>5458.251000000004</v>
      </c>
      <c r="AI271" s="21">
        <f t="shared" si="95"/>
        <v>0.09298073077449462</v>
      </c>
    </row>
    <row r="272" spans="1:35" ht="12.75" outlineLevel="1">
      <c r="A272" s="1" t="s">
        <v>597</v>
      </c>
      <c r="B272" s="16" t="s">
        <v>598</v>
      </c>
      <c r="C272" s="1" t="s">
        <v>1246</v>
      </c>
      <c r="E272" s="5">
        <v>0</v>
      </c>
      <c r="G272" s="5">
        <v>0</v>
      </c>
      <c r="I272" s="9">
        <f t="shared" si="88"/>
        <v>0</v>
      </c>
      <c r="K272" s="21">
        <f t="shared" si="89"/>
        <v>0</v>
      </c>
      <c r="M272" s="9">
        <v>0</v>
      </c>
      <c r="O272" s="9">
        <v>0</v>
      </c>
      <c r="Q272" s="9">
        <f t="shared" si="90"/>
        <v>0</v>
      </c>
      <c r="S272" s="21">
        <f t="shared" si="91"/>
        <v>0</v>
      </c>
      <c r="U272" s="9">
        <v>0</v>
      </c>
      <c r="W272" s="9">
        <v>0</v>
      </c>
      <c r="Y272" s="9">
        <f t="shared" si="92"/>
        <v>0</v>
      </c>
      <c r="AA272" s="21">
        <f t="shared" si="93"/>
        <v>0</v>
      </c>
      <c r="AC272" s="9">
        <v>198.17</v>
      </c>
      <c r="AE272" s="9">
        <v>0</v>
      </c>
      <c r="AG272" s="9">
        <f t="shared" si="94"/>
        <v>198.17</v>
      </c>
      <c r="AI272" s="21" t="str">
        <f t="shared" si="95"/>
        <v>N.M.</v>
      </c>
    </row>
    <row r="273" spans="1:35" ht="12.75" outlineLevel="1">
      <c r="A273" s="1" t="s">
        <v>599</v>
      </c>
      <c r="B273" s="16" t="s">
        <v>600</v>
      </c>
      <c r="C273" s="1" t="s">
        <v>1247</v>
      </c>
      <c r="E273" s="5">
        <v>-11865.672</v>
      </c>
      <c r="G273" s="5">
        <v>-13178.857</v>
      </c>
      <c r="I273" s="9">
        <f t="shared" si="88"/>
        <v>1313.1849999999995</v>
      </c>
      <c r="K273" s="21">
        <f t="shared" si="89"/>
        <v>0.09964331504621375</v>
      </c>
      <c r="M273" s="9">
        <v>-35267.354</v>
      </c>
      <c r="O273" s="9">
        <v>-29895.278000000002</v>
      </c>
      <c r="Q273" s="9">
        <f t="shared" si="90"/>
        <v>-5372.075999999997</v>
      </c>
      <c r="S273" s="21">
        <f t="shared" si="91"/>
        <v>-0.1796964724663205</v>
      </c>
      <c r="U273" s="9">
        <v>-64791.778</v>
      </c>
      <c r="W273" s="9">
        <v>-36062.844</v>
      </c>
      <c r="Y273" s="9">
        <f t="shared" si="92"/>
        <v>-28728.934</v>
      </c>
      <c r="AA273" s="21">
        <f t="shared" si="93"/>
        <v>-0.7966352847823095</v>
      </c>
      <c r="AC273" s="9">
        <v>-152169.976</v>
      </c>
      <c r="AE273" s="9">
        <v>-87032.606</v>
      </c>
      <c r="AG273" s="9">
        <f t="shared" si="94"/>
        <v>-65137.369999999995</v>
      </c>
      <c r="AI273" s="21">
        <f t="shared" si="95"/>
        <v>-0.748424906408065</v>
      </c>
    </row>
    <row r="274" spans="1:35" ht="12.75" outlineLevel="1">
      <c r="A274" s="1" t="s">
        <v>601</v>
      </c>
      <c r="B274" s="16" t="s">
        <v>602</v>
      </c>
      <c r="C274" s="1" t="s">
        <v>1248</v>
      </c>
      <c r="E274" s="5">
        <v>727.23</v>
      </c>
      <c r="G274" s="5">
        <v>730.35</v>
      </c>
      <c r="I274" s="9">
        <f t="shared" si="88"/>
        <v>-3.1200000000000045</v>
      </c>
      <c r="K274" s="21">
        <f t="shared" si="89"/>
        <v>-0.004271924419798733</v>
      </c>
      <c r="M274" s="9">
        <v>2190.1</v>
      </c>
      <c r="O274" s="9">
        <v>2183.54</v>
      </c>
      <c r="Q274" s="9">
        <f t="shared" si="90"/>
        <v>6.559999999999945</v>
      </c>
      <c r="S274" s="21">
        <f t="shared" si="91"/>
        <v>0.003004295776582955</v>
      </c>
      <c r="U274" s="9">
        <v>3579.91</v>
      </c>
      <c r="W274" s="9">
        <v>13648.6</v>
      </c>
      <c r="Y274" s="9">
        <f t="shared" si="92"/>
        <v>-10068.69</v>
      </c>
      <c r="AA274" s="21">
        <f t="shared" si="93"/>
        <v>-0.7377086294565011</v>
      </c>
      <c r="AC274" s="9">
        <v>8180.71</v>
      </c>
      <c r="AE274" s="9">
        <v>18850.58</v>
      </c>
      <c r="AG274" s="9">
        <f t="shared" si="94"/>
        <v>-10669.870000000003</v>
      </c>
      <c r="AI274" s="21">
        <f t="shared" si="95"/>
        <v>-0.5660234327007446</v>
      </c>
    </row>
    <row r="275" spans="1:35" ht="12.75" outlineLevel="1">
      <c r="A275" s="1" t="s">
        <v>603</v>
      </c>
      <c r="B275" s="16" t="s">
        <v>604</v>
      </c>
      <c r="C275" s="1" t="s">
        <v>1249</v>
      </c>
      <c r="E275" s="5">
        <v>1892.88</v>
      </c>
      <c r="G275" s="5">
        <v>1448.31</v>
      </c>
      <c r="I275" s="9">
        <f t="shared" si="88"/>
        <v>444.57000000000016</v>
      </c>
      <c r="K275" s="21">
        <f t="shared" si="89"/>
        <v>0.3069577645669782</v>
      </c>
      <c r="M275" s="9">
        <v>4424.11</v>
      </c>
      <c r="O275" s="9">
        <v>5141.15</v>
      </c>
      <c r="Q275" s="9">
        <f t="shared" si="90"/>
        <v>-717.04</v>
      </c>
      <c r="S275" s="21">
        <f t="shared" si="91"/>
        <v>-0.13947074098207599</v>
      </c>
      <c r="U275" s="9">
        <v>7436.62</v>
      </c>
      <c r="W275" s="9">
        <v>7693.98</v>
      </c>
      <c r="Y275" s="9">
        <f t="shared" si="92"/>
        <v>-257.3599999999997</v>
      </c>
      <c r="AA275" s="21">
        <f t="shared" si="93"/>
        <v>-0.033449528072596976</v>
      </c>
      <c r="AC275" s="9">
        <v>19801.66</v>
      </c>
      <c r="AE275" s="9">
        <v>18539.33</v>
      </c>
      <c r="AG275" s="9">
        <f t="shared" si="94"/>
        <v>1262.329999999998</v>
      </c>
      <c r="AI275" s="21">
        <f t="shared" si="95"/>
        <v>0.06808929988300537</v>
      </c>
    </row>
    <row r="276" spans="1:35" ht="12.75" outlineLevel="1">
      <c r="A276" s="1" t="s">
        <v>605</v>
      </c>
      <c r="B276" s="16" t="s">
        <v>606</v>
      </c>
      <c r="C276" s="1" t="s">
        <v>1250</v>
      </c>
      <c r="E276" s="5">
        <v>2425</v>
      </c>
      <c r="G276" s="5">
        <v>2637</v>
      </c>
      <c r="I276" s="9">
        <f t="shared" si="88"/>
        <v>-212</v>
      </c>
      <c r="K276" s="21">
        <f t="shared" si="89"/>
        <v>-0.08039438756162305</v>
      </c>
      <c r="M276" s="9">
        <v>5227</v>
      </c>
      <c r="O276" s="9">
        <v>6684</v>
      </c>
      <c r="Q276" s="9">
        <f t="shared" si="90"/>
        <v>-1457</v>
      </c>
      <c r="S276" s="21">
        <f t="shared" si="91"/>
        <v>-0.21798324356672652</v>
      </c>
      <c r="U276" s="9">
        <v>6953</v>
      </c>
      <c r="W276" s="9">
        <v>8393.23</v>
      </c>
      <c r="Y276" s="9">
        <f t="shared" si="92"/>
        <v>-1440.2299999999996</v>
      </c>
      <c r="AA276" s="21">
        <f t="shared" si="93"/>
        <v>-0.17159424917463237</v>
      </c>
      <c r="AC276" s="9">
        <v>15336.32</v>
      </c>
      <c r="AE276" s="9">
        <v>15144.38</v>
      </c>
      <c r="AG276" s="9">
        <f t="shared" si="94"/>
        <v>191.9400000000005</v>
      </c>
      <c r="AI276" s="21">
        <f t="shared" si="95"/>
        <v>0.012674008444056509</v>
      </c>
    </row>
    <row r="277" spans="1:35" ht="12.75" outlineLevel="1">
      <c r="A277" s="1" t="s">
        <v>607</v>
      </c>
      <c r="B277" s="16" t="s">
        <v>608</v>
      </c>
      <c r="C277" s="1" t="s">
        <v>1251</v>
      </c>
      <c r="E277" s="5">
        <v>82512.33</v>
      </c>
      <c r="G277" s="5">
        <v>84499.99</v>
      </c>
      <c r="I277" s="9">
        <f t="shared" si="88"/>
        <v>-1987.6600000000035</v>
      </c>
      <c r="K277" s="21">
        <f t="shared" si="89"/>
        <v>-0.023522606334036293</v>
      </c>
      <c r="M277" s="9">
        <v>313561.66</v>
      </c>
      <c r="O277" s="9">
        <v>288333.31</v>
      </c>
      <c r="Q277" s="9">
        <f t="shared" si="90"/>
        <v>25228.349999999977</v>
      </c>
      <c r="S277" s="21">
        <f t="shared" si="91"/>
        <v>0.08749717471075394</v>
      </c>
      <c r="U277" s="9">
        <v>412561.66</v>
      </c>
      <c r="W277" s="9">
        <v>422499.98</v>
      </c>
      <c r="Y277" s="9">
        <f t="shared" si="92"/>
        <v>-9938.320000000007</v>
      </c>
      <c r="AA277" s="21">
        <f t="shared" si="93"/>
        <v>-0.0235226520010723</v>
      </c>
      <c r="AC277" s="9">
        <v>1004113.59</v>
      </c>
      <c r="AE277" s="9">
        <v>1255157.54</v>
      </c>
      <c r="AG277" s="9">
        <f t="shared" si="94"/>
        <v>-251043.95000000007</v>
      </c>
      <c r="AI277" s="21">
        <f t="shared" si="95"/>
        <v>-0.20000991269988314</v>
      </c>
    </row>
    <row r="278" spans="1:35" ht="12.75" outlineLevel="1">
      <c r="A278" s="1" t="s">
        <v>609</v>
      </c>
      <c r="B278" s="16" t="s">
        <v>610</v>
      </c>
      <c r="C278" s="1" t="s">
        <v>1252</v>
      </c>
      <c r="E278" s="5">
        <v>12186.53</v>
      </c>
      <c r="G278" s="5">
        <v>12530.68</v>
      </c>
      <c r="I278" s="9">
        <f t="shared" si="88"/>
        <v>-344.14999999999964</v>
      </c>
      <c r="K278" s="21">
        <f t="shared" si="89"/>
        <v>-0.027464590908075192</v>
      </c>
      <c r="M278" s="9">
        <v>31797.64</v>
      </c>
      <c r="O278" s="9">
        <v>36275.14</v>
      </c>
      <c r="Q278" s="9">
        <f t="shared" si="90"/>
        <v>-4477.5</v>
      </c>
      <c r="S278" s="21">
        <f t="shared" si="91"/>
        <v>-0.12343163940924833</v>
      </c>
      <c r="U278" s="9">
        <v>60265.74</v>
      </c>
      <c r="W278" s="9">
        <v>59614.29</v>
      </c>
      <c r="Y278" s="9">
        <f t="shared" si="92"/>
        <v>651.4499999999971</v>
      </c>
      <c r="AA278" s="21">
        <f t="shared" si="93"/>
        <v>0.010927749034669323</v>
      </c>
      <c r="AC278" s="9">
        <v>147285.55</v>
      </c>
      <c r="AE278" s="9">
        <v>136386</v>
      </c>
      <c r="AG278" s="9">
        <f t="shared" si="94"/>
        <v>10899.549999999988</v>
      </c>
      <c r="AI278" s="21">
        <f t="shared" si="95"/>
        <v>0.07991692695731224</v>
      </c>
    </row>
    <row r="279" spans="1:35" ht="12.75" outlineLevel="1">
      <c r="A279" s="1" t="s">
        <v>611</v>
      </c>
      <c r="B279" s="16" t="s">
        <v>612</v>
      </c>
      <c r="C279" s="1" t="s">
        <v>1253</v>
      </c>
      <c r="E279" s="5">
        <v>351724.44</v>
      </c>
      <c r="G279" s="5">
        <v>313299.03</v>
      </c>
      <c r="I279" s="9">
        <f t="shared" si="88"/>
        <v>38425.409999999974</v>
      </c>
      <c r="K279" s="21">
        <f t="shared" si="89"/>
        <v>0.12264771454925977</v>
      </c>
      <c r="M279" s="9">
        <v>1050321.96</v>
      </c>
      <c r="O279" s="9">
        <v>943421.6</v>
      </c>
      <c r="Q279" s="9">
        <f t="shared" si="90"/>
        <v>106900.35999999999</v>
      </c>
      <c r="S279" s="21">
        <f t="shared" si="91"/>
        <v>0.11331133397836131</v>
      </c>
      <c r="U279" s="9">
        <v>1749213.99</v>
      </c>
      <c r="W279" s="9">
        <v>1577122.97</v>
      </c>
      <c r="Y279" s="9">
        <f t="shared" si="92"/>
        <v>172091.02000000002</v>
      </c>
      <c r="AA279" s="21">
        <f t="shared" si="93"/>
        <v>0.10911705889363847</v>
      </c>
      <c r="AC279" s="9">
        <v>3961920.18</v>
      </c>
      <c r="AE279" s="9">
        <v>3579350.51</v>
      </c>
      <c r="AG279" s="9">
        <f t="shared" si="94"/>
        <v>382569.6700000004</v>
      </c>
      <c r="AI279" s="21">
        <f t="shared" si="95"/>
        <v>0.106882427113851</v>
      </c>
    </row>
    <row r="280" spans="1:35" ht="12.75" outlineLevel="1">
      <c r="A280" s="1" t="s">
        <v>613</v>
      </c>
      <c r="B280" s="16" t="s">
        <v>614</v>
      </c>
      <c r="C280" s="1" t="s">
        <v>1254</v>
      </c>
      <c r="E280" s="5">
        <v>0</v>
      </c>
      <c r="G280" s="5">
        <v>33.21</v>
      </c>
      <c r="I280" s="9">
        <f t="shared" si="88"/>
        <v>-33.21</v>
      </c>
      <c r="K280" s="21" t="str">
        <f t="shared" si="89"/>
        <v>N.M.</v>
      </c>
      <c r="M280" s="9">
        <v>240</v>
      </c>
      <c r="O280" s="9">
        <v>33.2</v>
      </c>
      <c r="Q280" s="9">
        <f t="shared" si="90"/>
        <v>206.8</v>
      </c>
      <c r="S280" s="21">
        <f t="shared" si="91"/>
        <v>6.228915662650603</v>
      </c>
      <c r="U280" s="9">
        <v>240</v>
      </c>
      <c r="W280" s="9">
        <v>33.2</v>
      </c>
      <c r="Y280" s="9">
        <f t="shared" si="92"/>
        <v>206.8</v>
      </c>
      <c r="AA280" s="21">
        <f t="shared" si="93"/>
        <v>6.228915662650603</v>
      </c>
      <c r="AC280" s="9">
        <v>287.23900000000003</v>
      </c>
      <c r="AE280" s="9">
        <v>206.2</v>
      </c>
      <c r="AG280" s="9">
        <f t="shared" si="94"/>
        <v>81.03900000000004</v>
      </c>
      <c r="AI280" s="21">
        <f t="shared" si="95"/>
        <v>0.3930116391852573</v>
      </c>
    </row>
    <row r="281" spans="1:35" ht="12.75" outlineLevel="1">
      <c r="A281" s="1" t="s">
        <v>615</v>
      </c>
      <c r="B281" s="16" t="s">
        <v>616</v>
      </c>
      <c r="C281" s="1" t="s">
        <v>1255</v>
      </c>
      <c r="E281" s="5">
        <v>16250.17</v>
      </c>
      <c r="G281" s="5">
        <v>26448.47</v>
      </c>
      <c r="I281" s="9">
        <f t="shared" si="88"/>
        <v>-10198.300000000001</v>
      </c>
      <c r="K281" s="21">
        <f t="shared" si="89"/>
        <v>-0.3855913026348972</v>
      </c>
      <c r="M281" s="9">
        <v>48391.69</v>
      </c>
      <c r="O281" s="9">
        <v>66650.49</v>
      </c>
      <c r="Q281" s="9">
        <f t="shared" si="90"/>
        <v>-18258.800000000003</v>
      </c>
      <c r="S281" s="21">
        <f t="shared" si="91"/>
        <v>-0.2739484735971184</v>
      </c>
      <c r="U281" s="9">
        <v>79894.5</v>
      </c>
      <c r="W281" s="9">
        <v>75290.5</v>
      </c>
      <c r="Y281" s="9">
        <f t="shared" si="92"/>
        <v>4604</v>
      </c>
      <c r="AA281" s="21">
        <f t="shared" si="93"/>
        <v>0.06114981305742424</v>
      </c>
      <c r="AC281" s="9">
        <v>185139.84</v>
      </c>
      <c r="AE281" s="9">
        <v>103284.6</v>
      </c>
      <c r="AG281" s="9">
        <f t="shared" si="94"/>
        <v>81855.23999999999</v>
      </c>
      <c r="AI281" s="21">
        <f t="shared" si="95"/>
        <v>0.7925212471171886</v>
      </c>
    </row>
    <row r="282" spans="1:35" ht="12.75" outlineLevel="1">
      <c r="A282" s="1" t="s">
        <v>617</v>
      </c>
      <c r="B282" s="16" t="s">
        <v>618</v>
      </c>
      <c r="C282" s="1" t="s">
        <v>1256</v>
      </c>
      <c r="E282" s="5">
        <v>22524.19</v>
      </c>
      <c r="G282" s="5">
        <v>21544.68</v>
      </c>
      <c r="I282" s="9">
        <f t="shared" si="88"/>
        <v>979.5099999999984</v>
      </c>
      <c r="K282" s="21">
        <f t="shared" si="89"/>
        <v>0.04546412385795465</v>
      </c>
      <c r="M282" s="9">
        <v>67336.96</v>
      </c>
      <c r="O282" s="9">
        <v>65161.14</v>
      </c>
      <c r="Q282" s="9">
        <f t="shared" si="90"/>
        <v>2175.820000000007</v>
      </c>
      <c r="S282" s="21">
        <f t="shared" si="91"/>
        <v>0.03339137406128878</v>
      </c>
      <c r="U282" s="9">
        <v>112204.97</v>
      </c>
      <c r="W282" s="9">
        <v>108774.94</v>
      </c>
      <c r="Y282" s="9">
        <f t="shared" si="92"/>
        <v>3430.029999999999</v>
      </c>
      <c r="AA282" s="21">
        <f t="shared" si="93"/>
        <v>0.03153327411626243</v>
      </c>
      <c r="AC282" s="9">
        <v>265436.4</v>
      </c>
      <c r="AE282" s="9">
        <v>253273.74</v>
      </c>
      <c r="AG282" s="9">
        <f t="shared" si="94"/>
        <v>12162.660000000033</v>
      </c>
      <c r="AI282" s="21">
        <f t="shared" si="95"/>
        <v>0.048021796495760015</v>
      </c>
    </row>
    <row r="283" spans="1:35" ht="12.75" outlineLevel="1">
      <c r="A283" s="1" t="s">
        <v>619</v>
      </c>
      <c r="B283" s="16" t="s">
        <v>620</v>
      </c>
      <c r="C283" s="1" t="s">
        <v>1257</v>
      </c>
      <c r="E283" s="5">
        <v>1.618</v>
      </c>
      <c r="G283" s="5">
        <v>560.3620000000001</v>
      </c>
      <c r="I283" s="9">
        <f t="shared" si="88"/>
        <v>-558.744</v>
      </c>
      <c r="K283" s="21">
        <f t="shared" si="89"/>
        <v>-0.9971125807959854</v>
      </c>
      <c r="M283" s="9">
        <v>3980.1150000000002</v>
      </c>
      <c r="O283" s="9">
        <v>769.967</v>
      </c>
      <c r="Q283" s="9">
        <f t="shared" si="90"/>
        <v>3210.148</v>
      </c>
      <c r="S283" s="21">
        <f t="shared" si="91"/>
        <v>4.169202056711522</v>
      </c>
      <c r="U283" s="9">
        <v>4002.815</v>
      </c>
      <c r="W283" s="9">
        <v>827.817</v>
      </c>
      <c r="Y283" s="9">
        <f t="shared" si="92"/>
        <v>3174.998</v>
      </c>
      <c r="AA283" s="21">
        <f t="shared" si="93"/>
        <v>3.835386323305755</v>
      </c>
      <c r="AC283" s="9">
        <v>4070.9230000000002</v>
      </c>
      <c r="AE283" s="9">
        <v>1823.0230000000001</v>
      </c>
      <c r="AG283" s="9">
        <f t="shared" si="94"/>
        <v>2247.9</v>
      </c>
      <c r="AI283" s="21">
        <f t="shared" si="95"/>
        <v>1.2330617880301016</v>
      </c>
    </row>
    <row r="284" spans="1:35" ht="12.75" outlineLevel="1">
      <c r="A284" s="1" t="s">
        <v>621</v>
      </c>
      <c r="B284" s="16" t="s">
        <v>622</v>
      </c>
      <c r="C284" s="1" t="s">
        <v>1258</v>
      </c>
      <c r="E284" s="5">
        <v>0</v>
      </c>
      <c r="G284" s="5">
        <v>42.7</v>
      </c>
      <c r="I284" s="9">
        <f t="shared" si="88"/>
        <v>-42.7</v>
      </c>
      <c r="K284" s="21" t="str">
        <f t="shared" si="89"/>
        <v>N.M.</v>
      </c>
      <c r="M284" s="9">
        <v>78.896</v>
      </c>
      <c r="O284" s="9">
        <v>104</v>
      </c>
      <c r="Q284" s="9">
        <f t="shared" si="90"/>
        <v>-25.104</v>
      </c>
      <c r="S284" s="21">
        <f t="shared" si="91"/>
        <v>-0.24138461538461536</v>
      </c>
      <c r="U284" s="9">
        <v>316.31</v>
      </c>
      <c r="W284" s="9">
        <v>307.58</v>
      </c>
      <c r="Y284" s="9">
        <f t="shared" si="92"/>
        <v>8.730000000000018</v>
      </c>
      <c r="AA284" s="21">
        <f t="shared" si="93"/>
        <v>0.02838285974380655</v>
      </c>
      <c r="AC284" s="9">
        <v>450.26</v>
      </c>
      <c r="AE284" s="9">
        <v>1818.473</v>
      </c>
      <c r="AG284" s="9">
        <f t="shared" si="94"/>
        <v>-1368.213</v>
      </c>
      <c r="AI284" s="21">
        <f t="shared" si="95"/>
        <v>-0.7523966536759138</v>
      </c>
    </row>
    <row r="285" spans="1:35" ht="12.75" outlineLevel="1">
      <c r="A285" s="1" t="s">
        <v>623</v>
      </c>
      <c r="B285" s="16" t="s">
        <v>624</v>
      </c>
      <c r="C285" s="1" t="s">
        <v>1259</v>
      </c>
      <c r="E285" s="5">
        <v>18.811</v>
      </c>
      <c r="G285" s="5">
        <v>1155.137</v>
      </c>
      <c r="I285" s="9">
        <f t="shared" si="88"/>
        <v>-1136.326</v>
      </c>
      <c r="K285" s="21">
        <f t="shared" si="89"/>
        <v>-0.9837153515124181</v>
      </c>
      <c r="M285" s="9">
        <v>3825.831</v>
      </c>
      <c r="O285" s="9">
        <v>1679.373</v>
      </c>
      <c r="Q285" s="9">
        <f t="shared" si="90"/>
        <v>2146.458</v>
      </c>
      <c r="S285" s="21">
        <f t="shared" si="91"/>
        <v>1.27813058802303</v>
      </c>
      <c r="U285" s="9">
        <v>11685.55</v>
      </c>
      <c r="W285" s="9">
        <v>8385.879</v>
      </c>
      <c r="Y285" s="9">
        <f t="shared" si="92"/>
        <v>3299.6709999999985</v>
      </c>
      <c r="AA285" s="21">
        <f t="shared" si="93"/>
        <v>0.3934794432402373</v>
      </c>
      <c r="AC285" s="9">
        <v>20844.448000000004</v>
      </c>
      <c r="AE285" s="9">
        <v>11848.922</v>
      </c>
      <c r="AG285" s="9">
        <f t="shared" si="94"/>
        <v>8995.526000000003</v>
      </c>
      <c r="AI285" s="21">
        <f t="shared" si="95"/>
        <v>0.7591851815717922</v>
      </c>
    </row>
    <row r="286" spans="1:35" ht="12.75" outlineLevel="1">
      <c r="A286" s="1" t="s">
        <v>625</v>
      </c>
      <c r="B286" s="16" t="s">
        <v>626</v>
      </c>
      <c r="C286" s="1" t="s">
        <v>1260</v>
      </c>
      <c r="E286" s="5">
        <v>0</v>
      </c>
      <c r="G286" s="5">
        <v>0</v>
      </c>
      <c r="I286" s="9">
        <f t="shared" si="88"/>
        <v>0</v>
      </c>
      <c r="K286" s="21">
        <f t="shared" si="89"/>
        <v>0</v>
      </c>
      <c r="M286" s="9">
        <v>0</v>
      </c>
      <c r="O286" s="9">
        <v>0</v>
      </c>
      <c r="Q286" s="9">
        <f t="shared" si="90"/>
        <v>0</v>
      </c>
      <c r="S286" s="21">
        <f t="shared" si="91"/>
        <v>0</v>
      </c>
      <c r="U286" s="9">
        <v>0</v>
      </c>
      <c r="W286" s="9">
        <v>0</v>
      </c>
      <c r="Y286" s="9">
        <f t="shared" si="92"/>
        <v>0</v>
      </c>
      <c r="AA286" s="21">
        <f t="shared" si="93"/>
        <v>0</v>
      </c>
      <c r="AC286" s="9">
        <v>0</v>
      </c>
      <c r="AE286" s="9">
        <v>4000</v>
      </c>
      <c r="AG286" s="9">
        <f t="shared" si="94"/>
        <v>-4000</v>
      </c>
      <c r="AI286" s="21" t="str">
        <f t="shared" si="95"/>
        <v>N.M.</v>
      </c>
    </row>
    <row r="287" spans="1:35" ht="12.75" outlineLevel="1">
      <c r="A287" s="1" t="s">
        <v>627</v>
      </c>
      <c r="B287" s="16" t="s">
        <v>628</v>
      </c>
      <c r="C287" s="1" t="s">
        <v>1261</v>
      </c>
      <c r="E287" s="5">
        <v>213913.416</v>
      </c>
      <c r="G287" s="5">
        <v>220916.67</v>
      </c>
      <c r="I287" s="9">
        <f t="shared" si="88"/>
        <v>-7003.254000000015</v>
      </c>
      <c r="K287" s="21">
        <f t="shared" si="89"/>
        <v>-0.03170088522518475</v>
      </c>
      <c r="M287" s="9">
        <v>653400.428</v>
      </c>
      <c r="O287" s="9">
        <v>669666.67</v>
      </c>
      <c r="Q287" s="9">
        <f t="shared" si="90"/>
        <v>-16266.242000000086</v>
      </c>
      <c r="S287" s="21">
        <f t="shared" si="91"/>
        <v>-0.024290057619263155</v>
      </c>
      <c r="U287" s="9">
        <v>1069567.088</v>
      </c>
      <c r="W287" s="9">
        <v>1104583.34</v>
      </c>
      <c r="Y287" s="9">
        <f t="shared" si="92"/>
        <v>-35016.252000000095</v>
      </c>
      <c r="AA287" s="21">
        <f t="shared" si="93"/>
        <v>-0.03170086921644146</v>
      </c>
      <c r="AC287" s="9">
        <v>2615813.778</v>
      </c>
      <c r="AE287" s="9">
        <v>2851212.35</v>
      </c>
      <c r="AG287" s="9">
        <f t="shared" si="94"/>
        <v>-235398.57200000016</v>
      </c>
      <c r="AI287" s="21">
        <f t="shared" si="95"/>
        <v>-0.08256086994011518</v>
      </c>
    </row>
    <row r="288" spans="1:35" ht="12.75" outlineLevel="1">
      <c r="A288" s="1" t="s">
        <v>629</v>
      </c>
      <c r="B288" s="16" t="s">
        <v>630</v>
      </c>
      <c r="C288" s="1" t="s">
        <v>1262</v>
      </c>
      <c r="E288" s="5">
        <v>0</v>
      </c>
      <c r="G288" s="5">
        <v>0</v>
      </c>
      <c r="I288" s="9">
        <f t="shared" si="88"/>
        <v>0</v>
      </c>
      <c r="K288" s="21">
        <f t="shared" si="89"/>
        <v>0</v>
      </c>
      <c r="M288" s="9">
        <v>0</v>
      </c>
      <c r="O288" s="9">
        <v>0</v>
      </c>
      <c r="Q288" s="9">
        <f t="shared" si="90"/>
        <v>0</v>
      </c>
      <c r="S288" s="21">
        <f t="shared" si="91"/>
        <v>0</v>
      </c>
      <c r="U288" s="9">
        <v>0</v>
      </c>
      <c r="W288" s="9">
        <v>0</v>
      </c>
      <c r="Y288" s="9">
        <f t="shared" si="92"/>
        <v>0</v>
      </c>
      <c r="AA288" s="21">
        <f t="shared" si="93"/>
        <v>0</v>
      </c>
      <c r="AC288" s="9">
        <v>0</v>
      </c>
      <c r="AE288" s="9">
        <v>85343.26</v>
      </c>
      <c r="AG288" s="9">
        <f t="shared" si="94"/>
        <v>-85343.26</v>
      </c>
      <c r="AI288" s="21" t="str">
        <f t="shared" si="95"/>
        <v>N.M.</v>
      </c>
    </row>
    <row r="289" spans="1:35" ht="12.75" outlineLevel="1">
      <c r="A289" s="1" t="s">
        <v>631</v>
      </c>
      <c r="B289" s="16" t="s">
        <v>632</v>
      </c>
      <c r="C289" s="1" t="s">
        <v>1263</v>
      </c>
      <c r="E289" s="5">
        <v>130454.237</v>
      </c>
      <c r="G289" s="5">
        <v>112335.121</v>
      </c>
      <c r="I289" s="9">
        <f t="shared" si="88"/>
        <v>18119.115999999995</v>
      </c>
      <c r="K289" s="21">
        <f t="shared" si="89"/>
        <v>0.1612952017027693</v>
      </c>
      <c r="M289" s="9">
        <v>333891.008</v>
      </c>
      <c r="O289" s="9">
        <v>342869.833</v>
      </c>
      <c r="Q289" s="9">
        <f t="shared" si="90"/>
        <v>-8978.825000000012</v>
      </c>
      <c r="S289" s="21">
        <f t="shared" si="91"/>
        <v>-0.026187270316079432</v>
      </c>
      <c r="U289" s="9">
        <v>627459.144</v>
      </c>
      <c r="W289" s="9">
        <v>543088.237</v>
      </c>
      <c r="Y289" s="9">
        <f t="shared" si="92"/>
        <v>84370.907</v>
      </c>
      <c r="AA289" s="21">
        <f t="shared" si="93"/>
        <v>0.15535395770319366</v>
      </c>
      <c r="AC289" s="9">
        <v>1556414.5929999999</v>
      </c>
      <c r="AE289" s="9">
        <v>1326742.756</v>
      </c>
      <c r="AG289" s="9">
        <f t="shared" si="94"/>
        <v>229671.83699999982</v>
      </c>
      <c r="AI289" s="21">
        <f t="shared" si="95"/>
        <v>0.17310954664070524</v>
      </c>
    </row>
    <row r="290" spans="1:35" ht="12.75" outlineLevel="1">
      <c r="A290" s="1" t="s">
        <v>633</v>
      </c>
      <c r="B290" s="16" t="s">
        <v>634</v>
      </c>
      <c r="C290" s="1" t="s">
        <v>1264</v>
      </c>
      <c r="E290" s="5">
        <v>0</v>
      </c>
      <c r="G290" s="5">
        <v>0</v>
      </c>
      <c r="I290" s="9">
        <f t="shared" si="88"/>
        <v>0</v>
      </c>
      <c r="K290" s="21">
        <f t="shared" si="89"/>
        <v>0</v>
      </c>
      <c r="M290" s="9">
        <v>0</v>
      </c>
      <c r="O290" s="9">
        <v>0</v>
      </c>
      <c r="Q290" s="9">
        <f t="shared" si="90"/>
        <v>0</v>
      </c>
      <c r="S290" s="21">
        <f t="shared" si="91"/>
        <v>0</v>
      </c>
      <c r="U290" s="9">
        <v>0</v>
      </c>
      <c r="W290" s="9">
        <v>0</v>
      </c>
      <c r="Y290" s="9">
        <f t="shared" si="92"/>
        <v>0</v>
      </c>
      <c r="AA290" s="21">
        <f t="shared" si="93"/>
        <v>0</v>
      </c>
      <c r="AC290" s="9">
        <v>-471.69</v>
      </c>
      <c r="AE290" s="9">
        <v>-5810.01</v>
      </c>
      <c r="AG290" s="9">
        <f t="shared" si="94"/>
        <v>5338.320000000001</v>
      </c>
      <c r="AI290" s="21">
        <f t="shared" si="95"/>
        <v>0.9188142533317499</v>
      </c>
    </row>
    <row r="291" spans="1:35" ht="12.75" outlineLevel="1">
      <c r="A291" s="1" t="s">
        <v>635</v>
      </c>
      <c r="B291" s="16" t="s">
        <v>636</v>
      </c>
      <c r="C291" s="1" t="s">
        <v>1265</v>
      </c>
      <c r="E291" s="5">
        <v>436.92</v>
      </c>
      <c r="G291" s="5">
        <v>333.33</v>
      </c>
      <c r="I291" s="9">
        <f t="shared" si="88"/>
        <v>103.59000000000003</v>
      </c>
      <c r="K291" s="21">
        <f t="shared" si="89"/>
        <v>0.3107731077310774</v>
      </c>
      <c r="M291" s="9">
        <v>2184.59</v>
      </c>
      <c r="O291" s="9">
        <v>1166.66</v>
      </c>
      <c r="Q291" s="9">
        <f t="shared" si="90"/>
        <v>1017.9300000000001</v>
      </c>
      <c r="S291" s="21">
        <f t="shared" si="91"/>
        <v>0.8725164143795108</v>
      </c>
      <c r="U291" s="9">
        <v>2184.59</v>
      </c>
      <c r="W291" s="9">
        <v>1666.66</v>
      </c>
      <c r="Y291" s="9">
        <f t="shared" si="92"/>
        <v>517.9300000000001</v>
      </c>
      <c r="AA291" s="21">
        <f t="shared" si="93"/>
        <v>0.31075924303697217</v>
      </c>
      <c r="AC291" s="9">
        <v>4642.9</v>
      </c>
      <c r="AE291" s="9">
        <v>5682.28</v>
      </c>
      <c r="AG291" s="9">
        <f t="shared" si="94"/>
        <v>-1039.38</v>
      </c>
      <c r="AI291" s="21">
        <f t="shared" si="95"/>
        <v>-0.182916012586497</v>
      </c>
    </row>
    <row r="292" spans="1:35" ht="12.75" outlineLevel="1">
      <c r="A292" s="1" t="s">
        <v>637</v>
      </c>
      <c r="B292" s="16" t="s">
        <v>638</v>
      </c>
      <c r="C292" s="1" t="s">
        <v>1266</v>
      </c>
      <c r="E292" s="5">
        <v>-32399.495</v>
      </c>
      <c r="G292" s="5">
        <v>-36773.893000000004</v>
      </c>
      <c r="I292" s="9">
        <f t="shared" si="88"/>
        <v>4374.398000000005</v>
      </c>
      <c r="K292" s="21">
        <f t="shared" si="89"/>
        <v>0.11895390025744634</v>
      </c>
      <c r="M292" s="9">
        <v>-82774.381</v>
      </c>
      <c r="O292" s="9">
        <v>-105337.635</v>
      </c>
      <c r="Q292" s="9">
        <f t="shared" si="90"/>
        <v>22563.254</v>
      </c>
      <c r="S292" s="21">
        <f t="shared" si="91"/>
        <v>0.21419935999132694</v>
      </c>
      <c r="U292" s="9">
        <v>-125572.837</v>
      </c>
      <c r="W292" s="9">
        <v>-149877.849</v>
      </c>
      <c r="Y292" s="9">
        <f t="shared" si="92"/>
        <v>24305.011999999988</v>
      </c>
      <c r="AA292" s="21">
        <f t="shared" si="93"/>
        <v>0.16216547116312025</v>
      </c>
      <c r="AC292" s="9">
        <v>-346519.58400000003</v>
      </c>
      <c r="AE292" s="9">
        <v>-498133.485</v>
      </c>
      <c r="AG292" s="9">
        <f t="shared" si="94"/>
        <v>151613.90099999995</v>
      </c>
      <c r="AI292" s="21">
        <f t="shared" si="95"/>
        <v>0.3043640019502001</v>
      </c>
    </row>
    <row r="293" spans="1:35" ht="12.75" outlineLevel="1">
      <c r="A293" s="1" t="s">
        <v>639</v>
      </c>
      <c r="B293" s="16" t="s">
        <v>640</v>
      </c>
      <c r="C293" s="1" t="s">
        <v>1267</v>
      </c>
      <c r="E293" s="5">
        <v>-124851.258</v>
      </c>
      <c r="G293" s="5">
        <v>-142400.737</v>
      </c>
      <c r="I293" s="9">
        <f t="shared" si="88"/>
        <v>17549.478999999992</v>
      </c>
      <c r="K293" s="21">
        <f t="shared" si="89"/>
        <v>0.12324008547792834</v>
      </c>
      <c r="M293" s="9">
        <v>-376163.096</v>
      </c>
      <c r="O293" s="9">
        <v>-471750.49</v>
      </c>
      <c r="Q293" s="9">
        <f t="shared" si="90"/>
        <v>95587.39399999997</v>
      </c>
      <c r="S293" s="21">
        <f t="shared" si="91"/>
        <v>0.20262277629006803</v>
      </c>
      <c r="U293" s="9">
        <v>-693222.156</v>
      </c>
      <c r="W293" s="9">
        <v>-721915.463</v>
      </c>
      <c r="Y293" s="9">
        <f t="shared" si="92"/>
        <v>28693.30700000003</v>
      </c>
      <c r="AA293" s="21">
        <f t="shared" si="93"/>
        <v>0.03974607619673611</v>
      </c>
      <c r="AC293" s="9">
        <v>-1631029.438</v>
      </c>
      <c r="AE293" s="9">
        <v>-1626597.472</v>
      </c>
      <c r="AG293" s="9">
        <f t="shared" si="94"/>
        <v>-4431.966000000015</v>
      </c>
      <c r="AI293" s="21">
        <f t="shared" si="95"/>
        <v>-0.002724685164148598</v>
      </c>
    </row>
    <row r="294" spans="1:35" ht="12.75" outlineLevel="1">
      <c r="A294" s="1" t="s">
        <v>641</v>
      </c>
      <c r="B294" s="16" t="s">
        <v>642</v>
      </c>
      <c r="C294" s="1" t="s">
        <v>1268</v>
      </c>
      <c r="E294" s="5">
        <v>-49653.685</v>
      </c>
      <c r="G294" s="5">
        <v>-46195.151</v>
      </c>
      <c r="I294" s="9">
        <f t="shared" si="88"/>
        <v>-3458.5339999999997</v>
      </c>
      <c r="K294" s="21">
        <f t="shared" si="89"/>
        <v>-0.07486790117863236</v>
      </c>
      <c r="M294" s="9">
        <v>-134943.9</v>
      </c>
      <c r="O294" s="9">
        <v>-152219.191</v>
      </c>
      <c r="Q294" s="9">
        <f t="shared" si="90"/>
        <v>17275.290999999997</v>
      </c>
      <c r="S294" s="21">
        <f t="shared" si="91"/>
        <v>0.11348957307229414</v>
      </c>
      <c r="U294" s="9">
        <v>-238417.538</v>
      </c>
      <c r="W294" s="9">
        <v>-247442.545</v>
      </c>
      <c r="Y294" s="9">
        <f t="shared" si="92"/>
        <v>9025.007000000012</v>
      </c>
      <c r="AA294" s="21">
        <f t="shared" si="93"/>
        <v>0.036473141674161214</v>
      </c>
      <c r="AC294" s="9">
        <v>-564939.146</v>
      </c>
      <c r="AE294" s="9">
        <v>-545251.877</v>
      </c>
      <c r="AG294" s="9">
        <f t="shared" si="94"/>
        <v>-19687.26899999997</v>
      </c>
      <c r="AI294" s="21">
        <f t="shared" si="95"/>
        <v>-0.03610674227903662</v>
      </c>
    </row>
    <row r="295" spans="1:35" ht="12.75" outlineLevel="1">
      <c r="A295" s="1" t="s">
        <v>643</v>
      </c>
      <c r="B295" s="16" t="s">
        <v>644</v>
      </c>
      <c r="C295" s="1" t="s">
        <v>1269</v>
      </c>
      <c r="E295" s="5">
        <v>-51964.094</v>
      </c>
      <c r="G295" s="5">
        <v>-61120.416</v>
      </c>
      <c r="I295" s="9">
        <f t="shared" si="88"/>
        <v>9156.322</v>
      </c>
      <c r="K295" s="21">
        <f t="shared" si="89"/>
        <v>0.1498079136110592</v>
      </c>
      <c r="M295" s="9">
        <v>-145386.429</v>
      </c>
      <c r="O295" s="9">
        <v>-203510.17</v>
      </c>
      <c r="Q295" s="9">
        <f t="shared" si="90"/>
        <v>58123.74100000001</v>
      </c>
      <c r="S295" s="21">
        <f t="shared" si="91"/>
        <v>0.28560607560791684</v>
      </c>
      <c r="U295" s="9">
        <v>-250867.723</v>
      </c>
      <c r="W295" s="9">
        <v>-299348.229</v>
      </c>
      <c r="Y295" s="9">
        <f t="shared" si="92"/>
        <v>48480.505999999994</v>
      </c>
      <c r="AA295" s="21">
        <f t="shared" si="93"/>
        <v>0.16195354207356943</v>
      </c>
      <c r="AC295" s="9">
        <v>-627952.229</v>
      </c>
      <c r="AE295" s="9">
        <v>-790313.159</v>
      </c>
      <c r="AG295" s="9">
        <f t="shared" si="94"/>
        <v>162360.92999999993</v>
      </c>
      <c r="AI295" s="21">
        <f t="shared" si="95"/>
        <v>0.20543872786508915</v>
      </c>
    </row>
    <row r="296" spans="1:35" ht="12.75" outlineLevel="1">
      <c r="A296" s="1" t="s">
        <v>645</v>
      </c>
      <c r="B296" s="16" t="s">
        <v>646</v>
      </c>
      <c r="C296" s="1" t="s">
        <v>1270</v>
      </c>
      <c r="E296" s="5">
        <v>-65876.722</v>
      </c>
      <c r="G296" s="5">
        <v>-53853.482</v>
      </c>
      <c r="I296" s="9">
        <f t="shared" si="88"/>
        <v>-12023.23999999999</v>
      </c>
      <c r="K296" s="21">
        <f t="shared" si="89"/>
        <v>-0.2232583586702897</v>
      </c>
      <c r="M296" s="9">
        <v>-180839.669</v>
      </c>
      <c r="O296" s="9">
        <v>-249318.21600000001</v>
      </c>
      <c r="Q296" s="9">
        <f t="shared" si="90"/>
        <v>68478.54700000002</v>
      </c>
      <c r="S296" s="21">
        <f t="shared" si="91"/>
        <v>0.27466323198783044</v>
      </c>
      <c r="U296" s="9">
        <v>-338705.773</v>
      </c>
      <c r="W296" s="9">
        <v>-387645.388</v>
      </c>
      <c r="Y296" s="9">
        <f t="shared" si="92"/>
        <v>48939.61499999999</v>
      </c>
      <c r="AA296" s="21">
        <f t="shared" si="93"/>
        <v>0.1262484128922488</v>
      </c>
      <c r="AC296" s="9">
        <v>-870701.513</v>
      </c>
      <c r="AE296" s="9">
        <v>-989500.4580000001</v>
      </c>
      <c r="AG296" s="9">
        <f t="shared" si="94"/>
        <v>118798.94500000007</v>
      </c>
      <c r="AI296" s="21">
        <f t="shared" si="95"/>
        <v>0.12005951491939587</v>
      </c>
    </row>
    <row r="297" spans="1:35" ht="12.75" outlineLevel="1">
      <c r="A297" s="1" t="s">
        <v>647</v>
      </c>
      <c r="B297" s="16" t="s">
        <v>648</v>
      </c>
      <c r="C297" s="1" t="s">
        <v>1271</v>
      </c>
      <c r="E297" s="5">
        <v>-80367.91</v>
      </c>
      <c r="G297" s="5">
        <v>-78750</v>
      </c>
      <c r="I297" s="9">
        <f t="shared" si="88"/>
        <v>-1617.9100000000035</v>
      </c>
      <c r="K297" s="21">
        <f t="shared" si="89"/>
        <v>-0.020544888888888932</v>
      </c>
      <c r="M297" s="9">
        <v>-234839.57</v>
      </c>
      <c r="O297" s="9">
        <v>-234750.01</v>
      </c>
      <c r="Q297" s="9">
        <f t="shared" si="90"/>
        <v>-89.55999999999767</v>
      </c>
      <c r="S297" s="21">
        <f t="shared" si="91"/>
        <v>-0.00038151223081949034</v>
      </c>
      <c r="U297" s="9">
        <v>-401839.57</v>
      </c>
      <c r="W297" s="9">
        <v>-393750</v>
      </c>
      <c r="Y297" s="9">
        <f t="shared" si="92"/>
        <v>-8089.570000000007</v>
      </c>
      <c r="AA297" s="21">
        <f t="shared" si="93"/>
        <v>-0.0205449396825397</v>
      </c>
      <c r="AC297" s="9">
        <v>-953388.57</v>
      </c>
      <c r="AE297" s="9">
        <v>-944457.08</v>
      </c>
      <c r="AG297" s="9">
        <f t="shared" si="94"/>
        <v>-8931.48999999999</v>
      </c>
      <c r="AI297" s="21">
        <f t="shared" si="95"/>
        <v>-0.009456745244580083</v>
      </c>
    </row>
    <row r="298" spans="1:35" ht="12.75" outlineLevel="1">
      <c r="A298" s="1" t="s">
        <v>649</v>
      </c>
      <c r="B298" s="16" t="s">
        <v>650</v>
      </c>
      <c r="C298" s="1" t="s">
        <v>1272</v>
      </c>
      <c r="E298" s="5">
        <v>-71112.116</v>
      </c>
      <c r="G298" s="5">
        <v>-51680.556</v>
      </c>
      <c r="I298" s="9">
        <f aca="true" t="shared" si="96" ref="I298:I322">+E298-G298</f>
        <v>-19431.559999999998</v>
      </c>
      <c r="K298" s="21">
        <f aca="true" t="shared" si="97" ref="K298:K322">IF(G298&lt;0,IF(I298=0,0,IF(OR(G298=0,E298=0),"N.M.",IF(ABS(I298/G298)&gt;=10,"N.M.",I298/(-G298)))),IF(I298=0,0,IF(OR(G298=0,E298=0),"N.M.",IF(ABS(I298/G298)&gt;=10,"N.M.",I298/G298))))</f>
        <v>-0.37599363288583815</v>
      </c>
      <c r="M298" s="9">
        <v>-132930.155</v>
      </c>
      <c r="O298" s="9">
        <v>49819.505</v>
      </c>
      <c r="Q298" s="9">
        <f aca="true" t="shared" si="98" ref="Q298:Q322">(+M298-O298)</f>
        <v>-182749.66</v>
      </c>
      <c r="S298" s="21">
        <f aca="true" t="shared" si="99" ref="S298:S322">IF(O298&lt;0,IF(Q298=0,0,IF(OR(O298=0,M298=0),"N.M.",IF(ABS(Q298/O298)&gt;=10,"N.M.",Q298/(-O298)))),IF(Q298=0,0,IF(OR(O298=0,M298=0),"N.M.",IF(ABS(Q298/O298)&gt;=10,"N.M.",Q298/O298))))</f>
        <v>-3.6682351621117073</v>
      </c>
      <c r="U298" s="9">
        <v>33169.644</v>
      </c>
      <c r="W298" s="9">
        <v>94907.28</v>
      </c>
      <c r="Y298" s="9">
        <f aca="true" t="shared" si="100" ref="Y298:Y322">(+U298-W298)</f>
        <v>-61737.636</v>
      </c>
      <c r="AA298" s="21">
        <f aca="true" t="shared" si="101" ref="AA298:AA322">IF(W298&lt;0,IF(Y298=0,0,IF(OR(W298=0,U298=0),"N.M.",IF(ABS(Y298/W298)&gt;=10,"N.M.",Y298/(-W298)))),IF(Y298=0,0,IF(OR(W298=0,U298=0),"N.M.",IF(ABS(Y298/W298)&gt;=10,"N.M.",Y298/W298))))</f>
        <v>-0.6505047452629555</v>
      </c>
      <c r="AC298" s="9">
        <v>-42676.553</v>
      </c>
      <c r="AE298" s="9">
        <v>332.89400000000023</v>
      </c>
      <c r="AG298" s="9">
        <f aca="true" t="shared" si="102" ref="AG298:AG322">(+AC298-AE298)</f>
        <v>-43009.447</v>
      </c>
      <c r="AI298" s="21" t="str">
        <f aca="true" t="shared" si="103" ref="AI298:AI322">IF(AE298&lt;0,IF(AG298=0,0,IF(OR(AE298=0,AC298=0),"N.M.",IF(ABS(AG298/AE298)&gt;=10,"N.M.",AG298/(-AE298)))),IF(AG298=0,0,IF(OR(AE298=0,AC298=0),"N.M.",IF(ABS(AG298/AE298)&gt;=10,"N.M.",AG298/AE298))))</f>
        <v>N.M.</v>
      </c>
    </row>
    <row r="299" spans="1:35" ht="12.75" outlineLevel="1">
      <c r="A299" s="1" t="s">
        <v>651</v>
      </c>
      <c r="B299" s="16" t="s">
        <v>652</v>
      </c>
      <c r="C299" s="1" t="s">
        <v>1273</v>
      </c>
      <c r="E299" s="5">
        <v>12704.42</v>
      </c>
      <c r="G299" s="5">
        <v>13070.63</v>
      </c>
      <c r="I299" s="9">
        <f t="shared" si="96"/>
        <v>-366.2099999999991</v>
      </c>
      <c r="K299" s="21">
        <f t="shared" si="97"/>
        <v>-0.02801777726092768</v>
      </c>
      <c r="M299" s="9">
        <v>42822.93</v>
      </c>
      <c r="O299" s="9">
        <v>41826.91</v>
      </c>
      <c r="Q299" s="9">
        <f t="shared" si="98"/>
        <v>996.0199999999968</v>
      </c>
      <c r="S299" s="21">
        <f t="shared" si="99"/>
        <v>0.023812899398975365</v>
      </c>
      <c r="U299" s="9">
        <v>70752.15</v>
      </c>
      <c r="W299" s="9">
        <v>70010.96</v>
      </c>
      <c r="Y299" s="9">
        <f t="shared" si="100"/>
        <v>741.1899999999878</v>
      </c>
      <c r="AA299" s="21">
        <f t="shared" si="101"/>
        <v>0.010586770985571226</v>
      </c>
      <c r="AC299" s="9">
        <v>169490.72</v>
      </c>
      <c r="AE299" s="9">
        <v>169154.82</v>
      </c>
      <c r="AG299" s="9">
        <f t="shared" si="102"/>
        <v>335.8999999999942</v>
      </c>
      <c r="AI299" s="21">
        <f t="shared" si="103"/>
        <v>0.0019857548250767796</v>
      </c>
    </row>
    <row r="300" spans="1:35" ht="12.75" outlineLevel="1">
      <c r="A300" s="1" t="s">
        <v>653</v>
      </c>
      <c r="B300" s="16" t="s">
        <v>654</v>
      </c>
      <c r="C300" s="1" t="s">
        <v>1274</v>
      </c>
      <c r="E300" s="5">
        <v>0</v>
      </c>
      <c r="G300" s="5">
        <v>0</v>
      </c>
      <c r="I300" s="9">
        <f t="shared" si="96"/>
        <v>0</v>
      </c>
      <c r="K300" s="21">
        <f t="shared" si="97"/>
        <v>0</v>
      </c>
      <c r="M300" s="9">
        <v>0.03</v>
      </c>
      <c r="O300" s="9">
        <v>0</v>
      </c>
      <c r="Q300" s="9">
        <f t="shared" si="98"/>
        <v>0.03</v>
      </c>
      <c r="S300" s="21" t="str">
        <f t="shared" si="99"/>
        <v>N.M.</v>
      </c>
      <c r="U300" s="9">
        <v>28.84</v>
      </c>
      <c r="W300" s="9">
        <v>0</v>
      </c>
      <c r="Y300" s="9">
        <f t="shared" si="100"/>
        <v>28.84</v>
      </c>
      <c r="AA300" s="21" t="str">
        <f t="shared" si="101"/>
        <v>N.M.</v>
      </c>
      <c r="AC300" s="9">
        <v>1135</v>
      </c>
      <c r="AE300" s="9">
        <v>918</v>
      </c>
      <c r="AG300" s="9">
        <f t="shared" si="102"/>
        <v>217</v>
      </c>
      <c r="AI300" s="21">
        <f t="shared" si="103"/>
        <v>0.23638344226579522</v>
      </c>
    </row>
    <row r="301" spans="1:35" ht="12.75" outlineLevel="1">
      <c r="A301" s="1" t="s">
        <v>655</v>
      </c>
      <c r="B301" s="16" t="s">
        <v>656</v>
      </c>
      <c r="C301" s="1" t="s">
        <v>1275</v>
      </c>
      <c r="E301" s="5">
        <v>0</v>
      </c>
      <c r="G301" s="5">
        <v>985.13</v>
      </c>
      <c r="I301" s="9">
        <f t="shared" si="96"/>
        <v>-985.13</v>
      </c>
      <c r="K301" s="21" t="str">
        <f t="shared" si="97"/>
        <v>N.M.</v>
      </c>
      <c r="M301" s="9">
        <v>52.06</v>
      </c>
      <c r="O301" s="9">
        <v>985.13</v>
      </c>
      <c r="Q301" s="9">
        <f t="shared" si="98"/>
        <v>-933.0699999999999</v>
      </c>
      <c r="S301" s="21">
        <f t="shared" si="99"/>
        <v>-0.9471541826966998</v>
      </c>
      <c r="U301" s="9">
        <v>52.06</v>
      </c>
      <c r="W301" s="9">
        <v>985.13</v>
      </c>
      <c r="Y301" s="9">
        <f t="shared" si="100"/>
        <v>-933.0699999999999</v>
      </c>
      <c r="AA301" s="21">
        <f t="shared" si="101"/>
        <v>-0.9471541826966998</v>
      </c>
      <c r="AC301" s="9">
        <v>52.06</v>
      </c>
      <c r="AE301" s="9">
        <v>985.13</v>
      </c>
      <c r="AG301" s="9">
        <f t="shared" si="102"/>
        <v>-933.0699999999999</v>
      </c>
      <c r="AI301" s="21">
        <f t="shared" si="103"/>
        <v>-0.9471541826966998</v>
      </c>
    </row>
    <row r="302" spans="1:35" ht="12.75" outlineLevel="1">
      <c r="A302" s="1" t="s">
        <v>657</v>
      </c>
      <c r="B302" s="16" t="s">
        <v>658</v>
      </c>
      <c r="C302" s="1" t="s">
        <v>1276</v>
      </c>
      <c r="E302" s="5">
        <v>1675.65</v>
      </c>
      <c r="G302" s="5">
        <v>2019.45</v>
      </c>
      <c r="I302" s="9">
        <f t="shared" si="96"/>
        <v>-343.79999999999995</v>
      </c>
      <c r="K302" s="21">
        <f t="shared" si="97"/>
        <v>-0.17024437346802346</v>
      </c>
      <c r="M302" s="9">
        <v>3239.01</v>
      </c>
      <c r="O302" s="9">
        <v>9664.45</v>
      </c>
      <c r="Q302" s="9">
        <f t="shared" si="98"/>
        <v>-6425.4400000000005</v>
      </c>
      <c r="S302" s="21">
        <f t="shared" si="99"/>
        <v>-0.6648531473596532</v>
      </c>
      <c r="U302" s="9">
        <v>5139.01</v>
      </c>
      <c r="W302" s="9">
        <v>10964.45</v>
      </c>
      <c r="Y302" s="9">
        <f t="shared" si="100"/>
        <v>-5825.4400000000005</v>
      </c>
      <c r="AA302" s="21">
        <f t="shared" si="101"/>
        <v>-0.5313025277145684</v>
      </c>
      <c r="AC302" s="9">
        <v>12329.364000000001</v>
      </c>
      <c r="AE302" s="9">
        <v>21463.14</v>
      </c>
      <c r="AG302" s="9">
        <f t="shared" si="102"/>
        <v>-9133.775999999998</v>
      </c>
      <c r="AI302" s="21">
        <f t="shared" si="103"/>
        <v>-0.42555637245994754</v>
      </c>
    </row>
    <row r="303" spans="1:35" ht="12.75" outlineLevel="1">
      <c r="A303" s="1" t="s">
        <v>659</v>
      </c>
      <c r="B303" s="16" t="s">
        <v>660</v>
      </c>
      <c r="C303" s="1" t="s">
        <v>1277</v>
      </c>
      <c r="E303" s="5">
        <v>1500</v>
      </c>
      <c r="G303" s="5">
        <v>0</v>
      </c>
      <c r="I303" s="9">
        <f t="shared" si="96"/>
        <v>1500</v>
      </c>
      <c r="K303" s="21" t="str">
        <f t="shared" si="97"/>
        <v>N.M.</v>
      </c>
      <c r="M303" s="9">
        <v>1500</v>
      </c>
      <c r="O303" s="9">
        <v>0</v>
      </c>
      <c r="Q303" s="9">
        <f t="shared" si="98"/>
        <v>1500</v>
      </c>
      <c r="S303" s="21" t="str">
        <f t="shared" si="99"/>
        <v>N.M.</v>
      </c>
      <c r="U303" s="9">
        <v>2072.5</v>
      </c>
      <c r="W303" s="9">
        <v>35</v>
      </c>
      <c r="Y303" s="9">
        <f t="shared" si="100"/>
        <v>2037.5</v>
      </c>
      <c r="AA303" s="21" t="str">
        <f t="shared" si="101"/>
        <v>N.M.</v>
      </c>
      <c r="AC303" s="9">
        <v>2072.5</v>
      </c>
      <c r="AE303" s="9">
        <v>35</v>
      </c>
      <c r="AG303" s="9">
        <f t="shared" si="102"/>
        <v>2037.5</v>
      </c>
      <c r="AI303" s="21" t="str">
        <f t="shared" si="103"/>
        <v>N.M.</v>
      </c>
    </row>
    <row r="304" spans="1:35" ht="12.75" outlineLevel="1">
      <c r="A304" s="1" t="s">
        <v>661</v>
      </c>
      <c r="B304" s="16" t="s">
        <v>662</v>
      </c>
      <c r="C304" s="1" t="s">
        <v>1278</v>
      </c>
      <c r="E304" s="5">
        <v>0</v>
      </c>
      <c r="G304" s="5">
        <v>0</v>
      </c>
      <c r="I304" s="9">
        <f t="shared" si="96"/>
        <v>0</v>
      </c>
      <c r="K304" s="21">
        <f t="shared" si="97"/>
        <v>0</v>
      </c>
      <c r="M304" s="9">
        <v>0</v>
      </c>
      <c r="O304" s="9">
        <v>0</v>
      </c>
      <c r="Q304" s="9">
        <f t="shared" si="98"/>
        <v>0</v>
      </c>
      <c r="S304" s="21">
        <f t="shared" si="99"/>
        <v>0</v>
      </c>
      <c r="U304" s="9">
        <v>0</v>
      </c>
      <c r="W304" s="9">
        <v>0</v>
      </c>
      <c r="Y304" s="9">
        <f t="shared" si="100"/>
        <v>0</v>
      </c>
      <c r="AA304" s="21">
        <f t="shared" si="101"/>
        <v>0</v>
      </c>
      <c r="AC304" s="9">
        <v>74.38</v>
      </c>
      <c r="AE304" s="9">
        <v>0</v>
      </c>
      <c r="AG304" s="9">
        <f t="shared" si="102"/>
        <v>74.38</v>
      </c>
      <c r="AI304" s="21" t="str">
        <f t="shared" si="103"/>
        <v>N.M.</v>
      </c>
    </row>
    <row r="305" spans="1:35" ht="12.75" outlineLevel="1">
      <c r="A305" s="1" t="s">
        <v>663</v>
      </c>
      <c r="B305" s="16" t="s">
        <v>664</v>
      </c>
      <c r="C305" s="1" t="s">
        <v>1279</v>
      </c>
      <c r="E305" s="5">
        <v>0</v>
      </c>
      <c r="G305" s="5">
        <v>0</v>
      </c>
      <c r="I305" s="9">
        <f t="shared" si="96"/>
        <v>0</v>
      </c>
      <c r="K305" s="21">
        <f t="shared" si="97"/>
        <v>0</v>
      </c>
      <c r="M305" s="9">
        <v>0</v>
      </c>
      <c r="O305" s="9">
        <v>7.62</v>
      </c>
      <c r="Q305" s="9">
        <f t="shared" si="98"/>
        <v>-7.62</v>
      </c>
      <c r="S305" s="21" t="str">
        <f t="shared" si="99"/>
        <v>N.M.</v>
      </c>
      <c r="U305" s="9">
        <v>0</v>
      </c>
      <c r="W305" s="9">
        <v>7.62</v>
      </c>
      <c r="Y305" s="9">
        <f t="shared" si="100"/>
        <v>-7.62</v>
      </c>
      <c r="AA305" s="21" t="str">
        <f t="shared" si="101"/>
        <v>N.M.</v>
      </c>
      <c r="AC305" s="9">
        <v>5.52</v>
      </c>
      <c r="AE305" s="9">
        <v>7.62</v>
      </c>
      <c r="AG305" s="9">
        <f t="shared" si="102"/>
        <v>-2.1000000000000005</v>
      </c>
      <c r="AI305" s="21">
        <f t="shared" si="103"/>
        <v>-0.27559055118110243</v>
      </c>
    </row>
    <row r="306" spans="1:35" ht="12.75" outlineLevel="1">
      <c r="A306" s="1" t="s">
        <v>665</v>
      </c>
      <c r="B306" s="16" t="s">
        <v>666</v>
      </c>
      <c r="C306" s="1" t="s">
        <v>1280</v>
      </c>
      <c r="E306" s="5">
        <v>0</v>
      </c>
      <c r="G306" s="5">
        <v>0</v>
      </c>
      <c r="I306" s="9">
        <f t="shared" si="96"/>
        <v>0</v>
      </c>
      <c r="K306" s="21">
        <f t="shared" si="97"/>
        <v>0</v>
      </c>
      <c r="M306" s="9">
        <v>30</v>
      </c>
      <c r="O306" s="9">
        <v>0</v>
      </c>
      <c r="Q306" s="9">
        <f t="shared" si="98"/>
        <v>30</v>
      </c>
      <c r="S306" s="21" t="str">
        <f t="shared" si="99"/>
        <v>N.M.</v>
      </c>
      <c r="U306" s="9">
        <v>30</v>
      </c>
      <c r="W306" s="9">
        <v>0</v>
      </c>
      <c r="Y306" s="9">
        <f t="shared" si="100"/>
        <v>30</v>
      </c>
      <c r="AA306" s="21" t="str">
        <f t="shared" si="101"/>
        <v>N.M.</v>
      </c>
      <c r="AC306" s="9">
        <v>280</v>
      </c>
      <c r="AE306" s="9">
        <v>0</v>
      </c>
      <c r="AG306" s="9">
        <f t="shared" si="102"/>
        <v>280</v>
      </c>
      <c r="AI306" s="21" t="str">
        <f t="shared" si="103"/>
        <v>N.M.</v>
      </c>
    </row>
    <row r="307" spans="1:35" ht="12.75" outlineLevel="1">
      <c r="A307" s="1" t="s">
        <v>667</v>
      </c>
      <c r="B307" s="16" t="s">
        <v>668</v>
      </c>
      <c r="C307" s="1" t="s">
        <v>1281</v>
      </c>
      <c r="E307" s="5">
        <v>150.42</v>
      </c>
      <c r="G307" s="5">
        <v>0</v>
      </c>
      <c r="I307" s="9">
        <f t="shared" si="96"/>
        <v>150.42</v>
      </c>
      <c r="K307" s="21" t="str">
        <f t="shared" si="97"/>
        <v>N.M.</v>
      </c>
      <c r="M307" s="9">
        <v>150.42</v>
      </c>
      <c r="O307" s="9">
        <v>115.37</v>
      </c>
      <c r="Q307" s="9">
        <f t="shared" si="98"/>
        <v>35.04999999999998</v>
      </c>
      <c r="S307" s="21">
        <f t="shared" si="99"/>
        <v>0.30380514865216246</v>
      </c>
      <c r="U307" s="9">
        <v>150.42</v>
      </c>
      <c r="W307" s="9">
        <v>115.37</v>
      </c>
      <c r="Y307" s="9">
        <f t="shared" si="100"/>
        <v>35.04999999999998</v>
      </c>
      <c r="AA307" s="21">
        <f t="shared" si="101"/>
        <v>0.30380514865216246</v>
      </c>
      <c r="AC307" s="9">
        <v>150.42</v>
      </c>
      <c r="AE307" s="9">
        <v>687.08</v>
      </c>
      <c r="AG307" s="9">
        <f t="shared" si="102"/>
        <v>-536.6600000000001</v>
      </c>
      <c r="AI307" s="21">
        <f t="shared" si="103"/>
        <v>-0.7810735285556267</v>
      </c>
    </row>
    <row r="308" spans="1:35" ht="12.75" outlineLevel="1">
      <c r="A308" s="1" t="s">
        <v>669</v>
      </c>
      <c r="B308" s="16" t="s">
        <v>670</v>
      </c>
      <c r="C308" s="1" t="s">
        <v>1282</v>
      </c>
      <c r="E308" s="5">
        <v>12.44</v>
      </c>
      <c r="G308" s="5">
        <v>56.47</v>
      </c>
      <c r="I308" s="9">
        <f t="shared" si="96"/>
        <v>-44.03</v>
      </c>
      <c r="K308" s="21">
        <f t="shared" si="97"/>
        <v>-0.7797060386045689</v>
      </c>
      <c r="M308" s="9">
        <v>57.699000000000005</v>
      </c>
      <c r="O308" s="9">
        <v>189.86</v>
      </c>
      <c r="Q308" s="9">
        <f t="shared" si="98"/>
        <v>-132.161</v>
      </c>
      <c r="S308" s="21">
        <f t="shared" si="99"/>
        <v>-0.6960971241967765</v>
      </c>
      <c r="U308" s="9">
        <v>200.81900000000002</v>
      </c>
      <c r="W308" s="9">
        <v>793.2760000000001</v>
      </c>
      <c r="Y308" s="9">
        <f t="shared" si="100"/>
        <v>-592.4570000000001</v>
      </c>
      <c r="AA308" s="21">
        <f t="shared" si="101"/>
        <v>-0.7468485117411847</v>
      </c>
      <c r="AC308" s="9">
        <v>1372.026</v>
      </c>
      <c r="AE308" s="9">
        <v>566.1260000000001</v>
      </c>
      <c r="AG308" s="9">
        <f t="shared" si="102"/>
        <v>805.9</v>
      </c>
      <c r="AI308" s="21">
        <f t="shared" si="103"/>
        <v>1.4235346901573145</v>
      </c>
    </row>
    <row r="309" spans="1:35" ht="12.75" outlineLevel="1">
      <c r="A309" s="1" t="s">
        <v>671</v>
      </c>
      <c r="B309" s="16" t="s">
        <v>672</v>
      </c>
      <c r="C309" s="1" t="s">
        <v>1283</v>
      </c>
      <c r="E309" s="5">
        <v>97.47</v>
      </c>
      <c r="G309" s="5">
        <v>170.387</v>
      </c>
      <c r="I309" s="9">
        <f t="shared" si="96"/>
        <v>-72.917</v>
      </c>
      <c r="K309" s="21">
        <f t="shared" si="97"/>
        <v>-0.42794931538204206</v>
      </c>
      <c r="M309" s="9">
        <v>245.58</v>
      </c>
      <c r="O309" s="9">
        <v>194.36700000000002</v>
      </c>
      <c r="Q309" s="9">
        <f t="shared" si="98"/>
        <v>51.212999999999994</v>
      </c>
      <c r="S309" s="21">
        <f t="shared" si="99"/>
        <v>0.2634860856009507</v>
      </c>
      <c r="U309" s="9">
        <v>527.517</v>
      </c>
      <c r="W309" s="9">
        <v>337.069</v>
      </c>
      <c r="Y309" s="9">
        <f t="shared" si="100"/>
        <v>190.44800000000004</v>
      </c>
      <c r="AA309" s="21">
        <f t="shared" si="101"/>
        <v>0.5650119115077329</v>
      </c>
      <c r="AC309" s="9">
        <v>1210.8890000000001</v>
      </c>
      <c r="AE309" s="9">
        <v>1100.714</v>
      </c>
      <c r="AG309" s="9">
        <f t="shared" si="102"/>
        <v>110.17500000000018</v>
      </c>
      <c r="AI309" s="21">
        <f t="shared" si="103"/>
        <v>0.10009412072527486</v>
      </c>
    </row>
    <row r="310" spans="1:35" ht="12.75" outlineLevel="1">
      <c r="A310" s="1" t="s">
        <v>673</v>
      </c>
      <c r="B310" s="16" t="s">
        <v>674</v>
      </c>
      <c r="C310" s="1" t="s">
        <v>1284</v>
      </c>
      <c r="E310" s="5">
        <v>0</v>
      </c>
      <c r="G310" s="5">
        <v>0</v>
      </c>
      <c r="I310" s="9">
        <f t="shared" si="96"/>
        <v>0</v>
      </c>
      <c r="K310" s="21">
        <f t="shared" si="97"/>
        <v>0</v>
      </c>
      <c r="M310" s="9">
        <v>0</v>
      </c>
      <c r="O310" s="9">
        <v>0.82</v>
      </c>
      <c r="Q310" s="9">
        <f t="shared" si="98"/>
        <v>-0.82</v>
      </c>
      <c r="S310" s="21" t="str">
        <f t="shared" si="99"/>
        <v>N.M.</v>
      </c>
      <c r="U310" s="9">
        <v>0</v>
      </c>
      <c r="W310" s="9">
        <v>0.82</v>
      </c>
      <c r="Y310" s="9">
        <f t="shared" si="100"/>
        <v>-0.82</v>
      </c>
      <c r="AA310" s="21" t="str">
        <f t="shared" si="101"/>
        <v>N.M.</v>
      </c>
      <c r="AC310" s="9">
        <v>1.7</v>
      </c>
      <c r="AE310" s="9">
        <v>0.93</v>
      </c>
      <c r="AG310" s="9">
        <f t="shared" si="102"/>
        <v>0.7699999999999999</v>
      </c>
      <c r="AI310" s="21">
        <f t="shared" si="103"/>
        <v>0.8279569892473116</v>
      </c>
    </row>
    <row r="311" spans="1:35" ht="12.75" outlineLevel="1">
      <c r="A311" s="1" t="s">
        <v>675</v>
      </c>
      <c r="B311" s="16" t="s">
        <v>676</v>
      </c>
      <c r="C311" s="1" t="s">
        <v>1285</v>
      </c>
      <c r="E311" s="5">
        <v>0</v>
      </c>
      <c r="G311" s="5">
        <v>0</v>
      </c>
      <c r="I311" s="9">
        <f t="shared" si="96"/>
        <v>0</v>
      </c>
      <c r="K311" s="21">
        <f t="shared" si="97"/>
        <v>0</v>
      </c>
      <c r="M311" s="9">
        <v>0</v>
      </c>
      <c r="O311" s="9">
        <v>0</v>
      </c>
      <c r="Q311" s="9">
        <f t="shared" si="98"/>
        <v>0</v>
      </c>
      <c r="S311" s="21">
        <f t="shared" si="99"/>
        <v>0</v>
      </c>
      <c r="U311" s="9">
        <v>0</v>
      </c>
      <c r="W311" s="9">
        <v>0</v>
      </c>
      <c r="Y311" s="9">
        <f t="shared" si="100"/>
        <v>0</v>
      </c>
      <c r="AA311" s="21">
        <f t="shared" si="101"/>
        <v>0</v>
      </c>
      <c r="AC311" s="9">
        <v>338.32</v>
      </c>
      <c r="AE311" s="9">
        <v>0</v>
      </c>
      <c r="AG311" s="9">
        <f t="shared" si="102"/>
        <v>338.32</v>
      </c>
      <c r="AI311" s="21" t="str">
        <f t="shared" si="103"/>
        <v>N.M.</v>
      </c>
    </row>
    <row r="312" spans="1:35" ht="12.75" outlineLevel="1">
      <c r="A312" s="1" t="s">
        <v>677</v>
      </c>
      <c r="B312" s="16" t="s">
        <v>678</v>
      </c>
      <c r="C312" s="1" t="s">
        <v>1286</v>
      </c>
      <c r="E312" s="5">
        <v>0</v>
      </c>
      <c r="G312" s="5">
        <v>1383.7530000000002</v>
      </c>
      <c r="I312" s="9">
        <f t="shared" si="96"/>
        <v>-1383.7530000000002</v>
      </c>
      <c r="K312" s="21" t="str">
        <f t="shared" si="97"/>
        <v>N.M.</v>
      </c>
      <c r="M312" s="9">
        <v>7104.443</v>
      </c>
      <c r="O312" s="9">
        <v>8309.122000000001</v>
      </c>
      <c r="Q312" s="9">
        <f t="shared" si="98"/>
        <v>-1204.679000000001</v>
      </c>
      <c r="S312" s="21">
        <f t="shared" si="99"/>
        <v>-0.1449827069574861</v>
      </c>
      <c r="U312" s="9">
        <v>22505.223</v>
      </c>
      <c r="W312" s="9">
        <v>23260.152000000002</v>
      </c>
      <c r="Y312" s="9">
        <f t="shared" si="100"/>
        <v>-754.9290000000001</v>
      </c>
      <c r="AA312" s="21">
        <f t="shared" si="101"/>
        <v>-0.03245589280757925</v>
      </c>
      <c r="AC312" s="9">
        <v>29436.597</v>
      </c>
      <c r="AE312" s="9">
        <v>51177.72900000001</v>
      </c>
      <c r="AG312" s="9">
        <f t="shared" si="102"/>
        <v>-21741.132000000005</v>
      </c>
      <c r="AI312" s="21">
        <f t="shared" si="103"/>
        <v>-0.42481627115576</v>
      </c>
    </row>
    <row r="313" spans="1:35" ht="12.75" outlineLevel="1">
      <c r="A313" s="1" t="s">
        <v>679</v>
      </c>
      <c r="B313" s="16" t="s">
        <v>680</v>
      </c>
      <c r="C313" s="1" t="s">
        <v>1287</v>
      </c>
      <c r="E313" s="5">
        <v>26.85</v>
      </c>
      <c r="G313" s="5">
        <v>18.62</v>
      </c>
      <c r="I313" s="9">
        <f t="shared" si="96"/>
        <v>8.23</v>
      </c>
      <c r="K313" s="21">
        <f t="shared" si="97"/>
        <v>0.44199785177228784</v>
      </c>
      <c r="M313" s="9">
        <v>73.2</v>
      </c>
      <c r="O313" s="9">
        <v>58.05</v>
      </c>
      <c r="Q313" s="9">
        <f t="shared" si="98"/>
        <v>15.150000000000006</v>
      </c>
      <c r="S313" s="21">
        <f t="shared" si="99"/>
        <v>0.26098191214470295</v>
      </c>
      <c r="U313" s="9">
        <v>109.83</v>
      </c>
      <c r="W313" s="9">
        <v>95.38</v>
      </c>
      <c r="Y313" s="9">
        <f t="shared" si="100"/>
        <v>14.450000000000003</v>
      </c>
      <c r="AA313" s="21">
        <f t="shared" si="101"/>
        <v>0.15149926609352068</v>
      </c>
      <c r="AC313" s="9">
        <v>284.42</v>
      </c>
      <c r="AE313" s="9">
        <v>229.74</v>
      </c>
      <c r="AG313" s="9">
        <f t="shared" si="102"/>
        <v>54.68000000000001</v>
      </c>
      <c r="AI313" s="21">
        <f t="shared" si="103"/>
        <v>0.23800818316357625</v>
      </c>
    </row>
    <row r="314" spans="1:35" ht="12.75" outlineLevel="1">
      <c r="A314" s="1" t="s">
        <v>681</v>
      </c>
      <c r="B314" s="16" t="s">
        <v>682</v>
      </c>
      <c r="C314" s="1" t="s">
        <v>1288</v>
      </c>
      <c r="E314" s="5">
        <v>7224.31</v>
      </c>
      <c r="G314" s="5">
        <v>3147.2830000000004</v>
      </c>
      <c r="I314" s="9">
        <f t="shared" si="96"/>
        <v>4077.027</v>
      </c>
      <c r="K314" s="21">
        <f t="shared" si="97"/>
        <v>1.2954116296500822</v>
      </c>
      <c r="M314" s="9">
        <v>17006.342</v>
      </c>
      <c r="O314" s="9">
        <v>13611.813</v>
      </c>
      <c r="Q314" s="9">
        <f t="shared" si="98"/>
        <v>3394.5290000000005</v>
      </c>
      <c r="S314" s="21">
        <f t="shared" si="99"/>
        <v>0.24938110742485226</v>
      </c>
      <c r="U314" s="9">
        <v>34023.417</v>
      </c>
      <c r="W314" s="9">
        <v>24313.925</v>
      </c>
      <c r="Y314" s="9">
        <f t="shared" si="100"/>
        <v>9709.492000000002</v>
      </c>
      <c r="AA314" s="21">
        <f t="shared" si="101"/>
        <v>0.39933873284547855</v>
      </c>
      <c r="AC314" s="9">
        <v>74164.862</v>
      </c>
      <c r="AE314" s="9">
        <v>63336.804000000004</v>
      </c>
      <c r="AG314" s="9">
        <f t="shared" si="102"/>
        <v>10828.05799999999</v>
      </c>
      <c r="AI314" s="21">
        <f t="shared" si="103"/>
        <v>0.17095996823584578</v>
      </c>
    </row>
    <row r="315" spans="1:35" ht="12.75" outlineLevel="1">
      <c r="A315" s="1" t="s">
        <v>683</v>
      </c>
      <c r="B315" s="16" t="s">
        <v>684</v>
      </c>
      <c r="C315" s="1" t="s">
        <v>1289</v>
      </c>
      <c r="E315" s="5">
        <v>0</v>
      </c>
      <c r="G315" s="5">
        <v>105.97200000000001</v>
      </c>
      <c r="I315" s="9">
        <f t="shared" si="96"/>
        <v>-105.97200000000001</v>
      </c>
      <c r="K315" s="21" t="str">
        <f t="shared" si="97"/>
        <v>N.M.</v>
      </c>
      <c r="M315" s="9">
        <v>0</v>
      </c>
      <c r="O315" s="9">
        <v>105.97200000000001</v>
      </c>
      <c r="Q315" s="9">
        <f t="shared" si="98"/>
        <v>-105.97200000000001</v>
      </c>
      <c r="S315" s="21" t="str">
        <f t="shared" si="99"/>
        <v>N.M.</v>
      </c>
      <c r="U315" s="9">
        <v>0</v>
      </c>
      <c r="W315" s="9">
        <v>105.97200000000001</v>
      </c>
      <c r="Y315" s="9">
        <f t="shared" si="100"/>
        <v>-105.97200000000001</v>
      </c>
      <c r="AA315" s="21" t="str">
        <f t="shared" si="101"/>
        <v>N.M.</v>
      </c>
      <c r="AC315" s="9">
        <v>0</v>
      </c>
      <c r="AE315" s="9">
        <v>105.97200000000001</v>
      </c>
      <c r="AG315" s="9">
        <f t="shared" si="102"/>
        <v>-105.97200000000001</v>
      </c>
      <c r="AI315" s="21" t="str">
        <f t="shared" si="103"/>
        <v>N.M.</v>
      </c>
    </row>
    <row r="316" spans="1:35" ht="12.75" outlineLevel="1">
      <c r="A316" s="1" t="s">
        <v>685</v>
      </c>
      <c r="B316" s="16" t="s">
        <v>686</v>
      </c>
      <c r="C316" s="1" t="s">
        <v>1290</v>
      </c>
      <c r="E316" s="5">
        <v>4507.81</v>
      </c>
      <c r="G316" s="5">
        <v>-17773.577</v>
      </c>
      <c r="I316" s="9">
        <f t="shared" si="96"/>
        <v>22281.387000000002</v>
      </c>
      <c r="K316" s="21">
        <f t="shared" si="97"/>
        <v>1.2536242423233095</v>
      </c>
      <c r="M316" s="9">
        <v>44582.708</v>
      </c>
      <c r="O316" s="9">
        <v>2098.66</v>
      </c>
      <c r="Q316" s="9">
        <f t="shared" si="98"/>
        <v>42484.047999999995</v>
      </c>
      <c r="S316" s="21" t="str">
        <f t="shared" si="99"/>
        <v>N.M.</v>
      </c>
      <c r="U316" s="9">
        <v>121584.457</v>
      </c>
      <c r="W316" s="9">
        <v>78912.299</v>
      </c>
      <c r="Y316" s="9">
        <f t="shared" si="100"/>
        <v>42672.157999999996</v>
      </c>
      <c r="AA316" s="21">
        <f t="shared" si="101"/>
        <v>0.5407542112035032</v>
      </c>
      <c r="AC316" s="9">
        <v>324351.50399999996</v>
      </c>
      <c r="AE316" s="9">
        <v>166574.34100000001</v>
      </c>
      <c r="AG316" s="9">
        <f t="shared" si="102"/>
        <v>157777.16299999994</v>
      </c>
      <c r="AI316" s="21">
        <f t="shared" si="103"/>
        <v>0.9471876764020932</v>
      </c>
    </row>
    <row r="317" spans="1:35" ht="12.75" outlineLevel="1">
      <c r="A317" s="1" t="s">
        <v>687</v>
      </c>
      <c r="B317" s="16" t="s">
        <v>688</v>
      </c>
      <c r="C317" s="1" t="s">
        <v>1291</v>
      </c>
      <c r="E317" s="5">
        <v>2727.597</v>
      </c>
      <c r="G317" s="5">
        <v>306.81</v>
      </c>
      <c r="I317" s="9">
        <f t="shared" si="96"/>
        <v>2420.7870000000003</v>
      </c>
      <c r="K317" s="21">
        <f t="shared" si="97"/>
        <v>7.890182849320427</v>
      </c>
      <c r="M317" s="9">
        <v>6974.465</v>
      </c>
      <c r="O317" s="9">
        <v>3679.369</v>
      </c>
      <c r="Q317" s="9">
        <f t="shared" si="98"/>
        <v>3295.096</v>
      </c>
      <c r="S317" s="21">
        <f t="shared" si="99"/>
        <v>0.8955600810899912</v>
      </c>
      <c r="U317" s="9">
        <v>12829.123</v>
      </c>
      <c r="W317" s="9">
        <v>11912.495</v>
      </c>
      <c r="Y317" s="9">
        <f t="shared" si="100"/>
        <v>916.6279999999988</v>
      </c>
      <c r="AA317" s="21">
        <f t="shared" si="101"/>
        <v>0.07694676891784624</v>
      </c>
      <c r="AC317" s="9">
        <v>29698.825</v>
      </c>
      <c r="AE317" s="9">
        <v>38839.43</v>
      </c>
      <c r="AG317" s="9">
        <f t="shared" si="102"/>
        <v>-9140.605</v>
      </c>
      <c r="AI317" s="21">
        <f t="shared" si="103"/>
        <v>-0.23534343835633015</v>
      </c>
    </row>
    <row r="318" spans="1:35" ht="12.75" outlineLevel="1">
      <c r="A318" s="1" t="s">
        <v>689</v>
      </c>
      <c r="B318" s="16" t="s">
        <v>690</v>
      </c>
      <c r="C318" s="1" t="s">
        <v>1292</v>
      </c>
      <c r="E318" s="5">
        <v>564.06</v>
      </c>
      <c r="G318" s="5">
        <v>53.5</v>
      </c>
      <c r="I318" s="9">
        <f t="shared" si="96"/>
        <v>510.55999999999995</v>
      </c>
      <c r="K318" s="21">
        <f t="shared" si="97"/>
        <v>9.543177570093457</v>
      </c>
      <c r="M318" s="9">
        <v>749.52</v>
      </c>
      <c r="O318" s="9">
        <v>53.5</v>
      </c>
      <c r="Q318" s="9">
        <f t="shared" si="98"/>
        <v>696.02</v>
      </c>
      <c r="S318" s="21" t="str">
        <f t="shared" si="99"/>
        <v>N.M.</v>
      </c>
      <c r="U318" s="9">
        <v>837.613</v>
      </c>
      <c r="W318" s="9">
        <v>69.19</v>
      </c>
      <c r="Y318" s="9">
        <f t="shared" si="100"/>
        <v>768.423</v>
      </c>
      <c r="AA318" s="21" t="str">
        <f t="shared" si="101"/>
        <v>N.M.</v>
      </c>
      <c r="AC318" s="9">
        <v>4752.113</v>
      </c>
      <c r="AE318" s="9">
        <v>6466.58</v>
      </c>
      <c r="AG318" s="9">
        <f t="shared" si="102"/>
        <v>-1714.4669999999996</v>
      </c>
      <c r="AI318" s="21">
        <f t="shared" si="103"/>
        <v>-0.2651273161392884</v>
      </c>
    </row>
    <row r="319" spans="1:35" ht="12.75" outlineLevel="1">
      <c r="A319" s="1" t="s">
        <v>691</v>
      </c>
      <c r="B319" s="16" t="s">
        <v>692</v>
      </c>
      <c r="C319" s="1" t="s">
        <v>1293</v>
      </c>
      <c r="E319" s="5">
        <v>18331.39</v>
      </c>
      <c r="G319" s="5">
        <v>21380.193</v>
      </c>
      <c r="I319" s="9">
        <f t="shared" si="96"/>
        <v>-3048.803</v>
      </c>
      <c r="K319" s="21">
        <f t="shared" si="97"/>
        <v>-0.142599414327083</v>
      </c>
      <c r="M319" s="9">
        <v>138223.882</v>
      </c>
      <c r="O319" s="9">
        <v>73779.644</v>
      </c>
      <c r="Q319" s="9">
        <f t="shared" si="98"/>
        <v>64444.23800000001</v>
      </c>
      <c r="S319" s="21">
        <f t="shared" si="99"/>
        <v>0.8734690831525294</v>
      </c>
      <c r="U319" s="9">
        <v>172398.016</v>
      </c>
      <c r="W319" s="9">
        <v>130807.568</v>
      </c>
      <c r="Y319" s="9">
        <f t="shared" si="100"/>
        <v>41590.448000000004</v>
      </c>
      <c r="AA319" s="21">
        <f t="shared" si="101"/>
        <v>0.31795138947923873</v>
      </c>
      <c r="AC319" s="9">
        <v>330304.375</v>
      </c>
      <c r="AE319" s="9">
        <v>659258.6869999999</v>
      </c>
      <c r="AG319" s="9">
        <f t="shared" si="102"/>
        <v>-328954.3119999999</v>
      </c>
      <c r="AI319" s="21">
        <f t="shared" si="103"/>
        <v>-0.4989760749258052</v>
      </c>
    </row>
    <row r="320" spans="1:35" ht="12.75" outlineLevel="1">
      <c r="A320" s="1" t="s">
        <v>693</v>
      </c>
      <c r="B320" s="16" t="s">
        <v>694</v>
      </c>
      <c r="C320" s="1" t="s">
        <v>1294</v>
      </c>
      <c r="E320" s="5">
        <v>7748.12</v>
      </c>
      <c r="G320" s="5">
        <v>7928.02</v>
      </c>
      <c r="I320" s="9">
        <f t="shared" si="96"/>
        <v>-179.90000000000055</v>
      </c>
      <c r="K320" s="21">
        <f t="shared" si="97"/>
        <v>-0.022691668285397936</v>
      </c>
      <c r="M320" s="9">
        <v>23424.26</v>
      </c>
      <c r="O320" s="9">
        <v>23784.06</v>
      </c>
      <c r="Q320" s="9">
        <f t="shared" si="98"/>
        <v>-359.8000000000029</v>
      </c>
      <c r="S320" s="21">
        <f t="shared" si="99"/>
        <v>-0.015127778856932034</v>
      </c>
      <c r="U320" s="9">
        <v>39280.3</v>
      </c>
      <c r="W320" s="9">
        <v>39640.1</v>
      </c>
      <c r="Y320" s="9">
        <f t="shared" si="100"/>
        <v>-359.79999999999563</v>
      </c>
      <c r="AA320" s="21">
        <f t="shared" si="101"/>
        <v>-0.009076667314159037</v>
      </c>
      <c r="AC320" s="9">
        <v>95676.44</v>
      </c>
      <c r="AE320" s="9">
        <v>94686.24</v>
      </c>
      <c r="AG320" s="9">
        <f t="shared" si="102"/>
        <v>990.1999999999971</v>
      </c>
      <c r="AI320" s="21">
        <f t="shared" si="103"/>
        <v>0.010457696915623612</v>
      </c>
    </row>
    <row r="321" spans="1:35" ht="12.75" outlineLevel="1">
      <c r="A321" s="1" t="s">
        <v>695</v>
      </c>
      <c r="B321" s="16" t="s">
        <v>696</v>
      </c>
      <c r="C321" s="1" t="s">
        <v>1295</v>
      </c>
      <c r="E321" s="5">
        <v>23714.91</v>
      </c>
      <c r="G321" s="5">
        <v>23463.6</v>
      </c>
      <c r="I321" s="9">
        <f t="shared" si="96"/>
        <v>251.3100000000013</v>
      </c>
      <c r="K321" s="21">
        <f t="shared" si="97"/>
        <v>0.010710632639492717</v>
      </c>
      <c r="M321" s="9">
        <v>72015.78</v>
      </c>
      <c r="O321" s="9">
        <v>70355.07</v>
      </c>
      <c r="Q321" s="9">
        <f t="shared" si="98"/>
        <v>1660.7099999999919</v>
      </c>
      <c r="S321" s="21">
        <f t="shared" si="99"/>
        <v>0.02360469543985944</v>
      </c>
      <c r="U321" s="9">
        <v>121445.69</v>
      </c>
      <c r="W321" s="9">
        <v>117171.969</v>
      </c>
      <c r="Y321" s="9">
        <f t="shared" si="100"/>
        <v>4273.721000000005</v>
      </c>
      <c r="AA321" s="21">
        <f t="shared" si="101"/>
        <v>0.03647391979902638</v>
      </c>
      <c r="AC321" s="9">
        <v>299499.71</v>
      </c>
      <c r="AE321" s="9">
        <v>279339.477</v>
      </c>
      <c r="AG321" s="9">
        <f t="shared" si="102"/>
        <v>20160.233000000007</v>
      </c>
      <c r="AI321" s="21">
        <f t="shared" si="103"/>
        <v>0.07217108450446481</v>
      </c>
    </row>
    <row r="322" spans="1:35" ht="12.75" outlineLevel="1">
      <c r="A322" s="1" t="s">
        <v>697</v>
      </c>
      <c r="B322" s="16" t="s">
        <v>698</v>
      </c>
      <c r="C322" s="1" t="s">
        <v>1296</v>
      </c>
      <c r="E322" s="5">
        <v>23046.18</v>
      </c>
      <c r="G322" s="5">
        <v>23943.65</v>
      </c>
      <c r="I322" s="9">
        <f t="shared" si="96"/>
        <v>-897.4700000000012</v>
      </c>
      <c r="K322" s="21">
        <f t="shared" si="97"/>
        <v>-0.037482589329530004</v>
      </c>
      <c r="M322" s="9">
        <v>81927.13</v>
      </c>
      <c r="O322" s="9">
        <v>71830.95</v>
      </c>
      <c r="Q322" s="9">
        <f t="shared" si="98"/>
        <v>10096.180000000008</v>
      </c>
      <c r="S322" s="21">
        <f t="shared" si="99"/>
        <v>0.14055473302246466</v>
      </c>
      <c r="U322" s="9">
        <v>115230.9</v>
      </c>
      <c r="W322" s="9">
        <v>119718.25</v>
      </c>
      <c r="Y322" s="9">
        <f t="shared" si="100"/>
        <v>-4487.350000000006</v>
      </c>
      <c r="AA322" s="21">
        <f t="shared" si="101"/>
        <v>-0.037482589329530004</v>
      </c>
      <c r="AC322" s="9">
        <v>282836.45</v>
      </c>
      <c r="AE322" s="9">
        <v>500947.56</v>
      </c>
      <c r="AG322" s="9">
        <f t="shared" si="102"/>
        <v>-218111.11</v>
      </c>
      <c r="AI322" s="21">
        <f t="shared" si="103"/>
        <v>-0.43539709026629453</v>
      </c>
    </row>
    <row r="323" spans="1:68" s="90" customFormat="1" ht="12.75">
      <c r="A323" s="90" t="s">
        <v>33</v>
      </c>
      <c r="B323" s="91"/>
      <c r="C323" s="77" t="s">
        <v>1297</v>
      </c>
      <c r="D323" s="105"/>
      <c r="E323" s="105">
        <v>4782861.417</v>
      </c>
      <c r="F323" s="105"/>
      <c r="G323" s="105">
        <v>5526324.589999999</v>
      </c>
      <c r="H323" s="105"/>
      <c r="I323" s="9">
        <f>+E323-G323</f>
        <v>-743463.1729999986</v>
      </c>
      <c r="J323" s="37" t="str">
        <f>IF((+E323-G323)=(I323),"  ",$AO$521)</f>
        <v>  </v>
      </c>
      <c r="K323" s="38">
        <f>IF(G323&lt;0,IF(I323=0,0,IF(OR(G323=0,E323=0),"N.M.",IF(ABS(I323/G323)&gt;=10,"N.M.",I323/(-G323)))),IF(I323=0,0,IF(OR(G323=0,E323=0),"N.M.",IF(ABS(I323/G323)&gt;=10,"N.M.",I323/G323))))</f>
        <v>-0.1345312170670016</v>
      </c>
      <c r="L323" s="39"/>
      <c r="M323" s="5">
        <v>15133307.061999993</v>
      </c>
      <c r="N323" s="9"/>
      <c r="O323" s="5">
        <v>15856846.991999999</v>
      </c>
      <c r="P323" s="9"/>
      <c r="Q323" s="9">
        <f>(+M323-O323)</f>
        <v>-723539.9300000053</v>
      </c>
      <c r="R323" s="37" t="str">
        <f>IF((+M323-O323)=(Q323),"  ",$AO$521)</f>
        <v>  </v>
      </c>
      <c r="S323" s="38">
        <f>IF(O323&lt;0,IF(Q323=0,0,IF(OR(O323=0,M323=0),"N.M.",IF(ABS(Q323/O323)&gt;=10,"N.M.",Q323/(-O323)))),IF(Q323=0,0,IF(OR(O323=0,M323=0),"N.M.",IF(ABS(Q323/O323)&gt;=10,"N.M.",Q323/O323))))</f>
        <v>-0.04562949559676279</v>
      </c>
      <c r="T323" s="39"/>
      <c r="U323" s="9">
        <v>25791435.657999996</v>
      </c>
      <c r="V323" s="9"/>
      <c r="W323" s="9">
        <v>26500112.80900001</v>
      </c>
      <c r="X323" s="9"/>
      <c r="Y323" s="9">
        <f>(+U323-W323)</f>
        <v>-708677.1510000154</v>
      </c>
      <c r="Z323" s="37" t="str">
        <f>IF((+U323-W323)=(Y323),"  ",$AO$521)</f>
        <v>  </v>
      </c>
      <c r="AA323" s="38">
        <f>IF(W323&lt;0,IF(Y323=0,0,IF(OR(W323=0,U323=0),"N.M.",IF(ABS(Y323/W323)&gt;=10,"N.M.",Y323/(-W323)))),IF(Y323=0,0,IF(OR(W323=0,U323=0),"N.M.",IF(ABS(Y323/W323)&gt;=10,"N.M.",Y323/W323))))</f>
        <v>-0.026742420159031676</v>
      </c>
      <c r="AB323" s="39"/>
      <c r="AC323" s="9">
        <v>66683956.758000016</v>
      </c>
      <c r="AD323" s="9"/>
      <c r="AE323" s="9">
        <v>66456766.729999974</v>
      </c>
      <c r="AF323" s="9"/>
      <c r="AG323" s="9">
        <f>(+AC323-AE323)</f>
        <v>227190.02800004184</v>
      </c>
      <c r="AH323" s="37" t="str">
        <f>IF((+AC323-AE323)=(AG323),"  ",$AO$521)</f>
        <v>  </v>
      </c>
      <c r="AI323" s="38">
        <f>IF(AE323&lt;0,IF(AG323=0,0,IF(OR(AE323=0,AC323=0),"N.M.",IF(ABS(AG323/AE323)&gt;=10,"N.M.",AG323/(-AE323)))),IF(AG323=0,0,IF(OR(AE323=0,AC323=0),"N.M.",IF(ABS(AG323/AE323)&gt;=10,"N.M.",AG323/AE323))))</f>
        <v>0.0034186139226885306</v>
      </c>
      <c r="AJ323" s="105"/>
      <c r="AK323" s="105"/>
      <c r="AL323" s="105"/>
      <c r="AM323" s="105"/>
      <c r="AN323" s="105"/>
      <c r="AO323" s="105"/>
      <c r="AP323" s="106"/>
      <c r="AQ323" s="107"/>
      <c r="AR323" s="108"/>
      <c r="AS323" s="105"/>
      <c r="AT323" s="105"/>
      <c r="AU323" s="105"/>
      <c r="AV323" s="105"/>
      <c r="AW323" s="105"/>
      <c r="AX323" s="106"/>
      <c r="AY323" s="107"/>
      <c r="AZ323" s="108"/>
      <c r="BA323" s="105"/>
      <c r="BB323" s="105"/>
      <c r="BC323" s="105"/>
      <c r="BD323" s="106"/>
      <c r="BE323" s="107"/>
      <c r="BF323" s="108"/>
      <c r="BG323" s="105"/>
      <c r="BH323" s="109"/>
      <c r="BI323" s="105"/>
      <c r="BJ323" s="109"/>
      <c r="BK323" s="105"/>
      <c r="BL323" s="109"/>
      <c r="BM323" s="105"/>
      <c r="BN323" s="97"/>
      <c r="BO323" s="97"/>
      <c r="BP323" s="97"/>
    </row>
    <row r="324" spans="1:35" ht="12.75" outlineLevel="1">
      <c r="A324" s="1" t="s">
        <v>699</v>
      </c>
      <c r="B324" s="16" t="s">
        <v>700</v>
      </c>
      <c r="C324" s="1" t="s">
        <v>1298</v>
      </c>
      <c r="E324" s="5">
        <v>83830.178</v>
      </c>
      <c r="G324" s="5">
        <v>63878.745</v>
      </c>
      <c r="I324" s="9">
        <f aca="true" t="shared" si="104" ref="I324:I354">+E324-G324</f>
        <v>19951.432999999997</v>
      </c>
      <c r="K324" s="21">
        <f aca="true" t="shared" si="105" ref="K324:K354">IF(G324&lt;0,IF(I324=0,0,IF(OR(G324=0,E324=0),"N.M.",IF(ABS(I324/G324)&gt;=10,"N.M.",I324/(-G324)))),IF(I324=0,0,IF(OR(G324=0,E324=0),"N.M.",IF(ABS(I324/G324)&gt;=10,"N.M.",I324/G324))))</f>
        <v>0.31233288944546417</v>
      </c>
      <c r="M324" s="9">
        <v>176098.481</v>
      </c>
      <c r="O324" s="9">
        <v>189227.067</v>
      </c>
      <c r="Q324" s="9">
        <f aca="true" t="shared" si="106" ref="Q324:Q354">(+M324-O324)</f>
        <v>-13128.58600000001</v>
      </c>
      <c r="S324" s="21">
        <f aca="true" t="shared" si="107" ref="S324:S354">IF(O324&lt;0,IF(Q324=0,0,IF(OR(O324=0,M324=0),"N.M.",IF(ABS(Q324/O324)&gt;=10,"N.M.",Q324/(-O324)))),IF(Q324=0,0,IF(OR(O324=0,M324=0),"N.M.",IF(ABS(Q324/O324)&gt;=10,"N.M.",Q324/O324))))</f>
        <v>-0.06938006389963233</v>
      </c>
      <c r="U324" s="9">
        <v>274446.592</v>
      </c>
      <c r="W324" s="9">
        <v>294178.616</v>
      </c>
      <c r="Y324" s="9">
        <f aca="true" t="shared" si="108" ref="Y324:Y354">(+U324-W324)</f>
        <v>-19732.023999999976</v>
      </c>
      <c r="AA324" s="21">
        <f aca="true" t="shared" si="109" ref="AA324:AA354">IF(W324&lt;0,IF(Y324=0,0,IF(OR(W324=0,U324=0),"N.M.",IF(ABS(Y324/W324)&gt;=10,"N.M.",Y324/(-W324)))),IF(Y324=0,0,IF(OR(W324=0,U324=0),"N.M.",IF(ABS(Y324/W324)&gt;=10,"N.M.",Y324/W324))))</f>
        <v>-0.0670749773328187</v>
      </c>
      <c r="AC324" s="9">
        <v>625871.826</v>
      </c>
      <c r="AE324" s="9">
        <v>795608.213</v>
      </c>
      <c r="AG324" s="9">
        <f aca="true" t="shared" si="110" ref="AG324:AG354">(+AC324-AE324)</f>
        <v>-169736.387</v>
      </c>
      <c r="AI324" s="21">
        <f aca="true" t="shared" si="111" ref="AI324:AI354">IF(AE324&lt;0,IF(AG324=0,0,IF(OR(AE324=0,AC324=0),"N.M.",IF(ABS(AG324/AE324)&gt;=10,"N.M.",AG324/(-AE324)))),IF(AG324=0,0,IF(OR(AE324=0,AC324=0),"N.M.",IF(ABS(AG324/AE324)&gt;=10,"N.M.",AG324/AE324))))</f>
        <v>-0.2133416727310732</v>
      </c>
    </row>
    <row r="325" spans="1:35" ht="12.75" outlineLevel="1">
      <c r="A325" s="1" t="s">
        <v>701</v>
      </c>
      <c r="B325" s="16" t="s">
        <v>702</v>
      </c>
      <c r="C325" s="1" t="s">
        <v>1299</v>
      </c>
      <c r="E325" s="5">
        <v>87922.391</v>
      </c>
      <c r="G325" s="5">
        <v>55636.431</v>
      </c>
      <c r="I325" s="9">
        <f t="shared" si="104"/>
        <v>32285.960000000006</v>
      </c>
      <c r="K325" s="21">
        <f t="shared" si="105"/>
        <v>0.580302499993215</v>
      </c>
      <c r="M325" s="9">
        <v>209296.09100000001</v>
      </c>
      <c r="O325" s="9">
        <v>165048.88</v>
      </c>
      <c r="Q325" s="9">
        <f t="shared" si="106"/>
        <v>44247.21100000001</v>
      </c>
      <c r="S325" s="21">
        <f t="shared" si="107"/>
        <v>0.26808549685402294</v>
      </c>
      <c r="U325" s="9">
        <v>356482.484</v>
      </c>
      <c r="W325" s="9">
        <v>189642.967</v>
      </c>
      <c r="Y325" s="9">
        <f t="shared" si="108"/>
        <v>166839.517</v>
      </c>
      <c r="AA325" s="21">
        <f t="shared" si="109"/>
        <v>0.8797558888645736</v>
      </c>
      <c r="AC325" s="9">
        <v>798974.858</v>
      </c>
      <c r="AE325" s="9">
        <v>713929.228</v>
      </c>
      <c r="AG325" s="9">
        <f t="shared" si="110"/>
        <v>85045.63</v>
      </c>
      <c r="AI325" s="21">
        <f t="shared" si="111"/>
        <v>0.1191233341689157</v>
      </c>
    </row>
    <row r="326" spans="1:35" ht="12.75" outlineLevel="1">
      <c r="A326" s="1" t="s">
        <v>703</v>
      </c>
      <c r="B326" s="16" t="s">
        <v>704</v>
      </c>
      <c r="C326" s="1" t="s">
        <v>1300</v>
      </c>
      <c r="E326" s="5">
        <v>4478156</v>
      </c>
      <c r="G326" s="5">
        <v>2444929.361</v>
      </c>
      <c r="I326" s="9">
        <f t="shared" si="104"/>
        <v>2033226.639</v>
      </c>
      <c r="K326" s="21">
        <f t="shared" si="105"/>
        <v>0.8316095636269796</v>
      </c>
      <c r="M326" s="9">
        <v>6761949.205</v>
      </c>
      <c r="O326" s="9">
        <v>4811242.299</v>
      </c>
      <c r="Q326" s="9">
        <f t="shared" si="106"/>
        <v>1950706.9060000004</v>
      </c>
      <c r="S326" s="21">
        <f t="shared" si="107"/>
        <v>0.4054476546328686</v>
      </c>
      <c r="U326" s="9">
        <v>8289312.046</v>
      </c>
      <c r="W326" s="9">
        <v>6060074.904</v>
      </c>
      <c r="Y326" s="9">
        <f t="shared" si="108"/>
        <v>2229237.142</v>
      </c>
      <c r="AA326" s="21">
        <f t="shared" si="109"/>
        <v>0.36785636767106206</v>
      </c>
      <c r="AC326" s="9">
        <v>12297031.678</v>
      </c>
      <c r="AE326" s="9">
        <v>11152717.155000001</v>
      </c>
      <c r="AG326" s="9">
        <f t="shared" si="110"/>
        <v>1144314.5229999982</v>
      </c>
      <c r="AI326" s="21">
        <f t="shared" si="111"/>
        <v>0.10260410150247355</v>
      </c>
    </row>
    <row r="327" spans="1:35" ht="12.75" outlineLevel="1">
      <c r="A327" s="1" t="s">
        <v>705</v>
      </c>
      <c r="B327" s="16" t="s">
        <v>706</v>
      </c>
      <c r="C327" s="1" t="s">
        <v>1301</v>
      </c>
      <c r="E327" s="5">
        <v>1333598.545</v>
      </c>
      <c r="G327" s="5">
        <v>547917.431</v>
      </c>
      <c r="I327" s="9">
        <f t="shared" si="104"/>
        <v>785681.114</v>
      </c>
      <c r="K327" s="21">
        <f t="shared" si="105"/>
        <v>1.4339407172465006</v>
      </c>
      <c r="M327" s="9">
        <v>1521750.899</v>
      </c>
      <c r="O327" s="9">
        <v>985965.385</v>
      </c>
      <c r="Q327" s="9">
        <f t="shared" si="106"/>
        <v>535785.514</v>
      </c>
      <c r="S327" s="21">
        <f t="shared" si="107"/>
        <v>0.5434120935188814</v>
      </c>
      <c r="U327" s="9">
        <v>1803963.983</v>
      </c>
      <c r="W327" s="9">
        <v>1163914.354</v>
      </c>
      <c r="Y327" s="9">
        <f t="shared" si="108"/>
        <v>640049.629</v>
      </c>
      <c r="AA327" s="21">
        <f t="shared" si="109"/>
        <v>0.5499112772347509</v>
      </c>
      <c r="AC327" s="9">
        <v>2660566.704</v>
      </c>
      <c r="AE327" s="9">
        <v>2423869.9110000003</v>
      </c>
      <c r="AG327" s="9">
        <f t="shared" si="110"/>
        <v>236696.7929999996</v>
      </c>
      <c r="AI327" s="21">
        <f t="shared" si="111"/>
        <v>0.09765243255251563</v>
      </c>
    </row>
    <row r="328" spans="1:35" ht="12.75" outlineLevel="1">
      <c r="A328" s="1" t="s">
        <v>707</v>
      </c>
      <c r="B328" s="16" t="s">
        <v>708</v>
      </c>
      <c r="C328" s="1" t="s">
        <v>1302</v>
      </c>
      <c r="E328" s="5">
        <v>43962.579</v>
      </c>
      <c r="G328" s="5">
        <v>31520.443</v>
      </c>
      <c r="I328" s="9">
        <f t="shared" si="104"/>
        <v>12442.135999999999</v>
      </c>
      <c r="K328" s="21">
        <f t="shared" si="105"/>
        <v>0.3947322694671518</v>
      </c>
      <c r="M328" s="9">
        <v>168866.696</v>
      </c>
      <c r="O328" s="9">
        <v>96537.836</v>
      </c>
      <c r="Q328" s="9">
        <f t="shared" si="106"/>
        <v>72328.86</v>
      </c>
      <c r="S328" s="21">
        <f t="shared" si="107"/>
        <v>0.7492281057553435</v>
      </c>
      <c r="U328" s="9">
        <v>291736.3</v>
      </c>
      <c r="W328" s="9">
        <v>224901.168</v>
      </c>
      <c r="Y328" s="9">
        <f t="shared" si="108"/>
        <v>66835.13199999998</v>
      </c>
      <c r="AA328" s="21">
        <f t="shared" si="109"/>
        <v>0.2971755664692679</v>
      </c>
      <c r="AC328" s="9">
        <v>636830.357</v>
      </c>
      <c r="AE328" s="9">
        <v>541992.041</v>
      </c>
      <c r="AG328" s="9">
        <f t="shared" si="110"/>
        <v>94838.31599999999</v>
      </c>
      <c r="AI328" s="21">
        <f t="shared" si="111"/>
        <v>0.1749810123134262</v>
      </c>
    </row>
    <row r="329" spans="1:35" ht="12.75" outlineLevel="1">
      <c r="A329" s="1" t="s">
        <v>709</v>
      </c>
      <c r="B329" s="16" t="s">
        <v>710</v>
      </c>
      <c r="C329" s="1" t="s">
        <v>1298</v>
      </c>
      <c r="E329" s="5">
        <v>14496.745</v>
      </c>
      <c r="G329" s="5">
        <v>11822.81</v>
      </c>
      <c r="I329" s="9">
        <f t="shared" si="104"/>
        <v>2673.9350000000013</v>
      </c>
      <c r="K329" s="21">
        <f t="shared" si="105"/>
        <v>0.22616746780164795</v>
      </c>
      <c r="M329" s="9">
        <v>43420.171</v>
      </c>
      <c r="O329" s="9">
        <v>39754.93</v>
      </c>
      <c r="Q329" s="9">
        <f t="shared" si="106"/>
        <v>3665.241000000002</v>
      </c>
      <c r="S329" s="21">
        <f t="shared" si="107"/>
        <v>0.09219588614544164</v>
      </c>
      <c r="U329" s="9">
        <v>75306.481</v>
      </c>
      <c r="W329" s="9">
        <v>55387.51</v>
      </c>
      <c r="Y329" s="9">
        <f t="shared" si="108"/>
        <v>19918.970999999998</v>
      </c>
      <c r="AA329" s="21">
        <f t="shared" si="109"/>
        <v>0.3596292918746482</v>
      </c>
      <c r="AC329" s="9">
        <v>181625.837</v>
      </c>
      <c r="AE329" s="9">
        <v>106627.99</v>
      </c>
      <c r="AG329" s="9">
        <f t="shared" si="110"/>
        <v>74997.847</v>
      </c>
      <c r="AI329" s="21">
        <f t="shared" si="111"/>
        <v>0.7033598495104333</v>
      </c>
    </row>
    <row r="330" spans="1:35" ht="12.75" outlineLevel="1">
      <c r="A330" s="1" t="s">
        <v>711</v>
      </c>
      <c r="B330" s="16" t="s">
        <v>712</v>
      </c>
      <c r="C330" s="1" t="s">
        <v>1299</v>
      </c>
      <c r="E330" s="5">
        <v>753.5210000000001</v>
      </c>
      <c r="G330" s="5">
        <v>485.639</v>
      </c>
      <c r="I330" s="9">
        <f t="shared" si="104"/>
        <v>267.88200000000006</v>
      </c>
      <c r="K330" s="21">
        <f t="shared" si="105"/>
        <v>0.5516072638317764</v>
      </c>
      <c r="M330" s="9">
        <v>6532.505</v>
      </c>
      <c r="O330" s="9">
        <v>5677.213000000001</v>
      </c>
      <c r="Q330" s="9">
        <f t="shared" si="106"/>
        <v>855.2919999999995</v>
      </c>
      <c r="S330" s="21">
        <f t="shared" si="107"/>
        <v>0.15065349846835047</v>
      </c>
      <c r="U330" s="9">
        <v>14066.19</v>
      </c>
      <c r="W330" s="9">
        <v>16006.227</v>
      </c>
      <c r="Y330" s="9">
        <f t="shared" si="108"/>
        <v>-1940.0370000000003</v>
      </c>
      <c r="AA330" s="21">
        <f t="shared" si="109"/>
        <v>-0.12120514097419711</v>
      </c>
      <c r="AC330" s="9">
        <v>51467.44</v>
      </c>
      <c r="AE330" s="9">
        <v>22924.587</v>
      </c>
      <c r="AG330" s="9">
        <f t="shared" si="110"/>
        <v>28542.853000000003</v>
      </c>
      <c r="AI330" s="21">
        <f t="shared" si="111"/>
        <v>1.2450759963527371</v>
      </c>
    </row>
    <row r="331" spans="1:35" ht="12.75" outlineLevel="1">
      <c r="A331" s="1" t="s">
        <v>713</v>
      </c>
      <c r="B331" s="16" t="s">
        <v>714</v>
      </c>
      <c r="C331" s="1" t="s">
        <v>1303</v>
      </c>
      <c r="E331" s="5">
        <v>3424.29</v>
      </c>
      <c r="G331" s="5">
        <v>1005.38</v>
      </c>
      <c r="I331" s="9">
        <f t="shared" si="104"/>
        <v>2418.91</v>
      </c>
      <c r="K331" s="21">
        <f t="shared" si="105"/>
        <v>2.4059659034394953</v>
      </c>
      <c r="M331" s="9">
        <v>11221.19</v>
      </c>
      <c r="O331" s="9">
        <v>2980.9</v>
      </c>
      <c r="Q331" s="9">
        <f t="shared" si="106"/>
        <v>8240.29</v>
      </c>
      <c r="S331" s="21">
        <f t="shared" si="107"/>
        <v>2.764363111811869</v>
      </c>
      <c r="U331" s="9">
        <v>18226.22</v>
      </c>
      <c r="W331" s="9">
        <v>4271.37</v>
      </c>
      <c r="Y331" s="9">
        <f t="shared" si="108"/>
        <v>13954.850000000002</v>
      </c>
      <c r="AA331" s="21">
        <f t="shared" si="109"/>
        <v>3.2670665383705937</v>
      </c>
      <c r="AC331" s="9">
        <v>24576.96</v>
      </c>
      <c r="AE331" s="9">
        <v>40501.467000000004</v>
      </c>
      <c r="AG331" s="9">
        <f t="shared" si="110"/>
        <v>-15924.507000000005</v>
      </c>
      <c r="AI331" s="21">
        <f t="shared" si="111"/>
        <v>-0.3931834617249791</v>
      </c>
    </row>
    <row r="332" spans="1:35" ht="12.75" outlineLevel="1">
      <c r="A332" s="1" t="s">
        <v>715</v>
      </c>
      <c r="B332" s="16" t="s">
        <v>716</v>
      </c>
      <c r="C332" s="1" t="s">
        <v>1304</v>
      </c>
      <c r="E332" s="5">
        <v>22226.26</v>
      </c>
      <c r="G332" s="5">
        <v>4934.95</v>
      </c>
      <c r="I332" s="9">
        <f t="shared" si="104"/>
        <v>17291.309999999998</v>
      </c>
      <c r="K332" s="21">
        <f t="shared" si="105"/>
        <v>3.503847050122088</v>
      </c>
      <c r="M332" s="9">
        <v>61759.99</v>
      </c>
      <c r="O332" s="9">
        <v>18765.59</v>
      </c>
      <c r="Q332" s="9">
        <f t="shared" si="106"/>
        <v>42994.399999999994</v>
      </c>
      <c r="S332" s="21">
        <f t="shared" si="107"/>
        <v>2.291129668718116</v>
      </c>
      <c r="U332" s="9">
        <v>105341.62</v>
      </c>
      <c r="W332" s="9">
        <v>29058.13</v>
      </c>
      <c r="Y332" s="9">
        <f t="shared" si="108"/>
        <v>76283.48999999999</v>
      </c>
      <c r="AA332" s="21">
        <f t="shared" si="109"/>
        <v>2.6252029982658893</v>
      </c>
      <c r="AC332" s="9">
        <v>173552.17</v>
      </c>
      <c r="AE332" s="9">
        <v>126641.67</v>
      </c>
      <c r="AG332" s="9">
        <f t="shared" si="110"/>
        <v>46910.500000000015</v>
      </c>
      <c r="AI332" s="21">
        <f t="shared" si="111"/>
        <v>0.3704191519268501</v>
      </c>
    </row>
    <row r="333" spans="1:35" ht="12.75" outlineLevel="1">
      <c r="A333" s="1" t="s">
        <v>717</v>
      </c>
      <c r="B333" s="16" t="s">
        <v>718</v>
      </c>
      <c r="C333" s="1" t="s">
        <v>1305</v>
      </c>
      <c r="E333" s="5">
        <v>19499.48</v>
      </c>
      <c r="G333" s="5">
        <v>359.22</v>
      </c>
      <c r="I333" s="9">
        <f t="shared" si="104"/>
        <v>19140.26</v>
      </c>
      <c r="K333" s="21" t="str">
        <f t="shared" si="105"/>
        <v>N.M.</v>
      </c>
      <c r="M333" s="9">
        <v>61389.34</v>
      </c>
      <c r="O333" s="9">
        <v>1403.44</v>
      </c>
      <c r="Q333" s="9">
        <f t="shared" si="106"/>
        <v>59985.899999999994</v>
      </c>
      <c r="S333" s="21" t="str">
        <f t="shared" si="107"/>
        <v>N.M.</v>
      </c>
      <c r="U333" s="9">
        <v>100085.21</v>
      </c>
      <c r="W333" s="9">
        <v>2125.8</v>
      </c>
      <c r="Y333" s="9">
        <f t="shared" si="108"/>
        <v>97959.41</v>
      </c>
      <c r="AA333" s="21" t="str">
        <f t="shared" si="109"/>
        <v>N.M.</v>
      </c>
      <c r="AC333" s="9">
        <v>103122.03</v>
      </c>
      <c r="AE333" s="9">
        <v>80892.304</v>
      </c>
      <c r="AG333" s="9">
        <f t="shared" si="110"/>
        <v>22229.725999999995</v>
      </c>
      <c r="AI333" s="21">
        <f t="shared" si="111"/>
        <v>0.27480643894133605</v>
      </c>
    </row>
    <row r="334" spans="1:35" ht="12.75" outlineLevel="1">
      <c r="A334" s="1" t="s">
        <v>719</v>
      </c>
      <c r="B334" s="16" t="s">
        <v>720</v>
      </c>
      <c r="C334" s="1" t="s">
        <v>1306</v>
      </c>
      <c r="E334" s="5">
        <v>57517.278</v>
      </c>
      <c r="G334" s="5">
        <v>52419.731</v>
      </c>
      <c r="I334" s="9">
        <f t="shared" si="104"/>
        <v>5097.546999999999</v>
      </c>
      <c r="K334" s="21">
        <f t="shared" si="105"/>
        <v>0.09724481417121349</v>
      </c>
      <c r="M334" s="9">
        <v>193791.172</v>
      </c>
      <c r="O334" s="9">
        <v>179626.269</v>
      </c>
      <c r="Q334" s="9">
        <f t="shared" si="106"/>
        <v>14164.902999999991</v>
      </c>
      <c r="S334" s="21">
        <f t="shared" si="107"/>
        <v>0.07885763635161844</v>
      </c>
      <c r="U334" s="9">
        <v>376437.815</v>
      </c>
      <c r="W334" s="9">
        <v>391088.044</v>
      </c>
      <c r="Y334" s="9">
        <f t="shared" si="108"/>
        <v>-14650.228999999992</v>
      </c>
      <c r="AA334" s="21">
        <f t="shared" si="109"/>
        <v>-0.03746018121689241</v>
      </c>
      <c r="AC334" s="9">
        <v>968613.112</v>
      </c>
      <c r="AE334" s="9">
        <v>846831.021</v>
      </c>
      <c r="AG334" s="9">
        <f t="shared" si="110"/>
        <v>121782.09100000001</v>
      </c>
      <c r="AI334" s="21">
        <f t="shared" si="111"/>
        <v>0.14380919921449126</v>
      </c>
    </row>
    <row r="335" spans="1:35" ht="12.75" outlineLevel="1">
      <c r="A335" s="1" t="s">
        <v>721</v>
      </c>
      <c r="B335" s="16" t="s">
        <v>722</v>
      </c>
      <c r="C335" s="1" t="s">
        <v>1307</v>
      </c>
      <c r="E335" s="5">
        <v>218070.99</v>
      </c>
      <c r="G335" s="5">
        <v>154770.533</v>
      </c>
      <c r="I335" s="9">
        <f t="shared" si="104"/>
        <v>63300.456999999995</v>
      </c>
      <c r="K335" s="21">
        <f t="shared" si="105"/>
        <v>0.4089955353452197</v>
      </c>
      <c r="M335" s="9">
        <v>528091.923</v>
      </c>
      <c r="O335" s="9">
        <v>497038.227</v>
      </c>
      <c r="Q335" s="9">
        <f t="shared" si="106"/>
        <v>31053.695999999938</v>
      </c>
      <c r="S335" s="21">
        <f t="shared" si="107"/>
        <v>0.062477480228095086</v>
      </c>
      <c r="U335" s="9">
        <v>896544.372</v>
      </c>
      <c r="W335" s="9">
        <v>883442.109</v>
      </c>
      <c r="Y335" s="9">
        <f t="shared" si="108"/>
        <v>13102.262999999919</v>
      </c>
      <c r="AA335" s="21">
        <f t="shared" si="109"/>
        <v>0.014830924252445745</v>
      </c>
      <c r="AC335" s="9">
        <v>2825464.506</v>
      </c>
      <c r="AE335" s="9">
        <v>3963466.813</v>
      </c>
      <c r="AG335" s="9">
        <f t="shared" si="110"/>
        <v>-1138002.307</v>
      </c>
      <c r="AI335" s="21">
        <f t="shared" si="111"/>
        <v>-0.28712295591006376</v>
      </c>
    </row>
    <row r="336" spans="1:35" ht="12.75" outlineLevel="1">
      <c r="A336" s="1" t="s">
        <v>723</v>
      </c>
      <c r="B336" s="16" t="s">
        <v>724</v>
      </c>
      <c r="C336" s="1" t="s">
        <v>1308</v>
      </c>
      <c r="E336" s="5">
        <v>0</v>
      </c>
      <c r="G336" s="5">
        <v>33.847</v>
      </c>
      <c r="I336" s="9">
        <f t="shared" si="104"/>
        <v>-33.847</v>
      </c>
      <c r="K336" s="21" t="str">
        <f t="shared" si="105"/>
        <v>N.M.</v>
      </c>
      <c r="M336" s="9">
        <v>0</v>
      </c>
      <c r="O336" s="9">
        <v>33.847</v>
      </c>
      <c r="Q336" s="9">
        <f t="shared" si="106"/>
        <v>-33.847</v>
      </c>
      <c r="S336" s="21" t="str">
        <f t="shared" si="107"/>
        <v>N.M.</v>
      </c>
      <c r="U336" s="9">
        <v>0</v>
      </c>
      <c r="W336" s="9">
        <v>33.847</v>
      </c>
      <c r="Y336" s="9">
        <f t="shared" si="108"/>
        <v>-33.847</v>
      </c>
      <c r="AA336" s="21" t="str">
        <f t="shared" si="109"/>
        <v>N.M.</v>
      </c>
      <c r="AC336" s="9">
        <v>945.606</v>
      </c>
      <c r="AE336" s="9">
        <v>33.847</v>
      </c>
      <c r="AG336" s="9">
        <f t="shared" si="110"/>
        <v>911.759</v>
      </c>
      <c r="AI336" s="21" t="str">
        <f t="shared" si="111"/>
        <v>N.M.</v>
      </c>
    </row>
    <row r="337" spans="1:35" ht="12.75" outlineLevel="1">
      <c r="A337" s="1" t="s">
        <v>725</v>
      </c>
      <c r="B337" s="16" t="s">
        <v>726</v>
      </c>
      <c r="C337" s="1" t="s">
        <v>1309</v>
      </c>
      <c r="E337" s="5">
        <v>0</v>
      </c>
      <c r="G337" s="5">
        <v>0</v>
      </c>
      <c r="I337" s="9">
        <f t="shared" si="104"/>
        <v>0</v>
      </c>
      <c r="K337" s="21">
        <f t="shared" si="105"/>
        <v>0</v>
      </c>
      <c r="M337" s="9">
        <v>255.64</v>
      </c>
      <c r="O337" s="9">
        <v>3765.697</v>
      </c>
      <c r="Q337" s="9">
        <f t="shared" si="106"/>
        <v>-3510.0570000000002</v>
      </c>
      <c r="S337" s="21">
        <f t="shared" si="107"/>
        <v>-0.9321134971825933</v>
      </c>
      <c r="U337" s="9">
        <v>482.79</v>
      </c>
      <c r="W337" s="9">
        <v>5797.608</v>
      </c>
      <c r="Y337" s="9">
        <f t="shared" si="108"/>
        <v>-5314.818</v>
      </c>
      <c r="AA337" s="21">
        <f t="shared" si="109"/>
        <v>-0.9167260014819905</v>
      </c>
      <c r="AC337" s="9">
        <v>567.59</v>
      </c>
      <c r="AE337" s="9">
        <v>8406.669</v>
      </c>
      <c r="AG337" s="9">
        <f t="shared" si="110"/>
        <v>-7839.079</v>
      </c>
      <c r="AI337" s="21">
        <f t="shared" si="111"/>
        <v>-0.9324833652901048</v>
      </c>
    </row>
    <row r="338" spans="1:35" ht="12.75" outlineLevel="1">
      <c r="A338" s="1" t="s">
        <v>727</v>
      </c>
      <c r="B338" s="16" t="s">
        <v>728</v>
      </c>
      <c r="C338" s="1" t="s">
        <v>1298</v>
      </c>
      <c r="E338" s="5">
        <v>413.91200000000003</v>
      </c>
      <c r="G338" s="5">
        <v>349.214</v>
      </c>
      <c r="I338" s="9">
        <f t="shared" si="104"/>
        <v>64.69800000000004</v>
      </c>
      <c r="K338" s="21">
        <f t="shared" si="105"/>
        <v>0.18526748641234325</v>
      </c>
      <c r="M338" s="9">
        <v>1372.6490000000001</v>
      </c>
      <c r="O338" s="9">
        <v>3658.73</v>
      </c>
      <c r="Q338" s="9">
        <f t="shared" si="106"/>
        <v>-2286.081</v>
      </c>
      <c r="S338" s="21">
        <f t="shared" si="107"/>
        <v>-0.6248291073678572</v>
      </c>
      <c r="U338" s="9">
        <v>2397.95</v>
      </c>
      <c r="W338" s="9">
        <v>4634.494000000001</v>
      </c>
      <c r="Y338" s="9">
        <f t="shared" si="108"/>
        <v>-2236.544000000001</v>
      </c>
      <c r="AA338" s="21">
        <f t="shared" si="109"/>
        <v>-0.48258644848822774</v>
      </c>
      <c r="AC338" s="9">
        <v>6565.3150000000005</v>
      </c>
      <c r="AE338" s="9">
        <v>8684.018</v>
      </c>
      <c r="AG338" s="9">
        <f t="shared" si="110"/>
        <v>-2118.7029999999995</v>
      </c>
      <c r="AI338" s="21">
        <f t="shared" si="111"/>
        <v>-0.24397726950819304</v>
      </c>
    </row>
    <row r="339" spans="1:35" ht="12.75" outlineLevel="1">
      <c r="A339" s="1" t="s">
        <v>729</v>
      </c>
      <c r="B339" s="16" t="s">
        <v>730</v>
      </c>
      <c r="C339" s="1" t="s">
        <v>1299</v>
      </c>
      <c r="E339" s="5">
        <v>1671.796</v>
      </c>
      <c r="G339" s="5">
        <v>0</v>
      </c>
      <c r="I339" s="9">
        <f t="shared" si="104"/>
        <v>1671.796</v>
      </c>
      <c r="K339" s="21" t="str">
        <f t="shared" si="105"/>
        <v>N.M.</v>
      </c>
      <c r="M339" s="9">
        <v>7689.8</v>
      </c>
      <c r="O339" s="9">
        <v>130.64600000000002</v>
      </c>
      <c r="Q339" s="9">
        <f t="shared" si="106"/>
        <v>7559.154</v>
      </c>
      <c r="S339" s="21" t="str">
        <f t="shared" si="107"/>
        <v>N.M.</v>
      </c>
      <c r="U339" s="9">
        <v>9970.721000000001</v>
      </c>
      <c r="W339" s="9">
        <v>3635.4350000000004</v>
      </c>
      <c r="Y339" s="9">
        <f t="shared" si="108"/>
        <v>6335.286000000001</v>
      </c>
      <c r="AA339" s="21">
        <f t="shared" si="109"/>
        <v>1.7426486789063758</v>
      </c>
      <c r="AC339" s="9">
        <v>39520.975000000006</v>
      </c>
      <c r="AE339" s="9">
        <v>23428.131</v>
      </c>
      <c r="AG339" s="9">
        <f t="shared" si="110"/>
        <v>16092.844000000005</v>
      </c>
      <c r="AI339" s="21">
        <f t="shared" si="111"/>
        <v>0.6869025958579454</v>
      </c>
    </row>
    <row r="340" spans="1:35" ht="12.75" outlineLevel="1">
      <c r="A340" s="1" t="s">
        <v>731</v>
      </c>
      <c r="B340" s="16" t="s">
        <v>732</v>
      </c>
      <c r="C340" s="1" t="s">
        <v>1306</v>
      </c>
      <c r="E340" s="5">
        <v>59148.653</v>
      </c>
      <c r="G340" s="5">
        <v>31681.057</v>
      </c>
      <c r="I340" s="9">
        <f t="shared" si="104"/>
        <v>27467.595999999998</v>
      </c>
      <c r="K340" s="21">
        <f t="shared" si="105"/>
        <v>0.867003774526841</v>
      </c>
      <c r="M340" s="9">
        <v>216317.918</v>
      </c>
      <c r="O340" s="9">
        <v>127540.596</v>
      </c>
      <c r="Q340" s="9">
        <f t="shared" si="106"/>
        <v>88777.322</v>
      </c>
      <c r="S340" s="21">
        <f t="shared" si="107"/>
        <v>0.696071092532765</v>
      </c>
      <c r="U340" s="9">
        <v>368352.382</v>
      </c>
      <c r="W340" s="9">
        <v>256608.979</v>
      </c>
      <c r="Y340" s="9">
        <f t="shared" si="108"/>
        <v>111743.40299999999</v>
      </c>
      <c r="AA340" s="21">
        <f t="shared" si="109"/>
        <v>0.4354617809379149</v>
      </c>
      <c r="AC340" s="9">
        <v>867257.1240000001</v>
      </c>
      <c r="AE340" s="9">
        <v>769605.976</v>
      </c>
      <c r="AG340" s="9">
        <f t="shared" si="110"/>
        <v>97651.14800000004</v>
      </c>
      <c r="AI340" s="21">
        <f t="shared" si="111"/>
        <v>0.1268846020499197</v>
      </c>
    </row>
    <row r="341" spans="1:35" ht="12.75" outlineLevel="1">
      <c r="A341" s="1" t="s">
        <v>733</v>
      </c>
      <c r="B341" s="16" t="s">
        <v>734</v>
      </c>
      <c r="C341" s="1" t="s">
        <v>1307</v>
      </c>
      <c r="E341" s="5">
        <v>1306348.776</v>
      </c>
      <c r="G341" s="5">
        <v>890629.203</v>
      </c>
      <c r="I341" s="9">
        <f t="shared" si="104"/>
        <v>415719.5730000001</v>
      </c>
      <c r="K341" s="21">
        <f t="shared" si="105"/>
        <v>0.46677065113033367</v>
      </c>
      <c r="M341" s="9">
        <v>3918707.913</v>
      </c>
      <c r="O341" s="9">
        <v>2527672.699</v>
      </c>
      <c r="Q341" s="9">
        <f t="shared" si="106"/>
        <v>1391035.2140000002</v>
      </c>
      <c r="S341" s="21">
        <f t="shared" si="107"/>
        <v>0.5503225218005174</v>
      </c>
      <c r="U341" s="9">
        <v>6562641.696</v>
      </c>
      <c r="W341" s="9">
        <v>5029708.634</v>
      </c>
      <c r="Y341" s="9">
        <f t="shared" si="108"/>
        <v>1532933.0620000008</v>
      </c>
      <c r="AA341" s="21">
        <f t="shared" si="109"/>
        <v>0.3047757183463127</v>
      </c>
      <c r="AC341" s="9">
        <v>15905015.971</v>
      </c>
      <c r="AE341" s="9">
        <v>13940825.292</v>
      </c>
      <c r="AG341" s="9">
        <f t="shared" si="110"/>
        <v>1964190.6790000014</v>
      </c>
      <c r="AI341" s="21">
        <f t="shared" si="111"/>
        <v>0.14089486367260914</v>
      </c>
    </row>
    <row r="342" spans="1:35" ht="12.75" outlineLevel="1">
      <c r="A342" s="1" t="s">
        <v>735</v>
      </c>
      <c r="B342" s="16" t="s">
        <v>736</v>
      </c>
      <c r="C342" s="1" t="s">
        <v>1310</v>
      </c>
      <c r="E342" s="5">
        <v>9866.536</v>
      </c>
      <c r="G342" s="5">
        <v>3922.561</v>
      </c>
      <c r="I342" s="9">
        <f t="shared" si="104"/>
        <v>5943.975</v>
      </c>
      <c r="K342" s="21">
        <f t="shared" si="105"/>
        <v>1.5153301631255702</v>
      </c>
      <c r="M342" s="9">
        <v>32172.851</v>
      </c>
      <c r="O342" s="9">
        <v>13037.538</v>
      </c>
      <c r="Q342" s="9">
        <f t="shared" si="106"/>
        <v>19135.313</v>
      </c>
      <c r="S342" s="21">
        <f t="shared" si="107"/>
        <v>1.4677090874059195</v>
      </c>
      <c r="U342" s="9">
        <v>56056.962</v>
      </c>
      <c r="W342" s="9">
        <v>22878.882</v>
      </c>
      <c r="Y342" s="9">
        <f t="shared" si="108"/>
        <v>33178.08</v>
      </c>
      <c r="AA342" s="21">
        <f t="shared" si="109"/>
        <v>1.4501617692682711</v>
      </c>
      <c r="AC342" s="9">
        <v>101067.124</v>
      </c>
      <c r="AE342" s="9">
        <v>68792.349</v>
      </c>
      <c r="AG342" s="9">
        <f t="shared" si="110"/>
        <v>32274.774999999994</v>
      </c>
      <c r="AI342" s="21">
        <f t="shared" si="111"/>
        <v>0.4691622755896879</v>
      </c>
    </row>
    <row r="343" spans="1:35" ht="12.75" outlineLevel="1">
      <c r="A343" s="1" t="s">
        <v>737</v>
      </c>
      <c r="B343" s="16" t="s">
        <v>738</v>
      </c>
      <c r="C343" s="1" t="s">
        <v>1308</v>
      </c>
      <c r="E343" s="5">
        <v>24753.855</v>
      </c>
      <c r="G343" s="5">
        <v>40054.089</v>
      </c>
      <c r="I343" s="9">
        <f t="shared" si="104"/>
        <v>-15300.234</v>
      </c>
      <c r="K343" s="21">
        <f t="shared" si="105"/>
        <v>-0.3819893144992013</v>
      </c>
      <c r="M343" s="9">
        <v>52563.329</v>
      </c>
      <c r="O343" s="9">
        <v>79296.527</v>
      </c>
      <c r="Q343" s="9">
        <f t="shared" si="106"/>
        <v>-26733.198000000004</v>
      </c>
      <c r="S343" s="21">
        <f t="shared" si="107"/>
        <v>-0.337129493704056</v>
      </c>
      <c r="U343" s="9">
        <v>108822.113</v>
      </c>
      <c r="W343" s="9">
        <v>113707.728</v>
      </c>
      <c r="Y343" s="9">
        <f t="shared" si="108"/>
        <v>-4885.615000000005</v>
      </c>
      <c r="AA343" s="21">
        <f t="shared" si="109"/>
        <v>-0.04296642880772365</v>
      </c>
      <c r="AC343" s="9">
        <v>298421.879</v>
      </c>
      <c r="AE343" s="9">
        <v>266718.499</v>
      </c>
      <c r="AG343" s="9">
        <f t="shared" si="110"/>
        <v>31703.380000000005</v>
      </c>
      <c r="AI343" s="21">
        <f t="shared" si="111"/>
        <v>0.1188645711447259</v>
      </c>
    </row>
    <row r="344" spans="1:35" ht="12.75" outlineLevel="1">
      <c r="A344" s="1" t="s">
        <v>739</v>
      </c>
      <c r="B344" s="16" t="s">
        <v>740</v>
      </c>
      <c r="C344" s="1" t="s">
        <v>1311</v>
      </c>
      <c r="E344" s="5">
        <v>71360.659</v>
      </c>
      <c r="G344" s="5">
        <v>52862.007</v>
      </c>
      <c r="I344" s="9">
        <f t="shared" si="104"/>
        <v>18498.652000000002</v>
      </c>
      <c r="K344" s="21">
        <f t="shared" si="105"/>
        <v>0.34994229409413086</v>
      </c>
      <c r="M344" s="9">
        <v>172529.492</v>
      </c>
      <c r="O344" s="9">
        <v>218311.273</v>
      </c>
      <c r="Q344" s="9">
        <f t="shared" si="106"/>
        <v>-45781.78099999999</v>
      </c>
      <c r="S344" s="21">
        <f t="shared" si="107"/>
        <v>-0.2097087354714843</v>
      </c>
      <c r="U344" s="9">
        <v>254557.807</v>
      </c>
      <c r="W344" s="9">
        <v>356876.722</v>
      </c>
      <c r="Y344" s="9">
        <f t="shared" si="108"/>
        <v>-102318.91500000001</v>
      </c>
      <c r="AA344" s="21">
        <f t="shared" si="109"/>
        <v>-0.28670660957259075</v>
      </c>
      <c r="AC344" s="9">
        <v>669806.995</v>
      </c>
      <c r="AE344" s="9">
        <v>771888.616</v>
      </c>
      <c r="AG344" s="9">
        <f t="shared" si="110"/>
        <v>-102081.62100000004</v>
      </c>
      <c r="AI344" s="21">
        <f t="shared" si="111"/>
        <v>-0.13224915989692487</v>
      </c>
    </row>
    <row r="345" spans="1:35" ht="12.75" outlineLevel="1">
      <c r="A345" s="1" t="s">
        <v>741</v>
      </c>
      <c r="B345" s="16" t="s">
        <v>742</v>
      </c>
      <c r="C345" s="1" t="s">
        <v>1312</v>
      </c>
      <c r="E345" s="5">
        <v>3382.43</v>
      </c>
      <c r="G345" s="5">
        <v>4489.224</v>
      </c>
      <c r="I345" s="9">
        <f t="shared" si="104"/>
        <v>-1106.7940000000003</v>
      </c>
      <c r="K345" s="21">
        <f t="shared" si="105"/>
        <v>-0.24654461439215336</v>
      </c>
      <c r="M345" s="9">
        <v>11561.235</v>
      </c>
      <c r="O345" s="9">
        <v>17750.435</v>
      </c>
      <c r="Q345" s="9">
        <f t="shared" si="106"/>
        <v>-6189.200000000001</v>
      </c>
      <c r="S345" s="21">
        <f t="shared" si="107"/>
        <v>-0.3486787788580956</v>
      </c>
      <c r="U345" s="9">
        <v>20139.097</v>
      </c>
      <c r="W345" s="9">
        <v>29253.286</v>
      </c>
      <c r="Y345" s="9">
        <f t="shared" si="108"/>
        <v>-9114.188999999998</v>
      </c>
      <c r="AA345" s="21">
        <f t="shared" si="109"/>
        <v>-0.31156120375673346</v>
      </c>
      <c r="AC345" s="9">
        <v>55814.138</v>
      </c>
      <c r="AE345" s="9">
        <v>49535.054000000004</v>
      </c>
      <c r="AG345" s="9">
        <f t="shared" si="110"/>
        <v>6279.083999999995</v>
      </c>
      <c r="AI345" s="21">
        <f t="shared" si="111"/>
        <v>0.12676041495785983</v>
      </c>
    </row>
    <row r="346" spans="1:35" ht="12.75" outlineLevel="1">
      <c r="A346" s="1" t="s">
        <v>743</v>
      </c>
      <c r="B346" s="16" t="s">
        <v>744</v>
      </c>
      <c r="C346" s="1" t="s">
        <v>1313</v>
      </c>
      <c r="E346" s="5">
        <v>13431.111</v>
      </c>
      <c r="G346" s="5">
        <v>13488.635</v>
      </c>
      <c r="I346" s="9">
        <f t="shared" si="104"/>
        <v>-57.52399999999943</v>
      </c>
      <c r="K346" s="21">
        <f t="shared" si="105"/>
        <v>-0.004264627221360755</v>
      </c>
      <c r="M346" s="9">
        <v>43704.687</v>
      </c>
      <c r="O346" s="9">
        <v>45576.705</v>
      </c>
      <c r="Q346" s="9">
        <f t="shared" si="106"/>
        <v>-1872.0180000000037</v>
      </c>
      <c r="S346" s="21">
        <f t="shared" si="107"/>
        <v>-0.041074009189563034</v>
      </c>
      <c r="U346" s="9">
        <v>81119.67</v>
      </c>
      <c r="W346" s="9">
        <v>67751.459</v>
      </c>
      <c r="Y346" s="9">
        <f t="shared" si="108"/>
        <v>13368.210999999996</v>
      </c>
      <c r="AA346" s="21">
        <f t="shared" si="109"/>
        <v>0.19731251839167027</v>
      </c>
      <c r="AC346" s="9">
        <v>145134.285</v>
      </c>
      <c r="AE346" s="9">
        <v>164907.456</v>
      </c>
      <c r="AG346" s="9">
        <f t="shared" si="110"/>
        <v>-19773.171000000002</v>
      </c>
      <c r="AI346" s="21">
        <f t="shared" si="111"/>
        <v>-0.11990465124875858</v>
      </c>
    </row>
    <row r="347" spans="1:35" ht="12.75" outlineLevel="1">
      <c r="A347" s="1" t="s">
        <v>745</v>
      </c>
      <c r="B347" s="16" t="s">
        <v>746</v>
      </c>
      <c r="C347" s="1" t="s">
        <v>1314</v>
      </c>
      <c r="E347" s="5">
        <v>47646.779</v>
      </c>
      <c r="G347" s="5">
        <v>27702.047</v>
      </c>
      <c r="I347" s="9">
        <f t="shared" si="104"/>
        <v>19944.732000000004</v>
      </c>
      <c r="K347" s="21">
        <f t="shared" si="105"/>
        <v>0.7199732207515208</v>
      </c>
      <c r="M347" s="9">
        <v>209763.512</v>
      </c>
      <c r="O347" s="9">
        <v>70920.831</v>
      </c>
      <c r="Q347" s="9">
        <f t="shared" si="106"/>
        <v>138842.68099999998</v>
      </c>
      <c r="S347" s="21">
        <f t="shared" si="107"/>
        <v>1.9577136793560692</v>
      </c>
      <c r="U347" s="9">
        <v>358420.121</v>
      </c>
      <c r="W347" s="9">
        <v>98461.304</v>
      </c>
      <c r="Y347" s="9">
        <f t="shared" si="108"/>
        <v>259958.81699999998</v>
      </c>
      <c r="AA347" s="21">
        <f t="shared" si="109"/>
        <v>2.640213022163509</v>
      </c>
      <c r="AC347" s="9">
        <v>845319.8859999999</v>
      </c>
      <c r="AE347" s="9">
        <v>326333.504</v>
      </c>
      <c r="AG347" s="9">
        <f t="shared" si="110"/>
        <v>518986.3819999999</v>
      </c>
      <c r="AI347" s="21">
        <f t="shared" si="111"/>
        <v>1.5903558036137162</v>
      </c>
    </row>
    <row r="348" spans="1:35" ht="12.75" outlineLevel="1">
      <c r="A348" s="1" t="s">
        <v>747</v>
      </c>
      <c r="B348" s="16" t="s">
        <v>748</v>
      </c>
      <c r="C348" s="1" t="s">
        <v>1315</v>
      </c>
      <c r="E348" s="5">
        <v>0</v>
      </c>
      <c r="G348" s="5">
        <v>0</v>
      </c>
      <c r="I348" s="9">
        <f t="shared" si="104"/>
        <v>0</v>
      </c>
      <c r="K348" s="21">
        <f t="shared" si="105"/>
        <v>0</v>
      </c>
      <c r="M348" s="9">
        <v>0</v>
      </c>
      <c r="O348" s="9">
        <v>55.62</v>
      </c>
      <c r="Q348" s="9">
        <f t="shared" si="106"/>
        <v>-55.62</v>
      </c>
      <c r="S348" s="21" t="str">
        <f t="shared" si="107"/>
        <v>N.M.</v>
      </c>
      <c r="U348" s="9">
        <v>0</v>
      </c>
      <c r="W348" s="9">
        <v>53.11</v>
      </c>
      <c r="Y348" s="9">
        <f t="shared" si="108"/>
        <v>-53.11</v>
      </c>
      <c r="AA348" s="21" t="str">
        <f t="shared" si="109"/>
        <v>N.M.</v>
      </c>
      <c r="AC348" s="9">
        <v>0</v>
      </c>
      <c r="AE348" s="9">
        <v>1176.91</v>
      </c>
      <c r="AG348" s="9">
        <f t="shared" si="110"/>
        <v>-1176.91</v>
      </c>
      <c r="AI348" s="21" t="str">
        <f t="shared" si="111"/>
        <v>N.M.</v>
      </c>
    </row>
    <row r="349" spans="1:35" ht="12.75" outlineLevel="1">
      <c r="A349" s="1" t="s">
        <v>749</v>
      </c>
      <c r="B349" s="16" t="s">
        <v>750</v>
      </c>
      <c r="C349" s="1" t="s">
        <v>1316</v>
      </c>
      <c r="E349" s="5">
        <v>15098.14</v>
      </c>
      <c r="G349" s="5">
        <v>19829.991</v>
      </c>
      <c r="I349" s="9">
        <f t="shared" si="104"/>
        <v>-4731.851000000002</v>
      </c>
      <c r="K349" s="21">
        <f t="shared" si="105"/>
        <v>-0.23862093532972364</v>
      </c>
      <c r="M349" s="9">
        <v>48323.407</v>
      </c>
      <c r="O349" s="9">
        <v>66024.689</v>
      </c>
      <c r="Q349" s="9">
        <f t="shared" si="106"/>
        <v>-17701.282</v>
      </c>
      <c r="S349" s="21">
        <f t="shared" si="107"/>
        <v>-0.26810095235738257</v>
      </c>
      <c r="U349" s="9">
        <v>116094.884</v>
      </c>
      <c r="W349" s="9">
        <v>105051.744</v>
      </c>
      <c r="Y349" s="9">
        <f t="shared" si="108"/>
        <v>11043.14</v>
      </c>
      <c r="AA349" s="21">
        <f t="shared" si="109"/>
        <v>0.10512095829651337</v>
      </c>
      <c r="AC349" s="9">
        <v>405391.071</v>
      </c>
      <c r="AE349" s="9">
        <v>325931.227</v>
      </c>
      <c r="AG349" s="9">
        <f t="shared" si="110"/>
        <v>79459.84399999998</v>
      </c>
      <c r="AI349" s="21">
        <f t="shared" si="111"/>
        <v>0.24379328342172008</v>
      </c>
    </row>
    <row r="350" spans="1:35" ht="12.75" outlineLevel="1">
      <c r="A350" s="1" t="s">
        <v>751</v>
      </c>
      <c r="B350" s="16" t="s">
        <v>752</v>
      </c>
      <c r="C350" s="1" t="s">
        <v>1317</v>
      </c>
      <c r="E350" s="5">
        <v>3037.8140000000003</v>
      </c>
      <c r="G350" s="5">
        <v>2913.05</v>
      </c>
      <c r="I350" s="9">
        <f t="shared" si="104"/>
        <v>124.76400000000012</v>
      </c>
      <c r="K350" s="21">
        <f t="shared" si="105"/>
        <v>0.04282933694924568</v>
      </c>
      <c r="M350" s="9">
        <v>18001.568</v>
      </c>
      <c r="O350" s="9">
        <v>12067.56</v>
      </c>
      <c r="Q350" s="9">
        <f t="shared" si="106"/>
        <v>5934.008</v>
      </c>
      <c r="S350" s="21">
        <f t="shared" si="107"/>
        <v>0.4917322143001568</v>
      </c>
      <c r="U350" s="9">
        <v>23242.012</v>
      </c>
      <c r="W350" s="9">
        <v>16352.465</v>
      </c>
      <c r="Y350" s="9">
        <f t="shared" si="108"/>
        <v>6889.546999999999</v>
      </c>
      <c r="AA350" s="21">
        <f t="shared" si="109"/>
        <v>0.42131550197477863</v>
      </c>
      <c r="AC350" s="9">
        <v>48359.805</v>
      </c>
      <c r="AE350" s="9">
        <v>37718.104</v>
      </c>
      <c r="AG350" s="9">
        <f t="shared" si="110"/>
        <v>10641.701000000001</v>
      </c>
      <c r="AI350" s="21">
        <f t="shared" si="111"/>
        <v>0.2821377500841506</v>
      </c>
    </row>
    <row r="351" spans="1:35" ht="12.75" outlineLevel="1">
      <c r="A351" s="1" t="s">
        <v>753</v>
      </c>
      <c r="B351" s="16" t="s">
        <v>754</v>
      </c>
      <c r="C351" s="1" t="s">
        <v>1318</v>
      </c>
      <c r="E351" s="5">
        <v>0</v>
      </c>
      <c r="G351" s="5">
        <v>0</v>
      </c>
      <c r="I351" s="9">
        <f t="shared" si="104"/>
        <v>0</v>
      </c>
      <c r="K351" s="21">
        <f t="shared" si="105"/>
        <v>0</v>
      </c>
      <c r="M351" s="9">
        <v>0</v>
      </c>
      <c r="O351" s="9">
        <v>0</v>
      </c>
      <c r="Q351" s="9">
        <f t="shared" si="106"/>
        <v>0</v>
      </c>
      <c r="S351" s="21">
        <f t="shared" si="107"/>
        <v>0</v>
      </c>
      <c r="U351" s="9">
        <v>3572.5</v>
      </c>
      <c r="W351" s="9">
        <v>0</v>
      </c>
      <c r="Y351" s="9">
        <f t="shared" si="108"/>
        <v>3572.5</v>
      </c>
      <c r="AA351" s="21" t="str">
        <f t="shared" si="109"/>
        <v>N.M.</v>
      </c>
      <c r="AC351" s="9">
        <v>3572.5</v>
      </c>
      <c r="AE351" s="9">
        <v>0</v>
      </c>
      <c r="AG351" s="9">
        <f t="shared" si="110"/>
        <v>3572.5</v>
      </c>
      <c r="AI351" s="21" t="str">
        <f t="shared" si="111"/>
        <v>N.M.</v>
      </c>
    </row>
    <row r="352" spans="1:35" ht="12.75" outlineLevel="1">
      <c r="A352" s="1" t="s">
        <v>755</v>
      </c>
      <c r="B352" s="16" t="s">
        <v>756</v>
      </c>
      <c r="C352" s="1" t="s">
        <v>1319</v>
      </c>
      <c r="E352" s="5">
        <v>2.9</v>
      </c>
      <c r="G352" s="5">
        <v>2.95</v>
      </c>
      <c r="I352" s="9">
        <f t="shared" si="104"/>
        <v>-0.050000000000000266</v>
      </c>
      <c r="K352" s="21">
        <f t="shared" si="105"/>
        <v>-0.01694915254237297</v>
      </c>
      <c r="M352" s="9">
        <v>15.02</v>
      </c>
      <c r="O352" s="9">
        <v>27.46</v>
      </c>
      <c r="Q352" s="9">
        <f t="shared" si="106"/>
        <v>-12.440000000000001</v>
      </c>
      <c r="S352" s="21">
        <f t="shared" si="107"/>
        <v>-0.45302257829570286</v>
      </c>
      <c r="U352" s="9">
        <v>39.85</v>
      </c>
      <c r="W352" s="9">
        <v>45.34</v>
      </c>
      <c r="Y352" s="9">
        <f t="shared" si="108"/>
        <v>-5.490000000000002</v>
      </c>
      <c r="AA352" s="21">
        <f t="shared" si="109"/>
        <v>-0.12108513453903841</v>
      </c>
      <c r="AC352" s="9">
        <v>299.07</v>
      </c>
      <c r="AE352" s="9">
        <v>104.57</v>
      </c>
      <c r="AG352" s="9">
        <f t="shared" si="110"/>
        <v>194.5</v>
      </c>
      <c r="AI352" s="21">
        <f t="shared" si="111"/>
        <v>1.8599980874055657</v>
      </c>
    </row>
    <row r="353" spans="1:35" ht="12.75" outlineLevel="1">
      <c r="A353" s="1" t="s">
        <v>757</v>
      </c>
      <c r="B353" s="16" t="s">
        <v>758</v>
      </c>
      <c r="C353" s="1" t="s">
        <v>1320</v>
      </c>
      <c r="E353" s="5">
        <v>84942.382</v>
      </c>
      <c r="G353" s="5">
        <v>84572.068</v>
      </c>
      <c r="I353" s="9">
        <f t="shared" si="104"/>
        <v>370.3139999999985</v>
      </c>
      <c r="K353" s="21">
        <f t="shared" si="105"/>
        <v>0.004378679731468769</v>
      </c>
      <c r="M353" s="9">
        <v>239400.758</v>
      </c>
      <c r="O353" s="9">
        <v>287628.572</v>
      </c>
      <c r="Q353" s="9">
        <f t="shared" si="106"/>
        <v>-48227.813999999984</v>
      </c>
      <c r="S353" s="21">
        <f t="shared" si="107"/>
        <v>-0.16767393331146527</v>
      </c>
      <c r="U353" s="9">
        <v>432271.821</v>
      </c>
      <c r="W353" s="9">
        <v>458329.957</v>
      </c>
      <c r="Y353" s="9">
        <f t="shared" si="108"/>
        <v>-26058.136</v>
      </c>
      <c r="AA353" s="21">
        <f t="shared" si="109"/>
        <v>-0.05685453373059793</v>
      </c>
      <c r="AC353" s="9">
        <v>1233003.1269999999</v>
      </c>
      <c r="AE353" s="9">
        <v>1067955.27</v>
      </c>
      <c r="AG353" s="9">
        <f t="shared" si="110"/>
        <v>165047.85699999984</v>
      </c>
      <c r="AI353" s="21">
        <f t="shared" si="111"/>
        <v>0.15454566463256447</v>
      </c>
    </row>
    <row r="354" spans="1:35" ht="12.75" outlineLevel="1">
      <c r="A354" s="1" t="s">
        <v>759</v>
      </c>
      <c r="B354" s="16" t="s">
        <v>760</v>
      </c>
      <c r="C354" s="1" t="s">
        <v>1321</v>
      </c>
      <c r="E354" s="5">
        <v>0</v>
      </c>
      <c r="G354" s="5">
        <v>57.94</v>
      </c>
      <c r="I354" s="9">
        <f t="shared" si="104"/>
        <v>-57.94</v>
      </c>
      <c r="K354" s="21" t="str">
        <f t="shared" si="105"/>
        <v>N.M.</v>
      </c>
      <c r="M354" s="9">
        <v>0</v>
      </c>
      <c r="O354" s="9">
        <v>497.85</v>
      </c>
      <c r="Q354" s="9">
        <f t="shared" si="106"/>
        <v>-497.85</v>
      </c>
      <c r="S354" s="21" t="str">
        <f t="shared" si="107"/>
        <v>N.M.</v>
      </c>
      <c r="U354" s="9">
        <v>0</v>
      </c>
      <c r="W354" s="9">
        <v>6501.27</v>
      </c>
      <c r="Y354" s="9">
        <f t="shared" si="108"/>
        <v>-6501.27</v>
      </c>
      <c r="AA354" s="21" t="str">
        <f t="shared" si="109"/>
        <v>N.M.</v>
      </c>
      <c r="AC354" s="9">
        <v>17040.053</v>
      </c>
      <c r="AE354" s="9">
        <v>6501.27</v>
      </c>
      <c r="AG354" s="9">
        <f t="shared" si="110"/>
        <v>10538.783</v>
      </c>
      <c r="AI354" s="21">
        <f t="shared" si="111"/>
        <v>1.6210345055658355</v>
      </c>
    </row>
    <row r="355" spans="1:68" s="90" customFormat="1" ht="12.75">
      <c r="A355" s="90" t="s">
        <v>34</v>
      </c>
      <c r="B355" s="91"/>
      <c r="C355" s="77" t="s">
        <v>1322</v>
      </c>
      <c r="D355" s="105"/>
      <c r="E355" s="105">
        <v>8004564</v>
      </c>
      <c r="F355" s="105"/>
      <c r="G355" s="105">
        <v>4542268.557000001</v>
      </c>
      <c r="H355" s="105"/>
      <c r="I355" s="9">
        <f>+E355-G355</f>
        <v>3462295.442999999</v>
      </c>
      <c r="J355" s="37" t="str">
        <f>IF((+E355-G355)=(I355),"  ",$AO$521)</f>
        <v>  </v>
      </c>
      <c r="K355" s="38">
        <f>IF(G355&lt;0,IF(I355=0,0,IF(OR(G355=0,E355=0),"N.M.",IF(ABS(I355/G355)&gt;=10,"N.M.",I355/(-G355)))),IF(I355=0,0,IF(OR(G355=0,E355=0),"N.M.",IF(ABS(I355/G355)&gt;=10,"N.M.",I355/G355))))</f>
        <v>0.7622392642690233</v>
      </c>
      <c r="L355" s="39"/>
      <c r="M355" s="5">
        <v>14716547.442000002</v>
      </c>
      <c r="N355" s="9"/>
      <c r="O355" s="5">
        <v>10467265.311000003</v>
      </c>
      <c r="P355" s="9"/>
      <c r="Q355" s="9">
        <f>(+M355-O355)</f>
        <v>4249282.130999999</v>
      </c>
      <c r="R355" s="37" t="str">
        <f>IF((+M355-O355)=(Q355),"  ",$AO$521)</f>
        <v>  </v>
      </c>
      <c r="S355" s="38">
        <f>IF(O355&lt;0,IF(Q355=0,0,IF(OR(O355=0,M355=0),"N.M.",IF(ABS(Q355/O355)&gt;=10,"N.M.",Q355/(-O355)))),IF(Q355=0,0,IF(OR(O355=0,M355=0),"N.M.",IF(ABS(Q355/O355)&gt;=10,"N.M.",Q355/O355))))</f>
        <v>0.4059591502409371</v>
      </c>
      <c r="T355" s="39"/>
      <c r="U355" s="9">
        <v>21000131.689</v>
      </c>
      <c r="V355" s="9"/>
      <c r="W355" s="9">
        <v>15889773.462999998</v>
      </c>
      <c r="X355" s="9"/>
      <c r="Y355" s="9">
        <f>(+U355-W355)</f>
        <v>5110358.226000002</v>
      </c>
      <c r="Z355" s="37" t="str">
        <f>IF((+U355-W355)=(Y355),"  ",$AO$521)</f>
        <v>  </v>
      </c>
      <c r="AA355" s="38">
        <f>IF(W355&lt;0,IF(Y355=0,0,IF(OR(W355=0,U355=0),"N.M.",IF(ABS(Y355/W355)&gt;=10,"N.M.",Y355/(-W355)))),IF(Y355=0,0,IF(OR(W355=0,U355=0),"N.M.",IF(ABS(Y355/W355)&gt;=10,"N.M.",Y355/W355))))</f>
        <v>0.3216130323002832</v>
      </c>
      <c r="AB355" s="39"/>
      <c r="AC355" s="9">
        <v>41990799.99200001</v>
      </c>
      <c r="AD355" s="9"/>
      <c r="AE355" s="9">
        <v>38654549.162000015</v>
      </c>
      <c r="AF355" s="9"/>
      <c r="AG355" s="9">
        <f>(+AC355-AE355)</f>
        <v>3336250.829999998</v>
      </c>
      <c r="AH355" s="37" t="str">
        <f>IF((+AC355-AE355)=(AG355),"  ",$AO$521)</f>
        <v>  </v>
      </c>
      <c r="AI355" s="38">
        <f>IF(AE355&lt;0,IF(AG355=0,0,IF(OR(AE355=0,AC355=0),"N.M.",IF(ABS(AG355/AE355)&gt;=10,"N.M.",AG355/(-AE355)))),IF(AG355=0,0,IF(OR(AE355=0,AC355=0),"N.M.",IF(ABS(AG355/AE355)&gt;=10,"N.M.",AG355/AE355))))</f>
        <v>0.08630939701347633</v>
      </c>
      <c r="AJ355" s="105"/>
      <c r="AK355" s="105"/>
      <c r="AL355" s="105"/>
      <c r="AM355" s="105"/>
      <c r="AN355" s="105"/>
      <c r="AO355" s="105"/>
      <c r="AP355" s="106"/>
      <c r="AQ355" s="107"/>
      <c r="AR355" s="108"/>
      <c r="AS355" s="105"/>
      <c r="AT355" s="105"/>
      <c r="AU355" s="105"/>
      <c r="AV355" s="105"/>
      <c r="AW355" s="105"/>
      <c r="AX355" s="106"/>
      <c r="AY355" s="107"/>
      <c r="AZ355" s="108"/>
      <c r="BA355" s="105"/>
      <c r="BB355" s="105"/>
      <c r="BC355" s="105"/>
      <c r="BD355" s="106"/>
      <c r="BE355" s="107"/>
      <c r="BF355" s="108"/>
      <c r="BG355" s="105"/>
      <c r="BH355" s="109"/>
      <c r="BI355" s="105"/>
      <c r="BJ355" s="109"/>
      <c r="BK355" s="105"/>
      <c r="BL355" s="109"/>
      <c r="BM355" s="105"/>
      <c r="BN355" s="97"/>
      <c r="BO355" s="97"/>
      <c r="BP355" s="97"/>
    </row>
    <row r="356" spans="1:68" s="17" customFormat="1" ht="12.75">
      <c r="A356" s="17" t="s">
        <v>35</v>
      </c>
      <c r="B356" s="98"/>
      <c r="C356" s="17" t="s">
        <v>36</v>
      </c>
      <c r="D356" s="18"/>
      <c r="E356" s="18">
        <v>41524527.962999985</v>
      </c>
      <c r="F356" s="18"/>
      <c r="G356" s="18">
        <v>37301290.951000005</v>
      </c>
      <c r="H356" s="18"/>
      <c r="I356" s="18">
        <f>+E356-G356</f>
        <v>4223237.01199998</v>
      </c>
      <c r="J356" s="37" t="str">
        <f>IF((+E356-G356)=(I356),"  ",$AO$521)</f>
        <v>  </v>
      </c>
      <c r="K356" s="40">
        <f>IF(G356&lt;0,IF(I356=0,0,IF(OR(G356=0,E356=0),"N.M.",IF(ABS(I356/G356)&gt;=10,"N.M.",I356/(-G356)))),IF(I356=0,0,IF(OR(G356=0,E356=0),"N.M.",IF(ABS(I356/G356)&gt;=10,"N.M.",I356/G356))))</f>
        <v>0.11321959386198562</v>
      </c>
      <c r="L356" s="39"/>
      <c r="M356" s="8">
        <v>124084579.46000005</v>
      </c>
      <c r="N356" s="18"/>
      <c r="O356" s="8">
        <v>111121013.10799997</v>
      </c>
      <c r="P356" s="18"/>
      <c r="Q356" s="18">
        <f>(+M356-O356)</f>
        <v>12963566.352000087</v>
      </c>
      <c r="R356" s="37" t="str">
        <f>IF((+M356-O356)=(Q356),"  ",$AO$521)</f>
        <v>  </v>
      </c>
      <c r="S356" s="40">
        <f>IF(O356&lt;0,IF(Q356=0,0,IF(OR(O356=0,M356=0),"N.M.",IF(ABS(Q356/O356)&gt;=10,"N.M.",Q356/(-O356)))),IF(Q356=0,0,IF(OR(O356=0,M356=0),"N.M.",IF(ABS(Q356/O356)&gt;=10,"N.M.",Q356/O356))))</f>
        <v>0.11666170051384096</v>
      </c>
      <c r="T356" s="39"/>
      <c r="U356" s="18">
        <v>219852373.41099992</v>
      </c>
      <c r="V356" s="18"/>
      <c r="W356" s="18">
        <v>182098605.51000002</v>
      </c>
      <c r="X356" s="18"/>
      <c r="Y356" s="18">
        <f>(+U356-W356)</f>
        <v>37753767.9009999</v>
      </c>
      <c r="Z356" s="37" t="str">
        <f>IF((+U356-W356)=(Y356),"  ",$AO$521)</f>
        <v>  </v>
      </c>
      <c r="AA356" s="40">
        <f>IF(W356&lt;0,IF(Y356=0,0,IF(OR(W356=0,U356=0),"N.M.",IF(ABS(Y356/W356)&gt;=10,"N.M.",Y356/(-W356)))),IF(Y356=0,0,IF(OR(W356=0,U356=0),"N.M.",IF(ABS(Y356/W356)&gt;=10,"N.M.",Y356/W356))))</f>
        <v>0.20732595834692782</v>
      </c>
      <c r="AB356" s="39"/>
      <c r="AC356" s="18">
        <v>510983655.562</v>
      </c>
      <c r="AD356" s="18"/>
      <c r="AE356" s="18">
        <v>451991832.524</v>
      </c>
      <c r="AF356" s="18"/>
      <c r="AG356" s="18">
        <f>(+AC356-AE356)</f>
        <v>58991823.03799999</v>
      </c>
      <c r="AH356" s="37" t="str">
        <f>IF((+AC356-AE356)=(AG356),"  ",$AO$521)</f>
        <v>  </v>
      </c>
      <c r="AI356" s="40">
        <f>IF(AE356&lt;0,IF(AG356=0,0,IF(OR(AE356=0,AC356=0),"N.M.",IF(ABS(AG356/AE356)&gt;=10,"N.M.",AG356/(-AE356)))),IF(AG356=0,0,IF(OR(AE356=0,AC356=0),"N.M.",IF(ABS(AG356/AE356)&gt;=10,"N.M.",AG356/AE356))))</f>
        <v>0.13051524119048682</v>
      </c>
      <c r="AJ356" s="18"/>
      <c r="AK356" s="18"/>
      <c r="AL356" s="18"/>
      <c r="AM356" s="18"/>
      <c r="AN356" s="18"/>
      <c r="AO356" s="18"/>
      <c r="AP356" s="85"/>
      <c r="AQ356" s="117"/>
      <c r="AR356" s="39"/>
      <c r="AS356" s="18"/>
      <c r="AT356" s="18"/>
      <c r="AU356" s="18"/>
      <c r="AV356" s="18"/>
      <c r="AW356" s="18"/>
      <c r="AX356" s="85"/>
      <c r="AY356" s="117"/>
      <c r="AZ356" s="39"/>
      <c r="BA356" s="18"/>
      <c r="BB356" s="18"/>
      <c r="BC356" s="18"/>
      <c r="BD356" s="85"/>
      <c r="BE356" s="117"/>
      <c r="BF356" s="39"/>
      <c r="BG356" s="18"/>
      <c r="BH356" s="104"/>
      <c r="BI356" s="18"/>
      <c r="BJ356" s="104"/>
      <c r="BK356" s="18"/>
      <c r="BL356" s="104"/>
      <c r="BM356" s="18"/>
      <c r="BN356" s="104"/>
      <c r="BO356" s="104"/>
      <c r="BP356" s="104"/>
    </row>
    <row r="357" spans="1:35" ht="12.75" outlineLevel="1">
      <c r="A357" s="1" t="s">
        <v>761</v>
      </c>
      <c r="B357" s="16" t="s">
        <v>762</v>
      </c>
      <c r="C357" s="1" t="s">
        <v>1323</v>
      </c>
      <c r="E357" s="5">
        <v>3600429.54</v>
      </c>
      <c r="G357" s="5">
        <v>3059215.47</v>
      </c>
      <c r="I357" s="9">
        <f aca="true" t="shared" si="112" ref="I357:I363">+E357-G357</f>
        <v>541214.0699999998</v>
      </c>
      <c r="K357" s="21">
        <f aca="true" t="shared" si="113" ref="K357:K363">IF(G357&lt;0,IF(I357=0,0,IF(OR(G357=0,E357=0),"N.M.",IF(ABS(I357/G357)&gt;=10,"N.M.",I357/(-G357)))),IF(I357=0,0,IF(OR(G357=0,E357=0),"N.M.",IF(ABS(I357/G357)&gt;=10,"N.M.",I357/G357))))</f>
        <v>0.1769127004316567</v>
      </c>
      <c r="M357" s="9">
        <v>11696531.34</v>
      </c>
      <c r="O357" s="9">
        <v>9136842.68</v>
      </c>
      <c r="Q357" s="9">
        <f aca="true" t="shared" si="114" ref="Q357:Q363">(+M357-O357)</f>
        <v>2559688.66</v>
      </c>
      <c r="S357" s="21">
        <f aca="true" t="shared" si="115" ref="S357:S363">IF(O357&lt;0,IF(Q357=0,0,IF(OR(O357=0,M357=0),"N.M.",IF(ABS(Q357/O357)&gt;=10,"N.M.",Q357/(-O357)))),IF(Q357=0,0,IF(OR(O357=0,M357=0),"N.M.",IF(ABS(Q357/O357)&gt;=10,"N.M.",Q357/O357))))</f>
        <v>0.28015023894446656</v>
      </c>
      <c r="U357" s="9">
        <v>17943796.5</v>
      </c>
      <c r="W357" s="9">
        <v>15204651.03</v>
      </c>
      <c r="Y357" s="9">
        <f aca="true" t="shared" si="116" ref="Y357:Y363">(+U357-W357)</f>
        <v>2739145.4700000007</v>
      </c>
      <c r="AA357" s="21">
        <f aca="true" t="shared" si="117" ref="AA357:AA363">IF(W357&lt;0,IF(Y357=0,0,IF(OR(W357=0,U357=0),"N.M.",IF(ABS(Y357/W357)&gt;=10,"N.M.",Y357/(-W357)))),IF(Y357=0,0,IF(OR(W357=0,U357=0),"N.M.",IF(ABS(Y357/W357)&gt;=10,"N.M.",Y357/W357))))</f>
        <v>0.18015181437544645</v>
      </c>
      <c r="AC357" s="9">
        <v>39726221.489999995</v>
      </c>
      <c r="AE357" s="9">
        <v>36150188.089999996</v>
      </c>
      <c r="AG357" s="9">
        <f aca="true" t="shared" si="118" ref="AG357:AG363">(+AC357-AE357)</f>
        <v>3576033.3999999985</v>
      </c>
      <c r="AI357" s="21">
        <f aca="true" t="shared" si="119" ref="AI357:AI363">IF(AE357&lt;0,IF(AG357=0,0,IF(OR(AE357=0,AC357=0),"N.M.",IF(ABS(AG357/AE357)&gt;=10,"N.M.",AG357/(-AE357)))),IF(AG357=0,0,IF(OR(AE357=0,AC357=0),"N.M.",IF(ABS(AG357/AE357)&gt;=10,"N.M.",AG357/AE357))))</f>
        <v>0.09892157106062789</v>
      </c>
    </row>
    <row r="358" spans="1:35" ht="12.75" outlineLevel="1">
      <c r="A358" s="1" t="s">
        <v>763</v>
      </c>
      <c r="B358" s="16" t="s">
        <v>764</v>
      </c>
      <c r="C358" s="1" t="s">
        <v>1324</v>
      </c>
      <c r="E358" s="5">
        <v>0</v>
      </c>
      <c r="G358" s="5">
        <v>0</v>
      </c>
      <c r="I358" s="9">
        <f t="shared" si="112"/>
        <v>0</v>
      </c>
      <c r="K358" s="21">
        <f t="shared" si="113"/>
        <v>0</v>
      </c>
      <c r="M358" s="9">
        <v>0</v>
      </c>
      <c r="O358" s="9">
        <v>0</v>
      </c>
      <c r="Q358" s="9">
        <f t="shared" si="114"/>
        <v>0</v>
      </c>
      <c r="S358" s="21">
        <f t="shared" si="115"/>
        <v>0</v>
      </c>
      <c r="U358" s="9">
        <v>0</v>
      </c>
      <c r="W358" s="9">
        <v>0</v>
      </c>
      <c r="Y358" s="9">
        <f t="shared" si="116"/>
        <v>0</v>
      </c>
      <c r="AA358" s="21">
        <f t="shared" si="117"/>
        <v>0</v>
      </c>
      <c r="AC358" s="9">
        <v>0</v>
      </c>
      <c r="AE358" s="9">
        <v>6422.22</v>
      </c>
      <c r="AG358" s="9">
        <f t="shared" si="118"/>
        <v>-6422.22</v>
      </c>
      <c r="AI358" s="21" t="str">
        <f t="shared" si="119"/>
        <v>N.M.</v>
      </c>
    </row>
    <row r="359" spans="1:35" ht="12.75" outlineLevel="1">
      <c r="A359" s="1" t="s">
        <v>765</v>
      </c>
      <c r="B359" s="16" t="s">
        <v>766</v>
      </c>
      <c r="C359" s="1" t="s">
        <v>1325</v>
      </c>
      <c r="E359" s="5">
        <v>0</v>
      </c>
      <c r="G359" s="5">
        <v>448144.08</v>
      </c>
      <c r="I359" s="9">
        <f t="shared" si="112"/>
        <v>-448144.08</v>
      </c>
      <c r="K359" s="21" t="str">
        <f t="shared" si="113"/>
        <v>N.M.</v>
      </c>
      <c r="M359" s="9">
        <v>-901358.04</v>
      </c>
      <c r="O359" s="9">
        <v>1344114.34</v>
      </c>
      <c r="Q359" s="9">
        <f t="shared" si="114"/>
        <v>-2245472.38</v>
      </c>
      <c r="S359" s="21">
        <f t="shared" si="115"/>
        <v>-1.6705962529943694</v>
      </c>
      <c r="U359" s="9">
        <v>0</v>
      </c>
      <c r="W359" s="9">
        <v>2237814.96</v>
      </c>
      <c r="Y359" s="9">
        <f t="shared" si="116"/>
        <v>-2237814.96</v>
      </c>
      <c r="AA359" s="21" t="str">
        <f t="shared" si="117"/>
        <v>N.M.</v>
      </c>
      <c r="AC359" s="9">
        <v>3159837.13</v>
      </c>
      <c r="AE359" s="9">
        <v>5348453.69</v>
      </c>
      <c r="AG359" s="9">
        <f t="shared" si="118"/>
        <v>-2188616.5600000005</v>
      </c>
      <c r="AI359" s="21">
        <f t="shared" si="119"/>
        <v>-0.4092054800983049</v>
      </c>
    </row>
    <row r="360" spans="1:35" ht="12.75" outlineLevel="1">
      <c r="A360" s="1" t="s">
        <v>767</v>
      </c>
      <c r="B360" s="16" t="s">
        <v>768</v>
      </c>
      <c r="C360" s="1" t="s">
        <v>1326</v>
      </c>
      <c r="E360" s="5">
        <v>310619.52</v>
      </c>
      <c r="G360" s="5">
        <v>299340.72</v>
      </c>
      <c r="I360" s="9">
        <f t="shared" si="112"/>
        <v>11278.800000000047</v>
      </c>
      <c r="K360" s="21">
        <f t="shared" si="113"/>
        <v>0.03767880293733525</v>
      </c>
      <c r="M360" s="9">
        <v>955247.38</v>
      </c>
      <c r="O360" s="9">
        <v>1005640.93</v>
      </c>
      <c r="Q360" s="9">
        <f t="shared" si="114"/>
        <v>-50393.55000000005</v>
      </c>
      <c r="S360" s="21">
        <f t="shared" si="115"/>
        <v>-0.05011087804471129</v>
      </c>
      <c r="U360" s="9">
        <v>1610189.9</v>
      </c>
      <c r="W360" s="9">
        <v>1777054.76</v>
      </c>
      <c r="Y360" s="9">
        <f t="shared" si="116"/>
        <v>-166864.8600000001</v>
      </c>
      <c r="AA360" s="21">
        <f t="shared" si="117"/>
        <v>-0.09389967251206154</v>
      </c>
      <c r="AC360" s="9">
        <v>3780906.85</v>
      </c>
      <c r="AE360" s="9">
        <v>4365285.15</v>
      </c>
      <c r="AG360" s="9">
        <f t="shared" si="118"/>
        <v>-584378.3000000003</v>
      </c>
      <c r="AI360" s="21">
        <f t="shared" si="119"/>
        <v>-0.1338694449319079</v>
      </c>
    </row>
    <row r="361" spans="1:35" ht="12.75" outlineLevel="1">
      <c r="A361" s="1" t="s">
        <v>769</v>
      </c>
      <c r="B361" s="16" t="s">
        <v>770</v>
      </c>
      <c r="C361" s="1" t="s">
        <v>1327</v>
      </c>
      <c r="E361" s="5">
        <v>3218</v>
      </c>
      <c r="G361" s="5">
        <v>3218</v>
      </c>
      <c r="I361" s="9">
        <f t="shared" si="112"/>
        <v>0</v>
      </c>
      <c r="K361" s="21">
        <f t="shared" si="113"/>
        <v>0</v>
      </c>
      <c r="M361" s="9">
        <v>9654</v>
      </c>
      <c r="O361" s="9">
        <v>9654</v>
      </c>
      <c r="Q361" s="9">
        <f t="shared" si="114"/>
        <v>0</v>
      </c>
      <c r="S361" s="21">
        <f t="shared" si="115"/>
        <v>0</v>
      </c>
      <c r="U361" s="9">
        <v>16090</v>
      </c>
      <c r="W361" s="9">
        <v>16090</v>
      </c>
      <c r="Y361" s="9">
        <f t="shared" si="116"/>
        <v>0</v>
      </c>
      <c r="AA361" s="21">
        <f t="shared" si="117"/>
        <v>0</v>
      </c>
      <c r="AC361" s="9">
        <v>38616</v>
      </c>
      <c r="AE361" s="9">
        <v>38616</v>
      </c>
      <c r="AG361" s="9">
        <f t="shared" si="118"/>
        <v>0</v>
      </c>
      <c r="AI361" s="21">
        <f t="shared" si="119"/>
        <v>0</v>
      </c>
    </row>
    <row r="362" spans="1:35" ht="12.75" outlineLevel="1">
      <c r="A362" s="1" t="s">
        <v>771</v>
      </c>
      <c r="B362" s="16" t="s">
        <v>772</v>
      </c>
      <c r="C362" s="1" t="s">
        <v>1328</v>
      </c>
      <c r="E362" s="5">
        <v>68532.47</v>
      </c>
      <c r="G362" s="5">
        <v>68529.47</v>
      </c>
      <c r="I362" s="9">
        <f t="shared" si="112"/>
        <v>3</v>
      </c>
      <c r="K362" s="21">
        <f t="shared" si="113"/>
        <v>4.377678683346012E-05</v>
      </c>
      <c r="M362" s="9">
        <v>205597.41</v>
      </c>
      <c r="O362" s="9">
        <v>205588.41</v>
      </c>
      <c r="Q362" s="9">
        <f t="shared" si="114"/>
        <v>9</v>
      </c>
      <c r="S362" s="21">
        <f t="shared" si="115"/>
        <v>4.377678683346012E-05</v>
      </c>
      <c r="U362" s="9">
        <v>342662.35</v>
      </c>
      <c r="W362" s="9">
        <v>342647.35</v>
      </c>
      <c r="Y362" s="9">
        <f t="shared" si="116"/>
        <v>15</v>
      </c>
      <c r="AA362" s="21">
        <f t="shared" si="117"/>
        <v>4.377678683346012E-05</v>
      </c>
      <c r="AC362" s="9">
        <v>822383.64</v>
      </c>
      <c r="AE362" s="9">
        <v>821767.41</v>
      </c>
      <c r="AG362" s="9">
        <f t="shared" si="118"/>
        <v>616.2299999999814</v>
      </c>
      <c r="AI362" s="21">
        <f t="shared" si="119"/>
        <v>0.0007498837170970084</v>
      </c>
    </row>
    <row r="363" spans="1:35" ht="12.75" outlineLevel="1">
      <c r="A363" s="1" t="s">
        <v>773</v>
      </c>
      <c r="B363" s="16" t="s">
        <v>774</v>
      </c>
      <c r="C363" s="1" t="s">
        <v>1329</v>
      </c>
      <c r="E363" s="5">
        <v>0</v>
      </c>
      <c r="G363" s="5">
        <v>0</v>
      </c>
      <c r="I363" s="9">
        <f t="shared" si="112"/>
        <v>0</v>
      </c>
      <c r="K363" s="21">
        <f t="shared" si="113"/>
        <v>0</v>
      </c>
      <c r="M363" s="9">
        <v>0</v>
      </c>
      <c r="O363" s="9">
        <v>0</v>
      </c>
      <c r="Q363" s="9">
        <f t="shared" si="114"/>
        <v>0</v>
      </c>
      <c r="S363" s="21">
        <f t="shared" si="115"/>
        <v>0</v>
      </c>
      <c r="U363" s="9">
        <v>0</v>
      </c>
      <c r="W363" s="9">
        <v>0</v>
      </c>
      <c r="Y363" s="9">
        <f t="shared" si="116"/>
        <v>0</v>
      </c>
      <c r="AA363" s="21">
        <f t="shared" si="117"/>
        <v>0</v>
      </c>
      <c r="AC363" s="9">
        <v>0</v>
      </c>
      <c r="AE363" s="9">
        <v>-49167.67</v>
      </c>
      <c r="AG363" s="9">
        <f t="shared" si="118"/>
        <v>49167.67</v>
      </c>
      <c r="AI363" s="21" t="str">
        <f t="shared" si="119"/>
        <v>N.M.</v>
      </c>
    </row>
    <row r="364" spans="1:68" s="90" customFormat="1" ht="12.75">
      <c r="A364" s="90" t="s">
        <v>37</v>
      </c>
      <c r="B364" s="91"/>
      <c r="C364" s="77" t="s">
        <v>1330</v>
      </c>
      <c r="D364" s="105"/>
      <c r="E364" s="105">
        <v>3982799.53</v>
      </c>
      <c r="F364" s="105"/>
      <c r="G364" s="105">
        <v>3878447.74</v>
      </c>
      <c r="H364" s="105"/>
      <c r="I364" s="9">
        <f>+E364-G364</f>
        <v>104351.78999999957</v>
      </c>
      <c r="J364" s="37" t="str">
        <f>IF((+E364-G364)=(I364),"  ",$AO$521)</f>
        <v>  </v>
      </c>
      <c r="K364" s="38">
        <f>IF(G364&lt;0,IF(I364=0,0,IF(OR(G364=0,E364=0),"N.M.",IF(ABS(I364/G364)&gt;=10,"N.M.",I364/(-G364)))),IF(I364=0,0,IF(OR(G364=0,E364=0),"N.M.",IF(ABS(I364/G364)&gt;=10,"N.M.",I364/G364))))</f>
        <v>0.026905555262167737</v>
      </c>
      <c r="L364" s="39"/>
      <c r="M364" s="5">
        <v>11965672.090000002</v>
      </c>
      <c r="N364" s="9"/>
      <c r="O364" s="5">
        <v>11701840.36</v>
      </c>
      <c r="P364" s="9"/>
      <c r="Q364" s="9">
        <f>(+M364-O364)</f>
        <v>263831.7300000023</v>
      </c>
      <c r="R364" s="37" t="str">
        <f>IF((+M364-O364)=(Q364),"  ",$AO$521)</f>
        <v>  </v>
      </c>
      <c r="S364" s="38">
        <f>IF(O364&lt;0,IF(Q364=0,0,IF(OR(O364=0,M364=0),"N.M.",IF(ABS(Q364/O364)&gt;=10,"N.M.",Q364/(-O364)))),IF(Q364=0,0,IF(OR(O364=0,M364=0),"N.M.",IF(ABS(Q364/O364)&gt;=10,"N.M.",Q364/O364))))</f>
        <v>0.022546174095986585</v>
      </c>
      <c r="T364" s="39"/>
      <c r="U364" s="9">
        <v>19912738.75</v>
      </c>
      <c r="V364" s="9"/>
      <c r="W364" s="9">
        <v>19578258.1</v>
      </c>
      <c r="X364" s="9"/>
      <c r="Y364" s="9">
        <f>(+U364-W364)</f>
        <v>334480.6499999985</v>
      </c>
      <c r="Z364" s="37" t="str">
        <f>IF((+U364-W364)=(Y364),"  ",$AO$521)</f>
        <v>  </v>
      </c>
      <c r="AA364" s="38">
        <f>IF(W364&lt;0,IF(Y364=0,0,IF(OR(W364=0,U364=0),"N.M.",IF(ABS(Y364/W364)&gt;=10,"N.M.",Y364/(-W364)))),IF(Y364=0,0,IF(OR(W364=0,U364=0),"N.M.",IF(ABS(Y364/W364)&gt;=10,"N.M.",Y364/W364))))</f>
        <v>0.017084290558004162</v>
      </c>
      <c r="AB364" s="39"/>
      <c r="AC364" s="9">
        <v>47527965.11</v>
      </c>
      <c r="AD364" s="9"/>
      <c r="AE364" s="9">
        <v>46681564.88999999</v>
      </c>
      <c r="AF364" s="9"/>
      <c r="AG364" s="9">
        <f>(+AC364-AE364)</f>
        <v>846400.2200000063</v>
      </c>
      <c r="AH364" s="37" t="str">
        <f>IF((+AC364-AE364)=(AG364),"  ",$AO$521)</f>
        <v>  </v>
      </c>
      <c r="AI364" s="38">
        <f>IF(AE364&lt;0,IF(AG364=0,0,IF(OR(AE364=0,AC364=0),"N.M.",IF(ABS(AG364/AE364)&gt;=10,"N.M.",AG364/(-AE364)))),IF(AG364=0,0,IF(OR(AE364=0,AC364=0),"N.M.",IF(ABS(AG364/AE364)&gt;=10,"N.M.",AG364/AE364))))</f>
        <v>0.018131359177749416</v>
      </c>
      <c r="AJ364" s="105"/>
      <c r="AK364" s="105"/>
      <c r="AL364" s="105"/>
      <c r="AM364" s="105"/>
      <c r="AN364" s="105"/>
      <c r="AO364" s="105"/>
      <c r="AP364" s="106"/>
      <c r="AQ364" s="107"/>
      <c r="AR364" s="108"/>
      <c r="AS364" s="105"/>
      <c r="AT364" s="105"/>
      <c r="AU364" s="105"/>
      <c r="AV364" s="105"/>
      <c r="AW364" s="105"/>
      <c r="AX364" s="106"/>
      <c r="AY364" s="107"/>
      <c r="AZ364" s="108"/>
      <c r="BA364" s="105"/>
      <c r="BB364" s="105"/>
      <c r="BC364" s="105"/>
      <c r="BD364" s="106"/>
      <c r="BE364" s="107"/>
      <c r="BF364" s="108"/>
      <c r="BG364" s="105"/>
      <c r="BH364" s="109"/>
      <c r="BI364" s="105"/>
      <c r="BJ364" s="109"/>
      <c r="BK364" s="105"/>
      <c r="BL364" s="109"/>
      <c r="BM364" s="105"/>
      <c r="BN364" s="97"/>
      <c r="BO364" s="97"/>
      <c r="BP364" s="97"/>
    </row>
    <row r="365" spans="1:35" ht="12.75" outlineLevel="1">
      <c r="A365" s="1" t="s">
        <v>775</v>
      </c>
      <c r="B365" s="16" t="s">
        <v>776</v>
      </c>
      <c r="C365" s="1" t="s">
        <v>1331</v>
      </c>
      <c r="E365" s="5">
        <v>274031.231</v>
      </c>
      <c r="G365" s="5">
        <v>241187.966</v>
      </c>
      <c r="I365" s="9">
        <f aca="true" t="shared" si="120" ref="I365:I402">+E365-G365</f>
        <v>32843.26500000004</v>
      </c>
      <c r="K365" s="21">
        <f aca="true" t="shared" si="121" ref="K365:K402">IF(G365&lt;0,IF(I365=0,0,IF(OR(G365=0,E365=0),"N.M.",IF(ABS(I365/G365)&gt;=10,"N.M.",I365/(-G365)))),IF(I365=0,0,IF(OR(G365=0,E365=0),"N.M.",IF(ABS(I365/G365)&gt;=10,"N.M.",I365/G365))))</f>
        <v>0.13617290093155</v>
      </c>
      <c r="M365" s="9">
        <v>711350.248</v>
      </c>
      <c r="O365" s="9">
        <v>594090.347</v>
      </c>
      <c r="Q365" s="9">
        <f aca="true" t="shared" si="122" ref="Q365:Q402">(+M365-O365)</f>
        <v>117259.90100000007</v>
      </c>
      <c r="S365" s="21">
        <f aca="true" t="shared" si="123" ref="S365:S402">IF(O365&lt;0,IF(Q365=0,0,IF(OR(O365=0,M365=0),"N.M.",IF(ABS(Q365/O365)&gt;=10,"N.M.",Q365/(-O365)))),IF(Q365=0,0,IF(OR(O365=0,M365=0),"N.M.",IF(ABS(Q365/O365)&gt;=10,"N.M.",Q365/O365))))</f>
        <v>0.19737721979852346</v>
      </c>
      <c r="U365" s="9">
        <v>1220174.162</v>
      </c>
      <c r="W365" s="9">
        <v>1018674.736</v>
      </c>
      <c r="Y365" s="9">
        <f aca="true" t="shared" si="124" ref="Y365:Y402">(+U365-W365)</f>
        <v>201499.42599999998</v>
      </c>
      <c r="AA365" s="21">
        <f aca="true" t="shared" si="125" ref="AA365:AA402">IF(W365&lt;0,IF(Y365=0,0,IF(OR(W365=0,U365=0),"N.M.",IF(ABS(Y365/W365)&gt;=10,"N.M.",Y365/(-W365)))),IF(Y365=0,0,IF(OR(W365=0,U365=0),"N.M.",IF(ABS(Y365/W365)&gt;=10,"N.M.",Y365/W365))))</f>
        <v>0.1978054612321317</v>
      </c>
      <c r="AC365" s="9">
        <v>2924460.543</v>
      </c>
      <c r="AE365" s="9">
        <v>2446821.313</v>
      </c>
      <c r="AG365" s="9">
        <f aca="true" t="shared" si="126" ref="AG365:AG402">(+AC365-AE365)</f>
        <v>477639.23</v>
      </c>
      <c r="AI365" s="21">
        <f aca="true" t="shared" si="127" ref="AI365:AI402">IF(AE365&lt;0,IF(AG365=0,0,IF(OR(AE365=0,AC365=0),"N.M.",IF(ABS(AG365/AE365)&gt;=10,"N.M.",AG365/(-AE365)))),IF(AG365=0,0,IF(OR(AE365=0,AC365=0),"N.M.",IF(ABS(AG365/AE365)&gt;=10,"N.M.",AG365/AE365))))</f>
        <v>0.19520805522752938</v>
      </c>
    </row>
    <row r="366" spans="1:35" ht="12.75" outlineLevel="1">
      <c r="A366" s="1" t="s">
        <v>777</v>
      </c>
      <c r="B366" s="16" t="s">
        <v>778</v>
      </c>
      <c r="C366" s="1" t="s">
        <v>1332</v>
      </c>
      <c r="E366" s="5">
        <v>230.51</v>
      </c>
      <c r="G366" s="5">
        <v>277.11</v>
      </c>
      <c r="I366" s="9">
        <f t="shared" si="120"/>
        <v>-46.60000000000002</v>
      </c>
      <c r="K366" s="21">
        <f t="shared" si="121"/>
        <v>-0.16816426689762196</v>
      </c>
      <c r="M366" s="9">
        <v>803.78</v>
      </c>
      <c r="O366" s="9">
        <v>578.5640000000001</v>
      </c>
      <c r="Q366" s="9">
        <f t="shared" si="122"/>
        <v>225.2159999999999</v>
      </c>
      <c r="S366" s="21">
        <f t="shared" si="123"/>
        <v>0.3892672202210989</v>
      </c>
      <c r="U366" s="9">
        <v>14969.34</v>
      </c>
      <c r="W366" s="9">
        <v>17218.182</v>
      </c>
      <c r="Y366" s="9">
        <f t="shared" si="124"/>
        <v>-2248.8420000000006</v>
      </c>
      <c r="AA366" s="21">
        <f t="shared" si="125"/>
        <v>-0.13060856250677338</v>
      </c>
      <c r="AC366" s="9">
        <v>28448.728000000003</v>
      </c>
      <c r="AE366" s="9">
        <v>28355.002</v>
      </c>
      <c r="AG366" s="9">
        <f t="shared" si="126"/>
        <v>93.72600000000239</v>
      </c>
      <c r="AI366" s="21">
        <f t="shared" si="127"/>
        <v>0.003305448541319178</v>
      </c>
    </row>
    <row r="367" spans="1:35" ht="12.75" outlineLevel="1">
      <c r="A367" s="1" t="s">
        <v>779</v>
      </c>
      <c r="B367" s="16" t="s">
        <v>780</v>
      </c>
      <c r="C367" s="1" t="s">
        <v>1333</v>
      </c>
      <c r="E367" s="5">
        <v>0</v>
      </c>
      <c r="G367" s="5">
        <v>607.79</v>
      </c>
      <c r="I367" s="9">
        <f t="shared" si="120"/>
        <v>-607.79</v>
      </c>
      <c r="K367" s="21" t="str">
        <f t="shared" si="121"/>
        <v>N.M.</v>
      </c>
      <c r="M367" s="9">
        <v>0</v>
      </c>
      <c r="O367" s="9">
        <v>607.79</v>
      </c>
      <c r="Q367" s="9">
        <f t="shared" si="122"/>
        <v>-607.79</v>
      </c>
      <c r="S367" s="21" t="str">
        <f t="shared" si="123"/>
        <v>N.M.</v>
      </c>
      <c r="U367" s="9">
        <v>0</v>
      </c>
      <c r="W367" s="9">
        <v>607.79</v>
      </c>
      <c r="Y367" s="9">
        <f t="shared" si="124"/>
        <v>-607.79</v>
      </c>
      <c r="AA367" s="21" t="str">
        <f t="shared" si="125"/>
        <v>N.M.</v>
      </c>
      <c r="AC367" s="9">
        <v>0</v>
      </c>
      <c r="AE367" s="9">
        <v>-40104.88</v>
      </c>
      <c r="AG367" s="9">
        <f t="shared" si="126"/>
        <v>40104.88</v>
      </c>
      <c r="AI367" s="21" t="str">
        <f t="shared" si="127"/>
        <v>N.M.</v>
      </c>
    </row>
    <row r="368" spans="1:35" ht="12.75" outlineLevel="1">
      <c r="A368" s="1" t="s">
        <v>781</v>
      </c>
      <c r="B368" s="16" t="s">
        <v>782</v>
      </c>
      <c r="C368" s="1" t="s">
        <v>1333</v>
      </c>
      <c r="E368" s="5">
        <v>90096.01</v>
      </c>
      <c r="G368" s="5">
        <v>0</v>
      </c>
      <c r="I368" s="9">
        <f t="shared" si="120"/>
        <v>90096.01</v>
      </c>
      <c r="K368" s="21" t="str">
        <f t="shared" si="121"/>
        <v>N.M.</v>
      </c>
      <c r="M368" s="9">
        <v>72072.4</v>
      </c>
      <c r="O368" s="9">
        <v>0</v>
      </c>
      <c r="Q368" s="9">
        <f t="shared" si="122"/>
        <v>72072.4</v>
      </c>
      <c r="S368" s="21" t="str">
        <f t="shared" si="123"/>
        <v>N.M.</v>
      </c>
      <c r="U368" s="9">
        <v>72969.35</v>
      </c>
      <c r="W368" s="9">
        <v>0</v>
      </c>
      <c r="Y368" s="9">
        <f t="shared" si="124"/>
        <v>72969.35</v>
      </c>
      <c r="AA368" s="21" t="str">
        <f t="shared" si="125"/>
        <v>N.M.</v>
      </c>
      <c r="AC368" s="9">
        <v>144063.08</v>
      </c>
      <c r="AE368" s="9">
        <v>4381595.58</v>
      </c>
      <c r="AG368" s="9">
        <f t="shared" si="126"/>
        <v>-4237532.5</v>
      </c>
      <c r="AI368" s="21">
        <f t="shared" si="127"/>
        <v>-0.9671208633088862</v>
      </c>
    </row>
    <row r="369" spans="1:35" ht="12.75" outlineLevel="1">
      <c r="A369" s="1" t="s">
        <v>783</v>
      </c>
      <c r="B369" s="16" t="s">
        <v>784</v>
      </c>
      <c r="C369" s="1" t="s">
        <v>1333</v>
      </c>
      <c r="E369" s="5">
        <v>0</v>
      </c>
      <c r="G369" s="5">
        <v>743870</v>
      </c>
      <c r="I369" s="9">
        <f t="shared" si="120"/>
        <v>-743870</v>
      </c>
      <c r="K369" s="21" t="str">
        <f t="shared" si="121"/>
        <v>N.M.</v>
      </c>
      <c r="M369" s="9">
        <v>0</v>
      </c>
      <c r="O369" s="9">
        <v>2231610</v>
      </c>
      <c r="Q369" s="9">
        <f t="shared" si="122"/>
        <v>-2231610</v>
      </c>
      <c r="S369" s="21" t="str">
        <f t="shared" si="123"/>
        <v>N.M.</v>
      </c>
      <c r="U369" s="9">
        <v>-1500000</v>
      </c>
      <c r="W369" s="9">
        <v>3719549.91</v>
      </c>
      <c r="Y369" s="9">
        <f t="shared" si="124"/>
        <v>-5219549.91</v>
      </c>
      <c r="AA369" s="21">
        <f t="shared" si="125"/>
        <v>-1.4032745994259288</v>
      </c>
      <c r="AC369" s="9">
        <v>3709048.48</v>
      </c>
      <c r="AE369" s="9">
        <v>3719549.91</v>
      </c>
      <c r="AG369" s="9">
        <f t="shared" si="126"/>
        <v>-10501.430000000168</v>
      </c>
      <c r="AI369" s="21">
        <f t="shared" si="127"/>
        <v>-0.002823306651099667</v>
      </c>
    </row>
    <row r="370" spans="1:35" ht="12.75" outlineLevel="1">
      <c r="A370" s="1" t="s">
        <v>785</v>
      </c>
      <c r="B370" s="16" t="s">
        <v>786</v>
      </c>
      <c r="C370" s="1" t="s">
        <v>1333</v>
      </c>
      <c r="E370" s="5">
        <v>660166</v>
      </c>
      <c r="G370" s="5">
        <v>0</v>
      </c>
      <c r="I370" s="9">
        <f t="shared" si="120"/>
        <v>660166</v>
      </c>
      <c r="K370" s="21" t="str">
        <f t="shared" si="121"/>
        <v>N.M.</v>
      </c>
      <c r="M370" s="9">
        <v>1980498</v>
      </c>
      <c r="O370" s="9">
        <v>0</v>
      </c>
      <c r="Q370" s="9">
        <f t="shared" si="122"/>
        <v>1980498</v>
      </c>
      <c r="S370" s="21" t="str">
        <f t="shared" si="123"/>
        <v>N.M.</v>
      </c>
      <c r="U370" s="9">
        <v>3300830</v>
      </c>
      <c r="W370" s="9">
        <v>0</v>
      </c>
      <c r="Y370" s="9">
        <f t="shared" si="124"/>
        <v>3300830</v>
      </c>
      <c r="AA370" s="21" t="str">
        <f t="shared" si="125"/>
        <v>N.M.</v>
      </c>
      <c r="AC370" s="9">
        <v>3301029.91</v>
      </c>
      <c r="AE370" s="9">
        <v>0</v>
      </c>
      <c r="AG370" s="9">
        <f t="shared" si="126"/>
        <v>3301029.91</v>
      </c>
      <c r="AI370" s="21" t="str">
        <f t="shared" si="127"/>
        <v>N.M.</v>
      </c>
    </row>
    <row r="371" spans="1:35" ht="12.75" outlineLevel="1">
      <c r="A371" s="1" t="s">
        <v>787</v>
      </c>
      <c r="B371" s="16" t="s">
        <v>788</v>
      </c>
      <c r="C371" s="1" t="s">
        <v>1334</v>
      </c>
      <c r="E371" s="5">
        <v>0</v>
      </c>
      <c r="G371" s="5">
        <v>0</v>
      </c>
      <c r="I371" s="9">
        <f t="shared" si="120"/>
        <v>0</v>
      </c>
      <c r="K371" s="21">
        <f t="shared" si="121"/>
        <v>0</v>
      </c>
      <c r="M371" s="9">
        <v>0</v>
      </c>
      <c r="O371" s="9">
        <v>0</v>
      </c>
      <c r="Q371" s="9">
        <f t="shared" si="122"/>
        <v>0</v>
      </c>
      <c r="S371" s="21">
        <f t="shared" si="123"/>
        <v>0</v>
      </c>
      <c r="U371" s="9">
        <v>0</v>
      </c>
      <c r="W371" s="9">
        <v>-11685</v>
      </c>
      <c r="Y371" s="9">
        <f t="shared" si="124"/>
        <v>11685</v>
      </c>
      <c r="AA371" s="21" t="str">
        <f t="shared" si="125"/>
        <v>N.M.</v>
      </c>
      <c r="AC371" s="9">
        <v>0</v>
      </c>
      <c r="AE371" s="9">
        <v>32092</v>
      </c>
      <c r="AG371" s="9">
        <f t="shared" si="126"/>
        <v>-32092</v>
      </c>
      <c r="AI371" s="21" t="str">
        <f t="shared" si="127"/>
        <v>N.M.</v>
      </c>
    </row>
    <row r="372" spans="1:35" ht="12.75" outlineLevel="1">
      <c r="A372" s="1" t="s">
        <v>789</v>
      </c>
      <c r="B372" s="16" t="s">
        <v>790</v>
      </c>
      <c r="C372" s="1" t="s">
        <v>1334</v>
      </c>
      <c r="E372" s="5">
        <v>9898</v>
      </c>
      <c r="G372" s="5">
        <v>1660</v>
      </c>
      <c r="I372" s="9">
        <f t="shared" si="120"/>
        <v>8238</v>
      </c>
      <c r="K372" s="21">
        <f t="shared" si="121"/>
        <v>4.962650602409639</v>
      </c>
      <c r="M372" s="9">
        <v>9898</v>
      </c>
      <c r="O372" s="9">
        <v>24660</v>
      </c>
      <c r="Q372" s="9">
        <f t="shared" si="122"/>
        <v>-14762</v>
      </c>
      <c r="S372" s="21">
        <f t="shared" si="123"/>
        <v>-0.5986212489862125</v>
      </c>
      <c r="U372" s="9">
        <v>-15705</v>
      </c>
      <c r="W372" s="9">
        <v>42660</v>
      </c>
      <c r="Y372" s="9">
        <f t="shared" si="124"/>
        <v>-58365</v>
      </c>
      <c r="AA372" s="21">
        <f t="shared" si="125"/>
        <v>-1.3681434599156117</v>
      </c>
      <c r="AC372" s="9">
        <v>46866</v>
      </c>
      <c r="AE372" s="9">
        <v>42660</v>
      </c>
      <c r="AG372" s="9">
        <f t="shared" si="126"/>
        <v>4206</v>
      </c>
      <c r="AI372" s="21">
        <f t="shared" si="127"/>
        <v>0.09859353023909986</v>
      </c>
    </row>
    <row r="373" spans="1:35" ht="12.75" outlineLevel="1">
      <c r="A373" s="1" t="s">
        <v>791</v>
      </c>
      <c r="B373" s="16" t="s">
        <v>792</v>
      </c>
      <c r="C373" s="1" t="s">
        <v>1334</v>
      </c>
      <c r="E373" s="5">
        <v>10000</v>
      </c>
      <c r="G373" s="5">
        <v>0</v>
      </c>
      <c r="I373" s="9">
        <f t="shared" si="120"/>
        <v>10000</v>
      </c>
      <c r="K373" s="21" t="str">
        <f t="shared" si="121"/>
        <v>N.M.</v>
      </c>
      <c r="M373" s="9">
        <v>30000</v>
      </c>
      <c r="O373" s="9">
        <v>0</v>
      </c>
      <c r="Q373" s="9">
        <f t="shared" si="122"/>
        <v>30000</v>
      </c>
      <c r="S373" s="21" t="str">
        <f t="shared" si="123"/>
        <v>N.M.</v>
      </c>
      <c r="U373" s="9">
        <v>50000</v>
      </c>
      <c r="W373" s="9">
        <v>0</v>
      </c>
      <c r="Y373" s="9">
        <f t="shared" si="124"/>
        <v>50000</v>
      </c>
      <c r="AA373" s="21" t="str">
        <f t="shared" si="125"/>
        <v>N.M.</v>
      </c>
      <c r="AC373" s="9">
        <v>50000</v>
      </c>
      <c r="AE373" s="9">
        <v>0</v>
      </c>
      <c r="AG373" s="9">
        <f t="shared" si="126"/>
        <v>50000</v>
      </c>
      <c r="AI373" s="21" t="str">
        <f t="shared" si="127"/>
        <v>N.M.</v>
      </c>
    </row>
    <row r="374" spans="1:35" ht="12.75" outlineLevel="1">
      <c r="A374" s="1" t="s">
        <v>793</v>
      </c>
      <c r="B374" s="16" t="s">
        <v>794</v>
      </c>
      <c r="C374" s="1" t="s">
        <v>1335</v>
      </c>
      <c r="E374" s="5">
        <v>210.08</v>
      </c>
      <c r="G374" s="5">
        <v>177.917</v>
      </c>
      <c r="I374" s="9">
        <f t="shared" si="120"/>
        <v>32.16300000000001</v>
      </c>
      <c r="K374" s="21">
        <f t="shared" si="121"/>
        <v>0.18077530533900646</v>
      </c>
      <c r="M374" s="9">
        <v>824.95</v>
      </c>
      <c r="O374" s="9">
        <v>-430.639</v>
      </c>
      <c r="Q374" s="9">
        <f t="shared" si="122"/>
        <v>1255.589</v>
      </c>
      <c r="S374" s="21">
        <f t="shared" si="123"/>
        <v>2.9156416395170894</v>
      </c>
      <c r="U374" s="9">
        <v>14115.37</v>
      </c>
      <c r="W374" s="9">
        <v>13093.113</v>
      </c>
      <c r="Y374" s="9">
        <f t="shared" si="124"/>
        <v>1022.2570000000014</v>
      </c>
      <c r="AA374" s="21">
        <f t="shared" si="125"/>
        <v>0.07807593198042372</v>
      </c>
      <c r="AC374" s="9">
        <v>24868.697</v>
      </c>
      <c r="AE374" s="9">
        <v>20949.143</v>
      </c>
      <c r="AG374" s="9">
        <f t="shared" si="126"/>
        <v>3919.554</v>
      </c>
      <c r="AI374" s="21">
        <f t="shared" si="127"/>
        <v>0.1870985366799969</v>
      </c>
    </row>
    <row r="375" spans="1:35" ht="12.75" outlineLevel="1">
      <c r="A375" s="1" t="s">
        <v>795</v>
      </c>
      <c r="B375" s="16" t="s">
        <v>796</v>
      </c>
      <c r="C375" s="1" t="s">
        <v>1336</v>
      </c>
      <c r="E375" s="5">
        <v>0</v>
      </c>
      <c r="G375" s="5">
        <v>0</v>
      </c>
      <c r="I375" s="9">
        <f t="shared" si="120"/>
        <v>0</v>
      </c>
      <c r="K375" s="21">
        <f t="shared" si="121"/>
        <v>0</v>
      </c>
      <c r="M375" s="9">
        <v>0</v>
      </c>
      <c r="O375" s="9">
        <v>0</v>
      </c>
      <c r="Q375" s="9">
        <f t="shared" si="122"/>
        <v>0</v>
      </c>
      <c r="S375" s="21">
        <f t="shared" si="123"/>
        <v>0</v>
      </c>
      <c r="U375" s="9">
        <v>0</v>
      </c>
      <c r="W375" s="9">
        <v>0</v>
      </c>
      <c r="Y375" s="9">
        <f t="shared" si="124"/>
        <v>0</v>
      </c>
      <c r="AA375" s="21">
        <f t="shared" si="125"/>
        <v>0</v>
      </c>
      <c r="AC375" s="9">
        <v>0</v>
      </c>
      <c r="AE375" s="9">
        <v>82269</v>
      </c>
      <c r="AG375" s="9">
        <f t="shared" si="126"/>
        <v>-82269</v>
      </c>
      <c r="AI375" s="21" t="str">
        <f t="shared" si="127"/>
        <v>N.M.</v>
      </c>
    </row>
    <row r="376" spans="1:35" ht="12.75" outlineLevel="1">
      <c r="A376" s="1" t="s">
        <v>797</v>
      </c>
      <c r="B376" s="16" t="s">
        <v>798</v>
      </c>
      <c r="C376" s="1" t="s">
        <v>1336</v>
      </c>
      <c r="E376" s="5">
        <v>0</v>
      </c>
      <c r="G376" s="5">
        <v>0</v>
      </c>
      <c r="I376" s="9">
        <f t="shared" si="120"/>
        <v>0</v>
      </c>
      <c r="K376" s="21">
        <f t="shared" si="121"/>
        <v>0</v>
      </c>
      <c r="M376" s="9">
        <v>0</v>
      </c>
      <c r="O376" s="9">
        <v>0</v>
      </c>
      <c r="Q376" s="9">
        <f t="shared" si="122"/>
        <v>0</v>
      </c>
      <c r="S376" s="21">
        <f t="shared" si="123"/>
        <v>0</v>
      </c>
      <c r="U376" s="9">
        <v>0</v>
      </c>
      <c r="W376" s="9">
        <v>0</v>
      </c>
      <c r="Y376" s="9">
        <f t="shared" si="124"/>
        <v>0</v>
      </c>
      <c r="AA376" s="21">
        <f t="shared" si="125"/>
        <v>0</v>
      </c>
      <c r="AC376" s="9">
        <v>32455</v>
      </c>
      <c r="AE376" s="9">
        <v>135731</v>
      </c>
      <c r="AG376" s="9">
        <f t="shared" si="126"/>
        <v>-103276</v>
      </c>
      <c r="AI376" s="21">
        <f t="shared" si="127"/>
        <v>-0.7608873433482403</v>
      </c>
    </row>
    <row r="377" spans="1:35" ht="12.75" outlineLevel="1">
      <c r="A377" s="1" t="s">
        <v>799</v>
      </c>
      <c r="B377" s="16" t="s">
        <v>800</v>
      </c>
      <c r="C377" s="1" t="s">
        <v>1336</v>
      </c>
      <c r="E377" s="5">
        <v>0</v>
      </c>
      <c r="G377" s="5">
        <v>14500</v>
      </c>
      <c r="I377" s="9">
        <f t="shared" si="120"/>
        <v>-14500</v>
      </c>
      <c r="K377" s="21" t="str">
        <f t="shared" si="121"/>
        <v>N.M.</v>
      </c>
      <c r="M377" s="9">
        <v>0</v>
      </c>
      <c r="O377" s="9">
        <v>43100</v>
      </c>
      <c r="Q377" s="9">
        <f t="shared" si="122"/>
        <v>-43100</v>
      </c>
      <c r="S377" s="21" t="str">
        <f t="shared" si="123"/>
        <v>N.M.</v>
      </c>
      <c r="U377" s="9">
        <v>0</v>
      </c>
      <c r="W377" s="9">
        <v>71800</v>
      </c>
      <c r="Y377" s="9">
        <f t="shared" si="124"/>
        <v>-71800</v>
      </c>
      <c r="AA377" s="21" t="str">
        <f t="shared" si="125"/>
        <v>N.M.</v>
      </c>
      <c r="AC377" s="9">
        <v>104780</v>
      </c>
      <c r="AE377" s="9">
        <v>71800</v>
      </c>
      <c r="AG377" s="9">
        <f t="shared" si="126"/>
        <v>32980</v>
      </c>
      <c r="AI377" s="21">
        <f t="shared" si="127"/>
        <v>0.45933147632311977</v>
      </c>
    </row>
    <row r="378" spans="1:35" ht="12.75" outlineLevel="1">
      <c r="A378" s="1" t="s">
        <v>801</v>
      </c>
      <c r="B378" s="16" t="s">
        <v>802</v>
      </c>
      <c r="C378" s="1" t="s">
        <v>1336</v>
      </c>
      <c r="E378" s="5">
        <v>13100</v>
      </c>
      <c r="G378" s="5">
        <v>0</v>
      </c>
      <c r="I378" s="9">
        <f t="shared" si="120"/>
        <v>13100</v>
      </c>
      <c r="K378" s="21" t="str">
        <f t="shared" si="121"/>
        <v>N.M.</v>
      </c>
      <c r="M378" s="9">
        <v>39300</v>
      </c>
      <c r="O378" s="9">
        <v>0</v>
      </c>
      <c r="Q378" s="9">
        <f t="shared" si="122"/>
        <v>39300</v>
      </c>
      <c r="S378" s="21" t="str">
        <f t="shared" si="123"/>
        <v>N.M.</v>
      </c>
      <c r="U378" s="9">
        <v>65500</v>
      </c>
      <c r="W378" s="9">
        <v>0</v>
      </c>
      <c r="Y378" s="9">
        <f t="shared" si="124"/>
        <v>65500</v>
      </c>
      <c r="AA378" s="21" t="str">
        <f t="shared" si="125"/>
        <v>N.M.</v>
      </c>
      <c r="AC378" s="9">
        <v>65500</v>
      </c>
      <c r="AE378" s="9">
        <v>0</v>
      </c>
      <c r="AG378" s="9">
        <f t="shared" si="126"/>
        <v>65500</v>
      </c>
      <c r="AI378" s="21" t="str">
        <f t="shared" si="127"/>
        <v>N.M.</v>
      </c>
    </row>
    <row r="379" spans="1:35" ht="12.75" outlineLevel="1">
      <c r="A379" s="1" t="s">
        <v>803</v>
      </c>
      <c r="B379" s="16" t="s">
        <v>804</v>
      </c>
      <c r="C379" s="1" t="s">
        <v>1337</v>
      </c>
      <c r="E379" s="5">
        <v>0</v>
      </c>
      <c r="G379" s="5">
        <v>0</v>
      </c>
      <c r="I379" s="9">
        <f t="shared" si="120"/>
        <v>0</v>
      </c>
      <c r="K379" s="21">
        <f t="shared" si="121"/>
        <v>0</v>
      </c>
      <c r="M379" s="9">
        <v>0</v>
      </c>
      <c r="O379" s="9">
        <v>0</v>
      </c>
      <c r="Q379" s="9">
        <f t="shared" si="122"/>
        <v>0</v>
      </c>
      <c r="S379" s="21">
        <f t="shared" si="123"/>
        <v>0</v>
      </c>
      <c r="U379" s="9">
        <v>0</v>
      </c>
      <c r="W379" s="9">
        <v>74.56</v>
      </c>
      <c r="Y379" s="9">
        <f t="shared" si="124"/>
        <v>-74.56</v>
      </c>
      <c r="AA379" s="21" t="str">
        <f t="shared" si="125"/>
        <v>N.M.</v>
      </c>
      <c r="AC379" s="9">
        <v>0</v>
      </c>
      <c r="AE379" s="9">
        <v>7310.56</v>
      </c>
      <c r="AG379" s="9">
        <f t="shared" si="126"/>
        <v>-7310.56</v>
      </c>
      <c r="AI379" s="21" t="str">
        <f t="shared" si="127"/>
        <v>N.M.</v>
      </c>
    </row>
    <row r="380" spans="1:35" ht="12.75" outlineLevel="1">
      <c r="A380" s="1" t="s">
        <v>805</v>
      </c>
      <c r="B380" s="16" t="s">
        <v>806</v>
      </c>
      <c r="C380" s="1" t="s">
        <v>1337</v>
      </c>
      <c r="E380" s="5">
        <v>0</v>
      </c>
      <c r="G380" s="5">
        <v>0</v>
      </c>
      <c r="I380" s="9">
        <f t="shared" si="120"/>
        <v>0</v>
      </c>
      <c r="K380" s="21">
        <f t="shared" si="121"/>
        <v>0</v>
      </c>
      <c r="M380" s="9">
        <v>0</v>
      </c>
      <c r="O380" s="9">
        <v>4926.84</v>
      </c>
      <c r="Q380" s="9">
        <f t="shared" si="122"/>
        <v>-4926.84</v>
      </c>
      <c r="S380" s="21" t="str">
        <f t="shared" si="123"/>
        <v>N.M.</v>
      </c>
      <c r="U380" s="9">
        <v>0</v>
      </c>
      <c r="W380" s="9">
        <v>4926.84</v>
      </c>
      <c r="Y380" s="9">
        <f t="shared" si="124"/>
        <v>-4926.84</v>
      </c>
      <c r="AA380" s="21" t="str">
        <f t="shared" si="125"/>
        <v>N.M.</v>
      </c>
      <c r="AC380" s="9">
        <v>1709.04</v>
      </c>
      <c r="AE380" s="9">
        <v>4926.84</v>
      </c>
      <c r="AG380" s="9">
        <f t="shared" si="126"/>
        <v>-3217.8</v>
      </c>
      <c r="AI380" s="21">
        <f t="shared" si="127"/>
        <v>-0.6531163991523979</v>
      </c>
    </row>
    <row r="381" spans="1:35" ht="12.75" outlineLevel="1">
      <c r="A381" s="1" t="s">
        <v>807</v>
      </c>
      <c r="B381" s="16" t="s">
        <v>808</v>
      </c>
      <c r="C381" s="1" t="s">
        <v>1338</v>
      </c>
      <c r="E381" s="5">
        <v>0</v>
      </c>
      <c r="G381" s="5">
        <v>0</v>
      </c>
      <c r="I381" s="9">
        <f t="shared" si="120"/>
        <v>0</v>
      </c>
      <c r="K381" s="21">
        <f t="shared" si="121"/>
        <v>0</v>
      </c>
      <c r="M381" s="9">
        <v>0</v>
      </c>
      <c r="O381" s="9">
        <v>0</v>
      </c>
      <c r="Q381" s="9">
        <f t="shared" si="122"/>
        <v>0</v>
      </c>
      <c r="S381" s="21">
        <f t="shared" si="123"/>
        <v>0</v>
      </c>
      <c r="U381" s="9">
        <v>0</v>
      </c>
      <c r="W381" s="9">
        <v>0</v>
      </c>
      <c r="Y381" s="9">
        <f t="shared" si="124"/>
        <v>0</v>
      </c>
      <c r="AA381" s="21">
        <f t="shared" si="125"/>
        <v>0</v>
      </c>
      <c r="AC381" s="9">
        <v>0</v>
      </c>
      <c r="AE381" s="9">
        <v>305</v>
      </c>
      <c r="AG381" s="9">
        <f t="shared" si="126"/>
        <v>-305</v>
      </c>
      <c r="AI381" s="21" t="str">
        <f t="shared" si="127"/>
        <v>N.M.</v>
      </c>
    </row>
    <row r="382" spans="1:35" ht="12.75" outlineLevel="1">
      <c r="A382" s="1" t="s">
        <v>809</v>
      </c>
      <c r="B382" s="16" t="s">
        <v>810</v>
      </c>
      <c r="C382" s="1" t="s">
        <v>1338</v>
      </c>
      <c r="E382" s="5">
        <v>0</v>
      </c>
      <c r="G382" s="5">
        <v>25</v>
      </c>
      <c r="I382" s="9">
        <f t="shared" si="120"/>
        <v>-25</v>
      </c>
      <c r="K382" s="21" t="str">
        <f t="shared" si="121"/>
        <v>N.M.</v>
      </c>
      <c r="M382" s="9">
        <v>0</v>
      </c>
      <c r="O382" s="9">
        <v>25</v>
      </c>
      <c r="Q382" s="9">
        <f t="shared" si="122"/>
        <v>-25</v>
      </c>
      <c r="S382" s="21" t="str">
        <f t="shared" si="123"/>
        <v>N.M.</v>
      </c>
      <c r="U382" s="9">
        <v>0</v>
      </c>
      <c r="W382" s="9">
        <v>25</v>
      </c>
      <c r="Y382" s="9">
        <f t="shared" si="124"/>
        <v>-25</v>
      </c>
      <c r="AA382" s="21" t="str">
        <f t="shared" si="125"/>
        <v>N.M.</v>
      </c>
      <c r="AC382" s="9">
        <v>520</v>
      </c>
      <c r="AE382" s="9">
        <v>25</v>
      </c>
      <c r="AG382" s="9">
        <f t="shared" si="126"/>
        <v>495</v>
      </c>
      <c r="AI382" s="21" t="str">
        <f t="shared" si="127"/>
        <v>N.M.</v>
      </c>
    </row>
    <row r="383" spans="1:35" ht="12.75" outlineLevel="1">
      <c r="A383" s="1" t="s">
        <v>811</v>
      </c>
      <c r="B383" s="16" t="s">
        <v>812</v>
      </c>
      <c r="C383" s="1" t="s">
        <v>1339</v>
      </c>
      <c r="E383" s="5">
        <v>0</v>
      </c>
      <c r="G383" s="5">
        <v>0</v>
      </c>
      <c r="I383" s="9">
        <f t="shared" si="120"/>
        <v>0</v>
      </c>
      <c r="K383" s="21">
        <f t="shared" si="121"/>
        <v>0</v>
      </c>
      <c r="M383" s="9">
        <v>0</v>
      </c>
      <c r="O383" s="9">
        <v>0</v>
      </c>
      <c r="Q383" s="9">
        <f t="shared" si="122"/>
        <v>0</v>
      </c>
      <c r="S383" s="21">
        <f t="shared" si="123"/>
        <v>0</v>
      </c>
      <c r="U383" s="9">
        <v>0</v>
      </c>
      <c r="W383" s="9">
        <v>0</v>
      </c>
      <c r="Y383" s="9">
        <f t="shared" si="124"/>
        <v>0</v>
      </c>
      <c r="AA383" s="21">
        <f t="shared" si="125"/>
        <v>0</v>
      </c>
      <c r="AC383" s="9">
        <v>0</v>
      </c>
      <c r="AE383" s="9">
        <v>44590.01</v>
      </c>
      <c r="AG383" s="9">
        <f t="shared" si="126"/>
        <v>-44590.01</v>
      </c>
      <c r="AI383" s="21" t="str">
        <f t="shared" si="127"/>
        <v>N.M.</v>
      </c>
    </row>
    <row r="384" spans="1:35" ht="12.75" outlineLevel="1">
      <c r="A384" s="1" t="s">
        <v>813</v>
      </c>
      <c r="B384" s="16" t="s">
        <v>814</v>
      </c>
      <c r="C384" s="1" t="s">
        <v>1339</v>
      </c>
      <c r="E384" s="5">
        <v>0</v>
      </c>
      <c r="G384" s="5">
        <v>49035</v>
      </c>
      <c r="I384" s="9">
        <f t="shared" si="120"/>
        <v>-49035</v>
      </c>
      <c r="K384" s="21" t="str">
        <f t="shared" si="121"/>
        <v>N.M.</v>
      </c>
      <c r="M384" s="9">
        <v>0</v>
      </c>
      <c r="O384" s="9">
        <v>147105</v>
      </c>
      <c r="Q384" s="9">
        <f t="shared" si="122"/>
        <v>-147105</v>
      </c>
      <c r="S384" s="21" t="str">
        <f t="shared" si="123"/>
        <v>N.M.</v>
      </c>
      <c r="U384" s="9">
        <v>0</v>
      </c>
      <c r="W384" s="9">
        <v>245175</v>
      </c>
      <c r="Y384" s="9">
        <f t="shared" si="124"/>
        <v>-245175</v>
      </c>
      <c r="AA384" s="21" t="str">
        <f t="shared" si="125"/>
        <v>N.M.</v>
      </c>
      <c r="AC384" s="9">
        <v>49024.37</v>
      </c>
      <c r="AE384" s="9">
        <v>539385</v>
      </c>
      <c r="AG384" s="9">
        <f t="shared" si="126"/>
        <v>-490360.63</v>
      </c>
      <c r="AI384" s="21">
        <f t="shared" si="127"/>
        <v>-0.9091106167208951</v>
      </c>
    </row>
    <row r="385" spans="1:35" ht="12.75" outlineLevel="1">
      <c r="A385" s="1" t="s">
        <v>815</v>
      </c>
      <c r="B385" s="16" t="s">
        <v>816</v>
      </c>
      <c r="C385" s="1" t="s">
        <v>1339</v>
      </c>
      <c r="E385" s="5">
        <v>56563.2</v>
      </c>
      <c r="G385" s="5">
        <v>0</v>
      </c>
      <c r="I385" s="9">
        <f t="shared" si="120"/>
        <v>56563.2</v>
      </c>
      <c r="K385" s="21" t="str">
        <f t="shared" si="121"/>
        <v>N.M.</v>
      </c>
      <c r="M385" s="9">
        <v>169689.6</v>
      </c>
      <c r="O385" s="9">
        <v>0</v>
      </c>
      <c r="Q385" s="9">
        <f t="shared" si="122"/>
        <v>169689.6</v>
      </c>
      <c r="S385" s="21" t="str">
        <f t="shared" si="123"/>
        <v>N.M.</v>
      </c>
      <c r="U385" s="9">
        <v>282816</v>
      </c>
      <c r="W385" s="9">
        <v>0</v>
      </c>
      <c r="Y385" s="9">
        <f t="shared" si="124"/>
        <v>282816</v>
      </c>
      <c r="AA385" s="21" t="str">
        <f t="shared" si="125"/>
        <v>N.M.</v>
      </c>
      <c r="AC385" s="9">
        <v>622195.2</v>
      </c>
      <c r="AE385" s="9">
        <v>0</v>
      </c>
      <c r="AG385" s="9">
        <f t="shared" si="126"/>
        <v>622195.2</v>
      </c>
      <c r="AI385" s="21" t="str">
        <f t="shared" si="127"/>
        <v>N.M.</v>
      </c>
    </row>
    <row r="386" spans="1:35" ht="12.75" outlineLevel="1">
      <c r="A386" s="1" t="s">
        <v>817</v>
      </c>
      <c r="B386" s="16" t="s">
        <v>818</v>
      </c>
      <c r="C386" s="1" t="s">
        <v>1340</v>
      </c>
      <c r="E386" s="5">
        <v>0</v>
      </c>
      <c r="G386" s="5">
        <v>0</v>
      </c>
      <c r="I386" s="9">
        <f t="shared" si="120"/>
        <v>0</v>
      </c>
      <c r="K386" s="21">
        <f t="shared" si="121"/>
        <v>0</v>
      </c>
      <c r="M386" s="9">
        <v>0</v>
      </c>
      <c r="O386" s="9">
        <v>9000</v>
      </c>
      <c r="Q386" s="9">
        <f t="shared" si="122"/>
        <v>-9000</v>
      </c>
      <c r="S386" s="21" t="str">
        <f t="shared" si="123"/>
        <v>N.M.</v>
      </c>
      <c r="U386" s="9">
        <v>0</v>
      </c>
      <c r="W386" s="9">
        <v>9000</v>
      </c>
      <c r="Y386" s="9">
        <f t="shared" si="124"/>
        <v>-9000</v>
      </c>
      <c r="AA386" s="21" t="str">
        <f t="shared" si="125"/>
        <v>N.M.</v>
      </c>
      <c r="AC386" s="9">
        <v>28000</v>
      </c>
      <c r="AE386" s="9">
        <v>-1429400</v>
      </c>
      <c r="AG386" s="9">
        <f t="shared" si="126"/>
        <v>1457400</v>
      </c>
      <c r="AI386" s="21">
        <f t="shared" si="127"/>
        <v>1.019588638589618</v>
      </c>
    </row>
    <row r="387" spans="1:35" ht="12.75" outlineLevel="1">
      <c r="A387" s="1" t="s">
        <v>819</v>
      </c>
      <c r="B387" s="16" t="s">
        <v>820</v>
      </c>
      <c r="C387" s="1" t="s">
        <v>1340</v>
      </c>
      <c r="E387" s="5">
        <v>0</v>
      </c>
      <c r="G387" s="5">
        <v>0</v>
      </c>
      <c r="I387" s="9">
        <f t="shared" si="120"/>
        <v>0</v>
      </c>
      <c r="K387" s="21">
        <f t="shared" si="121"/>
        <v>0</v>
      </c>
      <c r="M387" s="9">
        <v>0</v>
      </c>
      <c r="O387" s="9">
        <v>0</v>
      </c>
      <c r="Q387" s="9">
        <f t="shared" si="122"/>
        <v>0</v>
      </c>
      <c r="S387" s="21">
        <f t="shared" si="123"/>
        <v>0</v>
      </c>
      <c r="U387" s="9">
        <v>0</v>
      </c>
      <c r="W387" s="9">
        <v>7355</v>
      </c>
      <c r="Y387" s="9">
        <f t="shared" si="124"/>
        <v>-7355</v>
      </c>
      <c r="AA387" s="21" t="str">
        <f t="shared" si="125"/>
        <v>N.M.</v>
      </c>
      <c r="AC387" s="9">
        <v>0</v>
      </c>
      <c r="AE387" s="9">
        <v>50694.65</v>
      </c>
      <c r="AG387" s="9">
        <f t="shared" si="126"/>
        <v>-50694.65</v>
      </c>
      <c r="AI387" s="21" t="str">
        <f t="shared" si="127"/>
        <v>N.M.</v>
      </c>
    </row>
    <row r="388" spans="1:35" ht="12.75" outlineLevel="1">
      <c r="A388" s="1" t="s">
        <v>821</v>
      </c>
      <c r="B388" s="16" t="s">
        <v>822</v>
      </c>
      <c r="C388" s="1" t="s">
        <v>1340</v>
      </c>
      <c r="E388" s="5">
        <v>0</v>
      </c>
      <c r="G388" s="5">
        <v>16231.98</v>
      </c>
      <c r="I388" s="9">
        <f t="shared" si="120"/>
        <v>-16231.98</v>
      </c>
      <c r="K388" s="21" t="str">
        <f t="shared" si="121"/>
        <v>N.M.</v>
      </c>
      <c r="M388" s="9">
        <v>0</v>
      </c>
      <c r="O388" s="9">
        <v>27078</v>
      </c>
      <c r="Q388" s="9">
        <f t="shared" si="122"/>
        <v>-27078</v>
      </c>
      <c r="S388" s="21" t="str">
        <f t="shared" si="123"/>
        <v>N.M.</v>
      </c>
      <c r="U388" s="9">
        <v>2404.51</v>
      </c>
      <c r="W388" s="9">
        <v>31386.12</v>
      </c>
      <c r="Y388" s="9">
        <f t="shared" si="124"/>
        <v>-28981.61</v>
      </c>
      <c r="AA388" s="21">
        <f t="shared" si="125"/>
        <v>-0.9233893835873948</v>
      </c>
      <c r="AC388" s="9">
        <v>78772.23</v>
      </c>
      <c r="AE388" s="9">
        <v>31386.12</v>
      </c>
      <c r="AG388" s="9">
        <f t="shared" si="126"/>
        <v>47386.11</v>
      </c>
      <c r="AI388" s="21">
        <f t="shared" si="127"/>
        <v>1.5097791635283369</v>
      </c>
    </row>
    <row r="389" spans="1:35" ht="12.75" outlineLevel="1">
      <c r="A389" s="1" t="s">
        <v>823</v>
      </c>
      <c r="B389" s="16" t="s">
        <v>824</v>
      </c>
      <c r="C389" s="1" t="s">
        <v>1340</v>
      </c>
      <c r="E389" s="5">
        <v>2493.53</v>
      </c>
      <c r="G389" s="5">
        <v>0</v>
      </c>
      <c r="I389" s="9">
        <f t="shared" si="120"/>
        <v>2493.53</v>
      </c>
      <c r="K389" s="21" t="str">
        <f t="shared" si="121"/>
        <v>N.M.</v>
      </c>
      <c r="M389" s="9">
        <v>7774.62</v>
      </c>
      <c r="O389" s="9">
        <v>0</v>
      </c>
      <c r="Q389" s="9">
        <f t="shared" si="122"/>
        <v>7774.62</v>
      </c>
      <c r="S389" s="21" t="str">
        <f t="shared" si="123"/>
        <v>N.M.</v>
      </c>
      <c r="U389" s="9">
        <v>11009.59</v>
      </c>
      <c r="W389" s="9">
        <v>0</v>
      </c>
      <c r="Y389" s="9">
        <f t="shared" si="124"/>
        <v>11009.59</v>
      </c>
      <c r="AA389" s="21" t="str">
        <f t="shared" si="125"/>
        <v>N.M.</v>
      </c>
      <c r="AC389" s="9">
        <v>11009.59</v>
      </c>
      <c r="AE389" s="9">
        <v>0</v>
      </c>
      <c r="AG389" s="9">
        <f t="shared" si="126"/>
        <v>11009.59</v>
      </c>
      <c r="AI389" s="21" t="str">
        <f t="shared" si="127"/>
        <v>N.M.</v>
      </c>
    </row>
    <row r="390" spans="1:35" ht="12.75" outlineLevel="1">
      <c r="A390" s="1" t="s">
        <v>825</v>
      </c>
      <c r="B390" s="16" t="s">
        <v>826</v>
      </c>
      <c r="C390" s="1" t="s">
        <v>1341</v>
      </c>
      <c r="E390" s="5">
        <v>0</v>
      </c>
      <c r="G390" s="5">
        <v>0</v>
      </c>
      <c r="I390" s="9">
        <f t="shared" si="120"/>
        <v>0</v>
      </c>
      <c r="K390" s="21">
        <f t="shared" si="121"/>
        <v>0</v>
      </c>
      <c r="M390" s="9">
        <v>0</v>
      </c>
      <c r="O390" s="9">
        <v>100</v>
      </c>
      <c r="Q390" s="9">
        <f t="shared" si="122"/>
        <v>-100</v>
      </c>
      <c r="S390" s="21" t="str">
        <f t="shared" si="123"/>
        <v>N.M.</v>
      </c>
      <c r="U390" s="9">
        <v>0</v>
      </c>
      <c r="W390" s="9">
        <v>100</v>
      </c>
      <c r="Y390" s="9">
        <f t="shared" si="124"/>
        <v>-100</v>
      </c>
      <c r="AA390" s="21" t="str">
        <f t="shared" si="125"/>
        <v>N.M.</v>
      </c>
      <c r="AC390" s="9">
        <v>0</v>
      </c>
      <c r="AE390" s="9">
        <v>100</v>
      </c>
      <c r="AG390" s="9">
        <f t="shared" si="126"/>
        <v>-100</v>
      </c>
      <c r="AI390" s="21" t="str">
        <f t="shared" si="127"/>
        <v>N.M.</v>
      </c>
    </row>
    <row r="391" spans="1:35" ht="12.75" outlineLevel="1">
      <c r="A391" s="1" t="s">
        <v>827</v>
      </c>
      <c r="B391" s="16" t="s">
        <v>828</v>
      </c>
      <c r="C391" s="1" t="s">
        <v>1341</v>
      </c>
      <c r="E391" s="5">
        <v>0</v>
      </c>
      <c r="G391" s="5">
        <v>0</v>
      </c>
      <c r="I391" s="9">
        <f t="shared" si="120"/>
        <v>0</v>
      </c>
      <c r="K391" s="21">
        <f t="shared" si="121"/>
        <v>0</v>
      </c>
      <c r="M391" s="9">
        <v>0</v>
      </c>
      <c r="O391" s="9">
        <v>0</v>
      </c>
      <c r="Q391" s="9">
        <f t="shared" si="122"/>
        <v>0</v>
      </c>
      <c r="S391" s="21">
        <f t="shared" si="123"/>
        <v>0</v>
      </c>
      <c r="U391" s="9">
        <v>100</v>
      </c>
      <c r="W391" s="9">
        <v>0</v>
      </c>
      <c r="Y391" s="9">
        <f t="shared" si="124"/>
        <v>100</v>
      </c>
      <c r="AA391" s="21" t="str">
        <f t="shared" si="125"/>
        <v>N.M.</v>
      </c>
      <c r="AC391" s="9">
        <v>100</v>
      </c>
      <c r="AE391" s="9">
        <v>0</v>
      </c>
      <c r="AG391" s="9">
        <f t="shared" si="126"/>
        <v>100</v>
      </c>
      <c r="AI391" s="21" t="str">
        <f t="shared" si="127"/>
        <v>N.M.</v>
      </c>
    </row>
    <row r="392" spans="1:35" ht="12.75" outlineLevel="1">
      <c r="A392" s="1" t="s">
        <v>829</v>
      </c>
      <c r="B392" s="16" t="s">
        <v>830</v>
      </c>
      <c r="C392" s="1" t="s">
        <v>1342</v>
      </c>
      <c r="E392" s="5">
        <v>0</v>
      </c>
      <c r="G392" s="5">
        <v>0</v>
      </c>
      <c r="I392" s="9">
        <f t="shared" si="120"/>
        <v>0</v>
      </c>
      <c r="K392" s="21">
        <f t="shared" si="121"/>
        <v>0</v>
      </c>
      <c r="M392" s="9">
        <v>0</v>
      </c>
      <c r="O392" s="9">
        <v>0</v>
      </c>
      <c r="Q392" s="9">
        <f t="shared" si="122"/>
        <v>0</v>
      </c>
      <c r="S392" s="21">
        <f t="shared" si="123"/>
        <v>0</v>
      </c>
      <c r="U392" s="9">
        <v>0</v>
      </c>
      <c r="W392" s="9">
        <v>0</v>
      </c>
      <c r="Y392" s="9">
        <f t="shared" si="124"/>
        <v>0</v>
      </c>
      <c r="AA392" s="21">
        <f t="shared" si="125"/>
        <v>0</v>
      </c>
      <c r="AC392" s="9">
        <v>0</v>
      </c>
      <c r="AE392" s="9">
        <v>106.77</v>
      </c>
      <c r="AG392" s="9">
        <f t="shared" si="126"/>
        <v>-106.77</v>
      </c>
      <c r="AI392" s="21" t="str">
        <f t="shared" si="127"/>
        <v>N.M.</v>
      </c>
    </row>
    <row r="393" spans="1:35" ht="12.75" outlineLevel="1">
      <c r="A393" s="1" t="s">
        <v>831</v>
      </c>
      <c r="B393" s="16" t="s">
        <v>832</v>
      </c>
      <c r="C393" s="1" t="s">
        <v>1342</v>
      </c>
      <c r="E393" s="5">
        <v>0</v>
      </c>
      <c r="G393" s="5">
        <v>0</v>
      </c>
      <c r="I393" s="9">
        <f t="shared" si="120"/>
        <v>0</v>
      </c>
      <c r="K393" s="21">
        <f t="shared" si="121"/>
        <v>0</v>
      </c>
      <c r="M393" s="9">
        <v>0</v>
      </c>
      <c r="O393" s="9">
        <v>0</v>
      </c>
      <c r="Q393" s="9">
        <f t="shared" si="122"/>
        <v>0</v>
      </c>
      <c r="S393" s="21">
        <f t="shared" si="123"/>
        <v>0</v>
      </c>
      <c r="U393" s="9">
        <v>0</v>
      </c>
      <c r="W393" s="9">
        <v>0</v>
      </c>
      <c r="Y393" s="9">
        <f t="shared" si="124"/>
        <v>0</v>
      </c>
      <c r="AA393" s="21">
        <f t="shared" si="125"/>
        <v>0</v>
      </c>
      <c r="AC393" s="9">
        <v>0</v>
      </c>
      <c r="AE393" s="9">
        <v>83.86</v>
      </c>
      <c r="AG393" s="9">
        <f t="shared" si="126"/>
        <v>-83.86</v>
      </c>
      <c r="AI393" s="21" t="str">
        <f t="shared" si="127"/>
        <v>N.M.</v>
      </c>
    </row>
    <row r="394" spans="1:35" ht="12.75" outlineLevel="1">
      <c r="A394" s="1" t="s">
        <v>833</v>
      </c>
      <c r="B394" s="16" t="s">
        <v>834</v>
      </c>
      <c r="C394" s="1" t="s">
        <v>1342</v>
      </c>
      <c r="E394" s="5">
        <v>226.45</v>
      </c>
      <c r="G394" s="5">
        <v>0</v>
      </c>
      <c r="I394" s="9">
        <f t="shared" si="120"/>
        <v>226.45</v>
      </c>
      <c r="K394" s="21" t="str">
        <f t="shared" si="121"/>
        <v>N.M.</v>
      </c>
      <c r="M394" s="9">
        <v>-805.62</v>
      </c>
      <c r="O394" s="9">
        <v>0</v>
      </c>
      <c r="Q394" s="9">
        <f t="shared" si="122"/>
        <v>-805.62</v>
      </c>
      <c r="S394" s="21" t="str">
        <f t="shared" si="123"/>
        <v>N.M.</v>
      </c>
      <c r="U394" s="9">
        <v>-593.9</v>
      </c>
      <c r="W394" s="9">
        <v>0</v>
      </c>
      <c r="Y394" s="9">
        <f t="shared" si="124"/>
        <v>-593.9</v>
      </c>
      <c r="AA394" s="21" t="str">
        <f t="shared" si="125"/>
        <v>N.M.</v>
      </c>
      <c r="AC394" s="9">
        <v>4313.98</v>
      </c>
      <c r="AE394" s="9">
        <v>24230</v>
      </c>
      <c r="AG394" s="9">
        <f t="shared" si="126"/>
        <v>-19916.02</v>
      </c>
      <c r="AI394" s="21">
        <f t="shared" si="127"/>
        <v>-0.8219570780024763</v>
      </c>
    </row>
    <row r="395" spans="1:35" ht="12.75" outlineLevel="1">
      <c r="A395" s="1" t="s">
        <v>835</v>
      </c>
      <c r="B395" s="16" t="s">
        <v>836</v>
      </c>
      <c r="C395" s="1" t="s">
        <v>1342</v>
      </c>
      <c r="E395" s="5">
        <v>0</v>
      </c>
      <c r="G395" s="5">
        <v>3462</v>
      </c>
      <c r="I395" s="9">
        <f t="shared" si="120"/>
        <v>-3462</v>
      </c>
      <c r="K395" s="21" t="str">
        <f t="shared" si="121"/>
        <v>N.M.</v>
      </c>
      <c r="M395" s="9">
        <v>0</v>
      </c>
      <c r="O395" s="9">
        <v>10386</v>
      </c>
      <c r="Q395" s="9">
        <f t="shared" si="122"/>
        <v>-10386</v>
      </c>
      <c r="S395" s="21" t="str">
        <f t="shared" si="123"/>
        <v>N.M.</v>
      </c>
      <c r="U395" s="9">
        <v>0</v>
      </c>
      <c r="W395" s="9">
        <v>17310</v>
      </c>
      <c r="Y395" s="9">
        <f t="shared" si="124"/>
        <v>-17310</v>
      </c>
      <c r="AA395" s="21" t="str">
        <f t="shared" si="125"/>
        <v>N.M.</v>
      </c>
      <c r="AC395" s="9">
        <v>24230</v>
      </c>
      <c r="AE395" s="9">
        <v>17310</v>
      </c>
      <c r="AG395" s="9">
        <f t="shared" si="126"/>
        <v>6920</v>
      </c>
      <c r="AI395" s="21">
        <f t="shared" si="127"/>
        <v>0.3997689196995956</v>
      </c>
    </row>
    <row r="396" spans="1:35" ht="12.75" outlineLevel="1">
      <c r="A396" s="1" t="s">
        <v>837</v>
      </c>
      <c r="B396" s="16" t="s">
        <v>838</v>
      </c>
      <c r="C396" s="1" t="s">
        <v>1342</v>
      </c>
      <c r="E396" s="5">
        <v>2925</v>
      </c>
      <c r="G396" s="5">
        <v>0</v>
      </c>
      <c r="I396" s="9">
        <f t="shared" si="120"/>
        <v>2925</v>
      </c>
      <c r="K396" s="21" t="str">
        <f t="shared" si="121"/>
        <v>N.M.</v>
      </c>
      <c r="M396" s="9">
        <v>8775</v>
      </c>
      <c r="O396" s="9">
        <v>0</v>
      </c>
      <c r="Q396" s="9">
        <f t="shared" si="122"/>
        <v>8775</v>
      </c>
      <c r="S396" s="21" t="str">
        <f t="shared" si="123"/>
        <v>N.M.</v>
      </c>
      <c r="U396" s="9">
        <v>14625</v>
      </c>
      <c r="W396" s="9">
        <v>0</v>
      </c>
      <c r="Y396" s="9">
        <f t="shared" si="124"/>
        <v>14625</v>
      </c>
      <c r="AA396" s="21" t="str">
        <f t="shared" si="125"/>
        <v>N.M.</v>
      </c>
      <c r="AC396" s="9">
        <v>14625</v>
      </c>
      <c r="AE396" s="9">
        <v>0</v>
      </c>
      <c r="AG396" s="9">
        <f t="shared" si="126"/>
        <v>14625</v>
      </c>
      <c r="AI396" s="21" t="str">
        <f t="shared" si="127"/>
        <v>N.M.</v>
      </c>
    </row>
    <row r="397" spans="1:35" ht="12.75" outlineLevel="1">
      <c r="A397" s="1" t="s">
        <v>839</v>
      </c>
      <c r="B397" s="16" t="s">
        <v>840</v>
      </c>
      <c r="C397" s="1" t="s">
        <v>1343</v>
      </c>
      <c r="E397" s="5">
        <v>-93852.39</v>
      </c>
      <c r="G397" s="5">
        <v>-83896.588</v>
      </c>
      <c r="I397" s="9">
        <f t="shared" si="120"/>
        <v>-9955.801999999996</v>
      </c>
      <c r="K397" s="21">
        <f t="shared" si="121"/>
        <v>-0.11866754342858372</v>
      </c>
      <c r="M397" s="9">
        <v>-255674.099</v>
      </c>
      <c r="O397" s="9">
        <v>-265316.487</v>
      </c>
      <c r="Q397" s="9">
        <f t="shared" si="122"/>
        <v>9642.388000000035</v>
      </c>
      <c r="S397" s="21">
        <f t="shared" si="123"/>
        <v>0.03634296575018361</v>
      </c>
      <c r="U397" s="9">
        <v>-452347.589</v>
      </c>
      <c r="W397" s="9">
        <v>-427822.595</v>
      </c>
      <c r="Y397" s="9">
        <f t="shared" si="124"/>
        <v>-24524.994000000006</v>
      </c>
      <c r="AA397" s="21">
        <f t="shared" si="125"/>
        <v>-0.05732514899078672</v>
      </c>
      <c r="AC397" s="9">
        <v>-1064829.257</v>
      </c>
      <c r="AE397" s="9">
        <v>-1003957.668</v>
      </c>
      <c r="AG397" s="9">
        <f t="shared" si="126"/>
        <v>-60871.589000000036</v>
      </c>
      <c r="AI397" s="21">
        <f t="shared" si="127"/>
        <v>-0.060631629141558625</v>
      </c>
    </row>
    <row r="398" spans="1:35" ht="12.75" outlineLevel="1">
      <c r="A398" s="1" t="s">
        <v>841</v>
      </c>
      <c r="B398" s="16" t="s">
        <v>842</v>
      </c>
      <c r="C398" s="1" t="s">
        <v>1344</v>
      </c>
      <c r="E398" s="5">
        <v>-981.24</v>
      </c>
      <c r="G398" s="5">
        <v>-1040.695</v>
      </c>
      <c r="I398" s="9">
        <f t="shared" si="120"/>
        <v>59.45499999999993</v>
      </c>
      <c r="K398" s="21">
        <f t="shared" si="121"/>
        <v>0.05713009094883701</v>
      </c>
      <c r="M398" s="9">
        <v>-2694.884</v>
      </c>
      <c r="O398" s="9">
        <v>-3206.304</v>
      </c>
      <c r="Q398" s="9">
        <f t="shared" si="122"/>
        <v>511.4200000000001</v>
      </c>
      <c r="S398" s="21">
        <f t="shared" si="123"/>
        <v>0.1595045260836153</v>
      </c>
      <c r="U398" s="9">
        <v>-4547.425</v>
      </c>
      <c r="W398" s="9">
        <v>-4737.075</v>
      </c>
      <c r="Y398" s="9">
        <f t="shared" si="124"/>
        <v>189.64999999999964</v>
      </c>
      <c r="AA398" s="21">
        <f t="shared" si="125"/>
        <v>0.04003525382224255</v>
      </c>
      <c r="AC398" s="9">
        <v>-13677.768</v>
      </c>
      <c r="AE398" s="9">
        <v>-11020.042000000001</v>
      </c>
      <c r="AG398" s="9">
        <f t="shared" si="126"/>
        <v>-2657.7259999999987</v>
      </c>
      <c r="AI398" s="21">
        <f t="shared" si="127"/>
        <v>-0.241172039090232</v>
      </c>
    </row>
    <row r="399" spans="1:35" ht="12.75" outlineLevel="1">
      <c r="A399" s="1" t="s">
        <v>843</v>
      </c>
      <c r="B399" s="16" t="s">
        <v>844</v>
      </c>
      <c r="C399" s="1" t="s">
        <v>1345</v>
      </c>
      <c r="E399" s="5">
        <v>-981.168</v>
      </c>
      <c r="G399" s="5">
        <v>-760.893</v>
      </c>
      <c r="I399" s="9">
        <f t="shared" si="120"/>
        <v>-220.27499999999998</v>
      </c>
      <c r="K399" s="21">
        <f t="shared" si="121"/>
        <v>-0.28949536925691255</v>
      </c>
      <c r="M399" s="9">
        <v>-2509.367</v>
      </c>
      <c r="O399" s="9">
        <v>-2383.543</v>
      </c>
      <c r="Q399" s="9">
        <f t="shared" si="122"/>
        <v>-125.82400000000007</v>
      </c>
      <c r="S399" s="21">
        <f t="shared" si="123"/>
        <v>-0.05278864278932667</v>
      </c>
      <c r="U399" s="9">
        <v>-3917.248</v>
      </c>
      <c r="W399" s="9">
        <v>-3556.0640000000003</v>
      </c>
      <c r="Y399" s="9">
        <f t="shared" si="124"/>
        <v>-361.18399999999974</v>
      </c>
      <c r="AA399" s="21">
        <f t="shared" si="125"/>
        <v>-0.10156847570797368</v>
      </c>
      <c r="AC399" s="9">
        <v>-10848.128</v>
      </c>
      <c r="AE399" s="9">
        <v>-8367.245</v>
      </c>
      <c r="AG399" s="9">
        <f t="shared" si="126"/>
        <v>-2480.883</v>
      </c>
      <c r="AI399" s="21">
        <f t="shared" si="127"/>
        <v>-0.2964993854010489</v>
      </c>
    </row>
    <row r="400" spans="1:35" ht="12.75" outlineLevel="1">
      <c r="A400" s="1" t="s">
        <v>845</v>
      </c>
      <c r="B400" s="16" t="s">
        <v>846</v>
      </c>
      <c r="C400" s="1" t="s">
        <v>1346</v>
      </c>
      <c r="E400" s="5">
        <v>0</v>
      </c>
      <c r="G400" s="5">
        <v>0</v>
      </c>
      <c r="I400" s="9">
        <f t="shared" si="120"/>
        <v>0</v>
      </c>
      <c r="K400" s="21">
        <f t="shared" si="121"/>
        <v>0</v>
      </c>
      <c r="M400" s="9">
        <v>0</v>
      </c>
      <c r="O400" s="9">
        <v>0</v>
      </c>
      <c r="Q400" s="9">
        <f t="shared" si="122"/>
        <v>0</v>
      </c>
      <c r="S400" s="21">
        <f t="shared" si="123"/>
        <v>0</v>
      </c>
      <c r="U400" s="9">
        <v>0</v>
      </c>
      <c r="W400" s="9">
        <v>0</v>
      </c>
      <c r="Y400" s="9">
        <f t="shared" si="124"/>
        <v>0</v>
      </c>
      <c r="AA400" s="21">
        <f t="shared" si="125"/>
        <v>0</v>
      </c>
      <c r="AC400" s="9">
        <v>1748.07</v>
      </c>
      <c r="AE400" s="9">
        <v>8750</v>
      </c>
      <c r="AG400" s="9">
        <f t="shared" si="126"/>
        <v>-7001.93</v>
      </c>
      <c r="AI400" s="21">
        <f t="shared" si="127"/>
        <v>-0.8002205714285715</v>
      </c>
    </row>
    <row r="401" spans="1:35" ht="12.75" outlineLevel="1">
      <c r="A401" s="1" t="s">
        <v>847</v>
      </c>
      <c r="B401" s="16" t="s">
        <v>848</v>
      </c>
      <c r="C401" s="1" t="s">
        <v>1346</v>
      </c>
      <c r="E401" s="5">
        <v>0</v>
      </c>
      <c r="G401" s="5">
        <v>1250</v>
      </c>
      <c r="I401" s="9">
        <f t="shared" si="120"/>
        <v>-1250</v>
      </c>
      <c r="K401" s="21" t="str">
        <f t="shared" si="121"/>
        <v>N.M.</v>
      </c>
      <c r="M401" s="9">
        <v>0</v>
      </c>
      <c r="O401" s="9">
        <v>3750</v>
      </c>
      <c r="Q401" s="9">
        <f t="shared" si="122"/>
        <v>-3750</v>
      </c>
      <c r="S401" s="21" t="str">
        <f t="shared" si="123"/>
        <v>N.M.</v>
      </c>
      <c r="U401" s="9">
        <v>0</v>
      </c>
      <c r="W401" s="9">
        <v>6250</v>
      </c>
      <c r="Y401" s="9">
        <f t="shared" si="124"/>
        <v>-6250</v>
      </c>
      <c r="AA401" s="21" t="str">
        <f t="shared" si="125"/>
        <v>N.M.</v>
      </c>
      <c r="AC401" s="9">
        <v>8750</v>
      </c>
      <c r="AE401" s="9">
        <v>6250</v>
      </c>
      <c r="AG401" s="9">
        <f t="shared" si="126"/>
        <v>2500</v>
      </c>
      <c r="AI401" s="21">
        <f t="shared" si="127"/>
        <v>0.4</v>
      </c>
    </row>
    <row r="402" spans="1:35" ht="12.75" outlineLevel="1">
      <c r="A402" s="1" t="s">
        <v>849</v>
      </c>
      <c r="B402" s="16" t="s">
        <v>850</v>
      </c>
      <c r="C402" s="1" t="s">
        <v>1346</v>
      </c>
      <c r="E402" s="5">
        <v>1002</v>
      </c>
      <c r="G402" s="5">
        <v>0</v>
      </c>
      <c r="I402" s="9">
        <f t="shared" si="120"/>
        <v>1002</v>
      </c>
      <c r="K402" s="21" t="str">
        <f t="shared" si="121"/>
        <v>N.M.</v>
      </c>
      <c r="M402" s="9">
        <v>3006</v>
      </c>
      <c r="O402" s="9">
        <v>0</v>
      </c>
      <c r="Q402" s="9">
        <f t="shared" si="122"/>
        <v>3006</v>
      </c>
      <c r="S402" s="21" t="str">
        <f t="shared" si="123"/>
        <v>N.M.</v>
      </c>
      <c r="U402" s="9">
        <v>5010</v>
      </c>
      <c r="W402" s="9">
        <v>0</v>
      </c>
      <c r="Y402" s="9">
        <f t="shared" si="124"/>
        <v>5010</v>
      </c>
      <c r="AA402" s="21" t="str">
        <f t="shared" si="125"/>
        <v>N.M.</v>
      </c>
      <c r="AC402" s="9">
        <v>5010</v>
      </c>
      <c r="AE402" s="9">
        <v>0</v>
      </c>
      <c r="AG402" s="9">
        <f t="shared" si="126"/>
        <v>5010</v>
      </c>
      <c r="AI402" s="21" t="str">
        <f t="shared" si="127"/>
        <v>N.M.</v>
      </c>
    </row>
    <row r="403" spans="1:68" s="16" customFormat="1" ht="12.75">
      <c r="A403" s="16" t="s">
        <v>38</v>
      </c>
      <c r="B403" s="114"/>
      <c r="C403" s="16" t="s">
        <v>39</v>
      </c>
      <c r="D403" s="9"/>
      <c r="E403" s="9">
        <v>1025127.213</v>
      </c>
      <c r="F403" s="9"/>
      <c r="G403" s="9">
        <v>986586.5869999998</v>
      </c>
      <c r="H403" s="9"/>
      <c r="I403" s="9">
        <f aca="true" t="shared" si="128" ref="I403:I415">+E403-G403</f>
        <v>38540.626000000164</v>
      </c>
      <c r="J403" s="44" t="str">
        <f>IF((+E403-G403)=(I403),"  ",$AO$521)</f>
        <v>  </v>
      </c>
      <c r="K403" s="38">
        <f aca="true" t="shared" si="129" ref="K403:K415">IF(G403&lt;0,IF(I403=0,0,IF(OR(G403=0,E403=0),"N.M.",IF(ABS(I403/G403)&gt;=10,"N.M.",I403/(-G403)))),IF(I403=0,0,IF(OR(G403=0,E403=0),"N.M.",IF(ABS(I403/G403)&gt;=10,"N.M.",I403/G403))))</f>
        <v>0.03906461582575739</v>
      </c>
      <c r="L403" s="45"/>
      <c r="M403" s="5">
        <v>2772308.6280000005</v>
      </c>
      <c r="N403" s="9"/>
      <c r="O403" s="5">
        <v>2825680.5679999995</v>
      </c>
      <c r="P403" s="9"/>
      <c r="Q403" s="9">
        <f aca="true" t="shared" si="130" ref="Q403:Q415">(+M403-O403)</f>
        <v>-53371.93999999901</v>
      </c>
      <c r="R403" s="44" t="str">
        <f>IF((+M403-O403)=(Q403),"  ",$AO$521)</f>
        <v>  </v>
      </c>
      <c r="S403" s="38">
        <f aca="true" t="shared" si="131" ref="S403:S415">IF(O403&lt;0,IF(Q403=0,0,IF(OR(O403=0,M403=0),"N.M.",IF(ABS(Q403/O403)&gt;=10,"N.M.",Q403/(-O403)))),IF(Q403=0,0,IF(OR(O403=0,M403=0),"N.M.",IF(ABS(Q403/O403)&gt;=10,"N.M.",Q403/O403))))</f>
        <v>-0.018888171792813567</v>
      </c>
      <c r="T403" s="45"/>
      <c r="U403" s="9">
        <v>3077412.16</v>
      </c>
      <c r="V403" s="9"/>
      <c r="W403" s="9">
        <v>4757405.517</v>
      </c>
      <c r="X403" s="9"/>
      <c r="Y403" s="9">
        <f aca="true" t="shared" si="132" ref="Y403:Y415">(+U403-W403)</f>
        <v>-1679993.3569999998</v>
      </c>
      <c r="Z403" s="44" t="str">
        <f>IF((+U403-W403)=(Y403),"  ",$AO$521)</f>
        <v>  </v>
      </c>
      <c r="AA403" s="38">
        <f aca="true" t="shared" si="133" ref="AA403:AA415">IF(W403&lt;0,IF(Y403=0,0,IF(OR(W403=0,U403=0),"N.M.",IF(ABS(Y403/W403)&gt;=10,"N.M.",Y403/(-W403)))),IF(Y403=0,0,IF(OR(W403=0,U403=0),"N.M.",IF(ABS(Y403/W403)&gt;=10,"N.M.",Y403/W403))))</f>
        <v>-0.35313225895853345</v>
      </c>
      <c r="AB403" s="45"/>
      <c r="AC403" s="9">
        <v>10192172.764999999</v>
      </c>
      <c r="AD403" s="9"/>
      <c r="AE403" s="9">
        <v>9204426.923</v>
      </c>
      <c r="AF403" s="9"/>
      <c r="AG403" s="9">
        <f aca="true" t="shared" si="134" ref="AG403:AG415">(+AC403-AE403)</f>
        <v>987745.8419999983</v>
      </c>
      <c r="AH403" s="44" t="str">
        <f>IF((+AC403-AE403)=(AG403),"  ",$AO$521)</f>
        <v>  </v>
      </c>
      <c r="AI403" s="38">
        <f aca="true" t="shared" si="135" ref="AI403:AI415">IF(AE403&lt;0,IF(AG403=0,0,IF(OR(AE403=0,AC403=0),"N.M.",IF(ABS(AG403/AE403)&gt;=10,"N.M.",AG403/(-AE403)))),IF(AG403=0,0,IF(OR(AE403=0,AC403=0),"N.M.",IF(ABS(AG403/AE403)&gt;=10,"N.M.",AG403/AE403))))</f>
        <v>0.10731204128872177</v>
      </c>
      <c r="AJ403" s="9"/>
      <c r="AK403" s="9"/>
      <c r="AL403" s="9"/>
      <c r="AM403" s="9"/>
      <c r="AN403" s="9"/>
      <c r="AO403" s="9"/>
      <c r="AP403" s="115"/>
      <c r="AQ403" s="116"/>
      <c r="AR403" s="45"/>
      <c r="AS403" s="9"/>
      <c r="AT403" s="9"/>
      <c r="AU403" s="9"/>
      <c r="AV403" s="9"/>
      <c r="AW403" s="9"/>
      <c r="AX403" s="115"/>
      <c r="AY403" s="116"/>
      <c r="AZ403" s="45"/>
      <c r="BA403" s="9"/>
      <c r="BB403" s="9"/>
      <c r="BC403" s="9"/>
      <c r="BD403" s="115"/>
      <c r="BE403" s="116"/>
      <c r="BF403" s="45"/>
      <c r="BG403" s="9"/>
      <c r="BH403" s="86"/>
      <c r="BI403" s="9"/>
      <c r="BJ403" s="86"/>
      <c r="BK403" s="9"/>
      <c r="BL403" s="86"/>
      <c r="BM403" s="9"/>
      <c r="BN403" s="86"/>
      <c r="BO403" s="86"/>
      <c r="BP403" s="86"/>
    </row>
    <row r="404" spans="1:35" ht="12.75" outlineLevel="1">
      <c r="A404" s="1" t="s">
        <v>851</v>
      </c>
      <c r="B404" s="16" t="s">
        <v>852</v>
      </c>
      <c r="C404" s="1" t="s">
        <v>1347</v>
      </c>
      <c r="E404" s="5">
        <v>0</v>
      </c>
      <c r="G404" s="5">
        <v>0</v>
      </c>
      <c r="I404" s="9">
        <f t="shared" si="128"/>
        <v>0</v>
      </c>
      <c r="K404" s="21">
        <f t="shared" si="129"/>
        <v>0</v>
      </c>
      <c r="M404" s="9">
        <v>-5596</v>
      </c>
      <c r="O404" s="9">
        <v>0</v>
      </c>
      <c r="Q404" s="9">
        <f t="shared" si="130"/>
        <v>-5596</v>
      </c>
      <c r="S404" s="21" t="str">
        <f t="shared" si="131"/>
        <v>N.M.</v>
      </c>
      <c r="U404" s="9">
        <v>-5596</v>
      </c>
      <c r="W404" s="9">
        <v>0</v>
      </c>
      <c r="Y404" s="9">
        <f t="shared" si="132"/>
        <v>-5596</v>
      </c>
      <c r="AA404" s="21" t="str">
        <f t="shared" si="133"/>
        <v>N.M.</v>
      </c>
      <c r="AC404" s="9">
        <v>-5596</v>
      </c>
      <c r="AE404" s="9">
        <v>191322</v>
      </c>
      <c r="AG404" s="9">
        <f t="shared" si="134"/>
        <v>-196918</v>
      </c>
      <c r="AI404" s="21">
        <f t="shared" si="135"/>
        <v>-1.0292491192858113</v>
      </c>
    </row>
    <row r="405" spans="1:35" ht="12.75" outlineLevel="1">
      <c r="A405" s="1" t="s">
        <v>853</v>
      </c>
      <c r="B405" s="16" t="s">
        <v>854</v>
      </c>
      <c r="C405" s="1" t="s">
        <v>1347</v>
      </c>
      <c r="E405" s="5">
        <v>0</v>
      </c>
      <c r="G405" s="5">
        <v>0</v>
      </c>
      <c r="I405" s="9">
        <f t="shared" si="128"/>
        <v>0</v>
      </c>
      <c r="K405" s="21">
        <f t="shared" si="129"/>
        <v>0</v>
      </c>
      <c r="M405" s="9">
        <v>0</v>
      </c>
      <c r="O405" s="9">
        <v>0</v>
      </c>
      <c r="Q405" s="9">
        <f t="shared" si="130"/>
        <v>0</v>
      </c>
      <c r="S405" s="21">
        <f t="shared" si="131"/>
        <v>0</v>
      </c>
      <c r="U405" s="9">
        <v>0</v>
      </c>
      <c r="W405" s="9">
        <v>0</v>
      </c>
      <c r="Y405" s="9">
        <f t="shared" si="132"/>
        <v>0</v>
      </c>
      <c r="AA405" s="21">
        <f t="shared" si="133"/>
        <v>0</v>
      </c>
      <c r="AC405" s="9">
        <v>29977</v>
      </c>
      <c r="AE405" s="9">
        <v>-533560</v>
      </c>
      <c r="AG405" s="9">
        <f t="shared" si="134"/>
        <v>563537</v>
      </c>
      <c r="AI405" s="21">
        <f t="shared" si="135"/>
        <v>1.056182997226179</v>
      </c>
    </row>
    <row r="406" spans="1:35" ht="12.75" outlineLevel="1">
      <c r="A406" s="1" t="s">
        <v>855</v>
      </c>
      <c r="B406" s="16" t="s">
        <v>856</v>
      </c>
      <c r="C406" s="1" t="s">
        <v>1347</v>
      </c>
      <c r="E406" s="5">
        <v>0</v>
      </c>
      <c r="G406" s="5">
        <v>0</v>
      </c>
      <c r="I406" s="9">
        <f t="shared" si="128"/>
        <v>0</v>
      </c>
      <c r="K406" s="21">
        <f t="shared" si="129"/>
        <v>0</v>
      </c>
      <c r="M406" s="9">
        <v>0</v>
      </c>
      <c r="O406" s="9">
        <v>0</v>
      </c>
      <c r="Q406" s="9">
        <f t="shared" si="130"/>
        <v>0</v>
      </c>
      <c r="S406" s="21">
        <f t="shared" si="131"/>
        <v>0</v>
      </c>
      <c r="U406" s="9">
        <v>0</v>
      </c>
      <c r="W406" s="9">
        <v>0</v>
      </c>
      <c r="Y406" s="9">
        <f t="shared" si="132"/>
        <v>0</v>
      </c>
      <c r="AA406" s="21">
        <f t="shared" si="133"/>
        <v>0</v>
      </c>
      <c r="AC406" s="9">
        <v>-267892</v>
      </c>
      <c r="AE406" s="9">
        <v>1525437</v>
      </c>
      <c r="AG406" s="9">
        <f t="shared" si="134"/>
        <v>-1793329</v>
      </c>
      <c r="AI406" s="21">
        <f t="shared" si="135"/>
        <v>-1.175616561024808</v>
      </c>
    </row>
    <row r="407" spans="1:35" ht="12.75" outlineLevel="1">
      <c r="A407" s="1" t="s">
        <v>857</v>
      </c>
      <c r="B407" s="16" t="s">
        <v>858</v>
      </c>
      <c r="C407" s="1" t="s">
        <v>1347</v>
      </c>
      <c r="E407" s="5">
        <v>0</v>
      </c>
      <c r="G407" s="5">
        <v>-264000</v>
      </c>
      <c r="I407" s="9">
        <f t="shared" si="128"/>
        <v>264000</v>
      </c>
      <c r="K407" s="21" t="str">
        <f t="shared" si="129"/>
        <v>N.M.</v>
      </c>
      <c r="M407" s="9">
        <v>0</v>
      </c>
      <c r="O407" s="9">
        <v>134900</v>
      </c>
      <c r="Q407" s="9">
        <f t="shared" si="130"/>
        <v>-134900</v>
      </c>
      <c r="S407" s="21" t="str">
        <f t="shared" si="131"/>
        <v>N.M.</v>
      </c>
      <c r="U407" s="9">
        <v>0</v>
      </c>
      <c r="W407" s="9">
        <v>764700</v>
      </c>
      <c r="Y407" s="9">
        <f t="shared" si="132"/>
        <v>-764700</v>
      </c>
      <c r="AA407" s="21" t="str">
        <f t="shared" si="133"/>
        <v>N.M.</v>
      </c>
      <c r="AC407" s="9">
        <v>605410</v>
      </c>
      <c r="AE407" s="9">
        <v>764700</v>
      </c>
      <c r="AG407" s="9">
        <f t="shared" si="134"/>
        <v>-159290</v>
      </c>
      <c r="AI407" s="21">
        <f t="shared" si="135"/>
        <v>-0.20830391003007714</v>
      </c>
    </row>
    <row r="408" spans="1:35" ht="12.75" outlineLevel="1">
      <c r="A408" s="1" t="s">
        <v>859</v>
      </c>
      <c r="B408" s="16" t="s">
        <v>860</v>
      </c>
      <c r="C408" s="1" t="s">
        <v>1347</v>
      </c>
      <c r="E408" s="5">
        <v>247007.4</v>
      </c>
      <c r="G408" s="5">
        <v>0</v>
      </c>
      <c r="I408" s="9">
        <f t="shared" si="128"/>
        <v>247007.4</v>
      </c>
      <c r="K408" s="21" t="str">
        <f t="shared" si="129"/>
        <v>N.M.</v>
      </c>
      <c r="M408" s="9">
        <v>178343.64</v>
      </c>
      <c r="O408" s="9">
        <v>0</v>
      </c>
      <c r="Q408" s="9">
        <f t="shared" si="130"/>
        <v>178343.64</v>
      </c>
      <c r="S408" s="21" t="str">
        <f t="shared" si="131"/>
        <v>N.M.</v>
      </c>
      <c r="U408" s="9">
        <v>678596.25</v>
      </c>
      <c r="W408" s="9">
        <v>0</v>
      </c>
      <c r="Y408" s="9">
        <f t="shared" si="132"/>
        <v>678596.25</v>
      </c>
      <c r="AA408" s="21" t="str">
        <f t="shared" si="133"/>
        <v>N.M.</v>
      </c>
      <c r="AC408" s="9">
        <v>678596.25</v>
      </c>
      <c r="AE408" s="9">
        <v>0</v>
      </c>
      <c r="AG408" s="9">
        <f t="shared" si="134"/>
        <v>678596.25</v>
      </c>
      <c r="AI408" s="21" t="str">
        <f t="shared" si="135"/>
        <v>N.M.</v>
      </c>
    </row>
    <row r="409" spans="1:68" s="16" customFormat="1" ht="12.75">
      <c r="A409" s="16" t="s">
        <v>40</v>
      </c>
      <c r="B409" s="114"/>
      <c r="C409" s="16" t="s">
        <v>94</v>
      </c>
      <c r="D409" s="9"/>
      <c r="E409" s="9">
        <v>247007.4</v>
      </c>
      <c r="F409" s="9"/>
      <c r="G409" s="9">
        <v>-264000</v>
      </c>
      <c r="H409" s="9"/>
      <c r="I409" s="9">
        <f t="shared" si="128"/>
        <v>511007.4</v>
      </c>
      <c r="J409" s="44" t="str">
        <f>IF((+E409-G409)=(I409),"  ",$AO$521)</f>
        <v>  </v>
      </c>
      <c r="K409" s="38">
        <f t="shared" si="129"/>
        <v>1.935634090909091</v>
      </c>
      <c r="L409" s="45"/>
      <c r="M409" s="5">
        <v>172747.64</v>
      </c>
      <c r="N409" s="9"/>
      <c r="O409" s="5">
        <v>134900</v>
      </c>
      <c r="P409" s="9"/>
      <c r="Q409" s="9">
        <f t="shared" si="130"/>
        <v>37847.640000000014</v>
      </c>
      <c r="R409" s="44" t="str">
        <f>IF((+M409-O409)=(Q409),"  ",$AO$521)</f>
        <v>  </v>
      </c>
      <c r="S409" s="38">
        <f t="shared" si="131"/>
        <v>0.28056071163825064</v>
      </c>
      <c r="T409" s="45"/>
      <c r="U409" s="9">
        <v>673000.25</v>
      </c>
      <c r="V409" s="9"/>
      <c r="W409" s="9">
        <v>764700</v>
      </c>
      <c r="X409" s="9"/>
      <c r="Y409" s="9">
        <f t="shared" si="132"/>
        <v>-91699.75</v>
      </c>
      <c r="Z409" s="44" t="str">
        <f>IF((+U409-W409)=(Y409),"  ",$AO$521)</f>
        <v>  </v>
      </c>
      <c r="AA409" s="38">
        <f t="shared" si="133"/>
        <v>-0.11991598012292402</v>
      </c>
      <c r="AB409" s="45"/>
      <c r="AC409" s="9">
        <v>1040495.25</v>
      </c>
      <c r="AD409" s="9"/>
      <c r="AE409" s="9">
        <v>1947899</v>
      </c>
      <c r="AF409" s="9"/>
      <c r="AG409" s="9">
        <f t="shared" si="134"/>
        <v>-907403.75</v>
      </c>
      <c r="AH409" s="44" t="str">
        <f>IF((+AC409-AE409)=(AG409),"  ",$AO$521)</f>
        <v>  </v>
      </c>
      <c r="AI409" s="38">
        <f t="shared" si="135"/>
        <v>-0.46583716609536735</v>
      </c>
      <c r="AJ409" s="9"/>
      <c r="AK409" s="9"/>
      <c r="AL409" s="9"/>
      <c r="AM409" s="9"/>
      <c r="AN409" s="9"/>
      <c r="AO409" s="9"/>
      <c r="AP409" s="115"/>
      <c r="AQ409" s="116"/>
      <c r="AR409" s="45"/>
      <c r="AS409" s="9"/>
      <c r="AT409" s="9"/>
      <c r="AU409" s="9"/>
      <c r="AV409" s="9"/>
      <c r="AW409" s="9"/>
      <c r="AX409" s="115"/>
      <c r="AY409" s="116"/>
      <c r="AZ409" s="45"/>
      <c r="BA409" s="9"/>
      <c r="BB409" s="9"/>
      <c r="BC409" s="9"/>
      <c r="BD409" s="115"/>
      <c r="BE409" s="116"/>
      <c r="BF409" s="45"/>
      <c r="BG409" s="9"/>
      <c r="BH409" s="86"/>
      <c r="BI409" s="9"/>
      <c r="BJ409" s="86"/>
      <c r="BK409" s="9"/>
      <c r="BL409" s="86"/>
      <c r="BM409" s="9"/>
      <c r="BN409" s="86"/>
      <c r="BO409" s="86"/>
      <c r="BP409" s="86"/>
    </row>
    <row r="410" spans="1:35" ht="12.75" outlineLevel="1">
      <c r="A410" s="1" t="s">
        <v>861</v>
      </c>
      <c r="B410" s="16" t="s">
        <v>862</v>
      </c>
      <c r="C410" s="1" t="s">
        <v>1348</v>
      </c>
      <c r="E410" s="5">
        <v>-2670815.63</v>
      </c>
      <c r="G410" s="5">
        <v>-794536.81</v>
      </c>
      <c r="I410" s="9">
        <f t="shared" si="128"/>
        <v>-1876278.8199999998</v>
      </c>
      <c r="K410" s="21">
        <f t="shared" si="129"/>
        <v>-2.3614750083133336</v>
      </c>
      <c r="M410" s="9">
        <v>-4913033.44</v>
      </c>
      <c r="O410" s="9">
        <v>1061534.58</v>
      </c>
      <c r="Q410" s="9">
        <f t="shared" si="130"/>
        <v>-5974568.0200000005</v>
      </c>
      <c r="S410" s="21">
        <f t="shared" si="131"/>
        <v>-5.628236830494961</v>
      </c>
      <c r="U410" s="9">
        <v>15265.14</v>
      </c>
      <c r="W410" s="9">
        <v>6922109.7700000005</v>
      </c>
      <c r="Y410" s="9">
        <f t="shared" si="132"/>
        <v>-6906844.630000001</v>
      </c>
      <c r="AA410" s="21">
        <f t="shared" si="133"/>
        <v>-0.9977947272569763</v>
      </c>
      <c r="AC410" s="9">
        <v>3515513.36</v>
      </c>
      <c r="AE410" s="9">
        <v>18121366.41</v>
      </c>
      <c r="AG410" s="9">
        <f t="shared" si="134"/>
        <v>-14605853.05</v>
      </c>
      <c r="AI410" s="21">
        <f t="shared" si="135"/>
        <v>-0.8060017506152286</v>
      </c>
    </row>
    <row r="411" spans="1:35" ht="12.75" outlineLevel="1">
      <c r="A411" s="1" t="s">
        <v>863</v>
      </c>
      <c r="B411" s="16" t="s">
        <v>864</v>
      </c>
      <c r="C411" s="1" t="s">
        <v>1349</v>
      </c>
      <c r="E411" s="5">
        <v>3527722.27</v>
      </c>
      <c r="G411" s="5">
        <v>2681954.21</v>
      </c>
      <c r="I411" s="9">
        <f t="shared" si="128"/>
        <v>845768.06</v>
      </c>
      <c r="K411" s="21">
        <f t="shared" si="129"/>
        <v>0.31535514545567134</v>
      </c>
      <c r="M411" s="9">
        <v>11519253.12</v>
      </c>
      <c r="O411" s="9">
        <v>7560397.42</v>
      </c>
      <c r="Q411" s="9">
        <f t="shared" si="130"/>
        <v>3958855.6999999993</v>
      </c>
      <c r="S411" s="21">
        <f t="shared" si="131"/>
        <v>0.5236306347504149</v>
      </c>
      <c r="U411" s="9">
        <v>15481957.58</v>
      </c>
      <c r="W411" s="9">
        <v>10953026.24</v>
      </c>
      <c r="Y411" s="9">
        <f t="shared" si="132"/>
        <v>4528931.34</v>
      </c>
      <c r="AA411" s="21">
        <f t="shared" si="133"/>
        <v>0.41348676071463514</v>
      </c>
      <c r="AC411" s="9">
        <v>56205075.35</v>
      </c>
      <c r="AE411" s="9">
        <v>27115357.759999998</v>
      </c>
      <c r="AG411" s="9">
        <f t="shared" si="134"/>
        <v>29089717.590000004</v>
      </c>
      <c r="AI411" s="21">
        <f t="shared" si="135"/>
        <v>1.072813342441402</v>
      </c>
    </row>
    <row r="412" spans="1:35" ht="12.75" outlineLevel="1">
      <c r="A412" s="1" t="s">
        <v>865</v>
      </c>
      <c r="B412" s="16" t="s">
        <v>866</v>
      </c>
      <c r="C412" s="1" t="s">
        <v>1350</v>
      </c>
      <c r="E412" s="5">
        <v>-2632102.12</v>
      </c>
      <c r="G412" s="5">
        <v>-2026980.61</v>
      </c>
      <c r="I412" s="9">
        <f t="shared" si="128"/>
        <v>-605121.51</v>
      </c>
      <c r="K412" s="21">
        <f t="shared" si="129"/>
        <v>-0.29853344773732193</v>
      </c>
      <c r="M412" s="9">
        <v>-6259924.01</v>
      </c>
      <c r="O412" s="9">
        <v>-7091557.21</v>
      </c>
      <c r="Q412" s="9">
        <f t="shared" si="130"/>
        <v>831633.2000000002</v>
      </c>
      <c r="S412" s="21">
        <f t="shared" si="131"/>
        <v>0.11727088640380583</v>
      </c>
      <c r="U412" s="9">
        <v>-12128760.27</v>
      </c>
      <c r="W412" s="9">
        <v>-9548452.43</v>
      </c>
      <c r="Y412" s="9">
        <f t="shared" si="132"/>
        <v>-2580307.84</v>
      </c>
      <c r="AA412" s="21">
        <f t="shared" si="133"/>
        <v>-0.2702330936784067</v>
      </c>
      <c r="AC412" s="9">
        <v>-48822965.769999996</v>
      </c>
      <c r="AE412" s="9">
        <v>-24774038.95</v>
      </c>
      <c r="AG412" s="9">
        <f t="shared" si="134"/>
        <v>-24048926.819999997</v>
      </c>
      <c r="AI412" s="21">
        <f t="shared" si="135"/>
        <v>-0.9707309683550811</v>
      </c>
    </row>
    <row r="413" spans="1:35" ht="12.75" outlineLevel="1">
      <c r="A413" s="1" t="s">
        <v>867</v>
      </c>
      <c r="B413" s="16" t="s">
        <v>868</v>
      </c>
      <c r="C413" s="1" t="s">
        <v>1351</v>
      </c>
      <c r="E413" s="5">
        <v>-73914</v>
      </c>
      <c r="G413" s="5">
        <v>-74202</v>
      </c>
      <c r="I413" s="9">
        <f t="shared" si="128"/>
        <v>288</v>
      </c>
      <c r="K413" s="21">
        <f t="shared" si="129"/>
        <v>0.0038812970000808604</v>
      </c>
      <c r="M413" s="9">
        <v>-221742</v>
      </c>
      <c r="O413" s="9">
        <v>-222606</v>
      </c>
      <c r="Q413" s="9">
        <f t="shared" si="130"/>
        <v>864</v>
      </c>
      <c r="S413" s="21">
        <f t="shared" si="131"/>
        <v>0.0038812970000808604</v>
      </c>
      <c r="U413" s="9">
        <v>-369570</v>
      </c>
      <c r="W413" s="9">
        <v>-487126</v>
      </c>
      <c r="Y413" s="9">
        <f t="shared" si="132"/>
        <v>117556</v>
      </c>
      <c r="AA413" s="21">
        <f t="shared" si="133"/>
        <v>0.24132565291115646</v>
      </c>
      <c r="AC413" s="9">
        <v>-888984</v>
      </c>
      <c r="AE413" s="9">
        <v>-1117656.76</v>
      </c>
      <c r="AG413" s="9">
        <f t="shared" si="134"/>
        <v>228672.76</v>
      </c>
      <c r="AI413" s="21">
        <f t="shared" si="135"/>
        <v>0.2046001672284432</v>
      </c>
    </row>
    <row r="414" spans="1:68" s="90" customFormat="1" ht="12.75">
      <c r="A414" s="90" t="s">
        <v>41</v>
      </c>
      <c r="B414" s="91"/>
      <c r="C414" s="77" t="s">
        <v>1352</v>
      </c>
      <c r="D414" s="105"/>
      <c r="E414" s="105">
        <v>-1849109.48</v>
      </c>
      <c r="F414" s="105"/>
      <c r="G414" s="105">
        <v>-213765.21</v>
      </c>
      <c r="H414" s="105"/>
      <c r="I414" s="9">
        <f t="shared" si="128"/>
        <v>-1635344.27</v>
      </c>
      <c r="J414" s="37" t="str">
        <f>IF((+E414-G414)=(I414),"  ",$AO$521)</f>
        <v>  </v>
      </c>
      <c r="K414" s="38">
        <f t="shared" si="129"/>
        <v>-7.650189055553053</v>
      </c>
      <c r="L414" s="39"/>
      <c r="M414" s="5">
        <v>124553.669999999</v>
      </c>
      <c r="N414" s="9"/>
      <c r="O414" s="5">
        <v>1307768.79</v>
      </c>
      <c r="P414" s="9"/>
      <c r="Q414" s="9">
        <f t="shared" si="130"/>
        <v>-1183215.120000001</v>
      </c>
      <c r="R414" s="37" t="str">
        <f>IF((+M414-O414)=(Q414),"  ",$AO$521)</f>
        <v>  </v>
      </c>
      <c r="S414" s="38">
        <f t="shared" si="131"/>
        <v>-0.9047586462129907</v>
      </c>
      <c r="T414" s="39"/>
      <c r="U414" s="9">
        <v>2998892.45</v>
      </c>
      <c r="V414" s="9"/>
      <c r="W414" s="9">
        <v>7839557.580000002</v>
      </c>
      <c r="X414" s="9"/>
      <c r="Y414" s="9">
        <f t="shared" si="132"/>
        <v>-4840665.130000002</v>
      </c>
      <c r="Z414" s="37" t="str">
        <f>IF((+U414-W414)=(Y414),"  ",$AO$521)</f>
        <v>  </v>
      </c>
      <c r="AA414" s="38">
        <f t="shared" si="133"/>
        <v>-0.617466621120219</v>
      </c>
      <c r="AB414" s="39"/>
      <c r="AC414" s="9">
        <v>10008638.940000001</v>
      </c>
      <c r="AD414" s="9"/>
      <c r="AE414" s="9">
        <v>19345028.46</v>
      </c>
      <c r="AF414" s="9"/>
      <c r="AG414" s="9">
        <f t="shared" si="134"/>
        <v>-9336389.52</v>
      </c>
      <c r="AH414" s="37" t="str">
        <f>IF((+AC414-AE414)=(AG414),"  ",$AO$521)</f>
        <v>  </v>
      </c>
      <c r="AI414" s="38">
        <f t="shared" si="135"/>
        <v>-0.48262474978028536</v>
      </c>
      <c r="AJ414" s="105"/>
      <c r="AK414" s="105"/>
      <c r="AL414" s="105"/>
      <c r="AM414" s="105"/>
      <c r="AN414" s="105"/>
      <c r="AO414" s="105"/>
      <c r="AP414" s="106"/>
      <c r="AQ414" s="107"/>
      <c r="AR414" s="108"/>
      <c r="AS414" s="105"/>
      <c r="AT414" s="105"/>
      <c r="AU414" s="105"/>
      <c r="AV414" s="105"/>
      <c r="AW414" s="105"/>
      <c r="AX414" s="106"/>
      <c r="AY414" s="107"/>
      <c r="AZ414" s="108"/>
      <c r="BA414" s="105"/>
      <c r="BB414" s="105"/>
      <c r="BC414" s="105"/>
      <c r="BD414" s="106"/>
      <c r="BE414" s="107"/>
      <c r="BF414" s="108"/>
      <c r="BG414" s="105"/>
      <c r="BH414" s="109"/>
      <c r="BI414" s="105"/>
      <c r="BJ414" s="109"/>
      <c r="BK414" s="105"/>
      <c r="BL414" s="109"/>
      <c r="BM414" s="105"/>
      <c r="BN414" s="97"/>
      <c r="BO414" s="97"/>
      <c r="BP414" s="97"/>
    </row>
    <row r="415" spans="1:68" s="17" customFormat="1" ht="12.75">
      <c r="A415" s="17" t="s">
        <v>42</v>
      </c>
      <c r="B415" s="98"/>
      <c r="C415" s="17" t="s">
        <v>43</v>
      </c>
      <c r="D415" s="18"/>
      <c r="E415" s="18">
        <v>44930352.62599999</v>
      </c>
      <c r="F415" s="18"/>
      <c r="G415" s="18">
        <v>41688560.067999996</v>
      </c>
      <c r="H415" s="18"/>
      <c r="I415" s="18">
        <f t="shared" si="128"/>
        <v>3241792.557999991</v>
      </c>
      <c r="J415" s="37" t="str">
        <f>IF((+E415-G415)=(I415),"  ",$AO$521)</f>
        <v>  </v>
      </c>
      <c r="K415" s="40">
        <f t="shared" si="129"/>
        <v>0.07776216191473546</v>
      </c>
      <c r="L415" s="39"/>
      <c r="M415" s="8">
        <v>139119861.488</v>
      </c>
      <c r="N415" s="18"/>
      <c r="O415" s="8">
        <v>127091202.82599998</v>
      </c>
      <c r="P415" s="18"/>
      <c r="Q415" s="18">
        <f t="shared" si="130"/>
        <v>12028658.66200003</v>
      </c>
      <c r="R415" s="37" t="str">
        <f>IF((+M415-O415)=(Q415),"  ",$AO$521)</f>
        <v>  </v>
      </c>
      <c r="S415" s="40">
        <f t="shared" si="131"/>
        <v>0.09464587945137647</v>
      </c>
      <c r="T415" s="39"/>
      <c r="U415" s="18">
        <v>246514417.0209999</v>
      </c>
      <c r="V415" s="18"/>
      <c r="W415" s="18">
        <v>215038526.70700002</v>
      </c>
      <c r="X415" s="18"/>
      <c r="Y415" s="18">
        <f t="shared" si="132"/>
        <v>31475890.31399989</v>
      </c>
      <c r="Z415" s="37" t="str">
        <f>IF((+U415-W415)=(Y415),"  ",$AO$521)</f>
        <v>  </v>
      </c>
      <c r="AA415" s="40">
        <f t="shared" si="133"/>
        <v>0.14637326062453568</v>
      </c>
      <c r="AB415" s="39"/>
      <c r="AC415" s="18">
        <v>579752927.6270003</v>
      </c>
      <c r="AD415" s="18"/>
      <c r="AE415" s="18">
        <v>529170751.7969999</v>
      </c>
      <c r="AF415" s="18"/>
      <c r="AG415" s="18">
        <f t="shared" si="134"/>
        <v>50582175.83000046</v>
      </c>
      <c r="AH415" s="37" t="str">
        <f>IF((+AC415-AE415)=(AG415),"  ",$AO$521)</f>
        <v>  </v>
      </c>
      <c r="AI415" s="40">
        <f t="shared" si="135"/>
        <v>0.09558762584332091</v>
      </c>
      <c r="AJ415" s="18"/>
      <c r="AK415" s="18"/>
      <c r="AL415" s="18"/>
      <c r="AM415" s="18"/>
      <c r="AN415" s="18"/>
      <c r="AO415" s="18"/>
      <c r="AP415" s="85"/>
      <c r="AQ415" s="117"/>
      <c r="AR415" s="39"/>
      <c r="AS415" s="18"/>
      <c r="AT415" s="18"/>
      <c r="AU415" s="18"/>
      <c r="AV415" s="18"/>
      <c r="AW415" s="18"/>
      <c r="AX415" s="85"/>
      <c r="AY415" s="117"/>
      <c r="AZ415" s="39"/>
      <c r="BA415" s="18"/>
      <c r="BB415" s="18"/>
      <c r="BC415" s="18"/>
      <c r="BD415" s="85"/>
      <c r="BE415" s="117"/>
      <c r="BF415" s="39"/>
      <c r="BG415" s="18"/>
      <c r="BH415" s="104"/>
      <c r="BI415" s="18"/>
      <c r="BJ415" s="104"/>
      <c r="BK415" s="18"/>
      <c r="BL415" s="104"/>
      <c r="BM415" s="18"/>
      <c r="BN415" s="104"/>
      <c r="BO415" s="104"/>
      <c r="BP415" s="104"/>
    </row>
    <row r="416" spans="5:53" ht="12.75">
      <c r="E416" s="41" t="str">
        <f>IF(ABS(E139+E162+E169+E323+E355+E364+E403+E409+E414-E415)&gt;$AO$517,$AO$520," ")</f>
        <v> </v>
      </c>
      <c r="F416" s="27"/>
      <c r="G416" s="41" t="str">
        <f>IF(ABS(G139+G162+G169+G323+G355+G364+G403+G409+G414-G415)&gt;$AO$517,$AO$520," ")</f>
        <v> </v>
      </c>
      <c r="H416" s="42"/>
      <c r="I416" s="41" t="str">
        <f>IF(ABS(I139+I162+I169+I323+I355+I364+I403+I409+I414-I415)&gt;$AO$517,$AO$520," ")</f>
        <v> </v>
      </c>
      <c r="M416" s="41" t="str">
        <f>IF(ABS(M139+M162+M169+M323+M355+M364+M403+M409+M414-M415)&gt;$AO$517,$AO$520," ")</f>
        <v> </v>
      </c>
      <c r="N416" s="42"/>
      <c r="O416" s="41" t="str">
        <f>IF(ABS(O139+O162+O169+O323+O355+O364+O403+O409+O414-O415)&gt;$AO$517,$AO$520," ")</f>
        <v> </v>
      </c>
      <c r="P416" s="28"/>
      <c r="Q416" s="41" t="str">
        <f>IF(ABS(Q139+Q162+Q169+Q323+Q355+Q364+Q403+Q409+Q414-Q415)&gt;$AO$517,$AO$520," ")</f>
        <v> </v>
      </c>
      <c r="U416" s="41" t="str">
        <f>IF(ABS(U139+U162+U169+U323+U355+U364+U403+U409+U414-U415)&gt;$AO$517,$AO$520," ")</f>
        <v> </v>
      </c>
      <c r="V416" s="28"/>
      <c r="W416" s="41" t="str">
        <f>IF(ABS(W139+W162+W169+W323+W355+W364+W403+W409+W414-W415)&gt;$AO$517,$AO$520," ")</f>
        <v> </v>
      </c>
      <c r="X416" s="28"/>
      <c r="Y416" s="41" t="str">
        <f>IF(ABS(Y139+Y162+Y169+Y323+Y355+Y364+Y403+Y409+Y414-Y415)&gt;$AO$517,$AO$520," ")</f>
        <v> </v>
      </c>
      <c r="AC416" s="41" t="str">
        <f>IF(ABS(AC139+AC162+AC169+AC323+AC355+AC364+AC403+AC409+AC414-AC415)&gt;$AO$517,$AO$520," ")</f>
        <v> </v>
      </c>
      <c r="AD416" s="28"/>
      <c r="AE416" s="41" t="str">
        <f>IF(ABS(AE139+AE162+AE169+AE323+AE355+AE364+AE403+AE409+AE414-AE415)&gt;$AO$517,$AO$520," ")</f>
        <v> </v>
      </c>
      <c r="AF416" s="42"/>
      <c r="AG416" s="41" t="str">
        <f>IF(ABS(AG139+AG162+AG169+AG323+AG355+AG364+AG403+AG409+AG414-AG415)&gt;$AO$517,$AO$520," ")</f>
        <v> </v>
      </c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</row>
    <row r="417" spans="1:53" ht="12.75">
      <c r="A417" s="76" t="s">
        <v>44</v>
      </c>
      <c r="C417" s="2" t="s">
        <v>45</v>
      </c>
      <c r="D417" s="8"/>
      <c r="E417" s="8">
        <v>1200276.2079999917</v>
      </c>
      <c r="F417" s="8"/>
      <c r="G417" s="8">
        <v>2741017.6950000064</v>
      </c>
      <c r="H417" s="18"/>
      <c r="I417" s="18">
        <f>(+E417-G417)</f>
        <v>-1540741.4870000146</v>
      </c>
      <c r="J417" s="37" t="str">
        <f>IF((+E417-G417)=(I417),"  ",$AO$521)</f>
        <v>  </v>
      </c>
      <c r="K417" s="40">
        <f>IF(G417&lt;0,IF(I417=0,0,IF(OR(G417=0,E417=0),"N.M.",IF(ABS(I417/G417)&gt;=10,"N.M.",I417/(-G417)))),IF(I417=0,0,IF(OR(G417=0,E417=0),"N.M.",IF(ABS(I417/G417)&gt;=10,"N.M.",I417/G417))))</f>
        <v>-0.5621056331779759</v>
      </c>
      <c r="L417" s="39"/>
      <c r="M417" s="8">
        <v>11369679.726000022</v>
      </c>
      <c r="N417" s="18"/>
      <c r="O417" s="8">
        <v>11243312.894999996</v>
      </c>
      <c r="P417" s="18"/>
      <c r="Q417" s="18">
        <f>(+M417-O417)</f>
        <v>126366.83100002632</v>
      </c>
      <c r="R417" s="37" t="str">
        <f>IF((+M417-O417)=(Q417),"  ",$AO$521)</f>
        <v>  </v>
      </c>
      <c r="S417" s="40">
        <f>IF(O417&lt;0,IF(Q417=0,0,IF(OR(O417=0,M417=0),"N.M.",IF(ABS(Q417/O417)&gt;=10,"N.M.",Q417/(-O417)))),IF(Q417=0,0,IF(OR(O417=0,M417=0),"N.M.",IF(ABS(Q417/O417)&gt;=10,"N.M.",Q417/O417))))</f>
        <v>0.011239287937652505</v>
      </c>
      <c r="T417" s="39"/>
      <c r="U417" s="18">
        <v>22781800.658999987</v>
      </c>
      <c r="V417" s="18"/>
      <c r="W417" s="18">
        <v>29382554.78100001</v>
      </c>
      <c r="X417" s="18"/>
      <c r="Y417" s="18">
        <f>(+U417-W417)</f>
        <v>-6600754.122000024</v>
      </c>
      <c r="Z417" s="37" t="str">
        <f>IF((+U417-W417)=(Y417),"  ",$AO$521)</f>
        <v>  </v>
      </c>
      <c r="AA417" s="40">
        <f>IF(W417&lt;0,IF(Y417=0,0,IF(OR(W417=0,U417=0),"N.M.",IF(ABS(Y417/W417)&gt;=10,"N.M.",Y417/(-W417)))),IF(Y417=0,0,IF(OR(W417=0,U417=0),"N.M.",IF(ABS(Y417/W417)&gt;=10,"N.M.",Y417/W417))))</f>
        <v>-0.2246487472310729</v>
      </c>
      <c r="AB417" s="39"/>
      <c r="AC417" s="18">
        <v>55233997.50400006</v>
      </c>
      <c r="AD417" s="18"/>
      <c r="AE417" s="18">
        <v>68035327.20000008</v>
      </c>
      <c r="AF417" s="18"/>
      <c r="AG417" s="18">
        <f>(+AC417-AE417)</f>
        <v>-12801329.696000017</v>
      </c>
      <c r="AH417" s="37" t="str">
        <f>IF((+AC417-AE417)=(AG417),"  ",$AO$521)</f>
        <v>  </v>
      </c>
      <c r="AI417" s="40">
        <f>IF(AE417&lt;0,IF(AG417=0,0,IF(OR(AE417=0,AC417=0),"N.M.",IF(ABS(AG417/AE417)&gt;=10,"N.M.",AG417/(-AE417)))),IF(AG417=0,0,IF(OR(AE417=0,AC417=0),"N.M.",IF(ABS(AG417/AE417)&gt;=10,"N.M.",AG417/AE417))))</f>
        <v>-0.18815709753799792</v>
      </c>
      <c r="AJ417" s="39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</row>
    <row r="418" spans="3:53" ht="12.75">
      <c r="C418" s="2"/>
      <c r="D418" s="8"/>
      <c r="E418" s="41" t="str">
        <f>IF(ABS(E127-E415-E417)&gt;$AO$517,$AO$520," ")</f>
        <v> </v>
      </c>
      <c r="F418" s="27"/>
      <c r="G418" s="41" t="str">
        <f>IF(ABS(G127-G415-G417)&gt;$AO$517,$AO$520," ")</f>
        <v> </v>
      </c>
      <c r="H418" s="42"/>
      <c r="I418" s="41" t="str">
        <f>IF(ABS(I127-I415-I417)&gt;$AO$517,$AO$520," ")</f>
        <v> </v>
      </c>
      <c r="M418" s="41" t="str">
        <f>IF(ABS(M127-M415-M417)&gt;$AO$517,$AO$520," ")</f>
        <v> </v>
      </c>
      <c r="N418" s="42"/>
      <c r="O418" s="41" t="str">
        <f>IF(ABS(O127-O415-O417)&gt;$AO$517,$AO$520," ")</f>
        <v> </v>
      </c>
      <c r="P418" s="42"/>
      <c r="Q418" s="41" t="str">
        <f>IF(ABS(Q127-Q415-Q417)&gt;$AO$517,$AO$520," ")</f>
        <v> </v>
      </c>
      <c r="U418" s="41" t="str">
        <f>IF(ABS(U127-U415-U417)&gt;$AO$517,$AO$520," ")</f>
        <v> </v>
      </c>
      <c r="V418" s="28"/>
      <c r="W418" s="41" t="str">
        <f>IF(ABS(W127-W415-W417)&gt;$AO$517,$AO$520," ")</f>
        <v> </v>
      </c>
      <c r="X418" s="42"/>
      <c r="Y418" s="41" t="str">
        <f>IF(ABS(Y127-Y415-Y417)&gt;$AO$517,$AO$520," ")</f>
        <v> </v>
      </c>
      <c r="AC418" s="41" t="str">
        <f>IF(ABS(AC127-AC415-AC417)&gt;$AO$517,$AO$520," ")</f>
        <v> </v>
      </c>
      <c r="AD418" s="28"/>
      <c r="AE418" s="41" t="str">
        <f>IF(ABS(AE127-AE415-AE417)&gt;$AO$517,$AO$520," ")</f>
        <v> </v>
      </c>
      <c r="AF418" s="42"/>
      <c r="AG418" s="41" t="str">
        <f>IF(ABS(AG127-AG415-AG417)&gt;$AO$517,$AO$520," ")</f>
        <v> </v>
      </c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</row>
    <row r="419" spans="3:53" ht="13.5" customHeight="1">
      <c r="C419" s="2" t="s">
        <v>46</v>
      </c>
      <c r="D419" s="8"/>
      <c r="E419" s="31"/>
      <c r="F419" s="31"/>
      <c r="G419" s="31"/>
      <c r="H419" s="18"/>
      <c r="M419" s="5"/>
      <c r="N419" s="18"/>
      <c r="O419" s="5"/>
      <c r="P419" s="9"/>
      <c r="U419" s="31"/>
      <c r="V419" s="31"/>
      <c r="W419" s="31"/>
      <c r="AC419" s="31"/>
      <c r="AD419" s="31"/>
      <c r="AE419" s="31"/>
      <c r="AF419" s="18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</row>
    <row r="420" spans="1:35" ht="12.75" outlineLevel="1">
      <c r="A420" s="1" t="s">
        <v>869</v>
      </c>
      <c r="B420" s="16" t="s">
        <v>870</v>
      </c>
      <c r="C420" s="1" t="s">
        <v>1353</v>
      </c>
      <c r="E420" s="5">
        <v>0</v>
      </c>
      <c r="G420" s="5">
        <v>0</v>
      </c>
      <c r="I420" s="9">
        <f aca="true" t="shared" si="136" ref="I420:I455">+E420-G420</f>
        <v>0</v>
      </c>
      <c r="K420" s="21">
        <f aca="true" t="shared" si="137" ref="K420:K455">IF(G420&lt;0,IF(I420=0,0,IF(OR(G420=0,E420=0),"N.M.",IF(ABS(I420/G420)&gt;=10,"N.M.",I420/(-G420)))),IF(I420=0,0,IF(OR(G420=0,E420=0),"N.M.",IF(ABS(I420/G420)&gt;=10,"N.M.",I420/G420))))</f>
        <v>0</v>
      </c>
      <c r="M420" s="9">
        <v>0</v>
      </c>
      <c r="O420" s="9">
        <v>0</v>
      </c>
      <c r="Q420" s="9">
        <f aca="true" t="shared" si="138" ref="Q420:Q455">+M420-O420</f>
        <v>0</v>
      </c>
      <c r="S420" s="21">
        <f aca="true" t="shared" si="139" ref="S420:S455">IF(O420&lt;0,IF(Q420=0,0,IF(OR(O420=0,M420=0),"N.M.",IF(ABS(Q420/O420)&gt;=10,"N.M.",Q420/(-O420)))),IF(Q420=0,0,IF(OR(O420=0,M420=0),"N.M.",IF(ABS(Q420/O420)&gt;=10,"N.M.",Q420/O420))))</f>
        <v>0</v>
      </c>
      <c r="U420" s="9">
        <v>0</v>
      </c>
      <c r="W420" s="9">
        <v>0</v>
      </c>
      <c r="Y420" s="9">
        <f aca="true" t="shared" si="140" ref="Y420:Y455">+U420-W420</f>
        <v>0</v>
      </c>
      <c r="AA420" s="21">
        <f aca="true" t="shared" si="141" ref="AA420:AA455">IF(W420&lt;0,IF(Y420=0,0,IF(OR(W420=0,U420=0),"N.M.",IF(ABS(Y420/W420)&gt;=10,"N.M.",Y420/(-W420)))),IF(Y420=0,0,IF(OR(W420=0,U420=0),"N.M.",IF(ABS(Y420/W420)&gt;=10,"N.M.",Y420/W420))))</f>
        <v>0</v>
      </c>
      <c r="AC420" s="9">
        <v>0</v>
      </c>
      <c r="AE420" s="9">
        <v>-11.56</v>
      </c>
      <c r="AG420" s="9">
        <f aca="true" t="shared" si="142" ref="AG420:AG455">+AC420-AE420</f>
        <v>11.56</v>
      </c>
      <c r="AI420" s="21" t="str">
        <f aca="true" t="shared" si="143" ref="AI420:AI455">IF(AE420&lt;0,IF(AG420=0,0,IF(OR(AE420=0,AC420=0),"N.M.",IF(ABS(AG420/AE420)&gt;=10,"N.M.",AG420/(-AE420)))),IF(AG420=0,0,IF(OR(AE420=0,AC420=0),"N.M.",IF(ABS(AG420/AE420)&gt;=10,"N.M.",AG420/AE420))))</f>
        <v>N.M.</v>
      </c>
    </row>
    <row r="421" spans="1:35" ht="12.75" outlineLevel="1">
      <c r="A421" s="1" t="s">
        <v>871</v>
      </c>
      <c r="B421" s="16" t="s">
        <v>872</v>
      </c>
      <c r="C421" s="1" t="s">
        <v>1354</v>
      </c>
      <c r="E421" s="5">
        <v>4225</v>
      </c>
      <c r="G421" s="5">
        <v>4225</v>
      </c>
      <c r="I421" s="9">
        <f t="shared" si="136"/>
        <v>0</v>
      </c>
      <c r="K421" s="21">
        <f t="shared" si="137"/>
        <v>0</v>
      </c>
      <c r="M421" s="9">
        <v>13650</v>
      </c>
      <c r="O421" s="9">
        <v>13650</v>
      </c>
      <c r="Q421" s="9">
        <f t="shared" si="138"/>
        <v>0</v>
      </c>
      <c r="S421" s="21">
        <f t="shared" si="139"/>
        <v>0</v>
      </c>
      <c r="U421" s="9">
        <v>22100</v>
      </c>
      <c r="W421" s="9">
        <v>22100</v>
      </c>
      <c r="Y421" s="9">
        <f t="shared" si="140"/>
        <v>0</v>
      </c>
      <c r="AA421" s="21">
        <f t="shared" si="141"/>
        <v>0</v>
      </c>
      <c r="AC421" s="9">
        <v>51925</v>
      </c>
      <c r="AE421" s="9">
        <v>51925</v>
      </c>
      <c r="AG421" s="9">
        <f t="shared" si="142"/>
        <v>0</v>
      </c>
      <c r="AI421" s="21">
        <f t="shared" si="143"/>
        <v>0</v>
      </c>
    </row>
    <row r="422" spans="1:35" ht="12.75" outlineLevel="1">
      <c r="A422" s="1" t="s">
        <v>873</v>
      </c>
      <c r="B422" s="16" t="s">
        <v>874</v>
      </c>
      <c r="C422" s="1" t="s">
        <v>1355</v>
      </c>
      <c r="E422" s="5">
        <v>-555.81</v>
      </c>
      <c r="G422" s="5">
        <v>-555.81</v>
      </c>
      <c r="I422" s="9">
        <f t="shared" si="136"/>
        <v>0</v>
      </c>
      <c r="K422" s="21">
        <f t="shared" si="137"/>
        <v>0</v>
      </c>
      <c r="M422" s="9">
        <v>-1667.43</v>
      </c>
      <c r="O422" s="9">
        <v>-1667.43</v>
      </c>
      <c r="Q422" s="9">
        <f t="shared" si="138"/>
        <v>0</v>
      </c>
      <c r="S422" s="21">
        <f t="shared" si="139"/>
        <v>0</v>
      </c>
      <c r="U422" s="9">
        <v>-2779.05</v>
      </c>
      <c r="W422" s="9">
        <v>-2779.05</v>
      </c>
      <c r="Y422" s="9">
        <f t="shared" si="140"/>
        <v>0</v>
      </c>
      <c r="AA422" s="21">
        <f t="shared" si="141"/>
        <v>0</v>
      </c>
      <c r="AC422" s="9">
        <v>-6669.72</v>
      </c>
      <c r="AE422" s="9">
        <v>-6669.72</v>
      </c>
      <c r="AG422" s="9">
        <f t="shared" si="142"/>
        <v>0</v>
      </c>
      <c r="AI422" s="21">
        <f t="shared" si="143"/>
        <v>0</v>
      </c>
    </row>
    <row r="423" spans="1:35" ht="12.75" outlineLevel="1">
      <c r="A423" s="1" t="s">
        <v>875</v>
      </c>
      <c r="B423" s="16" t="s">
        <v>876</v>
      </c>
      <c r="C423" s="1" t="s">
        <v>1356</v>
      </c>
      <c r="E423" s="5">
        <v>493165.62</v>
      </c>
      <c r="G423" s="5">
        <v>11393.52</v>
      </c>
      <c r="I423" s="9">
        <f t="shared" si="136"/>
        <v>481772.1</v>
      </c>
      <c r="K423" s="21" t="str">
        <f t="shared" si="137"/>
        <v>N.M.</v>
      </c>
      <c r="M423" s="9">
        <v>1735990.93</v>
      </c>
      <c r="O423" s="9">
        <v>31568.52</v>
      </c>
      <c r="Q423" s="9">
        <f t="shared" si="138"/>
        <v>1704422.41</v>
      </c>
      <c r="S423" s="21" t="str">
        <f t="shared" si="139"/>
        <v>N.M.</v>
      </c>
      <c r="U423" s="9">
        <v>1747662.06</v>
      </c>
      <c r="W423" s="9">
        <v>81011.06</v>
      </c>
      <c r="Y423" s="9">
        <f t="shared" si="140"/>
        <v>1666651</v>
      </c>
      <c r="AA423" s="21" t="str">
        <f t="shared" si="141"/>
        <v>N.M.</v>
      </c>
      <c r="AC423" s="9">
        <v>1855288.85</v>
      </c>
      <c r="AE423" s="9">
        <v>293609.413</v>
      </c>
      <c r="AG423" s="9">
        <f t="shared" si="142"/>
        <v>1561679.4370000002</v>
      </c>
      <c r="AI423" s="21">
        <f t="shared" si="143"/>
        <v>5.318901124603931</v>
      </c>
    </row>
    <row r="424" spans="1:35" ht="12.75" outlineLevel="1">
      <c r="A424" s="1" t="s">
        <v>877</v>
      </c>
      <c r="B424" s="16" t="s">
        <v>878</v>
      </c>
      <c r="C424" s="1" t="s">
        <v>1357</v>
      </c>
      <c r="E424" s="5">
        <v>0</v>
      </c>
      <c r="G424" s="5">
        <v>119.87</v>
      </c>
      <c r="I424" s="9">
        <f t="shared" si="136"/>
        <v>-119.87</v>
      </c>
      <c r="K424" s="21" t="str">
        <f t="shared" si="137"/>
        <v>N.M.</v>
      </c>
      <c r="M424" s="9">
        <v>0</v>
      </c>
      <c r="O424" s="9">
        <v>201.12</v>
      </c>
      <c r="Q424" s="9">
        <f t="shared" si="138"/>
        <v>-201.12</v>
      </c>
      <c r="S424" s="21" t="str">
        <f t="shared" si="139"/>
        <v>N.M.</v>
      </c>
      <c r="U424" s="9">
        <v>0</v>
      </c>
      <c r="W424" s="9">
        <v>4773.96</v>
      </c>
      <c r="Y424" s="9">
        <f t="shared" si="140"/>
        <v>-4773.96</v>
      </c>
      <c r="AA424" s="21" t="str">
        <f t="shared" si="141"/>
        <v>N.M.</v>
      </c>
      <c r="AC424" s="9">
        <v>1614583.96</v>
      </c>
      <c r="AE424" s="9">
        <v>26163.19</v>
      </c>
      <c r="AG424" s="9">
        <f t="shared" si="142"/>
        <v>1588420.77</v>
      </c>
      <c r="AI424" s="21" t="str">
        <f t="shared" si="143"/>
        <v>N.M.</v>
      </c>
    </row>
    <row r="425" spans="1:35" ht="12.75" outlineLevel="1">
      <c r="A425" s="1" t="s">
        <v>879</v>
      </c>
      <c r="B425" s="16" t="s">
        <v>880</v>
      </c>
      <c r="C425" s="1" t="s">
        <v>1358</v>
      </c>
      <c r="E425" s="5">
        <v>90909.32</v>
      </c>
      <c r="G425" s="5">
        <v>-6304.71</v>
      </c>
      <c r="I425" s="9">
        <f t="shared" si="136"/>
        <v>97214.03000000001</v>
      </c>
      <c r="K425" s="21" t="str">
        <f t="shared" si="137"/>
        <v>N.M.</v>
      </c>
      <c r="M425" s="9">
        <v>333975.9</v>
      </c>
      <c r="O425" s="9">
        <v>22714.96</v>
      </c>
      <c r="Q425" s="9">
        <f t="shared" si="138"/>
        <v>311260.94</v>
      </c>
      <c r="S425" s="21" t="str">
        <f t="shared" si="139"/>
        <v>N.M.</v>
      </c>
      <c r="U425" s="9">
        <v>551236.77</v>
      </c>
      <c r="W425" s="9">
        <v>27659.79</v>
      </c>
      <c r="Y425" s="9">
        <f t="shared" si="140"/>
        <v>523576.98000000004</v>
      </c>
      <c r="AA425" s="21" t="str">
        <f t="shared" si="141"/>
        <v>N.M.</v>
      </c>
      <c r="AC425" s="9">
        <v>783136.16</v>
      </c>
      <c r="AE425" s="9">
        <v>275732.39</v>
      </c>
      <c r="AG425" s="9">
        <f t="shared" si="142"/>
        <v>507403.77</v>
      </c>
      <c r="AI425" s="21">
        <f t="shared" si="143"/>
        <v>1.8402037207163076</v>
      </c>
    </row>
    <row r="426" spans="1:35" ht="12.75" outlineLevel="1">
      <c r="A426" s="1" t="s">
        <v>881</v>
      </c>
      <c r="B426" s="16" t="s">
        <v>882</v>
      </c>
      <c r="C426" s="1" t="s">
        <v>1359</v>
      </c>
      <c r="E426" s="5">
        <v>395</v>
      </c>
      <c r="G426" s="5">
        <v>487</v>
      </c>
      <c r="I426" s="9">
        <f t="shared" si="136"/>
        <v>-92</v>
      </c>
      <c r="K426" s="21">
        <f t="shared" si="137"/>
        <v>-0.188911704312115</v>
      </c>
      <c r="M426" s="9">
        <v>30123.45</v>
      </c>
      <c r="O426" s="9">
        <v>30399.45</v>
      </c>
      <c r="Q426" s="9">
        <f t="shared" si="138"/>
        <v>-276</v>
      </c>
      <c r="S426" s="21">
        <f t="shared" si="139"/>
        <v>-0.009079111628664335</v>
      </c>
      <c r="U426" s="9">
        <v>31158.45</v>
      </c>
      <c r="W426" s="9">
        <v>31618.45</v>
      </c>
      <c r="Y426" s="9">
        <f t="shared" si="140"/>
        <v>-460</v>
      </c>
      <c r="AA426" s="21">
        <f t="shared" si="141"/>
        <v>-0.014548467745888872</v>
      </c>
      <c r="AC426" s="9">
        <v>65129.9</v>
      </c>
      <c r="AE426" s="9">
        <v>65865.9</v>
      </c>
      <c r="AG426" s="9">
        <f t="shared" si="142"/>
        <v>-735.9999999999927</v>
      </c>
      <c r="AI426" s="21">
        <f t="shared" si="143"/>
        <v>-0.01117421913311733</v>
      </c>
    </row>
    <row r="427" spans="1:35" ht="12.75" outlineLevel="1">
      <c r="A427" s="1" t="s">
        <v>883</v>
      </c>
      <c r="B427" s="16" t="s">
        <v>884</v>
      </c>
      <c r="C427" s="1" t="s">
        <v>1360</v>
      </c>
      <c r="E427" s="5">
        <v>0</v>
      </c>
      <c r="G427" s="5">
        <v>0</v>
      </c>
      <c r="I427" s="9">
        <f t="shared" si="136"/>
        <v>0</v>
      </c>
      <c r="K427" s="21">
        <f t="shared" si="137"/>
        <v>0</v>
      </c>
      <c r="M427" s="9">
        <v>0</v>
      </c>
      <c r="O427" s="9">
        <v>0</v>
      </c>
      <c r="Q427" s="9">
        <f t="shared" si="138"/>
        <v>0</v>
      </c>
      <c r="S427" s="21">
        <f t="shared" si="139"/>
        <v>0</v>
      </c>
      <c r="U427" s="9">
        <v>0</v>
      </c>
      <c r="W427" s="9">
        <v>0</v>
      </c>
      <c r="Y427" s="9">
        <f t="shared" si="140"/>
        <v>0</v>
      </c>
      <c r="AA427" s="21">
        <f t="shared" si="141"/>
        <v>0</v>
      </c>
      <c r="AC427" s="9">
        <v>33000</v>
      </c>
      <c r="AE427" s="9">
        <v>0</v>
      </c>
      <c r="AG427" s="9">
        <f t="shared" si="142"/>
        <v>33000</v>
      </c>
      <c r="AI427" s="21" t="str">
        <f t="shared" si="143"/>
        <v>N.M.</v>
      </c>
    </row>
    <row r="428" spans="1:35" ht="12.75" outlineLevel="1">
      <c r="A428" s="1" t="s">
        <v>885</v>
      </c>
      <c r="B428" s="16" t="s">
        <v>886</v>
      </c>
      <c r="C428" s="1" t="s">
        <v>1361</v>
      </c>
      <c r="E428" s="5">
        <v>0</v>
      </c>
      <c r="G428" s="5">
        <v>8489.41</v>
      </c>
      <c r="I428" s="9">
        <f t="shared" si="136"/>
        <v>-8489.41</v>
      </c>
      <c r="K428" s="21" t="str">
        <f t="shared" si="137"/>
        <v>N.M.</v>
      </c>
      <c r="M428" s="9">
        <v>-3900.57</v>
      </c>
      <c r="O428" s="9">
        <v>13259.65</v>
      </c>
      <c r="Q428" s="9">
        <f t="shared" si="138"/>
        <v>-17160.22</v>
      </c>
      <c r="S428" s="21">
        <f t="shared" si="139"/>
        <v>-1.2941683981100558</v>
      </c>
      <c r="U428" s="9">
        <v>0</v>
      </c>
      <c r="W428" s="9">
        <v>24364.19</v>
      </c>
      <c r="Y428" s="9">
        <f t="shared" si="140"/>
        <v>-24364.19</v>
      </c>
      <c r="AA428" s="21" t="str">
        <f t="shared" si="141"/>
        <v>N.M.</v>
      </c>
      <c r="AC428" s="9">
        <v>31142.2</v>
      </c>
      <c r="AE428" s="9">
        <v>169020.79</v>
      </c>
      <c r="AG428" s="9">
        <f t="shared" si="142"/>
        <v>-137878.59</v>
      </c>
      <c r="AI428" s="21">
        <f t="shared" si="143"/>
        <v>-0.8157492933265783</v>
      </c>
    </row>
    <row r="429" spans="1:35" ht="12.75" outlineLevel="1">
      <c r="A429" s="1" t="s">
        <v>887</v>
      </c>
      <c r="B429" s="16" t="s">
        <v>888</v>
      </c>
      <c r="C429" s="1" t="s">
        <v>1362</v>
      </c>
      <c r="E429" s="5">
        <v>2089.01</v>
      </c>
      <c r="G429" s="5">
        <v>2137.51</v>
      </c>
      <c r="I429" s="9">
        <f t="shared" si="136"/>
        <v>-48.5</v>
      </c>
      <c r="K429" s="21">
        <f t="shared" si="137"/>
        <v>-0.022689952327708405</v>
      </c>
      <c r="M429" s="9">
        <v>6346.91</v>
      </c>
      <c r="O429" s="9">
        <v>6514.46</v>
      </c>
      <c r="Q429" s="9">
        <f t="shared" si="138"/>
        <v>-167.55000000000018</v>
      </c>
      <c r="S429" s="21">
        <f t="shared" si="139"/>
        <v>-0.025719706621884268</v>
      </c>
      <c r="U429" s="9">
        <v>10627.74</v>
      </c>
      <c r="W429" s="9">
        <v>10854.44</v>
      </c>
      <c r="Y429" s="9">
        <f t="shared" si="140"/>
        <v>-226.70000000000073</v>
      </c>
      <c r="AA429" s="21">
        <f t="shared" si="141"/>
        <v>-0.0208854625388321</v>
      </c>
      <c r="AC429" s="9">
        <v>25766.54</v>
      </c>
      <c r="AE429" s="9">
        <v>25789.09</v>
      </c>
      <c r="AG429" s="9">
        <f t="shared" si="142"/>
        <v>-22.549999999999272</v>
      </c>
      <c r="AI429" s="21">
        <f t="shared" si="143"/>
        <v>-0.0008744007640439919</v>
      </c>
    </row>
    <row r="430" spans="1:35" ht="12.75" outlineLevel="1">
      <c r="A430" s="1" t="s">
        <v>889</v>
      </c>
      <c r="B430" s="16" t="s">
        <v>890</v>
      </c>
      <c r="C430" s="1" t="s">
        <v>1363</v>
      </c>
      <c r="E430" s="5">
        <v>0</v>
      </c>
      <c r="G430" s="5">
        <v>-10007.16</v>
      </c>
      <c r="I430" s="9">
        <f t="shared" si="136"/>
        <v>10007.16</v>
      </c>
      <c r="K430" s="21" t="str">
        <f t="shared" si="137"/>
        <v>N.M.</v>
      </c>
      <c r="M430" s="9">
        <v>-3.08</v>
      </c>
      <c r="O430" s="9">
        <v>-10383.06</v>
      </c>
      <c r="Q430" s="9">
        <f t="shared" si="138"/>
        <v>10379.98</v>
      </c>
      <c r="S430" s="21">
        <f t="shared" si="139"/>
        <v>0.9997033629777734</v>
      </c>
      <c r="U430" s="9">
        <v>-3.08</v>
      </c>
      <c r="W430" s="9">
        <v>-10472.92</v>
      </c>
      <c r="Y430" s="9">
        <f t="shared" si="140"/>
        <v>10469.84</v>
      </c>
      <c r="AA430" s="21">
        <f t="shared" si="141"/>
        <v>0.999705908189884</v>
      </c>
      <c r="AC430" s="9">
        <v>-75784.22</v>
      </c>
      <c r="AE430" s="9">
        <v>-10729.46</v>
      </c>
      <c r="AG430" s="9">
        <f t="shared" si="142"/>
        <v>-65054.76</v>
      </c>
      <c r="AI430" s="21">
        <f t="shared" si="143"/>
        <v>-6.063190505393562</v>
      </c>
    </row>
    <row r="431" spans="1:35" ht="12.75" outlineLevel="1">
      <c r="A431" s="1" t="s">
        <v>891</v>
      </c>
      <c r="B431" s="16" t="s">
        <v>892</v>
      </c>
      <c r="C431" s="1" t="s">
        <v>1364</v>
      </c>
      <c r="E431" s="5">
        <v>0</v>
      </c>
      <c r="G431" s="5">
        <v>0</v>
      </c>
      <c r="I431" s="9">
        <f t="shared" si="136"/>
        <v>0</v>
      </c>
      <c r="K431" s="21">
        <f t="shared" si="137"/>
        <v>0</v>
      </c>
      <c r="M431" s="9">
        <v>0</v>
      </c>
      <c r="O431" s="9">
        <v>-506673.07</v>
      </c>
      <c r="Q431" s="9">
        <f t="shared" si="138"/>
        <v>506673.07</v>
      </c>
      <c r="S431" s="21" t="str">
        <f t="shared" si="139"/>
        <v>N.M.</v>
      </c>
      <c r="U431" s="9">
        <v>0</v>
      </c>
      <c r="W431" s="9">
        <v>-506673.07</v>
      </c>
      <c r="Y431" s="9">
        <f t="shared" si="140"/>
        <v>506673.07</v>
      </c>
      <c r="AA431" s="21" t="str">
        <f t="shared" si="141"/>
        <v>N.M.</v>
      </c>
      <c r="AC431" s="9">
        <v>-531230.07</v>
      </c>
      <c r="AE431" s="9">
        <v>-474117.96</v>
      </c>
      <c r="AG431" s="9">
        <f t="shared" si="142"/>
        <v>-57112.10999999993</v>
      </c>
      <c r="AI431" s="21">
        <f t="shared" si="143"/>
        <v>-0.12045970585041732</v>
      </c>
    </row>
    <row r="432" spans="1:35" ht="12.75" outlineLevel="1">
      <c r="A432" s="1" t="s">
        <v>893</v>
      </c>
      <c r="B432" s="16" t="s">
        <v>894</v>
      </c>
      <c r="C432" s="1" t="s">
        <v>1365</v>
      </c>
      <c r="E432" s="5">
        <v>0</v>
      </c>
      <c r="G432" s="5">
        <v>-48673.34</v>
      </c>
      <c r="I432" s="9">
        <f t="shared" si="136"/>
        <v>48673.34</v>
      </c>
      <c r="K432" s="21" t="str">
        <f t="shared" si="137"/>
        <v>N.M.</v>
      </c>
      <c r="M432" s="9">
        <v>0</v>
      </c>
      <c r="O432" s="9">
        <v>-148757.8</v>
      </c>
      <c r="Q432" s="9">
        <f t="shared" si="138"/>
        <v>148757.8</v>
      </c>
      <c r="S432" s="21" t="str">
        <f t="shared" si="139"/>
        <v>N.M.</v>
      </c>
      <c r="U432" s="9">
        <v>0</v>
      </c>
      <c r="W432" s="9">
        <v>-236074.52</v>
      </c>
      <c r="Y432" s="9">
        <f t="shared" si="140"/>
        <v>236074.52</v>
      </c>
      <c r="AA432" s="21" t="str">
        <f t="shared" si="141"/>
        <v>N.M.</v>
      </c>
      <c r="AC432" s="9">
        <v>-266017.12</v>
      </c>
      <c r="AE432" s="9">
        <v>-320334.04</v>
      </c>
      <c r="AG432" s="9">
        <f t="shared" si="142"/>
        <v>54316.919999999984</v>
      </c>
      <c r="AI432" s="21">
        <f t="shared" si="143"/>
        <v>0.1695633720350169</v>
      </c>
    </row>
    <row r="433" spans="1:35" ht="12.75" outlineLevel="1">
      <c r="A433" s="1" t="s">
        <v>895</v>
      </c>
      <c r="B433" s="16" t="s">
        <v>896</v>
      </c>
      <c r="C433" s="1" t="s">
        <v>1366</v>
      </c>
      <c r="E433" s="5">
        <v>0</v>
      </c>
      <c r="G433" s="5">
        <v>0</v>
      </c>
      <c r="I433" s="9">
        <f t="shared" si="136"/>
        <v>0</v>
      </c>
      <c r="K433" s="21">
        <f t="shared" si="137"/>
        <v>0</v>
      </c>
      <c r="M433" s="9">
        <v>0</v>
      </c>
      <c r="O433" s="9">
        <v>0</v>
      </c>
      <c r="Q433" s="9">
        <f t="shared" si="138"/>
        <v>0</v>
      </c>
      <c r="S433" s="21">
        <f t="shared" si="139"/>
        <v>0</v>
      </c>
      <c r="U433" s="9">
        <v>0</v>
      </c>
      <c r="W433" s="9">
        <v>0</v>
      </c>
      <c r="Y433" s="9">
        <f t="shared" si="140"/>
        <v>0</v>
      </c>
      <c r="AA433" s="21">
        <f t="shared" si="141"/>
        <v>0</v>
      </c>
      <c r="AC433" s="9">
        <v>0</v>
      </c>
      <c r="AE433" s="9">
        <v>201671.35</v>
      </c>
      <c r="AG433" s="9">
        <f t="shared" si="142"/>
        <v>-201671.35</v>
      </c>
      <c r="AI433" s="21" t="str">
        <f t="shared" si="143"/>
        <v>N.M.</v>
      </c>
    </row>
    <row r="434" spans="1:35" ht="12.75" outlineLevel="1">
      <c r="A434" s="1" t="s">
        <v>897</v>
      </c>
      <c r="B434" s="16" t="s">
        <v>898</v>
      </c>
      <c r="C434" s="1" t="s">
        <v>1367</v>
      </c>
      <c r="E434" s="5">
        <v>0</v>
      </c>
      <c r="G434" s="5">
        <v>-5294.58</v>
      </c>
      <c r="I434" s="9">
        <f t="shared" si="136"/>
        <v>5294.58</v>
      </c>
      <c r="K434" s="21" t="str">
        <f t="shared" si="137"/>
        <v>N.M.</v>
      </c>
      <c r="M434" s="9">
        <v>0</v>
      </c>
      <c r="O434" s="9">
        <v>-4954.26</v>
      </c>
      <c r="Q434" s="9">
        <f t="shared" si="138"/>
        <v>4954.26</v>
      </c>
      <c r="S434" s="21" t="str">
        <f t="shared" si="139"/>
        <v>N.M.</v>
      </c>
      <c r="U434" s="9">
        <v>37.1</v>
      </c>
      <c r="W434" s="9">
        <v>-2932.74</v>
      </c>
      <c r="Y434" s="9">
        <f t="shared" si="140"/>
        <v>2969.8399999999997</v>
      </c>
      <c r="AA434" s="21">
        <f t="shared" si="141"/>
        <v>1.0126502860805935</v>
      </c>
      <c r="AC434" s="9">
        <v>8294.84</v>
      </c>
      <c r="AE434" s="9">
        <v>17601.07</v>
      </c>
      <c r="AG434" s="9">
        <f t="shared" si="142"/>
        <v>-9306.23</v>
      </c>
      <c r="AI434" s="21">
        <f t="shared" si="143"/>
        <v>-0.5287309237449769</v>
      </c>
    </row>
    <row r="435" spans="1:35" ht="12.75" outlineLevel="1">
      <c r="A435" s="1" t="s">
        <v>899</v>
      </c>
      <c r="B435" s="16" t="s">
        <v>900</v>
      </c>
      <c r="C435" s="1" t="s">
        <v>1368</v>
      </c>
      <c r="E435" s="5">
        <v>0</v>
      </c>
      <c r="G435" s="5">
        <v>0</v>
      </c>
      <c r="I435" s="9">
        <f t="shared" si="136"/>
        <v>0</v>
      </c>
      <c r="K435" s="21">
        <f t="shared" si="137"/>
        <v>0</v>
      </c>
      <c r="M435" s="9">
        <v>0</v>
      </c>
      <c r="O435" s="9">
        <v>0</v>
      </c>
      <c r="Q435" s="9">
        <f t="shared" si="138"/>
        <v>0</v>
      </c>
      <c r="S435" s="21">
        <f t="shared" si="139"/>
        <v>0</v>
      </c>
      <c r="U435" s="9">
        <v>0</v>
      </c>
      <c r="W435" s="9">
        <v>0</v>
      </c>
      <c r="Y435" s="9">
        <f t="shared" si="140"/>
        <v>0</v>
      </c>
      <c r="AA435" s="21">
        <f t="shared" si="141"/>
        <v>0</v>
      </c>
      <c r="AC435" s="9">
        <v>0</v>
      </c>
      <c r="AE435" s="9">
        <v>-1320.2</v>
      </c>
      <c r="AG435" s="9">
        <f t="shared" si="142"/>
        <v>1320.2</v>
      </c>
      <c r="AI435" s="21" t="str">
        <f t="shared" si="143"/>
        <v>N.M.</v>
      </c>
    </row>
    <row r="436" spans="1:35" ht="12.75" outlineLevel="1">
      <c r="A436" s="1" t="s">
        <v>901</v>
      </c>
      <c r="B436" s="16" t="s">
        <v>902</v>
      </c>
      <c r="C436" s="1" t="s">
        <v>1369</v>
      </c>
      <c r="E436" s="5">
        <v>0</v>
      </c>
      <c r="G436" s="5">
        <v>0</v>
      </c>
      <c r="I436" s="9">
        <f t="shared" si="136"/>
        <v>0</v>
      </c>
      <c r="K436" s="21">
        <f t="shared" si="137"/>
        <v>0</v>
      </c>
      <c r="M436" s="9">
        <v>0</v>
      </c>
      <c r="O436" s="9">
        <v>0</v>
      </c>
      <c r="Q436" s="9">
        <f t="shared" si="138"/>
        <v>0</v>
      </c>
      <c r="S436" s="21">
        <f t="shared" si="139"/>
        <v>0</v>
      </c>
      <c r="U436" s="9">
        <v>0</v>
      </c>
      <c r="W436" s="9">
        <v>0</v>
      </c>
      <c r="Y436" s="9">
        <f t="shared" si="140"/>
        <v>0</v>
      </c>
      <c r="AA436" s="21">
        <f t="shared" si="141"/>
        <v>0</v>
      </c>
      <c r="AC436" s="9">
        <v>0</v>
      </c>
      <c r="AE436" s="9">
        <v>-263631.55</v>
      </c>
      <c r="AG436" s="9">
        <f t="shared" si="142"/>
        <v>263631.55</v>
      </c>
      <c r="AI436" s="21" t="str">
        <f t="shared" si="143"/>
        <v>N.M.</v>
      </c>
    </row>
    <row r="437" spans="1:35" ht="12.75" outlineLevel="1">
      <c r="A437" s="1" t="s">
        <v>903</v>
      </c>
      <c r="B437" s="16" t="s">
        <v>904</v>
      </c>
      <c r="C437" s="1" t="s">
        <v>1370</v>
      </c>
      <c r="E437" s="5">
        <v>-674020</v>
      </c>
      <c r="G437" s="5">
        <v>93578</v>
      </c>
      <c r="I437" s="9">
        <f t="shared" si="136"/>
        <v>-767598</v>
      </c>
      <c r="K437" s="21">
        <f t="shared" si="137"/>
        <v>-8.202761332791896</v>
      </c>
      <c r="M437" s="9">
        <v>-1926687.24</v>
      </c>
      <c r="O437" s="9">
        <v>-1334664</v>
      </c>
      <c r="Q437" s="9">
        <f t="shared" si="138"/>
        <v>-592023.24</v>
      </c>
      <c r="S437" s="21">
        <f t="shared" si="139"/>
        <v>-0.4435747424070777</v>
      </c>
      <c r="U437" s="9">
        <v>-3686377</v>
      </c>
      <c r="W437" s="9">
        <v>-3600157</v>
      </c>
      <c r="Y437" s="9">
        <f t="shared" si="140"/>
        <v>-86220</v>
      </c>
      <c r="AA437" s="21">
        <f t="shared" si="141"/>
        <v>-0.0239489555594381</v>
      </c>
      <c r="AC437" s="9">
        <v>-1298133</v>
      </c>
      <c r="AE437" s="9">
        <v>-212467</v>
      </c>
      <c r="AG437" s="9">
        <f t="shared" si="142"/>
        <v>-1085666</v>
      </c>
      <c r="AI437" s="21">
        <f t="shared" si="143"/>
        <v>-5.109809994022601</v>
      </c>
    </row>
    <row r="438" spans="1:35" ht="12.75" outlineLevel="1">
      <c r="A438" s="1" t="s">
        <v>905</v>
      </c>
      <c r="B438" s="16" t="s">
        <v>906</v>
      </c>
      <c r="C438" s="1" t="s">
        <v>1371</v>
      </c>
      <c r="E438" s="5">
        <v>740373</v>
      </c>
      <c r="G438" s="5">
        <v>-50629</v>
      </c>
      <c r="I438" s="9">
        <f t="shared" si="136"/>
        <v>791002</v>
      </c>
      <c r="K438" s="21" t="str">
        <f t="shared" si="137"/>
        <v>N.M.</v>
      </c>
      <c r="M438" s="9">
        <v>2022985</v>
      </c>
      <c r="O438" s="9">
        <v>1373732</v>
      </c>
      <c r="Q438" s="9">
        <f t="shared" si="138"/>
        <v>649253</v>
      </c>
      <c r="S438" s="21">
        <f t="shared" si="139"/>
        <v>0.4726198414246738</v>
      </c>
      <c r="U438" s="9">
        <v>4029181</v>
      </c>
      <c r="W438" s="9">
        <v>3777212</v>
      </c>
      <c r="Y438" s="9">
        <f t="shared" si="140"/>
        <v>251969</v>
      </c>
      <c r="AA438" s="21">
        <f t="shared" si="141"/>
        <v>0.06670766692470531</v>
      </c>
      <c r="AC438" s="9">
        <v>2223080</v>
      </c>
      <c r="AE438" s="9">
        <v>573842</v>
      </c>
      <c r="AG438" s="9">
        <f t="shared" si="142"/>
        <v>1649238</v>
      </c>
      <c r="AI438" s="21">
        <f t="shared" si="143"/>
        <v>2.874028042562238</v>
      </c>
    </row>
    <row r="439" spans="1:35" ht="12.75" outlineLevel="1">
      <c r="A439" s="1" t="s">
        <v>907</v>
      </c>
      <c r="B439" s="16" t="s">
        <v>908</v>
      </c>
      <c r="C439" s="1" t="s">
        <v>1372</v>
      </c>
      <c r="E439" s="5">
        <v>-599620.59</v>
      </c>
      <c r="G439" s="5">
        <v>-85629.54</v>
      </c>
      <c r="I439" s="9">
        <f t="shared" si="136"/>
        <v>-513991.05</v>
      </c>
      <c r="K439" s="21">
        <f t="shared" si="137"/>
        <v>-6.002496918703523</v>
      </c>
      <c r="M439" s="9">
        <v>-1467679.88</v>
      </c>
      <c r="O439" s="9">
        <v>-268827.56</v>
      </c>
      <c r="Q439" s="9">
        <f t="shared" si="138"/>
        <v>-1198852.3199999998</v>
      </c>
      <c r="S439" s="21">
        <f t="shared" si="139"/>
        <v>-4.459558833923128</v>
      </c>
      <c r="U439" s="9">
        <v>-2051377.96</v>
      </c>
      <c r="W439" s="9">
        <v>-440001.95</v>
      </c>
      <c r="Y439" s="9">
        <f t="shared" si="140"/>
        <v>-1611376.01</v>
      </c>
      <c r="AA439" s="21">
        <f t="shared" si="141"/>
        <v>-3.662201974332159</v>
      </c>
      <c r="AC439" s="9">
        <v>-2227409.76</v>
      </c>
      <c r="AE439" s="9">
        <v>-562183.94</v>
      </c>
      <c r="AG439" s="9">
        <f t="shared" si="142"/>
        <v>-1665225.8199999998</v>
      </c>
      <c r="AI439" s="21">
        <f t="shared" si="143"/>
        <v>-2.9620657964722366</v>
      </c>
    </row>
    <row r="440" spans="1:35" ht="12.75" outlineLevel="1">
      <c r="A440" s="1" t="s">
        <v>909</v>
      </c>
      <c r="B440" s="16" t="s">
        <v>910</v>
      </c>
      <c r="C440" s="1" t="s">
        <v>1373</v>
      </c>
      <c r="E440" s="5">
        <v>533267.59</v>
      </c>
      <c r="G440" s="5">
        <v>42680.54</v>
      </c>
      <c r="I440" s="9">
        <f t="shared" si="136"/>
        <v>490587.05</v>
      </c>
      <c r="K440" s="21" t="str">
        <f t="shared" si="137"/>
        <v>N.M.</v>
      </c>
      <c r="M440" s="9">
        <v>1274036.88</v>
      </c>
      <c r="O440" s="9">
        <v>229759.56</v>
      </c>
      <c r="Q440" s="9">
        <f t="shared" si="138"/>
        <v>1044277.3199999998</v>
      </c>
      <c r="S440" s="21">
        <f t="shared" si="139"/>
        <v>4.545087568935107</v>
      </c>
      <c r="U440" s="9">
        <v>1708573.96</v>
      </c>
      <c r="W440" s="9">
        <v>262946.95</v>
      </c>
      <c r="Y440" s="9">
        <f t="shared" si="140"/>
        <v>1445627.01</v>
      </c>
      <c r="AA440" s="21">
        <f t="shared" si="141"/>
        <v>5.497789611174421</v>
      </c>
      <c r="AC440" s="9">
        <v>1302462.76</v>
      </c>
      <c r="AE440" s="9">
        <v>200808.94</v>
      </c>
      <c r="AG440" s="9">
        <f t="shared" si="142"/>
        <v>1101653.82</v>
      </c>
      <c r="AI440" s="21">
        <f t="shared" si="143"/>
        <v>5.486079554027824</v>
      </c>
    </row>
    <row r="441" spans="1:35" ht="12.75" outlineLevel="1">
      <c r="A441" s="1" t="s">
        <v>911</v>
      </c>
      <c r="B441" s="16" t="s">
        <v>912</v>
      </c>
      <c r="C441" s="1" t="s">
        <v>1374</v>
      </c>
      <c r="E441" s="5">
        <v>434192.42</v>
      </c>
      <c r="G441" s="5">
        <v>687012.01</v>
      </c>
      <c r="I441" s="9">
        <f t="shared" si="136"/>
        <v>-252819.59000000003</v>
      </c>
      <c r="K441" s="21">
        <f t="shared" si="137"/>
        <v>-0.3679987923355227</v>
      </c>
      <c r="M441" s="9">
        <v>1263057.26</v>
      </c>
      <c r="O441" s="9">
        <v>2689547.6</v>
      </c>
      <c r="Q441" s="9">
        <f t="shared" si="138"/>
        <v>-1426490.34</v>
      </c>
      <c r="S441" s="21">
        <f t="shared" si="139"/>
        <v>-0.5303830056772373</v>
      </c>
      <c r="U441" s="9">
        <v>2037926.6</v>
      </c>
      <c r="W441" s="9">
        <v>5088690.3</v>
      </c>
      <c r="Y441" s="9">
        <f t="shared" si="140"/>
        <v>-3050763.6999999997</v>
      </c>
      <c r="AA441" s="21">
        <f t="shared" si="141"/>
        <v>-0.5995184458366428</v>
      </c>
      <c r="AC441" s="9">
        <v>7095599.16</v>
      </c>
      <c r="AE441" s="9">
        <v>65056133.3</v>
      </c>
      <c r="AG441" s="9">
        <f t="shared" si="142"/>
        <v>-57960534.14</v>
      </c>
      <c r="AI441" s="21">
        <f t="shared" si="143"/>
        <v>-0.8909311267043902</v>
      </c>
    </row>
    <row r="442" spans="1:35" ht="12.75" outlineLevel="1">
      <c r="A442" s="1" t="s">
        <v>913</v>
      </c>
      <c r="B442" s="16" t="s">
        <v>914</v>
      </c>
      <c r="C442" s="1" t="s">
        <v>1375</v>
      </c>
      <c r="E442" s="5">
        <v>-347033.47</v>
      </c>
      <c r="G442" s="5">
        <v>-569517.55</v>
      </c>
      <c r="I442" s="9">
        <f t="shared" si="136"/>
        <v>222484.08000000007</v>
      </c>
      <c r="K442" s="21">
        <f t="shared" si="137"/>
        <v>0.3906535979444357</v>
      </c>
      <c r="M442" s="9">
        <v>-1035052.43</v>
      </c>
      <c r="O442" s="9">
        <v>-2326871.43</v>
      </c>
      <c r="Q442" s="9">
        <f t="shared" si="138"/>
        <v>1291819</v>
      </c>
      <c r="S442" s="21">
        <f t="shared" si="139"/>
        <v>0.5551742065955058</v>
      </c>
      <c r="U442" s="9">
        <v>-1700909.85</v>
      </c>
      <c r="W442" s="9">
        <v>-4468912.95</v>
      </c>
      <c r="Y442" s="9">
        <f t="shared" si="140"/>
        <v>2768003.1</v>
      </c>
      <c r="AA442" s="21">
        <f t="shared" si="141"/>
        <v>0.6193906954486549</v>
      </c>
      <c r="AC442" s="9">
        <v>-6267451.23</v>
      </c>
      <c r="AE442" s="9">
        <v>-64059980.45</v>
      </c>
      <c r="AG442" s="9">
        <f t="shared" si="142"/>
        <v>57792529.22</v>
      </c>
      <c r="AI442" s="21">
        <f t="shared" si="143"/>
        <v>0.9021627670509225</v>
      </c>
    </row>
    <row r="443" spans="1:35" ht="12.75" outlineLevel="1">
      <c r="A443" s="1" t="s">
        <v>915</v>
      </c>
      <c r="B443" s="16" t="s">
        <v>916</v>
      </c>
      <c r="C443" s="1" t="s">
        <v>1376</v>
      </c>
      <c r="E443" s="5">
        <v>131867.77</v>
      </c>
      <c r="G443" s="5">
        <v>-87468.97</v>
      </c>
      <c r="I443" s="9">
        <f t="shared" si="136"/>
        <v>219336.74</v>
      </c>
      <c r="K443" s="21">
        <f t="shared" si="137"/>
        <v>2.50759486478462</v>
      </c>
      <c r="M443" s="9">
        <v>455135.46</v>
      </c>
      <c r="O443" s="9">
        <v>81165.86</v>
      </c>
      <c r="Q443" s="9">
        <f t="shared" si="138"/>
        <v>373969.60000000003</v>
      </c>
      <c r="S443" s="21">
        <f t="shared" si="139"/>
        <v>4.607474127668949</v>
      </c>
      <c r="U443" s="9">
        <v>767814.83</v>
      </c>
      <c r="W443" s="9">
        <v>1788927.36</v>
      </c>
      <c r="Y443" s="9">
        <f t="shared" si="140"/>
        <v>-1021112.5300000001</v>
      </c>
      <c r="AA443" s="21">
        <f t="shared" si="141"/>
        <v>-0.5707959712796835</v>
      </c>
      <c r="AC443" s="9">
        <v>-111354.34</v>
      </c>
      <c r="AE443" s="9">
        <v>1295881.74</v>
      </c>
      <c r="AG443" s="9">
        <f t="shared" si="142"/>
        <v>-1407236.08</v>
      </c>
      <c r="AI443" s="21">
        <f t="shared" si="143"/>
        <v>-1.085929399699698</v>
      </c>
    </row>
    <row r="444" spans="1:35" ht="12.75" outlineLevel="1">
      <c r="A444" s="1" t="s">
        <v>917</v>
      </c>
      <c r="B444" s="16" t="s">
        <v>918</v>
      </c>
      <c r="C444" s="1" t="s">
        <v>1377</v>
      </c>
      <c r="E444" s="5">
        <v>0</v>
      </c>
      <c r="G444" s="5">
        <v>16079.84</v>
      </c>
      <c r="I444" s="9">
        <f t="shared" si="136"/>
        <v>-16079.84</v>
      </c>
      <c r="K444" s="21" t="str">
        <f t="shared" si="137"/>
        <v>N.M.</v>
      </c>
      <c r="M444" s="9">
        <v>82.31</v>
      </c>
      <c r="O444" s="9">
        <v>152811.27</v>
      </c>
      <c r="Q444" s="9">
        <f t="shared" si="138"/>
        <v>-152728.96</v>
      </c>
      <c r="S444" s="21">
        <f t="shared" si="139"/>
        <v>-0.9994613617176272</v>
      </c>
      <c r="U444" s="9">
        <v>-1091.84</v>
      </c>
      <c r="W444" s="9">
        <v>121604.49</v>
      </c>
      <c r="Y444" s="9">
        <f t="shared" si="140"/>
        <v>-122696.33</v>
      </c>
      <c r="AA444" s="21">
        <f t="shared" si="141"/>
        <v>-1.0089786158389382</v>
      </c>
      <c r="AC444" s="9">
        <v>-55214.06</v>
      </c>
      <c r="AE444" s="9">
        <v>124047.394</v>
      </c>
      <c r="AG444" s="9">
        <f t="shared" si="142"/>
        <v>-179261.454</v>
      </c>
      <c r="AI444" s="21">
        <f t="shared" si="143"/>
        <v>-1.4451045541512948</v>
      </c>
    </row>
    <row r="445" spans="1:35" ht="12.75" outlineLevel="1">
      <c r="A445" s="1" t="s">
        <v>919</v>
      </c>
      <c r="B445" s="16" t="s">
        <v>920</v>
      </c>
      <c r="C445" s="1" t="s">
        <v>1378</v>
      </c>
      <c r="E445" s="5">
        <v>0</v>
      </c>
      <c r="G445" s="5">
        <v>0</v>
      </c>
      <c r="I445" s="9">
        <f t="shared" si="136"/>
        <v>0</v>
      </c>
      <c r="K445" s="21">
        <f t="shared" si="137"/>
        <v>0</v>
      </c>
      <c r="M445" s="9">
        <v>0</v>
      </c>
      <c r="O445" s="9">
        <v>-130163.69</v>
      </c>
      <c r="Q445" s="9">
        <f t="shared" si="138"/>
        <v>130163.69</v>
      </c>
      <c r="S445" s="21" t="str">
        <f t="shared" si="139"/>
        <v>N.M.</v>
      </c>
      <c r="U445" s="9">
        <v>0</v>
      </c>
      <c r="W445" s="9">
        <v>-130163.69</v>
      </c>
      <c r="Y445" s="9">
        <f t="shared" si="140"/>
        <v>130163.69</v>
      </c>
      <c r="AA445" s="21" t="str">
        <f t="shared" si="141"/>
        <v>N.M.</v>
      </c>
      <c r="AC445" s="9">
        <v>18894.73</v>
      </c>
      <c r="AE445" s="9">
        <v>-240508.2</v>
      </c>
      <c r="AG445" s="9">
        <f t="shared" si="142"/>
        <v>259402.93000000002</v>
      </c>
      <c r="AI445" s="21">
        <f t="shared" si="143"/>
        <v>1.078561687293822</v>
      </c>
    </row>
    <row r="446" spans="1:35" ht="12.75" outlineLevel="1">
      <c r="A446" s="1" t="s">
        <v>921</v>
      </c>
      <c r="B446" s="16" t="s">
        <v>922</v>
      </c>
      <c r="C446" s="1" t="s">
        <v>1379</v>
      </c>
      <c r="E446" s="5">
        <v>11.8</v>
      </c>
      <c r="G446" s="5">
        <v>-9502.25</v>
      </c>
      <c r="I446" s="9">
        <f t="shared" si="136"/>
        <v>9514.05</v>
      </c>
      <c r="K446" s="21">
        <f t="shared" si="137"/>
        <v>1.0012418111499908</v>
      </c>
      <c r="M446" s="9">
        <v>11.8</v>
      </c>
      <c r="O446" s="9">
        <v>-11797.23</v>
      </c>
      <c r="Q446" s="9">
        <f t="shared" si="138"/>
        <v>11809.029999999999</v>
      </c>
      <c r="S446" s="21">
        <f t="shared" si="139"/>
        <v>1.001000234800881</v>
      </c>
      <c r="U446" s="9">
        <v>3174.14</v>
      </c>
      <c r="W446" s="9">
        <v>-17260.05</v>
      </c>
      <c r="Y446" s="9">
        <f t="shared" si="140"/>
        <v>20434.19</v>
      </c>
      <c r="AA446" s="21">
        <f t="shared" si="141"/>
        <v>1.1839009736356498</v>
      </c>
      <c r="AC446" s="9">
        <v>20129.16</v>
      </c>
      <c r="AE446" s="9">
        <v>-51710.15</v>
      </c>
      <c r="AG446" s="9">
        <f t="shared" si="142"/>
        <v>71839.31</v>
      </c>
      <c r="AI446" s="21">
        <f t="shared" si="143"/>
        <v>1.3892690313217038</v>
      </c>
    </row>
    <row r="447" spans="1:35" ht="12.75" outlineLevel="1">
      <c r="A447" s="1" t="s">
        <v>923</v>
      </c>
      <c r="B447" s="16" t="s">
        <v>924</v>
      </c>
      <c r="C447" s="1" t="s">
        <v>1380</v>
      </c>
      <c r="E447" s="5">
        <v>14513.29</v>
      </c>
      <c r="G447" s="5">
        <v>15473.55</v>
      </c>
      <c r="I447" s="9">
        <f t="shared" si="136"/>
        <v>-960.2599999999984</v>
      </c>
      <c r="K447" s="21">
        <f t="shared" si="137"/>
        <v>-0.06205815730714661</v>
      </c>
      <c r="M447" s="9">
        <v>43787.75</v>
      </c>
      <c r="O447" s="9">
        <v>46650.63</v>
      </c>
      <c r="Q447" s="9">
        <f t="shared" si="138"/>
        <v>-2862.8799999999974</v>
      </c>
      <c r="S447" s="21">
        <f t="shared" si="139"/>
        <v>-0.06136851742409476</v>
      </c>
      <c r="U447" s="9">
        <v>73389.29</v>
      </c>
      <c r="W447" s="9">
        <v>78131.19</v>
      </c>
      <c r="Y447" s="9">
        <f t="shared" si="140"/>
        <v>-4741.900000000009</v>
      </c>
      <c r="AA447" s="21">
        <f t="shared" si="141"/>
        <v>-0.060691511290177566</v>
      </c>
      <c r="AC447" s="9">
        <v>179512.32</v>
      </c>
      <c r="AE447" s="9">
        <v>194387.05</v>
      </c>
      <c r="AG447" s="9">
        <f t="shared" si="142"/>
        <v>-14874.729999999981</v>
      </c>
      <c r="AI447" s="21">
        <f t="shared" si="143"/>
        <v>-0.07652119829998955</v>
      </c>
    </row>
    <row r="448" spans="1:35" ht="12.75" outlineLevel="1">
      <c r="A448" s="1" t="s">
        <v>925</v>
      </c>
      <c r="B448" s="16" t="s">
        <v>926</v>
      </c>
      <c r="C448" s="1" t="s">
        <v>1381</v>
      </c>
      <c r="E448" s="5">
        <v>-1555</v>
      </c>
      <c r="G448" s="5">
        <v>0</v>
      </c>
      <c r="I448" s="9">
        <f t="shared" si="136"/>
        <v>-1555</v>
      </c>
      <c r="K448" s="21" t="str">
        <f t="shared" si="137"/>
        <v>N.M.</v>
      </c>
      <c r="M448" s="9">
        <v>-3650</v>
      </c>
      <c r="O448" s="9">
        <v>0</v>
      </c>
      <c r="Q448" s="9">
        <f t="shared" si="138"/>
        <v>-3650</v>
      </c>
      <c r="S448" s="21" t="str">
        <f t="shared" si="139"/>
        <v>N.M.</v>
      </c>
      <c r="U448" s="9">
        <v>-4981</v>
      </c>
      <c r="W448" s="9">
        <v>0</v>
      </c>
      <c r="Y448" s="9">
        <f t="shared" si="140"/>
        <v>-4981</v>
      </c>
      <c r="AA448" s="21" t="str">
        <f t="shared" si="141"/>
        <v>N.M.</v>
      </c>
      <c r="AC448" s="9">
        <v>-10939</v>
      </c>
      <c r="AE448" s="9">
        <v>-31603</v>
      </c>
      <c r="AG448" s="9">
        <f t="shared" si="142"/>
        <v>20664</v>
      </c>
      <c r="AI448" s="21">
        <f t="shared" si="143"/>
        <v>0.6538619751289435</v>
      </c>
    </row>
    <row r="449" spans="1:35" ht="12.75" outlineLevel="1">
      <c r="A449" s="1" t="s">
        <v>927</v>
      </c>
      <c r="B449" s="16" t="s">
        <v>928</v>
      </c>
      <c r="C449" s="1" t="s">
        <v>1382</v>
      </c>
      <c r="E449" s="5">
        <v>0</v>
      </c>
      <c r="G449" s="5">
        <v>0</v>
      </c>
      <c r="I449" s="9">
        <f t="shared" si="136"/>
        <v>0</v>
      </c>
      <c r="K449" s="21">
        <f t="shared" si="137"/>
        <v>0</v>
      </c>
      <c r="M449" s="9">
        <v>0</v>
      </c>
      <c r="O449" s="9">
        <v>0</v>
      </c>
      <c r="Q449" s="9">
        <f t="shared" si="138"/>
        <v>0</v>
      </c>
      <c r="S449" s="21">
        <f t="shared" si="139"/>
        <v>0</v>
      </c>
      <c r="U449" s="9">
        <v>0</v>
      </c>
      <c r="W449" s="9">
        <v>0</v>
      </c>
      <c r="Y449" s="9">
        <f t="shared" si="140"/>
        <v>0</v>
      </c>
      <c r="AA449" s="21">
        <f t="shared" si="141"/>
        <v>0</v>
      </c>
      <c r="AC449" s="9">
        <v>0</v>
      </c>
      <c r="AE449" s="9">
        <v>-283</v>
      </c>
      <c r="AG449" s="9">
        <f t="shared" si="142"/>
        <v>283</v>
      </c>
      <c r="AI449" s="21" t="str">
        <f t="shared" si="143"/>
        <v>N.M.</v>
      </c>
    </row>
    <row r="450" spans="1:35" ht="12.75" outlineLevel="1">
      <c r="A450" s="1" t="s">
        <v>929</v>
      </c>
      <c r="B450" s="16" t="s">
        <v>930</v>
      </c>
      <c r="C450" s="1" t="s">
        <v>1383</v>
      </c>
      <c r="E450" s="5">
        <v>-141840</v>
      </c>
      <c r="G450" s="5">
        <v>16053</v>
      </c>
      <c r="I450" s="9">
        <f t="shared" si="136"/>
        <v>-157893</v>
      </c>
      <c r="K450" s="21">
        <f t="shared" si="137"/>
        <v>-9.835731638945992</v>
      </c>
      <c r="M450" s="9">
        <v>-347353</v>
      </c>
      <c r="O450" s="9">
        <v>-275279</v>
      </c>
      <c r="Q450" s="9">
        <f t="shared" si="138"/>
        <v>-72074</v>
      </c>
      <c r="S450" s="21">
        <f t="shared" si="139"/>
        <v>-0.2618216427696991</v>
      </c>
      <c r="U450" s="9">
        <v>-617719</v>
      </c>
      <c r="W450" s="9">
        <v>-2194774</v>
      </c>
      <c r="Y450" s="9">
        <f t="shared" si="140"/>
        <v>1577055</v>
      </c>
      <c r="AA450" s="21">
        <f t="shared" si="141"/>
        <v>0.7185500648358327</v>
      </c>
      <c r="AC450" s="9">
        <v>-148299</v>
      </c>
      <c r="AE450" s="9">
        <v>-2194774</v>
      </c>
      <c r="AG450" s="9">
        <f t="shared" si="142"/>
        <v>2046475</v>
      </c>
      <c r="AI450" s="21">
        <f t="shared" si="143"/>
        <v>0.9324308562066072</v>
      </c>
    </row>
    <row r="451" spans="1:35" ht="12.75" outlineLevel="1">
      <c r="A451" s="1" t="s">
        <v>931</v>
      </c>
      <c r="B451" s="16" t="s">
        <v>932</v>
      </c>
      <c r="C451" s="1" t="s">
        <v>1384</v>
      </c>
      <c r="E451" s="5">
        <v>-62717.01</v>
      </c>
      <c r="G451" s="5">
        <v>-34053.18</v>
      </c>
      <c r="I451" s="9">
        <f t="shared" si="136"/>
        <v>-28663.83</v>
      </c>
      <c r="K451" s="21">
        <f t="shared" si="137"/>
        <v>-0.841737247446494</v>
      </c>
      <c r="M451" s="9">
        <v>-154978.66</v>
      </c>
      <c r="O451" s="9">
        <v>-95639.36</v>
      </c>
      <c r="Q451" s="9">
        <f t="shared" si="138"/>
        <v>-59339.3</v>
      </c>
      <c r="S451" s="21">
        <f t="shared" si="139"/>
        <v>-0.6204485266317131</v>
      </c>
      <c r="U451" s="9">
        <v>-216864.3</v>
      </c>
      <c r="W451" s="9">
        <v>-147216.44</v>
      </c>
      <c r="Y451" s="9">
        <f t="shared" si="140"/>
        <v>-69647.85999999999</v>
      </c>
      <c r="AA451" s="21">
        <f t="shared" si="141"/>
        <v>-0.4730983849358128</v>
      </c>
      <c r="AC451" s="9">
        <v>-369346.53</v>
      </c>
      <c r="AE451" s="9">
        <v>-147216.44</v>
      </c>
      <c r="AG451" s="9">
        <f t="shared" si="142"/>
        <v>-222130.09000000003</v>
      </c>
      <c r="AI451" s="21">
        <f t="shared" si="143"/>
        <v>-1.5088674199702155</v>
      </c>
    </row>
    <row r="452" spans="1:35" ht="12.75" outlineLevel="1">
      <c r="A452" s="1" t="s">
        <v>933</v>
      </c>
      <c r="B452" s="16" t="s">
        <v>934</v>
      </c>
      <c r="C452" s="1" t="s">
        <v>1385</v>
      </c>
      <c r="E452" s="5">
        <v>-43.93</v>
      </c>
      <c r="G452" s="5">
        <v>0</v>
      </c>
      <c r="I452" s="9">
        <f t="shared" si="136"/>
        <v>-43.93</v>
      </c>
      <c r="K452" s="21" t="str">
        <f t="shared" si="137"/>
        <v>N.M.</v>
      </c>
      <c r="M452" s="9">
        <v>13.21</v>
      </c>
      <c r="O452" s="9">
        <v>0</v>
      </c>
      <c r="Q452" s="9">
        <f t="shared" si="138"/>
        <v>13.21</v>
      </c>
      <c r="S452" s="21" t="str">
        <f t="shared" si="139"/>
        <v>N.M.</v>
      </c>
      <c r="U452" s="9">
        <v>144.35</v>
      </c>
      <c r="W452" s="9">
        <v>0</v>
      </c>
      <c r="Y452" s="9">
        <f t="shared" si="140"/>
        <v>144.35</v>
      </c>
      <c r="AA452" s="21" t="str">
        <f t="shared" si="141"/>
        <v>N.M.</v>
      </c>
      <c r="AC452" s="9">
        <v>144.35</v>
      </c>
      <c r="AE452" s="9">
        <v>0</v>
      </c>
      <c r="AG452" s="9">
        <f t="shared" si="142"/>
        <v>144.35</v>
      </c>
      <c r="AI452" s="21" t="str">
        <f t="shared" si="143"/>
        <v>N.M.</v>
      </c>
    </row>
    <row r="453" spans="1:35" ht="12.75" outlineLevel="1">
      <c r="A453" s="1" t="s">
        <v>935</v>
      </c>
      <c r="B453" s="16" t="s">
        <v>936</v>
      </c>
      <c r="C453" s="1" t="s">
        <v>1386</v>
      </c>
      <c r="E453" s="5">
        <v>-2162.31</v>
      </c>
      <c r="G453" s="5">
        <v>0</v>
      </c>
      <c r="I453" s="9">
        <f t="shared" si="136"/>
        <v>-2162.31</v>
      </c>
      <c r="K453" s="21" t="str">
        <f t="shared" si="137"/>
        <v>N.M.</v>
      </c>
      <c r="M453" s="9">
        <v>22.88</v>
      </c>
      <c r="O453" s="9">
        <v>0</v>
      </c>
      <c r="Q453" s="9">
        <f t="shared" si="138"/>
        <v>22.88</v>
      </c>
      <c r="S453" s="21" t="str">
        <f t="shared" si="139"/>
        <v>N.M.</v>
      </c>
      <c r="U453" s="9">
        <v>22.88</v>
      </c>
      <c r="W453" s="9">
        <v>0</v>
      </c>
      <c r="Y453" s="9">
        <f t="shared" si="140"/>
        <v>22.88</v>
      </c>
      <c r="AA453" s="21" t="str">
        <f t="shared" si="141"/>
        <v>N.M.</v>
      </c>
      <c r="AC453" s="9">
        <v>22.88</v>
      </c>
      <c r="AE453" s="9">
        <v>0</v>
      </c>
      <c r="AG453" s="9">
        <f t="shared" si="142"/>
        <v>22.88</v>
      </c>
      <c r="AI453" s="21" t="str">
        <f t="shared" si="143"/>
        <v>N.M.</v>
      </c>
    </row>
    <row r="454" spans="1:35" ht="12.75" outlineLevel="1">
      <c r="A454" s="1" t="s">
        <v>937</v>
      </c>
      <c r="B454" s="16" t="s">
        <v>938</v>
      </c>
      <c r="C454" s="1" t="s">
        <v>1387</v>
      </c>
      <c r="E454" s="5">
        <v>3353.65</v>
      </c>
      <c r="G454" s="5">
        <v>0</v>
      </c>
      <c r="I454" s="9">
        <f t="shared" si="136"/>
        <v>3353.65</v>
      </c>
      <c r="K454" s="21" t="str">
        <f t="shared" si="137"/>
        <v>N.M.</v>
      </c>
      <c r="M454" s="9">
        <v>5927.57</v>
      </c>
      <c r="O454" s="9">
        <v>0</v>
      </c>
      <c r="Q454" s="9">
        <f t="shared" si="138"/>
        <v>5927.57</v>
      </c>
      <c r="S454" s="21" t="str">
        <f t="shared" si="139"/>
        <v>N.M.</v>
      </c>
      <c r="U454" s="9">
        <v>5927.57</v>
      </c>
      <c r="W454" s="9">
        <v>0</v>
      </c>
      <c r="Y454" s="9">
        <f t="shared" si="140"/>
        <v>5927.57</v>
      </c>
      <c r="AA454" s="21" t="str">
        <f t="shared" si="141"/>
        <v>N.M.</v>
      </c>
      <c r="AC454" s="9">
        <v>5927.57</v>
      </c>
      <c r="AE454" s="9">
        <v>0</v>
      </c>
      <c r="AG454" s="9">
        <f t="shared" si="142"/>
        <v>5927.57</v>
      </c>
      <c r="AI454" s="21" t="str">
        <f t="shared" si="143"/>
        <v>N.M.</v>
      </c>
    </row>
    <row r="455" spans="1:35" ht="12.75" outlineLevel="1">
      <c r="A455" s="1" t="s">
        <v>939</v>
      </c>
      <c r="B455" s="16" t="s">
        <v>940</v>
      </c>
      <c r="C455" s="1" t="s">
        <v>1388</v>
      </c>
      <c r="E455" s="5">
        <v>0</v>
      </c>
      <c r="G455" s="5">
        <v>0</v>
      </c>
      <c r="I455" s="9">
        <f t="shared" si="136"/>
        <v>0</v>
      </c>
      <c r="K455" s="21">
        <f t="shared" si="137"/>
        <v>0</v>
      </c>
      <c r="M455" s="9">
        <v>0</v>
      </c>
      <c r="O455" s="9">
        <v>0</v>
      </c>
      <c r="Q455" s="9">
        <f t="shared" si="138"/>
        <v>0</v>
      </c>
      <c r="S455" s="21">
        <f t="shared" si="139"/>
        <v>0</v>
      </c>
      <c r="U455" s="9">
        <v>0</v>
      </c>
      <c r="W455" s="9">
        <v>0</v>
      </c>
      <c r="Y455" s="9">
        <f t="shared" si="140"/>
        <v>0</v>
      </c>
      <c r="AA455" s="21">
        <f t="shared" si="141"/>
        <v>0</v>
      </c>
      <c r="AC455" s="9">
        <v>0</v>
      </c>
      <c r="AE455" s="9">
        <v>89362.57</v>
      </c>
      <c r="AG455" s="9">
        <f t="shared" si="142"/>
        <v>-89362.57</v>
      </c>
      <c r="AI455" s="21" t="str">
        <f t="shared" si="143"/>
        <v>N.M.</v>
      </c>
    </row>
    <row r="456" spans="1:53" s="16" customFormat="1" ht="12.75">
      <c r="A456" s="16" t="s">
        <v>47</v>
      </c>
      <c r="C456" s="16" t="s">
        <v>1389</v>
      </c>
      <c r="D456" s="71"/>
      <c r="E456" s="71">
        <v>618815.35</v>
      </c>
      <c r="F456" s="71"/>
      <c r="G456" s="71">
        <v>-9906.840000000077</v>
      </c>
      <c r="H456" s="71"/>
      <c r="I456" s="71">
        <f>+E456-G456</f>
        <v>628722.1900000001</v>
      </c>
      <c r="J456" s="75" t="str">
        <f>IF((+E456-G456)=(I456),"  ",$AO$521)</f>
        <v>  </v>
      </c>
      <c r="K456" s="72" t="str">
        <f>IF(G456&lt;0,IF(I456=0,0,IF(OR(G456=0,E456=0),"N.M.",IF(ABS(I456/G456)&gt;=10,"N.M.",I456/(-G456)))),IF(I456=0,0,IF(OR(G456=0,E456=0),"N.M.",IF(ABS(I456/G456)&gt;=10,"N.M.",I456/G456))))</f>
        <v>N.M.</v>
      </c>
      <c r="L456" s="73"/>
      <c r="M456" s="71">
        <v>2244175.02</v>
      </c>
      <c r="N456" s="71"/>
      <c r="O456" s="71">
        <v>-423702.81</v>
      </c>
      <c r="P456" s="71"/>
      <c r="Q456" s="71">
        <f>+M456-O456</f>
        <v>2667877.83</v>
      </c>
      <c r="R456" s="75" t="str">
        <f>IF((+M456-O456)=(Q456),"  ",$AO$521)</f>
        <v>  </v>
      </c>
      <c r="S456" s="72">
        <f>IF(O456&lt;0,IF(Q456=0,0,IF(OR(O456=0,M456=0),"N.M.",IF(ABS(Q456/O456)&gt;=10,"N.M.",Q456/(-O456)))),IF(Q456=0,0,IF(OR(O456=0,M456=0),"N.M.",IF(ABS(Q456/O456)&gt;=10,"N.M.",Q456/O456))))</f>
        <v>6.296578089722842</v>
      </c>
      <c r="T456" s="73"/>
      <c r="U456" s="71">
        <v>2706873.66</v>
      </c>
      <c r="V456" s="71"/>
      <c r="W456" s="71">
        <v>-437524.2</v>
      </c>
      <c r="X456" s="71"/>
      <c r="Y456" s="71">
        <f>+U456-W456</f>
        <v>3144397.8600000003</v>
      </c>
      <c r="Z456" s="75" t="str">
        <f>IF((+U456-W456)=(Y456),"  ",$AO$521)</f>
        <v>  </v>
      </c>
      <c r="AA456" s="72">
        <f>IF(W456&lt;0,IF(Y456=0,0,IF(OR(W456=0,U456=0),"N.M.",IF(ABS(Y456/W456)&gt;=10,"N.M.",Y456/(-W456)))),IF(Y456=0,0,IF(OR(W456=0,U456=0),"N.M.",IF(ABS(Y456/W456)&gt;=10,"N.M.",Y456/W456))))</f>
        <v>7.186797575996939</v>
      </c>
      <c r="AB456" s="73"/>
      <c r="AC456" s="71">
        <v>3946192.33</v>
      </c>
      <c r="AD456" s="71"/>
      <c r="AE456" s="71">
        <v>84300.5169999976</v>
      </c>
      <c r="AF456" s="71"/>
      <c r="AG456" s="71">
        <f>+AC456-AE456</f>
        <v>3861891.8130000024</v>
      </c>
      <c r="AH456" s="75" t="str">
        <f>IF((+AC456-AE456)=(AG456),"  ",$AO$521)</f>
        <v>  </v>
      </c>
      <c r="AI456" s="72" t="str">
        <f>IF(AE456&lt;0,IF(AG456=0,0,IF(OR(AE456=0,AC456=0),"N.M.",IF(ABS(AG456/AE456)&gt;=10,"N.M.",AG456/(-AE456)))),IF(AG456=0,0,IF(OR(AE456=0,AC456=0),"N.M.",IF(ABS(AG456/AE456)&gt;=10,"N.M.",AG456/AE456))))</f>
        <v>N.M.</v>
      </c>
      <c r="AJ456" s="73"/>
      <c r="AK456" s="74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</row>
    <row r="457" spans="1:35" ht="12.75" outlineLevel="1">
      <c r="A457" s="1" t="s">
        <v>941</v>
      </c>
      <c r="B457" s="16" t="s">
        <v>942</v>
      </c>
      <c r="C457" s="1" t="s">
        <v>1338</v>
      </c>
      <c r="E457" s="5">
        <v>0</v>
      </c>
      <c r="G457" s="5">
        <v>0</v>
      </c>
      <c r="I457" s="9">
        <f aca="true" t="shared" si="144" ref="I457:I469">+E457-G457</f>
        <v>0</v>
      </c>
      <c r="K457" s="21">
        <f aca="true" t="shared" si="145" ref="K457:K469">IF(G457&lt;0,IF(I457=0,0,IF(OR(G457=0,E457=0),"N.M.",IF(ABS(I457/G457)&gt;=10,"N.M.",I457/(-G457)))),IF(I457=0,0,IF(OR(G457=0,E457=0),"N.M.",IF(ABS(I457/G457)&gt;=10,"N.M.",I457/G457))))</f>
        <v>0</v>
      </c>
      <c r="M457" s="9">
        <v>0</v>
      </c>
      <c r="O457" s="9">
        <v>0</v>
      </c>
      <c r="Q457" s="9">
        <f aca="true" t="shared" si="146" ref="Q457:Q469">+M457-O457</f>
        <v>0</v>
      </c>
      <c r="S457" s="21">
        <f aca="true" t="shared" si="147" ref="S457:S469">IF(O457&lt;0,IF(Q457=0,0,IF(OR(O457=0,M457=0),"N.M.",IF(ABS(Q457/O457)&gt;=10,"N.M.",Q457/(-O457)))),IF(Q457=0,0,IF(OR(O457=0,M457=0),"N.M.",IF(ABS(Q457/O457)&gt;=10,"N.M.",Q457/O457))))</f>
        <v>0</v>
      </c>
      <c r="U457" s="9">
        <v>0</v>
      </c>
      <c r="W457" s="9">
        <v>0</v>
      </c>
      <c r="Y457" s="9">
        <f aca="true" t="shared" si="148" ref="Y457:Y469">+U457-W457</f>
        <v>0</v>
      </c>
      <c r="AA457" s="21">
        <f aca="true" t="shared" si="149" ref="AA457:AA469">IF(W457&lt;0,IF(Y457=0,0,IF(OR(W457=0,U457=0),"N.M.",IF(ABS(Y457/W457)&gt;=10,"N.M.",Y457/(-W457)))),IF(Y457=0,0,IF(OR(W457=0,U457=0),"N.M.",IF(ABS(Y457/W457)&gt;=10,"N.M.",Y457/W457))))</f>
        <v>0</v>
      </c>
      <c r="AC457" s="9">
        <v>0</v>
      </c>
      <c r="AE457" s="9">
        <v>-25</v>
      </c>
      <c r="AG457" s="9">
        <f aca="true" t="shared" si="150" ref="AG457:AG469">+AC457-AE457</f>
        <v>25</v>
      </c>
      <c r="AI457" s="21" t="str">
        <f aca="true" t="shared" si="151" ref="AI457:AI469">IF(AE457&lt;0,IF(AG457=0,0,IF(OR(AE457=0,AC457=0),"N.M.",IF(ABS(AG457/AE457)&gt;=10,"N.M.",AG457/(-AE457)))),IF(AG457=0,0,IF(OR(AE457=0,AC457=0),"N.M.",IF(ABS(AG457/AE457)&gt;=10,"N.M.",AG457/AE457))))</f>
        <v>N.M.</v>
      </c>
    </row>
    <row r="458" spans="1:35" ht="12.75" outlineLevel="1">
      <c r="A458" s="1" t="s">
        <v>943</v>
      </c>
      <c r="B458" s="16" t="s">
        <v>944</v>
      </c>
      <c r="C458" s="1" t="s">
        <v>1390</v>
      </c>
      <c r="E458" s="5">
        <v>0</v>
      </c>
      <c r="G458" s="5">
        <v>0</v>
      </c>
      <c r="I458" s="9">
        <f t="shared" si="144"/>
        <v>0</v>
      </c>
      <c r="K458" s="21">
        <f t="shared" si="145"/>
        <v>0</v>
      </c>
      <c r="M458" s="9">
        <v>0</v>
      </c>
      <c r="O458" s="9">
        <v>0</v>
      </c>
      <c r="Q458" s="9">
        <f t="shared" si="146"/>
        <v>0</v>
      </c>
      <c r="S458" s="21">
        <f t="shared" si="147"/>
        <v>0</v>
      </c>
      <c r="U458" s="9">
        <v>-22146.34</v>
      </c>
      <c r="W458" s="9">
        <v>0</v>
      </c>
      <c r="Y458" s="9">
        <f t="shared" si="148"/>
        <v>-22146.34</v>
      </c>
      <c r="AA458" s="21" t="str">
        <f t="shared" si="149"/>
        <v>N.M.</v>
      </c>
      <c r="AC458" s="9">
        <v>-22146.34</v>
      </c>
      <c r="AE458" s="9">
        <v>-2112.03</v>
      </c>
      <c r="AG458" s="9">
        <f t="shared" si="150"/>
        <v>-20034.31</v>
      </c>
      <c r="AI458" s="21">
        <f t="shared" si="151"/>
        <v>-9.485807493264774</v>
      </c>
    </row>
    <row r="459" spans="1:35" ht="12.75" outlineLevel="1">
      <c r="A459" s="1" t="s">
        <v>945</v>
      </c>
      <c r="B459" s="16" t="s">
        <v>946</v>
      </c>
      <c r="C459" s="1" t="s">
        <v>1391</v>
      </c>
      <c r="E459" s="5">
        <v>-17549.24</v>
      </c>
      <c r="G459" s="5">
        <v>-29076.65</v>
      </c>
      <c r="I459" s="9">
        <f t="shared" si="144"/>
        <v>11527.41</v>
      </c>
      <c r="K459" s="21">
        <f t="shared" si="145"/>
        <v>0.3964490407251179</v>
      </c>
      <c r="M459" s="9">
        <v>-57954.23</v>
      </c>
      <c r="O459" s="9">
        <v>-84400.16</v>
      </c>
      <c r="Q459" s="9">
        <f t="shared" si="146"/>
        <v>26445.93</v>
      </c>
      <c r="S459" s="21">
        <f t="shared" si="147"/>
        <v>0.3133398088344856</v>
      </c>
      <c r="U459" s="9">
        <v>-105975.515</v>
      </c>
      <c r="W459" s="9">
        <v>-151148.09</v>
      </c>
      <c r="Y459" s="9">
        <f t="shared" si="148"/>
        <v>45172.575</v>
      </c>
      <c r="AA459" s="21">
        <f t="shared" si="149"/>
        <v>0.29886302235112594</v>
      </c>
      <c r="AC459" s="9">
        <v>-1024691.885</v>
      </c>
      <c r="AE459" s="9">
        <v>-1039380.44</v>
      </c>
      <c r="AG459" s="9">
        <f t="shared" si="150"/>
        <v>14688.554999999935</v>
      </c>
      <c r="AI459" s="21">
        <f t="shared" si="151"/>
        <v>0.01413202946170503</v>
      </c>
    </row>
    <row r="460" spans="1:35" ht="12.75" outlineLevel="1">
      <c r="A460" s="1" t="s">
        <v>947</v>
      </c>
      <c r="B460" s="16" t="s">
        <v>948</v>
      </c>
      <c r="C460" s="1" t="s">
        <v>1392</v>
      </c>
      <c r="E460" s="5">
        <v>0</v>
      </c>
      <c r="G460" s="5">
        <v>-13.63</v>
      </c>
      <c r="I460" s="9">
        <f t="shared" si="144"/>
        <v>13.63</v>
      </c>
      <c r="K460" s="21" t="str">
        <f t="shared" si="145"/>
        <v>N.M.</v>
      </c>
      <c r="M460" s="9">
        <v>-31.84</v>
      </c>
      <c r="O460" s="9">
        <v>-13.63</v>
      </c>
      <c r="Q460" s="9">
        <f t="shared" si="146"/>
        <v>-18.21</v>
      </c>
      <c r="S460" s="21">
        <f t="shared" si="147"/>
        <v>-1.3360234776228908</v>
      </c>
      <c r="U460" s="9">
        <v>-76.97</v>
      </c>
      <c r="W460" s="9">
        <v>-273.61</v>
      </c>
      <c r="Y460" s="9">
        <f t="shared" si="148"/>
        <v>196.64000000000001</v>
      </c>
      <c r="AA460" s="21">
        <f t="shared" si="149"/>
        <v>0.7186871824860203</v>
      </c>
      <c r="AC460" s="9">
        <v>-597.16</v>
      </c>
      <c r="AE460" s="9">
        <v>-655.64</v>
      </c>
      <c r="AG460" s="9">
        <f t="shared" si="150"/>
        <v>58.48000000000002</v>
      </c>
      <c r="AI460" s="21">
        <f t="shared" si="151"/>
        <v>0.08919529009822466</v>
      </c>
    </row>
    <row r="461" spans="1:35" ht="12.75" outlineLevel="1">
      <c r="A461" s="1" t="s">
        <v>949</v>
      </c>
      <c r="B461" s="16" t="s">
        <v>950</v>
      </c>
      <c r="C461" s="1" t="s">
        <v>1393</v>
      </c>
      <c r="E461" s="5">
        <v>58767</v>
      </c>
      <c r="G461" s="5">
        <v>0</v>
      </c>
      <c r="I461" s="9">
        <f t="shared" si="144"/>
        <v>58767</v>
      </c>
      <c r="K461" s="21" t="str">
        <f t="shared" si="145"/>
        <v>N.M.</v>
      </c>
      <c r="M461" s="9">
        <v>58767</v>
      </c>
      <c r="O461" s="9">
        <v>0</v>
      </c>
      <c r="Q461" s="9">
        <f t="shared" si="146"/>
        <v>58767</v>
      </c>
      <c r="S461" s="21" t="str">
        <f t="shared" si="147"/>
        <v>N.M.</v>
      </c>
      <c r="U461" s="9">
        <v>58767</v>
      </c>
      <c r="W461" s="9">
        <v>0</v>
      </c>
      <c r="Y461" s="9">
        <f t="shared" si="148"/>
        <v>58767</v>
      </c>
      <c r="AA461" s="21" t="str">
        <f t="shared" si="149"/>
        <v>N.M.</v>
      </c>
      <c r="AC461" s="9">
        <v>-959733</v>
      </c>
      <c r="AE461" s="9">
        <v>0</v>
      </c>
      <c r="AG461" s="9">
        <f t="shared" si="150"/>
        <v>-959733</v>
      </c>
      <c r="AI461" s="21" t="str">
        <f t="shared" si="151"/>
        <v>N.M.</v>
      </c>
    </row>
    <row r="462" spans="1:35" ht="12.75" outlineLevel="1">
      <c r="A462" s="1" t="s">
        <v>951</v>
      </c>
      <c r="B462" s="16" t="s">
        <v>952</v>
      </c>
      <c r="C462" s="1" t="s">
        <v>1394</v>
      </c>
      <c r="E462" s="5">
        <v>-16269.205</v>
      </c>
      <c r="G462" s="5">
        <v>-3442.1980000000003</v>
      </c>
      <c r="I462" s="9">
        <f t="shared" si="144"/>
        <v>-12827.007</v>
      </c>
      <c r="K462" s="21">
        <f t="shared" si="145"/>
        <v>-3.726400108302892</v>
      </c>
      <c r="M462" s="9">
        <v>-46681.857</v>
      </c>
      <c r="O462" s="9">
        <v>-15441.653</v>
      </c>
      <c r="Q462" s="9">
        <f t="shared" si="146"/>
        <v>-31240.204000000005</v>
      </c>
      <c r="S462" s="21">
        <f t="shared" si="147"/>
        <v>-2.0231126810063667</v>
      </c>
      <c r="U462" s="9">
        <v>-117771.643</v>
      </c>
      <c r="W462" s="9">
        <v>-75318.179</v>
      </c>
      <c r="Y462" s="9">
        <f t="shared" si="148"/>
        <v>-42453.46399999999</v>
      </c>
      <c r="AA462" s="21">
        <f t="shared" si="149"/>
        <v>-0.5636549444457492</v>
      </c>
      <c r="AC462" s="9">
        <v>-224897.902</v>
      </c>
      <c r="AE462" s="9">
        <v>-144694.962</v>
      </c>
      <c r="AG462" s="9">
        <f t="shared" si="150"/>
        <v>-80202.94</v>
      </c>
      <c r="AI462" s="21">
        <f t="shared" si="151"/>
        <v>-0.5542897893017174</v>
      </c>
    </row>
    <row r="463" spans="1:35" ht="12.75" outlineLevel="1">
      <c r="A463" s="1" t="s">
        <v>953</v>
      </c>
      <c r="B463" s="16" t="s">
        <v>954</v>
      </c>
      <c r="C463" s="1" t="s">
        <v>1395</v>
      </c>
      <c r="E463" s="5">
        <v>-521.39</v>
      </c>
      <c r="G463" s="5">
        <v>-1867.93</v>
      </c>
      <c r="I463" s="9">
        <f t="shared" si="144"/>
        <v>1346.54</v>
      </c>
      <c r="K463" s="21">
        <f t="shared" si="145"/>
        <v>0.7208728378472427</v>
      </c>
      <c r="M463" s="9">
        <v>-6234.36</v>
      </c>
      <c r="O463" s="9">
        <v>-4482.51</v>
      </c>
      <c r="Q463" s="9">
        <f t="shared" si="146"/>
        <v>-1751.8499999999995</v>
      </c>
      <c r="S463" s="21">
        <f t="shared" si="147"/>
        <v>-0.390818983114371</v>
      </c>
      <c r="U463" s="9">
        <v>-7909.91</v>
      </c>
      <c r="W463" s="9">
        <v>-6585.35</v>
      </c>
      <c r="Y463" s="9">
        <f t="shared" si="148"/>
        <v>-1324.5599999999995</v>
      </c>
      <c r="AA463" s="21">
        <f t="shared" si="149"/>
        <v>-0.20113737310849072</v>
      </c>
      <c r="AC463" s="9">
        <v>-27880.5</v>
      </c>
      <c r="AE463" s="9">
        <v>-28324.074999999997</v>
      </c>
      <c r="AG463" s="9">
        <f t="shared" si="150"/>
        <v>443.5749999999971</v>
      </c>
      <c r="AI463" s="21">
        <f t="shared" si="151"/>
        <v>0.015660705601153686</v>
      </c>
    </row>
    <row r="464" spans="1:35" ht="12.75" outlineLevel="1">
      <c r="A464" s="1" t="s">
        <v>955</v>
      </c>
      <c r="B464" s="16" t="s">
        <v>956</v>
      </c>
      <c r="C464" s="1" t="s">
        <v>1396</v>
      </c>
      <c r="E464" s="5">
        <v>0</v>
      </c>
      <c r="G464" s="5">
        <v>-1087.77</v>
      </c>
      <c r="I464" s="9">
        <f t="shared" si="144"/>
        <v>1087.77</v>
      </c>
      <c r="K464" s="21" t="str">
        <f t="shared" si="145"/>
        <v>N.M.</v>
      </c>
      <c r="M464" s="9">
        <v>2777.23</v>
      </c>
      <c r="O464" s="9">
        <v>-12763.65</v>
      </c>
      <c r="Q464" s="9">
        <f t="shared" si="146"/>
        <v>15540.88</v>
      </c>
      <c r="S464" s="21">
        <f t="shared" si="147"/>
        <v>1.2175890125473512</v>
      </c>
      <c r="U464" s="9">
        <v>0</v>
      </c>
      <c r="W464" s="9">
        <v>-36139.12</v>
      </c>
      <c r="Y464" s="9">
        <f t="shared" si="148"/>
        <v>36139.12</v>
      </c>
      <c r="AA464" s="21" t="str">
        <f t="shared" si="149"/>
        <v>N.M.</v>
      </c>
      <c r="AC464" s="9">
        <v>-91719.78</v>
      </c>
      <c r="AE464" s="9">
        <v>-244210.62</v>
      </c>
      <c r="AG464" s="9">
        <f t="shared" si="150"/>
        <v>152490.84</v>
      </c>
      <c r="AI464" s="21">
        <f t="shared" si="151"/>
        <v>0.6244234587341042</v>
      </c>
    </row>
    <row r="465" spans="1:35" ht="12.75" outlineLevel="1">
      <c r="A465" s="1" t="s">
        <v>957</v>
      </c>
      <c r="B465" s="16" t="s">
        <v>958</v>
      </c>
      <c r="C465" s="1" t="s">
        <v>1397</v>
      </c>
      <c r="E465" s="5">
        <v>-1177.67</v>
      </c>
      <c r="G465" s="5">
        <v>-19924.48</v>
      </c>
      <c r="I465" s="9">
        <f t="shared" si="144"/>
        <v>18746.809999999998</v>
      </c>
      <c r="K465" s="21">
        <f t="shared" si="145"/>
        <v>0.940893313150456</v>
      </c>
      <c r="M465" s="9">
        <v>-7687.05</v>
      </c>
      <c r="O465" s="9">
        <v>-34374.49</v>
      </c>
      <c r="Q465" s="9">
        <f t="shared" si="146"/>
        <v>26687.44</v>
      </c>
      <c r="S465" s="21">
        <f t="shared" si="147"/>
        <v>0.7763734094673114</v>
      </c>
      <c r="U465" s="9">
        <v>-59983.19</v>
      </c>
      <c r="W465" s="9">
        <v>-52922.06</v>
      </c>
      <c r="Y465" s="9">
        <f t="shared" si="148"/>
        <v>-7061.130000000005</v>
      </c>
      <c r="AA465" s="21">
        <f t="shared" si="149"/>
        <v>-0.13342507831327816</v>
      </c>
      <c r="AC465" s="9">
        <v>-145200.83</v>
      </c>
      <c r="AE465" s="9">
        <v>-80572.44</v>
      </c>
      <c r="AG465" s="9">
        <f t="shared" si="150"/>
        <v>-64628.389999999985</v>
      </c>
      <c r="AI465" s="21">
        <f t="shared" si="151"/>
        <v>-0.802115338693975</v>
      </c>
    </row>
    <row r="466" spans="1:35" ht="12.75" outlineLevel="1">
      <c r="A466" s="1" t="s">
        <v>959</v>
      </c>
      <c r="B466" s="16" t="s">
        <v>960</v>
      </c>
      <c r="C466" s="1" t="s">
        <v>1398</v>
      </c>
      <c r="E466" s="5">
        <v>-43.83</v>
      </c>
      <c r="G466" s="5">
        <v>0</v>
      </c>
      <c r="I466" s="9">
        <f t="shared" si="144"/>
        <v>-43.83</v>
      </c>
      <c r="K466" s="21" t="str">
        <f t="shared" si="145"/>
        <v>N.M.</v>
      </c>
      <c r="M466" s="9">
        <v>-43.83</v>
      </c>
      <c r="O466" s="9">
        <v>0</v>
      </c>
      <c r="Q466" s="9">
        <f t="shared" si="146"/>
        <v>-43.83</v>
      </c>
      <c r="S466" s="21" t="str">
        <f t="shared" si="147"/>
        <v>N.M.</v>
      </c>
      <c r="U466" s="9">
        <v>-67.81</v>
      </c>
      <c r="W466" s="9">
        <v>0</v>
      </c>
      <c r="Y466" s="9">
        <f t="shared" si="148"/>
        <v>-67.81</v>
      </c>
      <c r="AA466" s="21" t="str">
        <f t="shared" si="149"/>
        <v>N.M.</v>
      </c>
      <c r="AC466" s="9">
        <v>-67.81</v>
      </c>
      <c r="AE466" s="9">
        <v>0</v>
      </c>
      <c r="AG466" s="9">
        <f t="shared" si="150"/>
        <v>-67.81</v>
      </c>
      <c r="AI466" s="21" t="str">
        <f t="shared" si="151"/>
        <v>N.M.</v>
      </c>
    </row>
    <row r="467" spans="1:35" ht="12.75" outlineLevel="1">
      <c r="A467" s="1" t="s">
        <v>961</v>
      </c>
      <c r="B467" s="16" t="s">
        <v>962</v>
      </c>
      <c r="C467" s="1" t="s">
        <v>1399</v>
      </c>
      <c r="E467" s="5">
        <v>0</v>
      </c>
      <c r="G467" s="5">
        <v>0</v>
      </c>
      <c r="I467" s="9">
        <f t="shared" si="144"/>
        <v>0</v>
      </c>
      <c r="K467" s="21">
        <f t="shared" si="145"/>
        <v>0</v>
      </c>
      <c r="M467" s="9">
        <v>0</v>
      </c>
      <c r="O467" s="9">
        <v>506673.08</v>
      </c>
      <c r="Q467" s="9">
        <f t="shared" si="146"/>
        <v>-506673.08</v>
      </c>
      <c r="S467" s="21" t="str">
        <f t="shared" si="147"/>
        <v>N.M.</v>
      </c>
      <c r="U467" s="9">
        <v>0</v>
      </c>
      <c r="W467" s="9">
        <v>506673.08</v>
      </c>
      <c r="Y467" s="9">
        <f t="shared" si="148"/>
        <v>-506673.08</v>
      </c>
      <c r="AA467" s="21" t="str">
        <f t="shared" si="149"/>
        <v>N.M.</v>
      </c>
      <c r="AC467" s="9">
        <v>409698.06</v>
      </c>
      <c r="AE467" s="9">
        <v>595649.97</v>
      </c>
      <c r="AG467" s="9">
        <f t="shared" si="150"/>
        <v>-185951.90999999997</v>
      </c>
      <c r="AI467" s="21">
        <f t="shared" si="151"/>
        <v>-0.31218319376394826</v>
      </c>
    </row>
    <row r="468" spans="1:35" ht="12.75" outlineLevel="1">
      <c r="A468" s="1" t="s">
        <v>963</v>
      </c>
      <c r="B468" s="16" t="s">
        <v>964</v>
      </c>
      <c r="C468" s="1" t="s">
        <v>1400</v>
      </c>
      <c r="E468" s="5">
        <v>0</v>
      </c>
      <c r="G468" s="5">
        <v>0</v>
      </c>
      <c r="I468" s="9">
        <f t="shared" si="144"/>
        <v>0</v>
      </c>
      <c r="K468" s="21">
        <f t="shared" si="145"/>
        <v>0</v>
      </c>
      <c r="M468" s="9">
        <v>-11598.28</v>
      </c>
      <c r="O468" s="9">
        <v>0</v>
      </c>
      <c r="Q468" s="9">
        <f t="shared" si="146"/>
        <v>-11598.28</v>
      </c>
      <c r="S468" s="21" t="str">
        <f t="shared" si="147"/>
        <v>N.M.</v>
      </c>
      <c r="U468" s="9">
        <v>-11598.28</v>
      </c>
      <c r="W468" s="9">
        <v>0</v>
      </c>
      <c r="Y468" s="9">
        <f t="shared" si="148"/>
        <v>-11598.28</v>
      </c>
      <c r="AA468" s="21" t="str">
        <f t="shared" si="149"/>
        <v>N.M.</v>
      </c>
      <c r="AC468" s="9">
        <v>-11598.28</v>
      </c>
      <c r="AE468" s="9">
        <v>0</v>
      </c>
      <c r="AG468" s="9">
        <f t="shared" si="150"/>
        <v>-11598.28</v>
      </c>
      <c r="AI468" s="21" t="str">
        <f t="shared" si="151"/>
        <v>N.M.</v>
      </c>
    </row>
    <row r="469" spans="1:35" ht="12.75" outlineLevel="1">
      <c r="A469" s="1" t="s">
        <v>965</v>
      </c>
      <c r="B469" s="16" t="s">
        <v>966</v>
      </c>
      <c r="C469" s="1" t="s">
        <v>1401</v>
      </c>
      <c r="E469" s="5">
        <v>0</v>
      </c>
      <c r="G469" s="5">
        <v>0</v>
      </c>
      <c r="I469" s="9">
        <f t="shared" si="144"/>
        <v>0</v>
      </c>
      <c r="K469" s="21">
        <f t="shared" si="145"/>
        <v>0</v>
      </c>
      <c r="M469" s="9">
        <v>-203.31</v>
      </c>
      <c r="O469" s="9">
        <v>0</v>
      </c>
      <c r="Q469" s="9">
        <f t="shared" si="146"/>
        <v>-203.31</v>
      </c>
      <c r="S469" s="21" t="str">
        <f t="shared" si="147"/>
        <v>N.M.</v>
      </c>
      <c r="U469" s="9">
        <v>-203.31</v>
      </c>
      <c r="W469" s="9">
        <v>0</v>
      </c>
      <c r="Y469" s="9">
        <f t="shared" si="148"/>
        <v>-203.31</v>
      </c>
      <c r="AA469" s="21" t="str">
        <f t="shared" si="149"/>
        <v>N.M.</v>
      </c>
      <c r="AC469" s="9">
        <v>-203.31</v>
      </c>
      <c r="AE469" s="9">
        <v>0</v>
      </c>
      <c r="AG469" s="9">
        <f t="shared" si="150"/>
        <v>-203.31</v>
      </c>
      <c r="AI469" s="21" t="str">
        <f t="shared" si="151"/>
        <v>N.M.</v>
      </c>
    </row>
    <row r="470" spans="1:53" s="16" customFormat="1" ht="12.75">
      <c r="A470" s="16" t="s">
        <v>48</v>
      </c>
      <c r="C470" s="16" t="s">
        <v>1402</v>
      </c>
      <c r="D470" s="9"/>
      <c r="E470" s="9">
        <v>23205.664999999994</v>
      </c>
      <c r="F470" s="9"/>
      <c r="G470" s="9">
        <v>-55412.657999999996</v>
      </c>
      <c r="H470" s="9"/>
      <c r="I470" s="9">
        <f aca="true" t="shared" si="152" ref="I470:I477">+E470-G470</f>
        <v>78618.32299999999</v>
      </c>
      <c r="J470" s="37" t="str">
        <f>IF((+E470-G470)=(I470),"  ",$AO$521)</f>
        <v>  </v>
      </c>
      <c r="K470" s="38">
        <f aca="true" t="shared" si="153" ref="K470:K477">IF(G470&lt;0,IF(I470=0,0,IF(OR(G470=0,E470=0),"N.M.",IF(ABS(I470/G470)&gt;=10,"N.M.",I470/(-G470)))),IF(I470=0,0,IF(OR(G470=0,E470=0),"N.M.",IF(ABS(I470/G470)&gt;=10,"N.M.",I470/G470))))</f>
        <v>1.4187791352654477</v>
      </c>
      <c r="L470" s="39"/>
      <c r="M470" s="9">
        <v>-68890.527</v>
      </c>
      <c r="N470" s="9"/>
      <c r="O470" s="9">
        <v>355196.987</v>
      </c>
      <c r="P470" s="9"/>
      <c r="Q470" s="9">
        <f aca="true" t="shared" si="154" ref="Q470:Q477">+M470-O470</f>
        <v>-424087.514</v>
      </c>
      <c r="R470" s="37" t="str">
        <f>IF((+M470-O470)=(Q470),"  ",$AO$521)</f>
        <v>  </v>
      </c>
      <c r="S470" s="38">
        <f aca="true" t="shared" si="155" ref="S470:S477">IF(O470&lt;0,IF(Q470=0,0,IF(OR(O470=0,M470=0),"N.M.",IF(ABS(Q470/O470)&gt;=10,"N.M.",Q470/(-O470)))),IF(Q470=0,0,IF(OR(O470=0,M470=0),"N.M.",IF(ABS(Q470/O470)&gt;=10,"N.M.",Q470/O470))))</f>
        <v>-1.193950200934559</v>
      </c>
      <c r="T470" s="39"/>
      <c r="U470" s="9">
        <v>-266965.968</v>
      </c>
      <c r="V470" s="9"/>
      <c r="W470" s="9">
        <v>184286.67100000003</v>
      </c>
      <c r="X470" s="9"/>
      <c r="Y470" s="9">
        <f aca="true" t="shared" si="156" ref="Y470:Y477">+U470-W470</f>
        <v>-451252.639</v>
      </c>
      <c r="Z470" s="37" t="str">
        <f>IF((+U470-W470)=(Y470),"  ",$AO$521)</f>
        <v>  </v>
      </c>
      <c r="AA470" s="38">
        <f aca="true" t="shared" si="157" ref="AA470:AA477">IF(W470&lt;0,IF(Y470=0,0,IF(OR(W470=0,U470=0),"N.M.",IF(ABS(Y470/W470)&gt;=10,"N.M.",Y470/(-W470)))),IF(Y470=0,0,IF(OR(W470=0,U470=0),"N.M.",IF(ABS(Y470/W470)&gt;=10,"N.M.",Y470/W470))))</f>
        <v>-2.448645018933572</v>
      </c>
      <c r="AB470" s="39"/>
      <c r="AC470" s="9">
        <v>-2099038.737</v>
      </c>
      <c r="AD470" s="9"/>
      <c r="AE470" s="9">
        <v>-944325.2370000004</v>
      </c>
      <c r="AF470" s="9"/>
      <c r="AG470" s="9">
        <f aca="true" t="shared" si="158" ref="AG470:AG477">+AC470-AE470</f>
        <v>-1154713.4999999998</v>
      </c>
      <c r="AH470" s="37" t="str">
        <f>IF((+AC470-AE470)=(AG470),"  ",$AO$521)</f>
        <v>  </v>
      </c>
      <c r="AI470" s="38">
        <f aca="true" t="shared" si="159" ref="AI470:AI477">IF(AE470&lt;0,IF(AG470=0,0,IF(OR(AE470=0,AC470=0),"N.M.",IF(ABS(AG470/AE470)&gt;=10,"N.M.",AG470/(-AE470)))),IF(AG470=0,0,IF(OR(AE470=0,AC470=0),"N.M.",IF(ABS(AG470/AE470)&gt;=10,"N.M.",AG470/AE470))))</f>
        <v>-1.2227921639247679</v>
      </c>
      <c r="AJ470" s="39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</row>
    <row r="471" spans="1:35" ht="12.75" outlineLevel="1">
      <c r="A471" s="1" t="s">
        <v>967</v>
      </c>
      <c r="B471" s="16" t="s">
        <v>968</v>
      </c>
      <c r="C471" s="1" t="s">
        <v>1403</v>
      </c>
      <c r="E471" s="5">
        <v>-118736.49</v>
      </c>
      <c r="G471" s="5">
        <v>-6677.12</v>
      </c>
      <c r="I471" s="9">
        <f t="shared" si="152"/>
        <v>-112059.37000000001</v>
      </c>
      <c r="K471" s="21" t="str">
        <f t="shared" si="153"/>
        <v>N.M.</v>
      </c>
      <c r="M471" s="9">
        <v>-469212.41</v>
      </c>
      <c r="O471" s="9">
        <v>367403.28</v>
      </c>
      <c r="Q471" s="9">
        <f t="shared" si="154"/>
        <v>-836615.69</v>
      </c>
      <c r="S471" s="21">
        <f t="shared" si="155"/>
        <v>-2.2771045756586603</v>
      </c>
      <c r="U471" s="9">
        <v>-356435.25</v>
      </c>
      <c r="W471" s="9">
        <v>749296.67</v>
      </c>
      <c r="Y471" s="9">
        <f t="shared" si="156"/>
        <v>-1105731.92</v>
      </c>
      <c r="AA471" s="21">
        <f t="shared" si="157"/>
        <v>-1.4756930922968066</v>
      </c>
      <c r="AC471" s="9">
        <v>-808741.24</v>
      </c>
      <c r="AE471" s="9">
        <v>-405372.6</v>
      </c>
      <c r="AG471" s="9">
        <f t="shared" si="158"/>
        <v>-403368.64</v>
      </c>
      <c r="AI471" s="21">
        <f t="shared" si="159"/>
        <v>-0.9950564986385366</v>
      </c>
    </row>
    <row r="472" spans="1:35" ht="12.75" outlineLevel="1">
      <c r="A472" s="1" t="s">
        <v>969</v>
      </c>
      <c r="B472" s="16" t="s">
        <v>970</v>
      </c>
      <c r="C472" s="1" t="s">
        <v>1404</v>
      </c>
      <c r="E472" s="5">
        <v>-17368.65</v>
      </c>
      <c r="G472" s="5">
        <v>0</v>
      </c>
      <c r="I472" s="9">
        <f t="shared" si="152"/>
        <v>-17368.65</v>
      </c>
      <c r="K472" s="21" t="str">
        <f t="shared" si="153"/>
        <v>N.M.</v>
      </c>
      <c r="M472" s="9">
        <v>-75199.81</v>
      </c>
      <c r="O472" s="9">
        <v>0</v>
      </c>
      <c r="Q472" s="9">
        <f t="shared" si="154"/>
        <v>-75199.81</v>
      </c>
      <c r="S472" s="21" t="str">
        <f t="shared" si="155"/>
        <v>N.M.</v>
      </c>
      <c r="U472" s="9">
        <v>-52138.97</v>
      </c>
      <c r="W472" s="9">
        <v>0</v>
      </c>
      <c r="Y472" s="9">
        <f t="shared" si="156"/>
        <v>-52138.97</v>
      </c>
      <c r="AA472" s="21" t="str">
        <f t="shared" si="157"/>
        <v>N.M.</v>
      </c>
      <c r="AC472" s="9">
        <v>-52138.97</v>
      </c>
      <c r="AE472" s="9">
        <v>0</v>
      </c>
      <c r="AG472" s="9">
        <f t="shared" si="158"/>
        <v>-52138.97</v>
      </c>
      <c r="AI472" s="21" t="str">
        <f t="shared" si="159"/>
        <v>N.M.</v>
      </c>
    </row>
    <row r="473" spans="1:35" ht="12.75" outlineLevel="1">
      <c r="A473" s="1" t="s">
        <v>971</v>
      </c>
      <c r="B473" s="16" t="s">
        <v>972</v>
      </c>
      <c r="C473" s="1" t="s">
        <v>1405</v>
      </c>
      <c r="E473" s="5">
        <v>-46807.95</v>
      </c>
      <c r="G473" s="5">
        <v>-10571.05</v>
      </c>
      <c r="I473" s="9">
        <f t="shared" si="152"/>
        <v>-36236.899999999994</v>
      </c>
      <c r="K473" s="21">
        <f t="shared" si="153"/>
        <v>-3.4279376220905204</v>
      </c>
      <c r="M473" s="9">
        <v>-127398.95</v>
      </c>
      <c r="O473" s="9">
        <v>-2217210.15</v>
      </c>
      <c r="Q473" s="9">
        <f t="shared" si="154"/>
        <v>2089811.2</v>
      </c>
      <c r="S473" s="21">
        <f t="shared" si="155"/>
        <v>0.9425408773273025</v>
      </c>
      <c r="U473" s="9">
        <v>-282783.2</v>
      </c>
      <c r="W473" s="9">
        <v>-3212079.2</v>
      </c>
      <c r="Y473" s="9">
        <f t="shared" si="156"/>
        <v>2929296</v>
      </c>
      <c r="AA473" s="21">
        <f t="shared" si="157"/>
        <v>0.9119625692915666</v>
      </c>
      <c r="AC473" s="9">
        <v>-1261185.8</v>
      </c>
      <c r="AE473" s="9">
        <v>-5885823.7</v>
      </c>
      <c r="AG473" s="9">
        <f t="shared" si="158"/>
        <v>4624637.9</v>
      </c>
      <c r="AI473" s="21">
        <f t="shared" si="159"/>
        <v>0.785724842556871</v>
      </c>
    </row>
    <row r="474" spans="1:35" ht="12.75" outlineLevel="1">
      <c r="A474" s="1" t="s">
        <v>973</v>
      </c>
      <c r="B474" s="16" t="s">
        <v>974</v>
      </c>
      <c r="C474" s="1" t="s">
        <v>1406</v>
      </c>
      <c r="E474" s="5">
        <v>0</v>
      </c>
      <c r="G474" s="5">
        <v>42957.6</v>
      </c>
      <c r="I474" s="9">
        <f t="shared" si="152"/>
        <v>-42957.6</v>
      </c>
      <c r="K474" s="21" t="str">
        <f t="shared" si="153"/>
        <v>N.M.</v>
      </c>
      <c r="M474" s="9">
        <v>3158.05</v>
      </c>
      <c r="O474" s="9">
        <v>1863974.3</v>
      </c>
      <c r="Q474" s="9">
        <f t="shared" si="154"/>
        <v>-1860816.25</v>
      </c>
      <c r="S474" s="21">
        <f t="shared" si="155"/>
        <v>-0.9983057438077338</v>
      </c>
      <c r="U474" s="9">
        <v>14124.95</v>
      </c>
      <c r="W474" s="9">
        <v>2540765.1</v>
      </c>
      <c r="Y474" s="9">
        <f t="shared" si="156"/>
        <v>-2526640.15</v>
      </c>
      <c r="AA474" s="21">
        <f t="shared" si="157"/>
        <v>-0.9944406706468063</v>
      </c>
      <c r="AC474" s="9">
        <v>1406353.55</v>
      </c>
      <c r="AE474" s="9">
        <v>6672834.65</v>
      </c>
      <c r="AG474" s="9">
        <f t="shared" si="158"/>
        <v>-5266481.100000001</v>
      </c>
      <c r="AI474" s="21">
        <f t="shared" si="159"/>
        <v>-0.7892419603114248</v>
      </c>
    </row>
    <row r="475" spans="1:35" ht="12.75" outlineLevel="1">
      <c r="A475" s="1" t="s">
        <v>975</v>
      </c>
      <c r="B475" s="16" t="s">
        <v>976</v>
      </c>
      <c r="C475" s="1" t="s">
        <v>1407</v>
      </c>
      <c r="E475" s="5">
        <v>0</v>
      </c>
      <c r="G475" s="5">
        <v>0</v>
      </c>
      <c r="I475" s="9">
        <f t="shared" si="152"/>
        <v>0</v>
      </c>
      <c r="K475" s="21">
        <f t="shared" si="153"/>
        <v>0</v>
      </c>
      <c r="M475" s="9">
        <v>0</v>
      </c>
      <c r="O475" s="9">
        <v>0</v>
      </c>
      <c r="Q475" s="9">
        <f t="shared" si="154"/>
        <v>0</v>
      </c>
      <c r="S475" s="21">
        <f t="shared" si="155"/>
        <v>0</v>
      </c>
      <c r="U475" s="9">
        <v>0</v>
      </c>
      <c r="W475" s="9">
        <v>-116114</v>
      </c>
      <c r="Y475" s="9">
        <f t="shared" si="156"/>
        <v>116114</v>
      </c>
      <c r="AA475" s="21" t="str">
        <f t="shared" si="157"/>
        <v>N.M.</v>
      </c>
      <c r="AC475" s="9">
        <v>71259</v>
      </c>
      <c r="AE475" s="9">
        <v>-53025</v>
      </c>
      <c r="AG475" s="9">
        <f t="shared" si="158"/>
        <v>124284</v>
      </c>
      <c r="AI475" s="21">
        <f t="shared" si="159"/>
        <v>2.343875530410184</v>
      </c>
    </row>
    <row r="476" spans="1:53" s="16" customFormat="1" ht="12.75">
      <c r="A476" s="16" t="s">
        <v>49</v>
      </c>
      <c r="C476" s="16" t="s">
        <v>1408</v>
      </c>
      <c r="D476" s="9"/>
      <c r="E476" s="9">
        <v>-182913.09</v>
      </c>
      <c r="F476" s="9"/>
      <c r="G476" s="9">
        <v>25709.43</v>
      </c>
      <c r="H476" s="9"/>
      <c r="I476" s="9">
        <f t="shared" si="152"/>
        <v>-208622.52</v>
      </c>
      <c r="J476" s="37" t="str">
        <f>IF((+E476-G476)=(I476),"  ",$AO$521)</f>
        <v>  </v>
      </c>
      <c r="K476" s="38">
        <f t="shared" si="153"/>
        <v>-8.114630312690712</v>
      </c>
      <c r="L476" s="39"/>
      <c r="M476" s="9">
        <v>-668653.12</v>
      </c>
      <c r="N476" s="9"/>
      <c r="O476" s="9">
        <v>14167.430000000168</v>
      </c>
      <c r="P476" s="9"/>
      <c r="Q476" s="9">
        <f t="shared" si="154"/>
        <v>-682820.5500000002</v>
      </c>
      <c r="R476" s="37" t="str">
        <f>IF((+M476-O476)=(Q476),"  ",$AO$521)</f>
        <v>  </v>
      </c>
      <c r="S476" s="38" t="str">
        <f t="shared" si="155"/>
        <v>N.M.</v>
      </c>
      <c r="T476" s="39"/>
      <c r="U476" s="9">
        <v>-677232.47</v>
      </c>
      <c r="V476" s="9"/>
      <c r="W476" s="9">
        <v>-38131.43000000017</v>
      </c>
      <c r="X476" s="9"/>
      <c r="Y476" s="9">
        <f t="shared" si="156"/>
        <v>-639101.0399999998</v>
      </c>
      <c r="Z476" s="37" t="str">
        <f>IF((+U476-W476)=(Y476),"  ",$AO$521)</f>
        <v>  </v>
      </c>
      <c r="AA476" s="38" t="str">
        <f t="shared" si="157"/>
        <v>N.M.</v>
      </c>
      <c r="AB476" s="39"/>
      <c r="AC476" s="9">
        <v>-644453.46</v>
      </c>
      <c r="AD476" s="9"/>
      <c r="AE476" s="9">
        <v>328613.35</v>
      </c>
      <c r="AF476" s="9"/>
      <c r="AG476" s="9">
        <f t="shared" si="158"/>
        <v>-973066.8099999999</v>
      </c>
      <c r="AH476" s="37" t="str">
        <f>IF((+AC476-AE476)=(AG476),"  ",$AO$521)</f>
        <v>  </v>
      </c>
      <c r="AI476" s="38">
        <f t="shared" si="159"/>
        <v>-2.9611298810593056</v>
      </c>
      <c r="AJ476" s="39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</row>
    <row r="477" spans="1:53" s="16" customFormat="1" ht="12.75">
      <c r="A477" s="77" t="s">
        <v>50</v>
      </c>
      <c r="C477" s="17" t="s">
        <v>51</v>
      </c>
      <c r="D477" s="18"/>
      <c r="E477" s="18">
        <v>459107.925</v>
      </c>
      <c r="F477" s="18"/>
      <c r="G477" s="18">
        <v>-39610.06800000001</v>
      </c>
      <c r="H477" s="18"/>
      <c r="I477" s="18">
        <f t="shared" si="152"/>
        <v>498717.993</v>
      </c>
      <c r="J477" s="37" t="str">
        <f>IF((+E477-G477)=(I477),"  ",$AO$521)</f>
        <v>  </v>
      </c>
      <c r="K477" s="40" t="str">
        <f t="shared" si="153"/>
        <v>N.M.</v>
      </c>
      <c r="L477" s="39"/>
      <c r="M477" s="18">
        <v>1506631.3730000001</v>
      </c>
      <c r="N477" s="18"/>
      <c r="O477" s="18">
        <v>-54338.39299999993</v>
      </c>
      <c r="P477" s="18"/>
      <c r="Q477" s="18">
        <f t="shared" si="154"/>
        <v>1560969.766</v>
      </c>
      <c r="R477" s="37" t="str">
        <f>IF((+M477-O477)=(Q477),"  ",$AO$521)</f>
        <v>  </v>
      </c>
      <c r="S477" s="40" t="str">
        <f t="shared" si="155"/>
        <v>N.M.</v>
      </c>
      <c r="T477" s="39"/>
      <c r="U477" s="18">
        <v>1762675.2220000003</v>
      </c>
      <c r="V477" s="18"/>
      <c r="W477" s="18">
        <v>-291368.95900000003</v>
      </c>
      <c r="X477" s="18"/>
      <c r="Y477" s="18">
        <f t="shared" si="156"/>
        <v>2054044.1810000003</v>
      </c>
      <c r="Z477" s="37" t="str">
        <f>IF((+U477-W477)=(Y477),"  ",$AO$521)</f>
        <v>  </v>
      </c>
      <c r="AA477" s="40">
        <f t="shared" si="157"/>
        <v>7.049632836832149</v>
      </c>
      <c r="AB477" s="39"/>
      <c r="AC477" s="18">
        <v>1202700.1330000001</v>
      </c>
      <c r="AD477" s="18"/>
      <c r="AE477" s="18">
        <v>-531411.37</v>
      </c>
      <c r="AF477" s="18"/>
      <c r="AG477" s="18">
        <f t="shared" si="158"/>
        <v>1734111.503</v>
      </c>
      <c r="AH477" s="37" t="str">
        <f>IF((+AC477-AE477)=(AG477),"  ",$AO$521)</f>
        <v>  </v>
      </c>
      <c r="AI477" s="40">
        <f t="shared" si="159"/>
        <v>3.263218668053715</v>
      </c>
      <c r="AJ477" s="39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</row>
    <row r="478" spans="4:53" s="16" customFormat="1" ht="12.75">
      <c r="D478" s="9"/>
      <c r="E478" s="43" t="str">
        <f>IF(ABS(+E456+E470+E476-E477)&gt;$AO$517,$AO$520," ")</f>
        <v> </v>
      </c>
      <c r="F478" s="28"/>
      <c r="G478" s="43" t="str">
        <f>IF(ABS(+G456+G470+G476-G477)&gt;$AO$517,$AO$520," ")</f>
        <v> </v>
      </c>
      <c r="H478" s="42"/>
      <c r="I478" s="43" t="str">
        <f>IF(ABS(+I456+I470+I476-I477)&gt;$AO$517,$AO$520," ")</f>
        <v> </v>
      </c>
      <c r="J478" s="9"/>
      <c r="K478" s="21"/>
      <c r="L478" s="11"/>
      <c r="M478" s="43" t="str">
        <f>IF(ABS(+M456+M470+M476-M477)&gt;$AO$517,$AO$520," ")</f>
        <v> </v>
      </c>
      <c r="N478" s="42"/>
      <c r="O478" s="43" t="str">
        <f>IF(ABS(+O456+O470+O476-O477)&gt;$AO$517,$AO$520," ")</f>
        <v> </v>
      </c>
      <c r="P478" s="28"/>
      <c r="Q478" s="43" t="str">
        <f>IF(ABS(+Q456+Q470+Q476-Q477)&gt;$AO$517,$AO$520," ")</f>
        <v> </v>
      </c>
      <c r="R478" s="9"/>
      <c r="S478" s="21"/>
      <c r="T478" s="9"/>
      <c r="U478" s="43" t="str">
        <f>IF(ABS(+U456+U470+U476-U477)&gt;$AO$517,$AO$520," ")</f>
        <v> </v>
      </c>
      <c r="V478" s="28"/>
      <c r="W478" s="43" t="str">
        <f>IF(ABS(+W456+W470+W476-W477)&gt;$AO$517,$AO$520," ")</f>
        <v> </v>
      </c>
      <c r="X478" s="28"/>
      <c r="Y478" s="43" t="str">
        <f>IF(ABS(+Y456+Y470+Y476-Y477)&gt;$AO$517,$AO$520," ")</f>
        <v> </v>
      </c>
      <c r="Z478" s="9"/>
      <c r="AA478" s="21"/>
      <c r="AB478" s="9"/>
      <c r="AC478" s="43" t="str">
        <f>IF(ABS(+AC456+AC470+AC476-AC477)&gt;$AO$517,$AO$520," ")</f>
        <v> </v>
      </c>
      <c r="AD478" s="28"/>
      <c r="AE478" s="43" t="str">
        <f>IF(ABS(+AE456+AE470+AE476-AE477)&gt;$AO$517,$AO$520," ")</f>
        <v> </v>
      </c>
      <c r="AF478" s="42"/>
      <c r="AG478" s="43" t="str">
        <f>IF(ABS(+AG456+AG470+AG476-AG477)&gt;$AO$517,$AO$520," ")</f>
        <v> </v>
      </c>
      <c r="AH478" s="9"/>
      <c r="AI478" s="2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</row>
    <row r="479" spans="1:53" s="16" customFormat="1" ht="12.75">
      <c r="A479" s="77" t="s">
        <v>52</v>
      </c>
      <c r="C479" s="17" t="s">
        <v>53</v>
      </c>
      <c r="D479" s="18"/>
      <c r="E479" s="18">
        <v>1659384.1329999918</v>
      </c>
      <c r="F479" s="18"/>
      <c r="G479" s="18">
        <v>2701407.627000007</v>
      </c>
      <c r="H479" s="18"/>
      <c r="I479" s="18">
        <f>+E479-G479</f>
        <v>-1042023.4940000151</v>
      </c>
      <c r="J479" s="37" t="str">
        <f>IF((+E479-G479)=(I479),"  ",$AO$521)</f>
        <v>  </v>
      </c>
      <c r="K479" s="40">
        <f>IF(G479&lt;0,IF(I479=0,0,IF(OR(G479=0,E479=0),"N.M.",IF(ABS(I479/G479)&gt;=10,"N.M.",I479/(-G479)))),IF(I479=0,0,IF(OR(G479=0,E479=0),"N.M.",IF(ABS(I479/G479)&gt;=10,"N.M.",I479/G479))))</f>
        <v>-0.38573352780424813</v>
      </c>
      <c r="L479" s="39"/>
      <c r="M479" s="18">
        <v>12876311.09900002</v>
      </c>
      <c r="N479" s="18"/>
      <c r="O479" s="18">
        <v>11188974.501999997</v>
      </c>
      <c r="P479" s="18"/>
      <c r="Q479" s="18">
        <f>+M479-O479</f>
        <v>1687336.5970000234</v>
      </c>
      <c r="R479" s="37" t="str">
        <f>IF((+M479-O479)=(Q479),"  ",$AO$521)</f>
        <v>  </v>
      </c>
      <c r="S479" s="40">
        <f>IF(O479&lt;0,IF(Q479=0,0,IF(OR(O479=0,M479=0),"N.M.",IF(ABS(Q479/O479)&gt;=10,"N.M.",Q479/(-O479)))),IF(Q479=0,0,IF(OR(O479=0,M479=0),"N.M.",IF(ABS(Q479/O479)&gt;=10,"N.M.",Q479/O479))))</f>
        <v>0.15080350721135496</v>
      </c>
      <c r="T479" s="39"/>
      <c r="U479" s="18">
        <v>24544475.88099999</v>
      </c>
      <c r="V479" s="18"/>
      <c r="W479" s="18">
        <v>29091185.82200001</v>
      </c>
      <c r="X479" s="18"/>
      <c r="Y479" s="18">
        <f>+U479-W479</f>
        <v>-4546709.941000022</v>
      </c>
      <c r="Z479" s="37" t="str">
        <f>IF((+U479-W479)=(Y479),"  ",$AO$521)</f>
        <v>  </v>
      </c>
      <c r="AA479" s="40">
        <f>IF(W479&lt;0,IF(Y479=0,0,IF(OR(W479=0,U479=0),"N.M.",IF(ABS(Y479/W479)&gt;=10,"N.M.",Y479/(-W479)))),IF(Y479=0,0,IF(OR(W479=0,U479=0),"N.M.",IF(ABS(Y479/W479)&gt;=10,"N.M.",Y479/W479))))</f>
        <v>-0.15629166747687553</v>
      </c>
      <c r="AB479" s="39"/>
      <c r="AC479" s="18">
        <v>56436697.637000084</v>
      </c>
      <c r="AD479" s="18"/>
      <c r="AE479" s="18">
        <v>67503915.83000004</v>
      </c>
      <c r="AF479" s="18"/>
      <c r="AG479" s="18">
        <f>+AC479-AE479</f>
        <v>-11067218.192999959</v>
      </c>
      <c r="AH479" s="37" t="str">
        <f>IF((+AC479-AE479)=(AG479),"  ",$AO$521)</f>
        <v>  </v>
      </c>
      <c r="AI479" s="40">
        <f>IF(AE479&lt;0,IF(AG479=0,0,IF(OR(AE479=0,AC479=0),"N.M.",IF(ABS(AG479/AE479)&gt;=10,"N.M.",AG479/(-AE479)))),IF(AG479=0,0,IF(OR(AE479=0,AC479=0),"N.M.",IF(ABS(AG479/AE479)&gt;=10,"N.M.",AG479/AE479))))</f>
        <v>-0.16394927697041056</v>
      </c>
      <c r="AJ479" s="39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</row>
    <row r="480" spans="4:53" s="16" customFormat="1" ht="12.75">
      <c r="D480" s="9"/>
      <c r="E480" s="43" t="str">
        <f>IF(ABS(E417+E477-E479)&gt;$AO$517,$AO$520," ")</f>
        <v> </v>
      </c>
      <c r="F480" s="28"/>
      <c r="G480" s="43" t="str">
        <f>IF(ABS(G417+G477-G479)&gt;$AO$517,$AO$520," ")</f>
        <v> </v>
      </c>
      <c r="H480" s="42"/>
      <c r="I480" s="43" t="str">
        <f>IF(ABS(I417+I477-I479)&gt;$AO$517,$AO$520," ")</f>
        <v> </v>
      </c>
      <c r="J480" s="9"/>
      <c r="K480" s="21"/>
      <c r="L480" s="11"/>
      <c r="M480" s="43" t="str">
        <f>IF(ABS(M417+M477-M479)&gt;$AO$517,$AO$520," ")</f>
        <v> </v>
      </c>
      <c r="N480" s="42"/>
      <c r="O480" s="43" t="str">
        <f>IF(ABS(O417+O477-O479)&gt;$AO$517,$AO$520," ")</f>
        <v> </v>
      </c>
      <c r="P480" s="28"/>
      <c r="Q480" s="43" t="str">
        <f>IF(ABS(Q417+Q477-Q479)&gt;$AO$517,$AO$520," ")</f>
        <v> </v>
      </c>
      <c r="R480" s="9"/>
      <c r="S480" s="21"/>
      <c r="T480" s="9"/>
      <c r="U480" s="43" t="str">
        <f>IF(ABS(U417+U477-U479)&gt;$AO$517,$AO$520," ")</f>
        <v> </v>
      </c>
      <c r="V480" s="28"/>
      <c r="W480" s="43" t="str">
        <f>IF(ABS(W417+W477-W479)&gt;$AO$517,$AO$520," ")</f>
        <v> </v>
      </c>
      <c r="X480" s="28"/>
      <c r="Y480" s="43" t="str">
        <f>IF(ABS(Y417+Y477-Y479)&gt;$AO$517,$AO$520," ")</f>
        <v> </v>
      </c>
      <c r="Z480" s="9"/>
      <c r="AA480" s="21"/>
      <c r="AB480" s="9"/>
      <c r="AC480" s="43" t="str">
        <f>IF(ABS(AC417+AC477-AC479)&gt;$AO$517,$AO$520," ")</f>
        <v> </v>
      </c>
      <c r="AD480" s="28"/>
      <c r="AE480" s="43" t="str">
        <f>IF(ABS(AE417+AE477-AE479)&gt;$AO$517,$AO$520," ")</f>
        <v> </v>
      </c>
      <c r="AF480" s="42"/>
      <c r="AG480" s="43" t="str">
        <f>IF(ABS(AG417+AG477-AG479)&gt;$AO$517,$AO$520," ")</f>
        <v> </v>
      </c>
      <c r="AH480" s="9"/>
      <c r="AI480" s="2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</row>
    <row r="481" spans="3:53" s="16" customFormat="1" ht="12.75">
      <c r="C481" s="17" t="s">
        <v>54</v>
      </c>
      <c r="D481" s="18"/>
      <c r="E481" s="9"/>
      <c r="F481" s="9"/>
      <c r="G481" s="9"/>
      <c r="H481" s="9"/>
      <c r="I481" s="9"/>
      <c r="J481" s="9"/>
      <c r="K481" s="21"/>
      <c r="L481" s="11"/>
      <c r="M481" s="9"/>
      <c r="N481" s="9"/>
      <c r="O481" s="9"/>
      <c r="P481" s="9"/>
      <c r="Q481" s="9"/>
      <c r="R481" s="9"/>
      <c r="S481" s="21"/>
      <c r="T481" s="9"/>
      <c r="U481" s="9"/>
      <c r="V481" s="9"/>
      <c r="W481" s="9"/>
      <c r="X481" s="9"/>
      <c r="Y481" s="9"/>
      <c r="Z481" s="9"/>
      <c r="AA481" s="21"/>
      <c r="AB481" s="9"/>
      <c r="AC481" s="9"/>
      <c r="AD481" s="9"/>
      <c r="AE481" s="9"/>
      <c r="AF481" s="9"/>
      <c r="AG481" s="9"/>
      <c r="AH481" s="9"/>
      <c r="AI481" s="2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</row>
    <row r="482" spans="1:35" ht="12.75" outlineLevel="1">
      <c r="A482" s="1" t="s">
        <v>977</v>
      </c>
      <c r="B482" s="16" t="s">
        <v>978</v>
      </c>
      <c r="C482" s="1" t="s">
        <v>1409</v>
      </c>
      <c r="E482" s="5">
        <v>2145558.85</v>
      </c>
      <c r="G482" s="5">
        <v>1972511.95</v>
      </c>
      <c r="I482" s="9">
        <f>(+E482-G482)</f>
        <v>173046.90000000014</v>
      </c>
      <c r="K482" s="21">
        <f>IF(G482&lt;0,IF(I482=0,0,IF(OR(G482=0,E482=0),"N.M.",IF(ABS(I482/G482)&gt;=10,"N.M.",I482/(-G482)))),IF(I482=0,0,IF(OR(G482=0,E482=0),"N.M.",IF(ABS(I482/G482)&gt;=10,"N.M.",I482/G482))))</f>
        <v>0.0877292023503331</v>
      </c>
      <c r="M482" s="9">
        <v>6436676.39</v>
      </c>
      <c r="O482" s="9">
        <v>5907590.08</v>
      </c>
      <c r="Q482" s="9">
        <f>(+M482-O482)</f>
        <v>529086.3099999996</v>
      </c>
      <c r="S482" s="21">
        <f>IF(O482&lt;0,IF(Q482=0,0,IF(OR(O482=0,M482=0),"N.M.",IF(ABS(Q482/O482)&gt;=10,"N.M.",Q482/(-O482)))),IF(Q482=0,0,IF(OR(O482=0,M482=0),"N.M.",IF(ABS(Q482/O482)&gt;=10,"N.M.",Q482/O482))))</f>
        <v>0.08956043036757208</v>
      </c>
      <c r="U482" s="9">
        <v>10727794.14</v>
      </c>
      <c r="W482" s="9">
        <v>9823101.08</v>
      </c>
      <c r="Y482" s="9">
        <f>(+U482-W482)</f>
        <v>904693.0600000005</v>
      </c>
      <c r="AA482" s="21">
        <f>IF(W482&lt;0,IF(Y482=0,0,IF(OR(W482=0,U482=0),"N.M.",IF(ABS(Y482/W482)&gt;=10,"N.M.",Y482/(-W482)))),IF(Y482=0,0,IF(OR(W482=0,U482=0),"N.M.",IF(ABS(Y482/W482)&gt;=10,"N.M.",Y482/W482))))</f>
        <v>0.09209851885184923</v>
      </c>
      <c r="AC482" s="9">
        <v>25104681.560000002</v>
      </c>
      <c r="AE482" s="9">
        <v>23628043.45</v>
      </c>
      <c r="AG482" s="9">
        <f>(+AC482-AE482)</f>
        <v>1476638.1100000031</v>
      </c>
      <c r="AI482" s="21">
        <f>IF(AE482&lt;0,IF(AG482=0,0,IF(OR(AE482=0,AC482=0),"N.M.",IF(ABS(AG482/AE482)&gt;=10,"N.M.",AG482/(-AE482)))),IF(AG482=0,0,IF(OR(AE482=0,AC482=0),"N.M.",IF(ABS(AG482/AE482)&gt;=10,"N.M.",AG482/AE482))))</f>
        <v>0.06249514959309943</v>
      </c>
    </row>
    <row r="483" spans="1:35" ht="12.75" outlineLevel="1">
      <c r="A483" s="1" t="s">
        <v>979</v>
      </c>
      <c r="B483" s="16" t="s">
        <v>980</v>
      </c>
      <c r="C483" s="1" t="s">
        <v>1410</v>
      </c>
      <c r="E483" s="5">
        <v>87500</v>
      </c>
      <c r="G483" s="5">
        <v>87500</v>
      </c>
      <c r="I483" s="9">
        <f>(+E483-G483)</f>
        <v>0</v>
      </c>
      <c r="K483" s="21">
        <f>IF(G483&lt;0,IF(I483=0,0,IF(OR(G483=0,E483=0),"N.M.",IF(ABS(I483/G483)&gt;=10,"N.M.",I483/(-G483)))),IF(I483=0,0,IF(OR(G483=0,E483=0),"N.M.",IF(ABS(I483/G483)&gt;=10,"N.M.",I483/G483))))</f>
        <v>0</v>
      </c>
      <c r="M483" s="9">
        <v>262500</v>
      </c>
      <c r="O483" s="9">
        <v>262500</v>
      </c>
      <c r="Q483" s="9">
        <f>(+M483-O483)</f>
        <v>0</v>
      </c>
      <c r="S483" s="21">
        <f>IF(O483&lt;0,IF(Q483=0,0,IF(OR(O483=0,M483=0),"N.M.",IF(ABS(Q483/O483)&gt;=10,"N.M.",Q483/(-O483)))),IF(Q483=0,0,IF(OR(O483=0,M483=0),"N.M.",IF(ABS(Q483/O483)&gt;=10,"N.M.",Q483/O483))))</f>
        <v>0</v>
      </c>
      <c r="U483" s="9">
        <v>437500</v>
      </c>
      <c r="W483" s="9">
        <v>437500</v>
      </c>
      <c r="Y483" s="9">
        <f>(+U483-W483)</f>
        <v>0</v>
      </c>
      <c r="AA483" s="21">
        <f>IF(W483&lt;0,IF(Y483=0,0,IF(OR(W483=0,U483=0),"N.M.",IF(ABS(Y483/W483)&gt;=10,"N.M.",Y483/(-W483)))),IF(Y483=0,0,IF(OR(W483=0,U483=0),"N.M.",IF(ABS(Y483/W483)&gt;=10,"N.M.",Y483/W483))))</f>
        <v>0</v>
      </c>
      <c r="AC483" s="9">
        <v>1050000</v>
      </c>
      <c r="AE483" s="9">
        <v>1050000</v>
      </c>
      <c r="AG483" s="9">
        <f>(+AC483-AE483)</f>
        <v>0</v>
      </c>
      <c r="AI483" s="21">
        <f>IF(AE483&lt;0,IF(AG483=0,0,IF(OR(AE483=0,AC483=0),"N.M.",IF(ABS(AG483/AE483)&gt;=10,"N.M.",AG483/(-AE483)))),IF(AG483=0,0,IF(OR(AE483=0,AC483=0),"N.M.",IF(ABS(AG483/AE483)&gt;=10,"N.M.",AG483/AE483))))</f>
        <v>0</v>
      </c>
    </row>
    <row r="484" spans="1:53" s="16" customFormat="1" ht="12.75">
      <c r="A484" s="16" t="s">
        <v>55</v>
      </c>
      <c r="C484" s="16" t="s">
        <v>1411</v>
      </c>
      <c r="D484" s="9"/>
      <c r="E484" s="9">
        <v>2233058.85</v>
      </c>
      <c r="F484" s="9"/>
      <c r="G484" s="9">
        <v>2060011.95</v>
      </c>
      <c r="H484" s="9"/>
      <c r="I484" s="9">
        <f aca="true" t="shared" si="160" ref="I484:I501">(+E484-G484)</f>
        <v>173046.90000000014</v>
      </c>
      <c r="J484" s="37" t="str">
        <f aca="true" t="shared" si="161" ref="J484:J501">IF((+E484-G484)=(I484),"  ",$AO$521)</f>
        <v>  </v>
      </c>
      <c r="K484" s="38">
        <f aca="true" t="shared" si="162" ref="K484:K501">IF(G484&lt;0,IF(I484=0,0,IF(OR(G484=0,E484=0),"N.M.",IF(ABS(I484/G484)&gt;=10,"N.M.",I484/(-G484)))),IF(I484=0,0,IF(OR(G484=0,E484=0),"N.M.",IF(ABS(I484/G484)&gt;=10,"N.M.",I484/G484))))</f>
        <v>0.08400286221640614</v>
      </c>
      <c r="L484" s="39"/>
      <c r="M484" s="9">
        <v>6699176.39</v>
      </c>
      <c r="N484" s="9"/>
      <c r="O484" s="9">
        <v>6170090.08</v>
      </c>
      <c r="P484" s="9"/>
      <c r="Q484" s="9">
        <f aca="true" t="shared" si="163" ref="Q484:Q501">(+M484-O484)</f>
        <v>529086.3099999996</v>
      </c>
      <c r="R484" s="37" t="str">
        <f aca="true" t="shared" si="164" ref="R484:R501">IF((+M484-O484)=(Q484),"  ",$AO$521)</f>
        <v>  </v>
      </c>
      <c r="S484" s="38">
        <f aca="true" t="shared" si="165" ref="S484:S501">IF(O484&lt;0,IF(Q484=0,0,IF(OR(O484=0,M484=0),"N.M.",IF(ABS(Q484/O484)&gt;=10,"N.M.",Q484/(-O484)))),IF(Q484=0,0,IF(OR(O484=0,M484=0),"N.M.",IF(ABS(Q484/O484)&gt;=10,"N.M.",Q484/O484))))</f>
        <v>0.08575017595205021</v>
      </c>
      <c r="T484" s="39"/>
      <c r="U484" s="9">
        <v>11165294.14</v>
      </c>
      <c r="V484" s="9"/>
      <c r="W484" s="9">
        <v>10260601.08</v>
      </c>
      <c r="X484" s="9"/>
      <c r="Y484" s="9">
        <f aca="true" t="shared" si="166" ref="Y484:Y501">(+U484-W484)</f>
        <v>904693.0600000005</v>
      </c>
      <c r="Z484" s="37" t="str">
        <f aca="true" t="shared" si="167" ref="Z484:Z501">IF((+U484-W484)=(Y484),"  ",$AO$521)</f>
        <v>  </v>
      </c>
      <c r="AA484" s="38">
        <f aca="true" t="shared" si="168" ref="AA484:AA501">IF(W484&lt;0,IF(Y484=0,0,IF(OR(W484=0,U484=0),"N.M.",IF(ABS(Y484/W484)&gt;=10,"N.M.",Y484/(-W484)))),IF(Y484=0,0,IF(OR(W484=0,U484=0),"N.M.",IF(ABS(Y484/W484)&gt;=10,"N.M.",Y484/W484))))</f>
        <v>0.08817154598899975</v>
      </c>
      <c r="AB484" s="39"/>
      <c r="AC484" s="9">
        <v>26154681.560000002</v>
      </c>
      <c r="AD484" s="9"/>
      <c r="AE484" s="9">
        <v>24678043.45</v>
      </c>
      <c r="AF484" s="9"/>
      <c r="AG484" s="9">
        <f aca="true" t="shared" si="169" ref="AG484:AG501">(+AC484-AE484)</f>
        <v>1476638.1100000031</v>
      </c>
      <c r="AH484" s="37" t="str">
        <f aca="true" t="shared" si="170" ref="AH484:AH501">IF((+AC484-AE484)=(AG484),"  ",$AO$521)</f>
        <v>  </v>
      </c>
      <c r="AI484" s="38">
        <f aca="true" t="shared" si="171" ref="AI484:AI501">IF(AE484&lt;0,IF(AG484=0,0,IF(OR(AE484=0,AC484=0),"N.M.",IF(ABS(AG484/AE484)&gt;=10,"N.M.",AG484/(-AE484)))),IF(AG484=0,0,IF(OR(AE484=0,AC484=0),"N.M.",IF(ABS(AG484/AE484)&gt;=10,"N.M.",AG484/AE484))))</f>
        <v>0.05983610949513922</v>
      </c>
      <c r="AJ484" s="39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</row>
    <row r="485" spans="1:35" ht="12.75" outlineLevel="1">
      <c r="A485" s="1" t="s">
        <v>981</v>
      </c>
      <c r="B485" s="16" t="s">
        <v>982</v>
      </c>
      <c r="C485" s="1" t="s">
        <v>1412</v>
      </c>
      <c r="E485" s="5">
        <v>103023.27</v>
      </c>
      <c r="G485" s="5">
        <v>116374.69</v>
      </c>
      <c r="I485" s="9">
        <f>(+E485-G485)</f>
        <v>-13351.419999999998</v>
      </c>
      <c r="K485" s="21">
        <f>IF(G485&lt;0,IF(I485=0,0,IF(OR(G485=0,E485=0),"N.M.",IF(ABS(I485/G485)&gt;=10,"N.M.",I485/(-G485)))),IF(I485=0,0,IF(OR(G485=0,E485=0),"N.M.",IF(ABS(I485/G485)&gt;=10,"N.M.",I485/G485))))</f>
        <v>-0.11472786737391093</v>
      </c>
      <c r="M485" s="9">
        <v>287648.37</v>
      </c>
      <c r="O485" s="9">
        <v>353511.9</v>
      </c>
      <c r="Q485" s="9">
        <f>(+M485-O485)</f>
        <v>-65863.53000000003</v>
      </c>
      <c r="S485" s="21">
        <f>IF(O485&lt;0,IF(Q485=0,0,IF(OR(O485=0,M485=0),"N.M.",IF(ABS(Q485/O485)&gt;=10,"N.M.",Q485/(-O485)))),IF(Q485=0,0,IF(OR(O485=0,M485=0),"N.M.",IF(ABS(Q485/O485)&gt;=10,"N.M.",Q485/O485))))</f>
        <v>-0.1863120590848569</v>
      </c>
      <c r="U485" s="9">
        <v>423894.84</v>
      </c>
      <c r="W485" s="9">
        <v>666415.13</v>
      </c>
      <c r="Y485" s="9">
        <f>(+U485-W485)</f>
        <v>-242520.28999999998</v>
      </c>
      <c r="AA485" s="21">
        <f>IF(W485&lt;0,IF(Y485=0,0,IF(OR(W485=0,U485=0),"N.M.",IF(ABS(Y485/W485)&gt;=10,"N.M.",Y485/(-W485)))),IF(Y485=0,0,IF(OR(W485=0,U485=0),"N.M.",IF(ABS(Y485/W485)&gt;=10,"N.M.",Y485/W485))))</f>
        <v>-0.3639177429840165</v>
      </c>
      <c r="AC485" s="9">
        <v>2263456.4</v>
      </c>
      <c r="AE485" s="9">
        <v>1551566.54</v>
      </c>
      <c r="AG485" s="9">
        <f>(+AC485-AE485)</f>
        <v>711889.8599999999</v>
      </c>
      <c r="AI485" s="21">
        <f>IF(AE485&lt;0,IF(AG485=0,0,IF(OR(AE485=0,AC485=0),"N.M.",IF(ABS(AG485/AE485)&gt;=10,"N.M.",AG485/(-AE485)))),IF(AG485=0,0,IF(OR(AE485=0,AC485=0),"N.M.",IF(ABS(AG485/AE485)&gt;=10,"N.M.",AG485/AE485))))</f>
        <v>0.45882006452652674</v>
      </c>
    </row>
    <row r="486" spans="1:53" s="16" customFormat="1" ht="12.75" customHeight="1">
      <c r="A486" s="16" t="s">
        <v>85</v>
      </c>
      <c r="C486" s="16" t="s">
        <v>1413</v>
      </c>
      <c r="D486" s="9"/>
      <c r="E486" s="9">
        <v>103023.27</v>
      </c>
      <c r="F486" s="9"/>
      <c r="G486" s="9">
        <v>116374.69</v>
      </c>
      <c r="H486" s="9"/>
      <c r="I486" s="9">
        <f>(+E486-G486)</f>
        <v>-13351.419999999998</v>
      </c>
      <c r="J486" s="37" t="str">
        <f>IF((+E486-G486)=(I486),"  ",$AO$521)</f>
        <v>  </v>
      </c>
      <c r="K486" s="38">
        <f>IF(G486&lt;0,IF(I486=0,0,IF(OR(G486=0,E486=0),"N.M.",IF(ABS(I486/G486)&gt;=10,"N.M.",I486/(-G486)))),IF(I486=0,0,IF(OR(G486=0,E486=0),"N.M.",IF(ABS(I486/G486)&gt;=10,"N.M.",I486/G486))))</f>
        <v>-0.11472786737391093</v>
      </c>
      <c r="L486" s="39"/>
      <c r="M486" s="9">
        <v>287648.37</v>
      </c>
      <c r="N486" s="9"/>
      <c r="O486" s="9">
        <v>353511.9</v>
      </c>
      <c r="P486" s="9"/>
      <c r="Q486" s="9">
        <f>(+M486-O486)</f>
        <v>-65863.53000000003</v>
      </c>
      <c r="R486" s="37" t="str">
        <f>IF((+M486-O486)=(Q486),"  ",$AO$521)</f>
        <v>  </v>
      </c>
      <c r="S486" s="38">
        <f>IF(O486&lt;0,IF(Q486=0,0,IF(OR(O486=0,M486=0),"N.M.",IF(ABS(Q486/O486)&gt;=10,"N.M.",Q486/(-O486)))),IF(Q486=0,0,IF(OR(O486=0,M486=0),"N.M.",IF(ABS(Q486/O486)&gt;=10,"N.M.",Q486/O486))))</f>
        <v>-0.1863120590848569</v>
      </c>
      <c r="T486" s="39"/>
      <c r="U486" s="9">
        <v>423894.84</v>
      </c>
      <c r="V486" s="9"/>
      <c r="W486" s="9">
        <v>666415.13</v>
      </c>
      <c r="X486" s="9"/>
      <c r="Y486" s="9">
        <f>(+U486-W486)</f>
        <v>-242520.28999999998</v>
      </c>
      <c r="Z486" s="37" t="str">
        <f>IF((+U486-W486)=(Y486),"  ",$AO$521)</f>
        <v>  </v>
      </c>
      <c r="AA486" s="38">
        <f>IF(W486&lt;0,IF(Y486=0,0,IF(OR(W486=0,U486=0),"N.M.",IF(ABS(Y486/W486)&gt;=10,"N.M.",Y486/(-W486)))),IF(Y486=0,0,IF(OR(W486=0,U486=0),"N.M.",IF(ABS(Y486/W486)&gt;=10,"N.M.",Y486/W486))))</f>
        <v>-0.3639177429840165</v>
      </c>
      <c r="AB486" s="39"/>
      <c r="AC486" s="9">
        <v>2263456.4</v>
      </c>
      <c r="AD486" s="9"/>
      <c r="AE486" s="9">
        <v>1551566.54</v>
      </c>
      <c r="AF486" s="9"/>
      <c r="AG486" s="9">
        <f>(+AC486-AE486)</f>
        <v>711889.8599999999</v>
      </c>
      <c r="AH486" s="37" t="str">
        <f>IF((+AC486-AE486)=(AG486),"  ",$AO$521)</f>
        <v>  </v>
      </c>
      <c r="AI486" s="38">
        <f>IF(AE486&lt;0,IF(AG486=0,0,IF(OR(AE486=0,AC486=0),"N.M.",IF(ABS(AG486/AE486)&gt;=10,"N.M.",AG486/(-AE486)))),IF(AG486=0,0,IF(OR(AE486=0,AC486=0),"N.M.",IF(ABS(AG486/AE486)&gt;=10,"N.M.",AG486/AE486))))</f>
        <v>0.45882006452652674</v>
      </c>
      <c r="AJ486" s="39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</row>
    <row r="487" spans="1:35" ht="12.75" outlineLevel="1">
      <c r="A487" s="1" t="s">
        <v>983</v>
      </c>
      <c r="B487" s="16" t="s">
        <v>984</v>
      </c>
      <c r="C487" s="1" t="s">
        <v>1414</v>
      </c>
      <c r="E487" s="5">
        <v>5870.91</v>
      </c>
      <c r="G487" s="5">
        <v>5181.64</v>
      </c>
      <c r="I487" s="9">
        <f>(+E487-G487)</f>
        <v>689.2699999999995</v>
      </c>
      <c r="K487" s="21">
        <f>IF(G487&lt;0,IF(I487=0,0,IF(OR(G487=0,E487=0),"N.M.",IF(ABS(I487/G487)&gt;=10,"N.M.",I487/(-G487)))),IF(I487=0,0,IF(OR(G487=0,E487=0),"N.M.",IF(ABS(I487/G487)&gt;=10,"N.M.",I487/G487))))</f>
        <v>0.13302159161964155</v>
      </c>
      <c r="M487" s="9">
        <v>56710.74</v>
      </c>
      <c r="O487" s="9">
        <v>55275.95</v>
      </c>
      <c r="Q487" s="9">
        <f>(+M487-O487)</f>
        <v>1434.7900000000009</v>
      </c>
      <c r="S487" s="21">
        <f>IF(O487&lt;0,IF(Q487=0,0,IF(OR(O487=0,M487=0),"N.M.",IF(ABS(Q487/O487)&gt;=10,"N.M.",Q487/(-O487)))),IF(Q487=0,0,IF(OR(O487=0,M487=0),"N.M.",IF(ABS(Q487/O487)&gt;=10,"N.M.",Q487/O487))))</f>
        <v>0.02595685827199715</v>
      </c>
      <c r="U487" s="9">
        <v>65648.33</v>
      </c>
      <c r="W487" s="9">
        <v>66788.43</v>
      </c>
      <c r="Y487" s="9">
        <f>(+U487-W487)</f>
        <v>-1140.0999999999913</v>
      </c>
      <c r="AA487" s="21">
        <f>IF(W487&lt;0,IF(Y487=0,0,IF(OR(W487=0,U487=0),"N.M.",IF(ABS(Y487/W487)&gt;=10,"N.M.",Y487/(-W487)))),IF(Y487=0,0,IF(OR(W487=0,U487=0),"N.M.",IF(ABS(Y487/W487)&gt;=10,"N.M.",Y487/W487))))</f>
        <v>-0.017070321910546353</v>
      </c>
      <c r="AC487" s="9">
        <v>189648.04</v>
      </c>
      <c r="AE487" s="9">
        <v>241002.56</v>
      </c>
      <c r="AG487" s="9">
        <f>(+AC487-AE487)</f>
        <v>-51354.51999999999</v>
      </c>
      <c r="AI487" s="21">
        <f>IF(AE487&lt;0,IF(AG487=0,0,IF(OR(AE487=0,AC487=0),"N.M.",IF(ABS(AG487/AE487)&gt;=10,"N.M.",AG487/(-AE487)))),IF(AG487=0,0,IF(OR(AE487=0,AC487=0),"N.M.",IF(ABS(AG487/AE487)&gt;=10,"N.M.",AG487/AE487))))</f>
        <v>-0.21308703110871516</v>
      </c>
    </row>
    <row r="488" spans="1:53" s="16" customFormat="1" ht="12.75" customHeight="1">
      <c r="A488" s="16" t="s">
        <v>86</v>
      </c>
      <c r="C488" s="16" t="s">
        <v>1415</v>
      </c>
      <c r="D488" s="9"/>
      <c r="E488" s="9">
        <v>5870.91</v>
      </c>
      <c r="F488" s="9"/>
      <c r="G488" s="9">
        <v>5181.64</v>
      </c>
      <c r="H488" s="9"/>
      <c r="I488" s="9">
        <f t="shared" si="160"/>
        <v>689.2699999999995</v>
      </c>
      <c r="J488" s="85" t="str">
        <f t="shared" si="161"/>
        <v>  </v>
      </c>
      <c r="K488" s="38">
        <f t="shared" si="162"/>
        <v>0.13302159161964155</v>
      </c>
      <c r="L488" s="39"/>
      <c r="M488" s="9">
        <v>56710.74</v>
      </c>
      <c r="N488" s="9"/>
      <c r="O488" s="9">
        <v>55275.95</v>
      </c>
      <c r="P488" s="9"/>
      <c r="Q488" s="9">
        <f t="shared" si="163"/>
        <v>1434.7900000000009</v>
      </c>
      <c r="R488" s="85" t="str">
        <f t="shared" si="164"/>
        <v>  </v>
      </c>
      <c r="S488" s="38">
        <f t="shared" si="165"/>
        <v>0.02595685827199715</v>
      </c>
      <c r="T488" s="39"/>
      <c r="U488" s="9">
        <v>65648.33</v>
      </c>
      <c r="V488" s="9"/>
      <c r="W488" s="9">
        <v>66788.43</v>
      </c>
      <c r="X488" s="9"/>
      <c r="Y488" s="9">
        <f t="shared" si="166"/>
        <v>-1140.0999999999913</v>
      </c>
      <c r="Z488" s="85" t="str">
        <f t="shared" si="167"/>
        <v>  </v>
      </c>
      <c r="AA488" s="38">
        <f t="shared" si="168"/>
        <v>-0.017070321910546353</v>
      </c>
      <c r="AB488" s="39"/>
      <c r="AC488" s="9">
        <v>189648.04</v>
      </c>
      <c r="AD488" s="9"/>
      <c r="AE488" s="9">
        <v>241002.56</v>
      </c>
      <c r="AF488" s="9"/>
      <c r="AG488" s="9">
        <f t="shared" si="169"/>
        <v>-51354.51999999999</v>
      </c>
      <c r="AH488" s="85" t="str">
        <f t="shared" si="170"/>
        <v>  </v>
      </c>
      <c r="AI488" s="38">
        <f t="shared" si="171"/>
        <v>-0.21308703110871516</v>
      </c>
      <c r="AJ488" s="39"/>
      <c r="AK488" s="86"/>
      <c r="AL488" s="86"/>
      <c r="AM488" s="86"/>
      <c r="AN488" s="86"/>
      <c r="AO488" s="86"/>
      <c r="AP488" s="86"/>
      <c r="AQ488" s="86"/>
      <c r="AR488" s="86"/>
      <c r="AS488" s="86"/>
      <c r="AT488" s="86"/>
      <c r="AU488" s="86"/>
      <c r="AV488" s="86"/>
      <c r="AW488" s="86"/>
      <c r="AX488" s="86"/>
      <c r="AY488" s="86"/>
      <c r="AZ488" s="86"/>
      <c r="BA488" s="86"/>
    </row>
    <row r="489" spans="1:35" ht="12.75" outlineLevel="1">
      <c r="A489" s="1" t="s">
        <v>985</v>
      </c>
      <c r="B489" s="16" t="s">
        <v>986</v>
      </c>
      <c r="C489" s="1" t="s">
        <v>1416</v>
      </c>
      <c r="E489" s="5">
        <v>37669.66</v>
      </c>
      <c r="G489" s="5">
        <v>92396.03</v>
      </c>
      <c r="I489" s="9">
        <f>(+E489-G489)</f>
        <v>-54726.369999999995</v>
      </c>
      <c r="K489" s="21">
        <f>IF(G489&lt;0,IF(I489=0,0,IF(OR(G489=0,E489=0),"N.M.",IF(ABS(I489/G489)&gt;=10,"N.M.",I489/(-G489)))),IF(I489=0,0,IF(OR(G489=0,E489=0),"N.M.",IF(ABS(I489/G489)&gt;=10,"N.M.",I489/G489))))</f>
        <v>-0.5923021800828455</v>
      </c>
      <c r="M489" s="9">
        <v>113008.98</v>
      </c>
      <c r="O489" s="9">
        <v>277188.09</v>
      </c>
      <c r="Q489" s="9">
        <f>(+M489-O489)</f>
        <v>-164179.11000000004</v>
      </c>
      <c r="S489" s="21">
        <f>IF(O489&lt;0,IF(Q489=0,0,IF(OR(O489=0,M489=0),"N.M.",IF(ABS(Q489/O489)&gt;=10,"N.M.",Q489/(-O489)))),IF(Q489=0,0,IF(OR(O489=0,M489=0),"N.M.",IF(ABS(Q489/O489)&gt;=10,"N.M.",Q489/O489))))</f>
        <v>-0.5923021800828456</v>
      </c>
      <c r="U489" s="9">
        <v>188346.29</v>
      </c>
      <c r="W489" s="9">
        <v>461980.15</v>
      </c>
      <c r="Y489" s="9">
        <f>(+U489-W489)</f>
        <v>-273633.86</v>
      </c>
      <c r="AA489" s="21">
        <f>IF(W489&lt;0,IF(Y489=0,0,IF(OR(W489=0,U489=0),"N.M.",IF(ABS(Y489/W489)&gt;=10,"N.M.",Y489/(-W489)))),IF(Y489=0,0,IF(OR(W489=0,U489=0),"N.M.",IF(ABS(Y489/W489)&gt;=10,"N.M.",Y489/W489))))</f>
        <v>-0.5923065309191314</v>
      </c>
      <c r="AC489" s="9">
        <v>746799.4</v>
      </c>
      <c r="AE489" s="9">
        <v>1108752.36</v>
      </c>
      <c r="AG489" s="9">
        <f>(+AC489-AE489)</f>
        <v>-361952.9600000001</v>
      </c>
      <c r="AI489" s="21">
        <f>IF(AE489&lt;0,IF(AG489=0,0,IF(OR(AE489=0,AC489=0),"N.M.",IF(ABS(AG489/AE489)&gt;=10,"N.M.",AG489/(-AE489)))),IF(AG489=0,0,IF(OR(AE489=0,AC489=0),"N.M.",IF(ABS(AG489/AE489)&gt;=10,"N.M.",AG489/AE489))))</f>
        <v>-0.32645067831016844</v>
      </c>
    </row>
    <row r="490" spans="1:53" s="16" customFormat="1" ht="12.75">
      <c r="A490" s="16" t="s">
        <v>56</v>
      </c>
      <c r="C490" s="16" t="s">
        <v>1417</v>
      </c>
      <c r="D490" s="9"/>
      <c r="E490" s="9">
        <v>37669.66</v>
      </c>
      <c r="F490" s="9"/>
      <c r="G490" s="9">
        <v>92396.03</v>
      </c>
      <c r="H490" s="9"/>
      <c r="I490" s="9">
        <f t="shared" si="160"/>
        <v>-54726.369999999995</v>
      </c>
      <c r="J490" s="37" t="str">
        <f t="shared" si="161"/>
        <v>  </v>
      </c>
      <c r="K490" s="38">
        <f t="shared" si="162"/>
        <v>-0.5923021800828455</v>
      </c>
      <c r="L490" s="39"/>
      <c r="M490" s="9">
        <v>113008.98</v>
      </c>
      <c r="N490" s="9"/>
      <c r="O490" s="9">
        <v>277188.09</v>
      </c>
      <c r="P490" s="9"/>
      <c r="Q490" s="9">
        <f t="shared" si="163"/>
        <v>-164179.11000000004</v>
      </c>
      <c r="R490" s="37" t="str">
        <f t="shared" si="164"/>
        <v>  </v>
      </c>
      <c r="S490" s="38">
        <f t="shared" si="165"/>
        <v>-0.5923021800828456</v>
      </c>
      <c r="T490" s="39"/>
      <c r="U490" s="9">
        <v>188346.29</v>
      </c>
      <c r="V490" s="9"/>
      <c r="W490" s="9">
        <v>461980.15</v>
      </c>
      <c r="X490" s="9"/>
      <c r="Y490" s="9">
        <f t="shared" si="166"/>
        <v>-273633.86</v>
      </c>
      <c r="Z490" s="37" t="str">
        <f t="shared" si="167"/>
        <v>  </v>
      </c>
      <c r="AA490" s="38">
        <f t="shared" si="168"/>
        <v>-0.5923065309191314</v>
      </c>
      <c r="AB490" s="39"/>
      <c r="AC490" s="9">
        <v>746799.4</v>
      </c>
      <c r="AD490" s="9"/>
      <c r="AE490" s="9">
        <v>1108752.36</v>
      </c>
      <c r="AF490" s="9"/>
      <c r="AG490" s="9">
        <f t="shared" si="169"/>
        <v>-361952.9600000001</v>
      </c>
      <c r="AH490" s="37" t="str">
        <f t="shared" si="170"/>
        <v>  </v>
      </c>
      <c r="AI490" s="38">
        <f t="shared" si="171"/>
        <v>-0.32645067831016844</v>
      </c>
      <c r="AJ490" s="39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</row>
    <row r="491" spans="1:35" ht="12.75" outlineLevel="1">
      <c r="A491" s="1" t="s">
        <v>987</v>
      </c>
      <c r="B491" s="16" t="s">
        <v>988</v>
      </c>
      <c r="C491" s="1" t="s">
        <v>1418</v>
      </c>
      <c r="E491" s="5">
        <v>0</v>
      </c>
      <c r="G491" s="5">
        <v>2811.84</v>
      </c>
      <c r="I491" s="9">
        <f>(+E491-G491)</f>
        <v>-2811.84</v>
      </c>
      <c r="K491" s="21" t="str">
        <f>IF(G491&lt;0,IF(I491=0,0,IF(OR(G491=0,E491=0),"N.M.",IF(ABS(I491/G491)&gt;=10,"N.M.",I491/(-G491)))),IF(I491=0,0,IF(OR(G491=0,E491=0),"N.M.",IF(ABS(I491/G491)&gt;=10,"N.M.",I491/G491))))</f>
        <v>N.M.</v>
      </c>
      <c r="M491" s="9">
        <v>0</v>
      </c>
      <c r="O491" s="9">
        <v>8435.37</v>
      </c>
      <c r="Q491" s="9">
        <f>(+M491-O491)</f>
        <v>-8435.37</v>
      </c>
      <c r="S491" s="21" t="str">
        <f>IF(O491&lt;0,IF(Q491=0,0,IF(OR(O491=0,M491=0),"N.M.",IF(ABS(Q491/O491)&gt;=10,"N.M.",Q491/(-O491)))),IF(Q491=0,0,IF(OR(O491=0,M491=0),"N.M.",IF(ABS(Q491/O491)&gt;=10,"N.M.",Q491/O491))))</f>
        <v>N.M.</v>
      </c>
      <c r="U491" s="9">
        <v>0</v>
      </c>
      <c r="W491" s="9">
        <v>14058.9</v>
      </c>
      <c r="Y491" s="9">
        <f>(+U491-W491)</f>
        <v>-14058.9</v>
      </c>
      <c r="AA491" s="21" t="str">
        <f>IF(W491&lt;0,IF(Y491=0,0,IF(OR(W491=0,U491=0),"N.M.",IF(ABS(Y491/W491)&gt;=10,"N.M.",Y491/(-W491)))),IF(Y491=0,0,IF(OR(W491=0,U491=0),"N.M.",IF(ABS(Y491/W491)&gt;=10,"N.M.",Y491/W491))))</f>
        <v>N.M.</v>
      </c>
      <c r="AC491" s="9">
        <v>2811.7</v>
      </c>
      <c r="AE491" s="9">
        <v>33741.1</v>
      </c>
      <c r="AG491" s="9">
        <f>(+AC491-AE491)</f>
        <v>-30929.399999999998</v>
      </c>
      <c r="AI491" s="21">
        <f>IF(AE491&lt;0,IF(AG491=0,0,IF(OR(AE491=0,AC491=0),"N.M.",IF(ABS(AG491/AE491)&gt;=10,"N.M.",AG491/(-AE491)))),IF(AG491=0,0,IF(OR(AE491=0,AC491=0),"N.M.",IF(ABS(AG491/AE491)&gt;=10,"N.M.",AG491/AE491))))</f>
        <v>-0.9166683955176328</v>
      </c>
    </row>
    <row r="492" spans="1:35" ht="12.75" outlineLevel="1">
      <c r="A492" s="1" t="s">
        <v>989</v>
      </c>
      <c r="B492" s="16" t="s">
        <v>990</v>
      </c>
      <c r="C492" s="1" t="s">
        <v>1419</v>
      </c>
      <c r="E492" s="5">
        <v>2804.05</v>
      </c>
      <c r="G492" s="5">
        <v>2804.05</v>
      </c>
      <c r="I492" s="9">
        <f>(+E492-G492)</f>
        <v>0</v>
      </c>
      <c r="K492" s="21">
        <f>IF(G492&lt;0,IF(I492=0,0,IF(OR(G492=0,E492=0),"N.M.",IF(ABS(I492/G492)&gt;=10,"N.M.",I492/(-G492)))),IF(I492=0,0,IF(OR(G492=0,E492=0),"N.M.",IF(ABS(I492/G492)&gt;=10,"N.M.",I492/G492))))</f>
        <v>0</v>
      </c>
      <c r="M492" s="9">
        <v>8412.16</v>
      </c>
      <c r="O492" s="9">
        <v>8412.16</v>
      </c>
      <c r="Q492" s="9">
        <f>(+M492-O492)</f>
        <v>0</v>
      </c>
      <c r="S492" s="21">
        <f>IF(O492&lt;0,IF(Q492=0,0,IF(OR(O492=0,M492=0),"N.M.",IF(ABS(Q492/O492)&gt;=10,"N.M.",Q492/(-O492)))),IF(Q492=0,0,IF(OR(O492=0,M492=0),"N.M.",IF(ABS(Q492/O492)&gt;=10,"N.M.",Q492/O492))))</f>
        <v>0</v>
      </c>
      <c r="U492" s="9">
        <v>14020.27</v>
      </c>
      <c r="W492" s="9">
        <v>14020.28</v>
      </c>
      <c r="Y492" s="9">
        <f>(+U492-W492)</f>
        <v>-0.010000000000218279</v>
      </c>
      <c r="AA492" s="21">
        <f>IF(W492&lt;0,IF(Y492=0,0,IF(OR(W492=0,U492=0),"N.M.",IF(ABS(Y492/W492)&gt;=10,"N.M.",Y492/(-W492)))),IF(Y492=0,0,IF(OR(W492=0,U492=0),"N.M.",IF(ABS(Y492/W492)&gt;=10,"N.M.",Y492/W492))))</f>
        <v>-7.132525170837015E-07</v>
      </c>
      <c r="AC492" s="9">
        <v>33648.65</v>
      </c>
      <c r="AE492" s="9">
        <v>33648.7</v>
      </c>
      <c r="AG492" s="9">
        <f>(+AC492-AE492)</f>
        <v>-0.049999999995634425</v>
      </c>
      <c r="AI492" s="21">
        <f>IF(AE492&lt;0,IF(AG492=0,0,IF(OR(AE492=0,AC492=0),"N.M.",IF(ABS(AG492/AE492)&gt;=10,"N.M.",AG492/(-AE492)))),IF(AG492=0,0,IF(OR(AE492=0,AC492=0),"N.M.",IF(ABS(AG492/AE492)&gt;=10,"N.M.",AG492/AE492))))</f>
        <v>-1.485941507268763E-06</v>
      </c>
    </row>
    <row r="493" spans="1:36" s="16" customFormat="1" ht="12.75">
      <c r="A493" s="16" t="s">
        <v>57</v>
      </c>
      <c r="C493" s="16" t="s">
        <v>1420</v>
      </c>
      <c r="D493" s="9"/>
      <c r="E493" s="9">
        <v>2804.05</v>
      </c>
      <c r="F493" s="9"/>
      <c r="G493" s="9">
        <v>5615.89</v>
      </c>
      <c r="H493" s="9"/>
      <c r="I493" s="9">
        <f t="shared" si="160"/>
        <v>-2811.84</v>
      </c>
      <c r="J493" s="37" t="str">
        <f t="shared" si="161"/>
        <v>  </v>
      </c>
      <c r="K493" s="38">
        <f t="shared" si="162"/>
        <v>-0.5006935677158919</v>
      </c>
      <c r="L493" s="39"/>
      <c r="M493" s="9">
        <v>8412.16</v>
      </c>
      <c r="N493" s="9"/>
      <c r="O493" s="9">
        <v>16847.53</v>
      </c>
      <c r="P493" s="9"/>
      <c r="Q493" s="9">
        <f t="shared" si="163"/>
        <v>-8435.369999999999</v>
      </c>
      <c r="R493" s="37" t="str">
        <f t="shared" si="164"/>
        <v>  </v>
      </c>
      <c r="S493" s="38">
        <f t="shared" si="165"/>
        <v>-0.5006888250087698</v>
      </c>
      <c r="T493" s="39"/>
      <c r="U493" s="9">
        <v>14020.27</v>
      </c>
      <c r="V493" s="9"/>
      <c r="W493" s="9">
        <v>28079.18</v>
      </c>
      <c r="X493" s="9"/>
      <c r="Y493" s="9">
        <f t="shared" si="166"/>
        <v>-14058.91</v>
      </c>
      <c r="Z493" s="37" t="str">
        <f t="shared" si="167"/>
        <v>  </v>
      </c>
      <c r="AA493" s="38">
        <f t="shared" si="168"/>
        <v>-0.5006880542807874</v>
      </c>
      <c r="AB493" s="39"/>
      <c r="AC493" s="9">
        <v>36460.35</v>
      </c>
      <c r="AD493" s="9"/>
      <c r="AE493" s="9">
        <v>67389.8</v>
      </c>
      <c r="AF493" s="9"/>
      <c r="AG493" s="9">
        <f t="shared" si="169"/>
        <v>-30929.450000000004</v>
      </c>
      <c r="AH493" s="37" t="str">
        <f t="shared" si="170"/>
        <v>  </v>
      </c>
      <c r="AI493" s="38">
        <f t="shared" si="171"/>
        <v>-0.45896337427919365</v>
      </c>
      <c r="AJ493" s="39"/>
    </row>
    <row r="494" spans="1:36" s="16" customFormat="1" ht="12.75">
      <c r="A494" s="16" t="s">
        <v>58</v>
      </c>
      <c r="C494" s="16" t="s">
        <v>1421</v>
      </c>
      <c r="D494" s="9"/>
      <c r="E494" s="9">
        <v>0</v>
      </c>
      <c r="F494" s="9"/>
      <c r="G494" s="9">
        <v>0</v>
      </c>
      <c r="H494" s="9"/>
      <c r="I494" s="9">
        <f t="shared" si="160"/>
        <v>0</v>
      </c>
      <c r="J494" s="37" t="str">
        <f t="shared" si="161"/>
        <v>  </v>
      </c>
      <c r="K494" s="38">
        <f t="shared" si="162"/>
        <v>0</v>
      </c>
      <c r="L494" s="39"/>
      <c r="M494" s="9">
        <v>0</v>
      </c>
      <c r="N494" s="9"/>
      <c r="O494" s="9">
        <v>0</v>
      </c>
      <c r="P494" s="9"/>
      <c r="Q494" s="9">
        <f t="shared" si="163"/>
        <v>0</v>
      </c>
      <c r="R494" s="37" t="str">
        <f t="shared" si="164"/>
        <v>  </v>
      </c>
      <c r="S494" s="38">
        <f t="shared" si="165"/>
        <v>0</v>
      </c>
      <c r="T494" s="39"/>
      <c r="U494" s="9">
        <v>0</v>
      </c>
      <c r="V494" s="9"/>
      <c r="W494" s="9">
        <v>0</v>
      </c>
      <c r="X494" s="9"/>
      <c r="Y494" s="9">
        <f t="shared" si="166"/>
        <v>0</v>
      </c>
      <c r="Z494" s="37" t="str">
        <f t="shared" si="167"/>
        <v>  </v>
      </c>
      <c r="AA494" s="38">
        <f t="shared" si="168"/>
        <v>0</v>
      </c>
      <c r="AB494" s="39"/>
      <c r="AC494" s="9">
        <v>0</v>
      </c>
      <c r="AD494" s="9"/>
      <c r="AE494" s="9">
        <v>0</v>
      </c>
      <c r="AF494" s="9"/>
      <c r="AG494" s="9">
        <f t="shared" si="169"/>
        <v>0</v>
      </c>
      <c r="AH494" s="37" t="str">
        <f t="shared" si="170"/>
        <v>  </v>
      </c>
      <c r="AI494" s="38">
        <f t="shared" si="171"/>
        <v>0</v>
      </c>
      <c r="AJ494" s="39"/>
    </row>
    <row r="495" spans="1:35" ht="12.75" outlineLevel="1">
      <c r="A495" s="1" t="s">
        <v>991</v>
      </c>
      <c r="B495" s="16" t="s">
        <v>992</v>
      </c>
      <c r="C495" s="1" t="s">
        <v>1422</v>
      </c>
      <c r="E495" s="5">
        <v>18618.11</v>
      </c>
      <c r="G495" s="5">
        <v>79286.38</v>
      </c>
      <c r="I495" s="9">
        <f>(+E495-G495)</f>
        <v>-60668.270000000004</v>
      </c>
      <c r="K495" s="21">
        <f>IF(G495&lt;0,IF(I495=0,0,IF(OR(G495=0,E495=0),"N.M.",IF(ABS(I495/G495)&gt;=10,"N.M.",I495/(-G495)))),IF(I495=0,0,IF(OR(G495=0,E495=0),"N.M.",IF(ABS(I495/G495)&gt;=10,"N.M.",I495/G495))))</f>
        <v>-0.7651789626415029</v>
      </c>
      <c r="M495" s="9">
        <v>505507.36</v>
      </c>
      <c r="O495" s="9">
        <v>168315.06</v>
      </c>
      <c r="Q495" s="9">
        <f>(+M495-O495)</f>
        <v>337192.3</v>
      </c>
      <c r="S495" s="21">
        <f>IF(O495&lt;0,IF(Q495=0,0,IF(OR(O495=0,M495=0),"N.M.",IF(ABS(Q495/O495)&gt;=10,"N.M.",Q495/(-O495)))),IF(Q495=0,0,IF(OR(O495=0,M495=0),"N.M.",IF(ABS(Q495/O495)&gt;=10,"N.M.",Q495/O495))))</f>
        <v>2.0033400457451638</v>
      </c>
      <c r="U495" s="9">
        <v>347956.15</v>
      </c>
      <c r="W495" s="9">
        <v>215030.53</v>
      </c>
      <c r="Y495" s="9">
        <f>(+U495-W495)</f>
        <v>132925.62000000002</v>
      </c>
      <c r="AA495" s="21">
        <f>IF(W495&lt;0,IF(Y495=0,0,IF(OR(W495=0,U495=0),"N.M.",IF(ABS(Y495/W495)&gt;=10,"N.M.",Y495/(-W495)))),IF(Y495=0,0,IF(OR(W495=0,U495=0),"N.M.",IF(ABS(Y495/W495)&gt;=10,"N.M.",Y495/W495))))</f>
        <v>0.6181709174041473</v>
      </c>
      <c r="AC495" s="9">
        <v>-569198.66</v>
      </c>
      <c r="AE495" s="9">
        <v>863652.5310000001</v>
      </c>
      <c r="AG495" s="9">
        <f>(+AC495-AE495)</f>
        <v>-1432851.191</v>
      </c>
      <c r="AI495" s="21">
        <f>IF(AE495&lt;0,IF(AG495=0,0,IF(OR(AE495=0,AC495=0),"N.M.",IF(ABS(AG495/AE495)&gt;=10,"N.M.",AG495/(-AE495)))),IF(AG495=0,0,IF(OR(AE495=0,AC495=0),"N.M.",IF(ABS(AG495/AE495)&gt;=10,"N.M.",AG495/AE495))))</f>
        <v>-1.6590597949628425</v>
      </c>
    </row>
    <row r="496" spans="1:35" ht="12.75" outlineLevel="1">
      <c r="A496" s="1" t="s">
        <v>993</v>
      </c>
      <c r="B496" s="16" t="s">
        <v>994</v>
      </c>
      <c r="C496" s="1" t="s">
        <v>1423</v>
      </c>
      <c r="E496" s="5">
        <v>74985.26</v>
      </c>
      <c r="G496" s="5">
        <v>66140.96</v>
      </c>
      <c r="I496" s="9">
        <f>(+E496-G496)</f>
        <v>8844.299999999988</v>
      </c>
      <c r="K496" s="21">
        <f>IF(G496&lt;0,IF(I496=0,0,IF(OR(G496=0,E496=0),"N.M.",IF(ABS(I496/G496)&gt;=10,"N.M.",I496/(-G496)))),IF(I496=0,0,IF(OR(G496=0,E496=0),"N.M.",IF(ABS(I496/G496)&gt;=10,"N.M.",I496/G496))))</f>
        <v>0.133718954185122</v>
      </c>
      <c r="M496" s="9">
        <v>220452.35</v>
      </c>
      <c r="O496" s="9">
        <v>194635.63</v>
      </c>
      <c r="Q496" s="9">
        <f>(+M496-O496)</f>
        <v>25816.72</v>
      </c>
      <c r="S496" s="21">
        <f>IF(O496&lt;0,IF(Q496=0,0,IF(OR(O496=0,M496=0),"N.M.",IF(ABS(Q496/O496)&gt;=10,"N.M.",Q496/(-O496)))),IF(Q496=0,0,IF(OR(O496=0,M496=0),"N.M.",IF(ABS(Q496/O496)&gt;=10,"N.M.",Q496/O496))))</f>
        <v>0.132641284640433</v>
      </c>
      <c r="U496" s="9">
        <v>360700.73</v>
      </c>
      <c r="W496" s="9">
        <v>316198.72</v>
      </c>
      <c r="Y496" s="9">
        <f>(+U496-W496)</f>
        <v>44502.01000000001</v>
      </c>
      <c r="AA496" s="21">
        <f>IF(W496&lt;0,IF(Y496=0,0,IF(OR(W496=0,U496=0),"N.M.",IF(ABS(Y496/W496)&gt;=10,"N.M.",Y496/(-W496)))),IF(Y496=0,0,IF(OR(W496=0,U496=0),"N.M.",IF(ABS(Y496/W496)&gt;=10,"N.M.",Y496/W496))))</f>
        <v>0.14074063930429578</v>
      </c>
      <c r="AC496" s="9">
        <v>838259.95</v>
      </c>
      <c r="AE496" s="9">
        <v>737060.67</v>
      </c>
      <c r="AG496" s="9">
        <f>(+AC496-AE496)</f>
        <v>101199.27999999991</v>
      </c>
      <c r="AI496" s="21">
        <f>IF(AE496&lt;0,IF(AG496=0,0,IF(OR(AE496=0,AC496=0),"N.M.",IF(ABS(AG496/AE496)&gt;=10,"N.M.",AG496/(-AE496)))),IF(AG496=0,0,IF(OR(AE496=0,AC496=0),"N.M.",IF(ABS(AG496/AE496)&gt;=10,"N.M.",AG496/AE496))))</f>
        <v>0.1373011532415641</v>
      </c>
    </row>
    <row r="497" spans="1:36" s="16" customFormat="1" ht="12.75">
      <c r="A497" s="16" t="s">
        <v>59</v>
      </c>
      <c r="C497" s="16" t="s">
        <v>1424</v>
      </c>
      <c r="D497" s="9"/>
      <c r="E497" s="9">
        <v>93603.37</v>
      </c>
      <c r="F497" s="9"/>
      <c r="G497" s="9">
        <v>145427.34</v>
      </c>
      <c r="H497" s="9"/>
      <c r="I497" s="9">
        <f t="shared" si="160"/>
        <v>-51823.97</v>
      </c>
      <c r="J497" s="37" t="str">
        <f t="shared" si="161"/>
        <v>  </v>
      </c>
      <c r="K497" s="38">
        <f t="shared" si="162"/>
        <v>-0.3563564457687255</v>
      </c>
      <c r="L497" s="39"/>
      <c r="M497" s="9">
        <v>725959.71</v>
      </c>
      <c r="N497" s="9"/>
      <c r="O497" s="9">
        <v>362950.69</v>
      </c>
      <c r="P497" s="9"/>
      <c r="Q497" s="9">
        <f t="shared" si="163"/>
        <v>363009.01999999996</v>
      </c>
      <c r="R497" s="37" t="str">
        <f t="shared" si="164"/>
        <v>  </v>
      </c>
      <c r="S497" s="38">
        <f t="shared" si="165"/>
        <v>1.0001607105361887</v>
      </c>
      <c r="T497" s="39"/>
      <c r="U497" s="9">
        <v>708656.88</v>
      </c>
      <c r="V497" s="9"/>
      <c r="W497" s="9">
        <v>531229.25</v>
      </c>
      <c r="X497" s="9"/>
      <c r="Y497" s="9">
        <f t="shared" si="166"/>
        <v>177427.63</v>
      </c>
      <c r="Z497" s="37" t="str">
        <f t="shared" si="167"/>
        <v>  </v>
      </c>
      <c r="AA497" s="38">
        <f t="shared" si="168"/>
        <v>0.3339944666074016</v>
      </c>
      <c r="AB497" s="39"/>
      <c r="AC497" s="9">
        <v>269061.29</v>
      </c>
      <c r="AD497" s="9"/>
      <c r="AE497" s="9">
        <v>1600713.2010000001</v>
      </c>
      <c r="AF497" s="9"/>
      <c r="AG497" s="9">
        <f t="shared" si="169"/>
        <v>-1331651.911</v>
      </c>
      <c r="AH497" s="37" t="str">
        <f t="shared" si="170"/>
        <v>  </v>
      </c>
      <c r="AI497" s="38">
        <f t="shared" si="171"/>
        <v>-0.8319116192507742</v>
      </c>
      <c r="AJ497" s="39"/>
    </row>
    <row r="498" spans="1:36" s="16" customFormat="1" ht="12.75">
      <c r="A498" s="77" t="s">
        <v>60</v>
      </c>
      <c r="C498" s="17" t="s">
        <v>61</v>
      </c>
      <c r="D498" s="18"/>
      <c r="E498" s="18">
        <v>2476030.11</v>
      </c>
      <c r="F498" s="18"/>
      <c r="G498" s="18">
        <v>2425007.54</v>
      </c>
      <c r="H498" s="18"/>
      <c r="I498" s="18">
        <f t="shared" si="160"/>
        <v>51022.56999999983</v>
      </c>
      <c r="J498" s="37" t="str">
        <f t="shared" si="161"/>
        <v>  </v>
      </c>
      <c r="K498" s="40">
        <f t="shared" si="162"/>
        <v>0.021040169631802396</v>
      </c>
      <c r="L498" s="39"/>
      <c r="M498" s="18">
        <v>7890916.350000001</v>
      </c>
      <c r="N498" s="18"/>
      <c r="O498" s="18">
        <v>7235864.240000001</v>
      </c>
      <c r="P498" s="18"/>
      <c r="Q498" s="18">
        <f t="shared" si="163"/>
        <v>655052.1099999994</v>
      </c>
      <c r="R498" s="37" t="str">
        <f t="shared" si="164"/>
        <v>  </v>
      </c>
      <c r="S498" s="40">
        <f t="shared" si="165"/>
        <v>0.09052852406749955</v>
      </c>
      <c r="T498" s="39"/>
      <c r="U498" s="18">
        <v>12565860.75</v>
      </c>
      <c r="V498" s="18"/>
      <c r="W498" s="18">
        <v>12015093.22</v>
      </c>
      <c r="X498" s="18"/>
      <c r="Y498" s="18">
        <f t="shared" si="166"/>
        <v>550767.5299999993</v>
      </c>
      <c r="Z498" s="37" t="str">
        <f t="shared" si="167"/>
        <v>  </v>
      </c>
      <c r="AA498" s="40">
        <f t="shared" si="168"/>
        <v>0.04583963852092354</v>
      </c>
      <c r="AB498" s="39"/>
      <c r="AC498" s="18">
        <v>29660107.039999995</v>
      </c>
      <c r="AD498" s="18"/>
      <c r="AE498" s="18">
        <v>29247467.910999995</v>
      </c>
      <c r="AF498" s="18"/>
      <c r="AG498" s="18">
        <f t="shared" si="169"/>
        <v>412639.12900000066</v>
      </c>
      <c r="AH498" s="37" t="str">
        <f t="shared" si="170"/>
        <v>  </v>
      </c>
      <c r="AI498" s="40">
        <f t="shared" si="171"/>
        <v>0.014108541985776716</v>
      </c>
      <c r="AJ498" s="39"/>
    </row>
    <row r="499" spans="1:35" ht="12.75" outlineLevel="1">
      <c r="A499" s="1" t="s">
        <v>995</v>
      </c>
      <c r="B499" s="16" t="s">
        <v>996</v>
      </c>
      <c r="C499" s="1" t="s">
        <v>1425</v>
      </c>
      <c r="E499" s="5">
        <v>-130597.96</v>
      </c>
      <c r="G499" s="5">
        <v>-11862.19</v>
      </c>
      <c r="I499" s="9">
        <f>(+E499-G499)</f>
        <v>-118735.77</v>
      </c>
      <c r="K499" s="21" t="str">
        <f>IF(G499&lt;0,IF(I499=0,0,IF(OR(G499=0,E499=0),"N.M.",IF(ABS(I499/G499)&gt;=10,"N.M.",I499/(-G499)))),IF(I499=0,0,IF(OR(G499=0,E499=0),"N.M.",IF(ABS(I499/G499)&gt;=10,"N.M.",I499/G499))))</f>
        <v>N.M.</v>
      </c>
      <c r="M499" s="9">
        <v>-378050.26</v>
      </c>
      <c r="O499" s="9">
        <v>-92272.87</v>
      </c>
      <c r="Q499" s="9">
        <f>(+M499-O499)</f>
        <v>-285777.39</v>
      </c>
      <c r="S499" s="21">
        <f>IF(O499&lt;0,IF(Q499=0,0,IF(OR(O499=0,M499=0),"N.M.",IF(ABS(Q499/O499)&gt;=10,"N.M.",Q499/(-O499)))),IF(Q499=0,0,IF(OR(O499=0,M499=0),"N.M.",IF(ABS(Q499/O499)&gt;=10,"N.M.",Q499/O499))))</f>
        <v>-3.0970900764222464</v>
      </c>
      <c r="U499" s="9">
        <v>-570750.25</v>
      </c>
      <c r="W499" s="9">
        <v>-242300.07</v>
      </c>
      <c r="Y499" s="9">
        <f>(+U499-W499)</f>
        <v>-328450.18</v>
      </c>
      <c r="AA499" s="21">
        <f>IF(W499&lt;0,IF(Y499=0,0,IF(OR(W499=0,U499=0),"N.M.",IF(ABS(Y499/W499)&gt;=10,"N.M.",Y499/(-W499)))),IF(Y499=0,0,IF(OR(W499=0,U499=0),"N.M.",IF(ABS(Y499/W499)&gt;=10,"N.M.",Y499/W499))))</f>
        <v>-1.3555513211366386</v>
      </c>
      <c r="AC499" s="9">
        <v>-923938.63</v>
      </c>
      <c r="AE499" s="9">
        <v>-878077.72</v>
      </c>
      <c r="AG499" s="9">
        <f>(+AC499-AE499)</f>
        <v>-45860.91000000003</v>
      </c>
      <c r="AI499" s="21">
        <f>IF(AE499&lt;0,IF(AG499=0,0,IF(OR(AE499=0,AC499=0),"N.M.",IF(ABS(AG499/AE499)&gt;=10,"N.M.",AG499/(-AE499)))),IF(AG499=0,0,IF(OR(AE499=0,AC499=0),"N.M.",IF(ABS(AG499/AE499)&gt;=10,"N.M.",AG499/AE499))))</f>
        <v>-0.05222875943145447</v>
      </c>
    </row>
    <row r="500" spans="1:36" s="16" customFormat="1" ht="12.75">
      <c r="A500" s="16" t="s">
        <v>62</v>
      </c>
      <c r="C500" s="16" t="s">
        <v>1426</v>
      </c>
      <c r="D500" s="9"/>
      <c r="E500" s="9">
        <v>-130597.96</v>
      </c>
      <c r="F500" s="9"/>
      <c r="G500" s="9">
        <v>-11862.19</v>
      </c>
      <c r="H500" s="9"/>
      <c r="I500" s="9">
        <f t="shared" si="160"/>
        <v>-118735.77</v>
      </c>
      <c r="J500" s="37" t="str">
        <f t="shared" si="161"/>
        <v>  </v>
      </c>
      <c r="K500" s="38" t="str">
        <f t="shared" si="162"/>
        <v>N.M.</v>
      </c>
      <c r="L500" s="39"/>
      <c r="M500" s="9">
        <v>-378050.26</v>
      </c>
      <c r="N500" s="9"/>
      <c r="O500" s="9">
        <v>-92272.87</v>
      </c>
      <c r="P500" s="9"/>
      <c r="Q500" s="9">
        <f t="shared" si="163"/>
        <v>-285777.39</v>
      </c>
      <c r="R500" s="37" t="str">
        <f t="shared" si="164"/>
        <v>  </v>
      </c>
      <c r="S500" s="38">
        <f t="shared" si="165"/>
        <v>-3.0970900764222464</v>
      </c>
      <c r="T500" s="39"/>
      <c r="U500" s="9">
        <v>-570750.25</v>
      </c>
      <c r="V500" s="9"/>
      <c r="W500" s="9">
        <v>-242300.07</v>
      </c>
      <c r="X500" s="9"/>
      <c r="Y500" s="9">
        <f t="shared" si="166"/>
        <v>-328450.18</v>
      </c>
      <c r="Z500" s="37" t="str">
        <f t="shared" si="167"/>
        <v>  </v>
      </c>
      <c r="AA500" s="38">
        <f t="shared" si="168"/>
        <v>-1.3555513211366386</v>
      </c>
      <c r="AB500" s="39"/>
      <c r="AC500" s="9">
        <v>-923938.63</v>
      </c>
      <c r="AD500" s="9"/>
      <c r="AE500" s="9">
        <v>-878077.72</v>
      </c>
      <c r="AF500" s="9"/>
      <c r="AG500" s="9">
        <f t="shared" si="169"/>
        <v>-45860.91000000003</v>
      </c>
      <c r="AH500" s="37" t="str">
        <f t="shared" si="170"/>
        <v>  </v>
      </c>
      <c r="AI500" s="38">
        <f t="shared" si="171"/>
        <v>-0.05222875943145447</v>
      </c>
      <c r="AJ500" s="39"/>
    </row>
    <row r="501" spans="1:44" s="16" customFormat="1" ht="12.75">
      <c r="A501" s="77" t="s">
        <v>63</v>
      </c>
      <c r="C501" s="17" t="s">
        <v>64</v>
      </c>
      <c r="D501" s="18"/>
      <c r="E501" s="18">
        <v>2345432.15</v>
      </c>
      <c r="F501" s="18"/>
      <c r="G501" s="18">
        <v>2413145.35</v>
      </c>
      <c r="H501" s="18"/>
      <c r="I501" s="18">
        <f t="shared" si="160"/>
        <v>-67713.20000000019</v>
      </c>
      <c r="J501" s="37" t="str">
        <f t="shared" si="161"/>
        <v>  </v>
      </c>
      <c r="K501" s="40">
        <f t="shared" si="162"/>
        <v>-0.028060141507845842</v>
      </c>
      <c r="L501" s="39"/>
      <c r="M501" s="18">
        <v>7512866.090000001</v>
      </c>
      <c r="N501" s="18"/>
      <c r="O501" s="18">
        <v>7143591.370000001</v>
      </c>
      <c r="P501" s="18"/>
      <c r="Q501" s="18">
        <f t="shared" si="163"/>
        <v>369274.71999999974</v>
      </c>
      <c r="R501" s="37" t="str">
        <f t="shared" si="164"/>
        <v>  </v>
      </c>
      <c r="S501" s="40">
        <f t="shared" si="165"/>
        <v>0.05169314716835485</v>
      </c>
      <c r="T501" s="39"/>
      <c r="U501" s="18">
        <v>11995110.5</v>
      </c>
      <c r="V501" s="18"/>
      <c r="W501" s="18">
        <v>11772793.15</v>
      </c>
      <c r="X501" s="18"/>
      <c r="Y501" s="18">
        <f t="shared" si="166"/>
        <v>222317.34999999963</v>
      </c>
      <c r="Z501" s="37" t="str">
        <f t="shared" si="167"/>
        <v>  </v>
      </c>
      <c r="AA501" s="40">
        <f t="shared" si="168"/>
        <v>0.018883993557637563</v>
      </c>
      <c r="AB501" s="39"/>
      <c r="AC501" s="18">
        <v>28736168.409999996</v>
      </c>
      <c r="AD501" s="18"/>
      <c r="AE501" s="18">
        <v>28369390.190999996</v>
      </c>
      <c r="AF501" s="18"/>
      <c r="AG501" s="18">
        <f t="shared" si="169"/>
        <v>366778.2190000005</v>
      </c>
      <c r="AH501" s="37" t="str">
        <f t="shared" si="170"/>
        <v>  </v>
      </c>
      <c r="AI501" s="40">
        <f t="shared" si="171"/>
        <v>0.012928660663152305</v>
      </c>
      <c r="AJ501" s="39"/>
      <c r="AL501" s="1"/>
      <c r="AM501" s="1"/>
      <c r="AN501" s="1"/>
      <c r="AO501" s="1"/>
      <c r="AP501" s="1"/>
      <c r="AQ501" s="1"/>
      <c r="AR501" s="1"/>
    </row>
    <row r="502" spans="4:44" s="16" customFormat="1" ht="12.75">
      <c r="D502" s="9"/>
      <c r="E502" s="43" t="str">
        <f>IF(ABS(E484+E486+E488+E490+E493+E494+E497+E498+E500-E498-E501)&gt;$AO$517,$AO$520," ")</f>
        <v> </v>
      </c>
      <c r="F502" s="28"/>
      <c r="G502" s="43" t="str">
        <f>IF(ABS(G484+G486+G488+G490+G493+G494+G497+G498+G500-G498-G501)&gt;$AO$517,$AO$520," ")</f>
        <v> </v>
      </c>
      <c r="H502" s="42"/>
      <c r="I502" s="43" t="str">
        <f>IF(ABS(I484+I486+I488+I490+I493+I494+I497+I498+I500-I498-I501)&gt;$AO$517,$AO$520," ")</f>
        <v> </v>
      </c>
      <c r="J502" s="9"/>
      <c r="K502" s="21"/>
      <c r="L502" s="11"/>
      <c r="M502" s="43" t="str">
        <f>IF(ABS(M484+M486+M488+M490+M493+M494+M497+M498+M500-M498-M501)&gt;$AO$517,$AO$520," ")</f>
        <v> </v>
      </c>
      <c r="N502" s="42"/>
      <c r="O502" s="43" t="str">
        <f>IF(ABS(O484+O486+O488+O490+O493+O494+O497+O498+O500-O498-O501)&gt;$AO$517,$AO$520," ")</f>
        <v> </v>
      </c>
      <c r="P502" s="28"/>
      <c r="Q502" s="43" t="str">
        <f>IF(ABS(Q484+Q486+Q488+Q490+Q493+Q494+Q497+Q498+Q500-Q498-Q501)&gt;$AO$517,$AO$520," ")</f>
        <v> </v>
      </c>
      <c r="R502" s="9"/>
      <c r="S502" s="21"/>
      <c r="T502" s="9"/>
      <c r="U502" s="43" t="str">
        <f>IF(ABS(U484+U486+U488+U490+U493+U494+U497+U498+U500-U498-U501)&gt;$AO$517,$AO$520," ")</f>
        <v> </v>
      </c>
      <c r="V502" s="28"/>
      <c r="W502" s="43" t="str">
        <f>IF(ABS(W484+W486+W488+W490+W493+W494+W497+W498+W500-W498-W501)&gt;$AO$517,$AO$520," ")</f>
        <v> </v>
      </c>
      <c r="X502" s="28"/>
      <c r="Y502" s="43" t="str">
        <f>IF(ABS(Y484+Y486+Y488+Y490+Y493+Y494+Y497+Y498+Y500-Y498-Y501)&gt;$AO$517,$AO$520," ")</f>
        <v> </v>
      </c>
      <c r="Z502" s="9"/>
      <c r="AA502" s="21"/>
      <c r="AB502" s="9"/>
      <c r="AC502" s="43" t="str">
        <f>IF(ABS(AC484+AC486+AC488+AC490+AC493+AC494+AC497+AC498+AC500-AC498-AC501)&gt;$AO$517,$AO$520," ")</f>
        <v> </v>
      </c>
      <c r="AD502" s="28"/>
      <c r="AE502" s="43" t="str">
        <f>IF(ABS(AE484+AE486+AE488+AE490+AE493+AE494+AE497+AE498+AE500-AE498-AE501)&gt;$AO$517,$AO$520," ")</f>
        <v> </v>
      </c>
      <c r="AF502" s="42"/>
      <c r="AG502" s="43" t="str">
        <f>IF(ABS(AG484+AG486+AG488+AG490+AG493+AG494+AG497+AG498+AG500-AG498-AG501)&gt;$AO$517,$AO$520," ")</f>
        <v> </v>
      </c>
      <c r="AH502" s="9"/>
      <c r="AI502" s="21"/>
      <c r="AL502" s="1"/>
      <c r="AM502" s="1"/>
      <c r="AN502" s="1"/>
      <c r="AO502" s="1"/>
      <c r="AP502" s="1"/>
      <c r="AQ502" s="1"/>
      <c r="AR502" s="1"/>
    </row>
    <row r="503" spans="1:44" s="16" customFormat="1" ht="12.75">
      <c r="A503" s="77" t="s">
        <v>84</v>
      </c>
      <c r="C503" s="17" t="s">
        <v>83</v>
      </c>
      <c r="D503" s="9"/>
      <c r="E503" s="18">
        <v>0</v>
      </c>
      <c r="F503" s="18"/>
      <c r="G503" s="18">
        <v>0</v>
      </c>
      <c r="H503" s="18"/>
      <c r="I503" s="18">
        <f>(+E503-G503)</f>
        <v>0</v>
      </c>
      <c r="J503" s="37" t="str">
        <f>IF((+E503-G503)=(I503),"  ",$AO$521)</f>
        <v>  </v>
      </c>
      <c r="K503" s="40">
        <f>IF(G503&lt;0,IF(I503=0,0,IF(OR(G503=0,E503=0),"N.M.",IF(ABS(I503/G503)&gt;=10,"N.M.",I503/(-G503)))),IF(I503=0,0,IF(OR(G503=0,E503=0),"N.M.",IF(ABS(I503/G503)&gt;=10,"N.M.",I503/G503))))</f>
        <v>0</v>
      </c>
      <c r="L503" s="39"/>
      <c r="M503" s="18">
        <v>0</v>
      </c>
      <c r="N503" s="18"/>
      <c r="O503" s="18">
        <v>0</v>
      </c>
      <c r="P503" s="18"/>
      <c r="Q503" s="18">
        <f>(+M503-O503)</f>
        <v>0</v>
      </c>
      <c r="R503" s="37" t="str">
        <f>IF((+M503-O503)=(Q503),"  ",$AO$521)</f>
        <v>  </v>
      </c>
      <c r="S503" s="40">
        <f>IF(O503&lt;0,IF(Q503=0,0,IF(OR(O503=0,M503=0),"N.M.",IF(ABS(Q503/O503)&gt;=10,"N.M.",Q503/(-O503)))),IF(Q503=0,0,IF(OR(O503=0,M503=0),"N.M.",IF(ABS(Q503/O503)&gt;=10,"N.M.",Q503/O503))))</f>
        <v>0</v>
      </c>
      <c r="T503" s="39"/>
      <c r="U503" s="18">
        <v>0</v>
      </c>
      <c r="V503" s="18"/>
      <c r="W503" s="18">
        <v>0</v>
      </c>
      <c r="X503" s="18"/>
      <c r="Y503" s="18">
        <f>(+U503-W503)</f>
        <v>0</v>
      </c>
      <c r="Z503" s="37" t="str">
        <f>IF((+U503-W503)=(Y503),"  ",$AO$521)</f>
        <v>  </v>
      </c>
      <c r="AA503" s="40">
        <f>IF(W503&lt;0,IF(Y503=0,0,IF(OR(W503=0,U503=0),"N.M.",IF(ABS(Y503/W503)&gt;=10,"N.M.",Y503/(-W503)))),IF(Y503=0,0,IF(OR(W503=0,U503=0),"N.M.",IF(ABS(Y503/W503)&gt;=10,"N.M.",Y503/W503))))</f>
        <v>0</v>
      </c>
      <c r="AB503" s="39"/>
      <c r="AC503" s="18">
        <v>0</v>
      </c>
      <c r="AD503" s="18"/>
      <c r="AE503" s="18">
        <v>0</v>
      </c>
      <c r="AF503" s="18"/>
      <c r="AG503" s="18">
        <f>(+AC503-AE503)</f>
        <v>0</v>
      </c>
      <c r="AH503" s="37" t="str">
        <f>IF((+AC503-AE503)=(AG503),"  ",$AO$521)</f>
        <v>  </v>
      </c>
      <c r="AI503" s="40">
        <f>IF(AE503&lt;0,IF(AG503=0,0,IF(OR(AE503=0,AC503=0),"N.M.",IF(ABS(AG503/AE503)&gt;=10,"N.M.",AG503/(-AE503)))),IF(AG503=0,0,IF(OR(AE503=0,AC503=0),"N.M.",IF(ABS(AG503/AE503)&gt;=10,"N.M.",AG503/AE503))))</f>
        <v>0</v>
      </c>
      <c r="AL503" s="1"/>
      <c r="AM503" s="1"/>
      <c r="AN503" s="1"/>
      <c r="AO503" s="1"/>
      <c r="AP503" s="1"/>
      <c r="AQ503" s="1"/>
      <c r="AR503" s="1"/>
    </row>
    <row r="504" spans="4:44" s="16" customFormat="1" ht="12.75">
      <c r="D504" s="9"/>
      <c r="E504" s="43"/>
      <c r="F504" s="28"/>
      <c r="G504" s="43"/>
      <c r="H504" s="42"/>
      <c r="I504" s="43"/>
      <c r="J504" s="9"/>
      <c r="K504" s="21"/>
      <c r="L504" s="11"/>
      <c r="M504" s="43"/>
      <c r="N504" s="42"/>
      <c r="O504" s="43"/>
      <c r="P504" s="28"/>
      <c r="Q504" s="43"/>
      <c r="R504" s="9"/>
      <c r="S504" s="21"/>
      <c r="T504" s="9"/>
      <c r="U504" s="43"/>
      <c r="V504" s="28"/>
      <c r="W504" s="43"/>
      <c r="X504" s="28"/>
      <c r="Y504" s="43"/>
      <c r="Z504" s="9"/>
      <c r="AA504" s="21"/>
      <c r="AB504" s="9"/>
      <c r="AC504" s="43"/>
      <c r="AD504" s="28"/>
      <c r="AE504" s="43"/>
      <c r="AF504" s="42"/>
      <c r="AG504" s="43"/>
      <c r="AH504" s="9"/>
      <c r="AI504" s="21"/>
      <c r="AL504" s="1"/>
      <c r="AM504" s="1"/>
      <c r="AN504" s="1"/>
      <c r="AO504" s="1"/>
      <c r="AP504" s="1"/>
      <c r="AQ504" s="1"/>
      <c r="AR504" s="1"/>
    </row>
    <row r="505" spans="1:37" ht="12.75">
      <c r="A505" s="77" t="s">
        <v>65</v>
      </c>
      <c r="B505" s="16"/>
      <c r="C505" s="17" t="s">
        <v>66</v>
      </c>
      <c r="D505" s="18"/>
      <c r="E505" s="18">
        <v>-686048.01700001</v>
      </c>
      <c r="F505" s="18"/>
      <c r="G505" s="18">
        <v>288262.2770000069</v>
      </c>
      <c r="H505" s="18"/>
      <c r="I505" s="18">
        <f>+E505-G505</f>
        <v>-974310.294000017</v>
      </c>
      <c r="J505" s="37" t="str">
        <f>IF((+E505-G505)=(I505),"  ",$AO$521)</f>
        <v>  </v>
      </c>
      <c r="K505" s="40">
        <f>IF(G505&lt;0,IF(I505=0,0,IF(OR(G505=0,E505=0),"N.M.",IF(ABS(I505/G505)&gt;=10,"N.M.",I505/(-G505)))),IF(I505=0,0,IF(OR(G505=0,E505=0),"N.M.",IF(ABS(I505/G505)&gt;=10,"N.M.",I505/G505))))</f>
        <v>-3.3799437933392635</v>
      </c>
      <c r="L505" s="39"/>
      <c r="M505" s="18">
        <v>5363445.009000049</v>
      </c>
      <c r="N505" s="18"/>
      <c r="O505" s="18">
        <v>4045383.132000009</v>
      </c>
      <c r="P505" s="18"/>
      <c r="Q505" s="18">
        <f>+M505-O505</f>
        <v>1318061.87700004</v>
      </c>
      <c r="R505" s="37" t="str">
        <f>IF((+M505-O505)=(Q505),"  ",$AO$521)</f>
        <v>  </v>
      </c>
      <c r="S505" s="40">
        <f>IF(O505&lt;0,IF(Q505=0,0,IF(OR(O505=0,M505=0),"N.M.",IF(ABS(Q505/O505)&gt;=10,"N.M.",Q505/(-O505)))),IF(Q505=0,0,IF(OR(O505=0,M505=0),"N.M.",IF(ABS(Q505/O505)&gt;=10,"N.M.",Q505/O505))))</f>
        <v>0.3258187998495953</v>
      </c>
      <c r="T505" s="39"/>
      <c r="U505" s="18">
        <v>12549365.381000001</v>
      </c>
      <c r="V505" s="18"/>
      <c r="W505" s="18">
        <v>17318392.672000006</v>
      </c>
      <c r="X505" s="18"/>
      <c r="Y505" s="18">
        <f>+U505-W505</f>
        <v>-4769027.291000005</v>
      </c>
      <c r="Z505" s="37" t="str">
        <f>IF((+U505-W505)=(Y505),"  ",$AO$521)</f>
        <v>  </v>
      </c>
      <c r="AA505" s="40">
        <f>IF(W505&lt;0,IF(Y505=0,0,IF(OR(W505=0,U505=0),"N.M.",IF(ABS(Y505/W505)&gt;=10,"N.M.",Y505/(-W505)))),IF(Y505=0,0,IF(OR(W505=0,U505=0),"N.M.",IF(ABS(Y505/W505)&gt;=10,"N.M.",Y505/W505))))</f>
        <v>-0.27537355119049023</v>
      </c>
      <c r="AB505" s="39"/>
      <c r="AC505" s="18">
        <v>27700529.227000065</v>
      </c>
      <c r="AD505" s="18"/>
      <c r="AE505" s="18">
        <v>39134525.63900014</v>
      </c>
      <c r="AF505" s="18"/>
      <c r="AG505" s="18">
        <f>+AC505-AE505</f>
        <v>-11433996.412000075</v>
      </c>
      <c r="AH505" s="37" t="str">
        <f>IF((+AC505-AE505)=(AG505),"  ",$AO$521)</f>
        <v>  </v>
      </c>
      <c r="AI505" s="40">
        <f>IF(AE505&lt;0,IF(AG505=0,0,IF(OR(AE505=0,AC505=0),"N.M.",IF(ABS(AG505/AE505)&gt;=10,"N.M.",AG505/(-AE505)))),IF(AG505=0,0,IF(OR(AE505=0,AC505=0),"N.M.",IF(ABS(AG505/AE505)&gt;=10,"N.M.",AG505/AE505))))</f>
        <v>-0.29217158571114354</v>
      </c>
      <c r="AJ505" s="39"/>
      <c r="AK505" s="39"/>
    </row>
    <row r="506" spans="1:36" ht="12.75">
      <c r="A506" s="1" t="s">
        <v>67</v>
      </c>
      <c r="C506" s="1" t="s">
        <v>1427</v>
      </c>
      <c r="E506" s="5">
        <v>0</v>
      </c>
      <c r="G506" s="5">
        <v>0</v>
      </c>
      <c r="I506" s="9">
        <f>+E506-G506</f>
        <v>0</v>
      </c>
      <c r="J506" s="44" t="str">
        <f>IF((+E506-G506)=(I506),"  ",$AO$521)</f>
        <v>  </v>
      </c>
      <c r="K506" s="38">
        <f>IF(G506&lt;0,IF(I506=0,0,IF(OR(G506=0,E506=0),"N.M.",IF(ABS(I506/G506)&gt;=10,"N.M.",I506/(-G506)))),IF(I506=0,0,IF(OR(G506=0,E506=0),"N.M.",IF(ABS(I506/G506)&gt;=10,"N.M.",I506/G506))))</f>
        <v>0</v>
      </c>
      <c r="L506" s="45"/>
      <c r="M506" s="5">
        <v>0</v>
      </c>
      <c r="N506" s="9"/>
      <c r="O506" s="5">
        <v>0</v>
      </c>
      <c r="P506" s="9"/>
      <c r="Q506" s="9">
        <f>+M506-O506</f>
        <v>0</v>
      </c>
      <c r="R506" s="44" t="str">
        <f>IF((+M506-O506)=(Q506),"  ",$AO$521)</f>
        <v>  </v>
      </c>
      <c r="S506" s="38">
        <f>IF(O506&lt;0,IF(Q506=0,0,IF(OR(O506=0,M506=0),"N.M.",IF(ABS(Q506/O506)&gt;=10,"N.M.",Q506/(-O506)))),IF(Q506=0,0,IF(OR(O506=0,M506=0),"N.M.",IF(ABS(Q506/O506)&gt;=10,"N.M.",Q506/O506))))</f>
        <v>0</v>
      </c>
      <c r="T506" s="45"/>
      <c r="U506" s="9">
        <v>0</v>
      </c>
      <c r="W506" s="9">
        <v>0</v>
      </c>
      <c r="Y506" s="9">
        <f>+U506-W506</f>
        <v>0</v>
      </c>
      <c r="Z506" s="44" t="str">
        <f>IF((+U506-W506)=(Y506),"  ",$AO$521)</f>
        <v>  </v>
      </c>
      <c r="AA506" s="38">
        <f>IF(W506&lt;0,IF(Y506=0,0,IF(OR(W506=0,U506=0),"N.M.",IF(ABS(Y506/W506)&gt;=10,"N.M.",Y506/(-W506)))),IF(Y506=0,0,IF(OR(W506=0,U506=0),"N.M.",IF(ABS(Y506/W506)&gt;=10,"N.M.",Y506/W506))))</f>
        <v>0</v>
      </c>
      <c r="AB506" s="45"/>
      <c r="AC506" s="9">
        <v>0</v>
      </c>
      <c r="AE506" s="9">
        <v>0</v>
      </c>
      <c r="AG506" s="9">
        <f>+AC506-AE506</f>
        <v>0</v>
      </c>
      <c r="AH506" s="44" t="str">
        <f>IF((+AC506-AE506)=(AG506),"  ",$AO$521)</f>
        <v>  </v>
      </c>
      <c r="AI506" s="38">
        <f>IF(AE506&lt;0,IF(AG506=0,0,IF(OR(AE506=0,AC506=0),"N.M.",IF(ABS(AG506/AE506)&gt;=10,"N.M.",AG506/(-AE506)))),IF(AG506=0,0,IF(OR(AE506=0,AC506=0),"N.M.",IF(ABS(AG506/AE506)&gt;=10,"N.M.",AG506/AE506))))</f>
        <v>0</v>
      </c>
      <c r="AJ506" s="45"/>
    </row>
    <row r="507" spans="3:36" ht="12.75">
      <c r="C507" s="2" t="s">
        <v>68</v>
      </c>
      <c r="D507" s="8"/>
      <c r="E507" s="8">
        <f>+E505-E506</f>
        <v>-686048.01700001</v>
      </c>
      <c r="F507" s="8"/>
      <c r="G507" s="8">
        <f>+G505-G506</f>
        <v>288262.2770000069</v>
      </c>
      <c r="H507" s="18"/>
      <c r="I507" s="18">
        <f>+E507-G507</f>
        <v>-974310.294000017</v>
      </c>
      <c r="J507" s="37" t="str">
        <f>IF((+E507-G507)=(I507),"  ",$AO$521)</f>
        <v>  </v>
      </c>
      <c r="K507" s="40">
        <f>IF(G507&lt;0,IF(I507=0,0,IF(OR(G507=0,E507=0),"N.M.",IF(ABS(I507/G507)&gt;=10,"N.M.",I507/(-G507)))),IF(I507=0,0,IF(OR(G507=0,E507=0),"N.M.",IF(ABS(I507/G507)&gt;=10,"N.M.",I507/G507))))</f>
        <v>-3.3799437933392635</v>
      </c>
      <c r="L507" s="39"/>
      <c r="M507" s="8">
        <f>+M505-M506</f>
        <v>5363445.009000049</v>
      </c>
      <c r="N507" s="18"/>
      <c r="O507" s="8">
        <f>+O505-O506</f>
        <v>4045383.132000009</v>
      </c>
      <c r="P507" s="18"/>
      <c r="Q507" s="18">
        <f>+M507-O507</f>
        <v>1318061.87700004</v>
      </c>
      <c r="R507" s="37" t="str">
        <f>IF((+M507-O507)=(Q507),"  ",$AO$521)</f>
        <v>  </v>
      </c>
      <c r="S507" s="40">
        <f>IF(O507&lt;0,IF(Q507=0,0,IF(OR(O507=0,M507=0),"N.M.",IF(ABS(Q507/O507)&gt;=10,"N.M.",Q507/(-O507)))),IF(Q507=0,0,IF(OR(O507=0,M507=0),"N.M.",IF(ABS(Q507/O507)&gt;=10,"N.M.",Q507/O507))))</f>
        <v>0.3258187998495953</v>
      </c>
      <c r="T507" s="39"/>
      <c r="U507" s="8">
        <f>+U505-U506</f>
        <v>12549365.381000001</v>
      </c>
      <c r="V507" s="18"/>
      <c r="W507" s="8">
        <f>+W505-W506</f>
        <v>17318392.672000006</v>
      </c>
      <c r="X507" s="18"/>
      <c r="Y507" s="18">
        <f>+U507-W507</f>
        <v>-4769027.291000005</v>
      </c>
      <c r="Z507" s="37" t="str">
        <f>IF((+U507-W507)=(Y507),"  ",$AO$521)</f>
        <v>  </v>
      </c>
      <c r="AA507" s="40">
        <f>IF(W507&lt;0,IF(Y507=0,0,IF(OR(W507=0,U507=0),"N.M.",IF(ABS(Y507/W507)&gt;=10,"N.M.",Y507/(-W507)))),IF(Y507=0,0,IF(OR(W507=0,U507=0),"N.M.",IF(ABS(Y507/W507)&gt;=10,"N.M.",Y507/W507))))</f>
        <v>-0.27537355119049023</v>
      </c>
      <c r="AB507" s="39"/>
      <c r="AC507" s="8">
        <f>+AC505-AC506</f>
        <v>27700529.227000065</v>
      </c>
      <c r="AD507" s="18"/>
      <c r="AE507" s="8">
        <f>+AE505-AE506</f>
        <v>39134525.63900014</v>
      </c>
      <c r="AF507" s="18"/>
      <c r="AG507" s="18">
        <f>+AC507-AE507</f>
        <v>-11433996.412000075</v>
      </c>
      <c r="AH507" s="37" t="str">
        <f>IF((+AC507-AE507)=(AG507),"  ",$AO$521)</f>
        <v>  </v>
      </c>
      <c r="AI507" s="40">
        <f>IF(AE507&lt;0,IF(AG507=0,0,IF(OR(AE507=0,AC507=0),"N.M.",IF(ABS(AG507/AE507)&gt;=10,"N.M.",AG507/(-AE507)))),IF(AG507=0,0,IF(OR(AE507=0,AC507=0),"N.M.",IF(ABS(AG507/AE507)&gt;=10,"N.M.",AG507/AE507))))</f>
        <v>-0.29217158571114354</v>
      </c>
      <c r="AJ507" s="39"/>
    </row>
    <row r="508" spans="5:37" ht="12.75">
      <c r="E508" s="41" t="str">
        <f>IF(ABS(E479-E501+E503-E505)&gt;$AO$517,$AO$520," ")</f>
        <v> </v>
      </c>
      <c r="F508" s="27"/>
      <c r="G508" s="41" t="str">
        <f>IF(ABS(G479-G501+G503-G505)&gt;$AO$517,$AO$520," ")</f>
        <v> </v>
      </c>
      <c r="H508" s="42"/>
      <c r="I508" s="41" t="str">
        <f>IF(ABS(I479-I501+I503-I505)&gt;$AO$517,$AO$520," ")</f>
        <v> </v>
      </c>
      <c r="M508" s="41" t="str">
        <f>IF(ABS(M479-M501+M503-M505)&gt;$AO$517,$AO$520," ")</f>
        <v> </v>
      </c>
      <c r="N508" s="46"/>
      <c r="O508" s="41" t="str">
        <f>IF(ABS(O479-O501+O503-O505)&gt;$AO$517,$AO$520," ")</f>
        <v> </v>
      </c>
      <c r="P508" s="29"/>
      <c r="Q508" s="41" t="str">
        <f>IF(ABS(Q479-Q501+Q503-Q505)&gt;$AO$517,$AO$520," ")</f>
        <v> </v>
      </c>
      <c r="U508" s="41" t="str">
        <f>IF(ABS(U479-U501+U503-U505)&gt;$AO$517,$AO$520," ")</f>
        <v> </v>
      </c>
      <c r="V508" s="28"/>
      <c r="W508" s="41" t="str">
        <f>IF(ABS(W479-W501+W503-W505)&gt;$AO$517,$AO$520," ")</f>
        <v> </v>
      </c>
      <c r="X508" s="28"/>
      <c r="Y508" s="41" t="str">
        <f>IF(ABS(Y479-Y501+Y503-Y505)&gt;$AO$517,$AO$520," ")</f>
        <v> </v>
      </c>
      <c r="AC508" s="41" t="str">
        <f>IF(ABS(AC479-AC501+AC503-AC505)&gt;$AO$517,$AO$520," ")</f>
        <v> </v>
      </c>
      <c r="AD508" s="28"/>
      <c r="AE508" s="41" t="str">
        <f>IF(ABS(AE479-AE501+AE503-AE505)&gt;$AO$517,$AO$520," ")</f>
        <v> </v>
      </c>
      <c r="AF508" s="42"/>
      <c r="AG508" s="41" t="str">
        <f>IF(ABS(AG479-AG501+AG503-AG505)&gt;$AO$517,$AO$520," ")</f>
        <v> </v>
      </c>
      <c r="AK508" s="31"/>
    </row>
    <row r="509" spans="3:15" ht="12.75">
      <c r="C509" s="2" t="s">
        <v>69</v>
      </c>
      <c r="M509" s="5"/>
      <c r="O509" s="5"/>
    </row>
    <row r="510" spans="5:40" ht="12.75">
      <c r="E510" s="5" t="s">
        <v>13</v>
      </c>
      <c r="O510" s="5"/>
      <c r="AK510" s="31"/>
      <c r="AL510" s="31"/>
      <c r="AM510" s="31"/>
      <c r="AN510" s="31"/>
    </row>
    <row r="511" spans="3:40" ht="12.75">
      <c r="C511" s="1" t="s">
        <v>13</v>
      </c>
      <c r="E511" s="5" t="s">
        <v>13</v>
      </c>
      <c r="O511" s="5"/>
      <c r="AK511" s="31"/>
      <c r="AL511" s="31"/>
      <c r="AM511" s="31"/>
      <c r="AN511" s="31"/>
    </row>
    <row r="512" spans="3:45" ht="12.75">
      <c r="C512" s="1" t="s">
        <v>13</v>
      </c>
      <c r="E512" s="5" t="s">
        <v>13</v>
      </c>
      <c r="AK512" s="47" t="s">
        <v>70</v>
      </c>
      <c r="AL512" s="48"/>
      <c r="AM512" s="48"/>
      <c r="AN512" s="26"/>
      <c r="AO512" s="48"/>
      <c r="AP512" s="48"/>
      <c r="AQ512" s="31"/>
      <c r="AR512" s="31"/>
      <c r="AS512" s="31"/>
    </row>
    <row r="513" spans="5:45" ht="12.75">
      <c r="E513" s="5" t="s">
        <v>13</v>
      </c>
      <c r="AK513" s="49"/>
      <c r="AL513" s="49"/>
      <c r="AM513" s="49"/>
      <c r="AN513" s="25"/>
      <c r="AO513" s="49"/>
      <c r="AP513" s="49"/>
      <c r="AQ513" s="31"/>
      <c r="AR513" s="31"/>
      <c r="AS513" s="31"/>
    </row>
    <row r="514" spans="5:53" ht="12.75">
      <c r="E514" s="5" t="s">
        <v>13</v>
      </c>
      <c r="AK514" s="50" t="s">
        <v>71</v>
      </c>
      <c r="AL514" s="49"/>
      <c r="AM514" s="49"/>
      <c r="AN514" s="49"/>
      <c r="AO514" s="119" t="s">
        <v>1429</v>
      </c>
      <c r="AP514" s="49"/>
      <c r="AQ514" s="31"/>
      <c r="AR514" s="31"/>
      <c r="AS514" s="31"/>
      <c r="AT514" s="2"/>
      <c r="AU514" s="2"/>
      <c r="AV514" s="2"/>
      <c r="AW514" s="2"/>
      <c r="AX514" s="2"/>
      <c r="AY514" s="2"/>
      <c r="AZ514" s="2"/>
      <c r="BA514" s="2"/>
    </row>
    <row r="515" spans="1:42" ht="12.75">
      <c r="A515" s="31"/>
      <c r="B515" s="31"/>
      <c r="C515" s="31"/>
      <c r="AK515" s="25"/>
      <c r="AL515" s="25"/>
      <c r="AM515" s="25"/>
      <c r="AN515" s="25"/>
      <c r="AO515" s="25"/>
      <c r="AP515" s="49"/>
    </row>
    <row r="516" spans="1:42" ht="12.75">
      <c r="A516" s="31"/>
      <c r="B516" s="31"/>
      <c r="C516" s="31"/>
      <c r="AK516" s="25"/>
      <c r="AL516" s="25"/>
      <c r="AM516" s="25"/>
      <c r="AN516" s="25"/>
      <c r="AO516" s="25"/>
      <c r="AP516" s="49"/>
    </row>
    <row r="517" spans="1:42" ht="12.75">
      <c r="A517" s="31"/>
      <c r="B517" s="31"/>
      <c r="C517" s="31"/>
      <c r="AK517" s="51" t="s">
        <v>72</v>
      </c>
      <c r="AL517" s="25"/>
      <c r="AM517" s="49"/>
      <c r="AN517" s="49"/>
      <c r="AO517" s="25">
        <v>0.001</v>
      </c>
      <c r="AP517" s="49"/>
    </row>
    <row r="518" spans="1:42" ht="12.75">
      <c r="A518" s="31"/>
      <c r="B518" s="31"/>
      <c r="C518" s="31"/>
      <c r="AK518" s="51"/>
      <c r="AL518" s="25"/>
      <c r="AM518" s="25"/>
      <c r="AN518" s="25"/>
      <c r="AO518" s="25"/>
      <c r="AP518" s="49"/>
    </row>
    <row r="519" spans="1:42" ht="12.75">
      <c r="A519" s="31"/>
      <c r="B519" s="31"/>
      <c r="C519" s="31"/>
      <c r="AK519" s="25"/>
      <c r="AL519" s="25"/>
      <c r="AM519" s="25"/>
      <c r="AN519" s="25"/>
      <c r="AO519" s="25"/>
      <c r="AP519" s="49"/>
    </row>
    <row r="520" spans="1:42" ht="12.75">
      <c r="A520" s="31"/>
      <c r="B520" s="31"/>
      <c r="C520" s="31"/>
      <c r="AK520" s="51" t="s">
        <v>73</v>
      </c>
      <c r="AL520" s="51"/>
      <c r="AM520" s="49"/>
      <c r="AN520" s="49"/>
      <c r="AO520" s="52" t="s">
        <v>74</v>
      </c>
      <c r="AP520" s="49"/>
    </row>
    <row r="521" spans="1:42" ht="12.75">
      <c r="A521" s="31"/>
      <c r="B521" s="31"/>
      <c r="C521" s="31"/>
      <c r="AK521" s="51" t="s">
        <v>73</v>
      </c>
      <c r="AL521" s="25"/>
      <c r="AM521" s="25"/>
      <c r="AN521" s="49"/>
      <c r="AO521" s="52" t="s">
        <v>75</v>
      </c>
      <c r="AP521" s="49"/>
    </row>
    <row r="522" spans="1:42" ht="12.75">
      <c r="A522" s="31"/>
      <c r="B522" s="31"/>
      <c r="C522" s="31"/>
      <c r="AK522" s="51"/>
      <c r="AL522" s="25"/>
      <c r="AM522" s="25"/>
      <c r="AN522" s="52"/>
      <c r="AO522" s="25"/>
      <c r="AP522" s="49"/>
    </row>
    <row r="523" spans="1:42" ht="12.75">
      <c r="A523" s="31"/>
      <c r="B523" s="31"/>
      <c r="C523" s="31"/>
      <c r="AK523" s="25"/>
      <c r="AL523" s="25"/>
      <c r="AM523" s="25"/>
      <c r="AN523" s="25"/>
      <c r="AO523" s="25"/>
      <c r="AP523" s="49"/>
    </row>
    <row r="524" spans="1:42" ht="12.75">
      <c r="A524" s="31"/>
      <c r="B524" s="31"/>
      <c r="C524" s="31"/>
      <c r="AK524" s="51" t="s">
        <v>76</v>
      </c>
      <c r="AL524" s="25"/>
      <c r="AM524" s="25"/>
      <c r="AN524" s="49"/>
      <c r="AO524" s="53">
        <f>COUNTIF($E$416:$AJ$508,+AO520)</f>
        <v>0</v>
      </c>
      <c r="AP524" s="49"/>
    </row>
    <row r="525" spans="1:42" ht="12.75">
      <c r="A525" s="31"/>
      <c r="B525" s="31"/>
      <c r="C525" s="31"/>
      <c r="AK525" s="51" t="s">
        <v>76</v>
      </c>
      <c r="AL525" s="25"/>
      <c r="AM525" s="25"/>
      <c r="AN525" s="49"/>
      <c r="AO525" s="53">
        <f>COUNTIF($E$416:$AJ$508,+AO521)</f>
        <v>0</v>
      </c>
      <c r="AP525" s="49"/>
    </row>
    <row r="526" spans="1:42" ht="12.75">
      <c r="A526" s="31"/>
      <c r="B526" s="31"/>
      <c r="C526" s="31"/>
      <c r="AK526" s="49"/>
      <c r="AL526" s="49"/>
      <c r="AM526" s="49"/>
      <c r="AN526" s="49"/>
      <c r="AO526" s="54" t="s">
        <v>77</v>
      </c>
      <c r="AP526" s="49"/>
    </row>
    <row r="527" spans="1:42" ht="12.75">
      <c r="A527" s="31"/>
      <c r="B527" s="31"/>
      <c r="C527" s="31"/>
      <c r="AK527" s="51" t="s">
        <v>78</v>
      </c>
      <c r="AL527" s="25"/>
      <c r="AM527" s="25"/>
      <c r="AN527" s="49"/>
      <c r="AO527" s="53">
        <f>SUM(AO524:AO525)</f>
        <v>0</v>
      </c>
      <c r="AP527" s="49"/>
    </row>
    <row r="528" spans="1:42" ht="12.75">
      <c r="A528" s="31"/>
      <c r="B528" s="31"/>
      <c r="C528" s="31"/>
      <c r="AK528" s="49"/>
      <c r="AL528" s="25"/>
      <c r="AM528" s="25"/>
      <c r="AN528" s="25"/>
      <c r="AO528" s="55" t="s">
        <v>79</v>
      </c>
      <c r="AP528" s="49"/>
    </row>
    <row r="529" spans="1:42" ht="12.75">
      <c r="A529" s="31"/>
      <c r="B529" s="31"/>
      <c r="C529" s="31"/>
      <c r="AK529" s="80" t="s">
        <v>80</v>
      </c>
      <c r="AL529" s="81"/>
      <c r="AM529" s="81"/>
      <c r="AN529" s="82"/>
      <c r="AO529" s="81"/>
      <c r="AP529" s="83"/>
    </row>
    <row r="530" spans="1:42" ht="12.75">
      <c r="A530" s="31"/>
      <c r="B530" s="31"/>
      <c r="C530" s="31"/>
      <c r="AK530" s="84"/>
      <c r="AL530" s="84" t="s">
        <v>81</v>
      </c>
      <c r="AM530" s="84"/>
      <c r="AN530" s="120" t="s">
        <v>1430</v>
      </c>
      <c r="AO530" s="81"/>
      <c r="AP530" s="83"/>
    </row>
    <row r="531" spans="1:42" ht="12.75">
      <c r="A531" s="31"/>
      <c r="B531" s="31"/>
      <c r="C531" s="31"/>
      <c r="AK531" s="84"/>
      <c r="AL531" s="84" t="s">
        <v>82</v>
      </c>
      <c r="AM531" s="84"/>
      <c r="AN531" s="120" t="s">
        <v>1431</v>
      </c>
      <c r="AO531" s="81"/>
      <c r="AP531" s="83"/>
    </row>
    <row r="532" spans="1:42" ht="12.75">
      <c r="A532" s="31"/>
      <c r="B532" s="31"/>
      <c r="C532" s="31"/>
      <c r="AK532" s="87" t="s">
        <v>87</v>
      </c>
      <c r="AL532" s="88"/>
      <c r="AM532" s="88"/>
      <c r="AN532" s="88"/>
      <c r="AO532" s="89" t="str">
        <f>UPPER(TEXT(NvsElapsedTime,"hh:mm:ss"))</f>
        <v>00:00:25</v>
      </c>
      <c r="AP532" s="88"/>
    </row>
    <row r="533" spans="1:38" ht="12.75">
      <c r="A533" s="31"/>
      <c r="B533" s="31"/>
      <c r="C533" s="31"/>
      <c r="AL533" s="16"/>
    </row>
    <row r="534" spans="1:38" ht="12.75">
      <c r="A534" s="31"/>
      <c r="B534" s="31"/>
      <c r="C534" s="31"/>
      <c r="AL534" s="16"/>
    </row>
    <row r="535" spans="1:38" ht="12.75">
      <c r="A535" s="31"/>
      <c r="B535" s="31"/>
      <c r="C535" s="31"/>
      <c r="AL535" s="16"/>
    </row>
    <row r="536" spans="1:38" ht="12.75">
      <c r="A536" s="31"/>
      <c r="B536" s="31"/>
      <c r="C536" s="31"/>
      <c r="AL536" s="16"/>
    </row>
    <row r="537" spans="1:3" ht="12.75">
      <c r="A537" s="31"/>
      <c r="B537" s="31"/>
      <c r="C537" s="31"/>
    </row>
    <row r="538" spans="1:3" ht="12.75">
      <c r="A538" s="31"/>
      <c r="B538" s="31"/>
      <c r="C538" s="31"/>
    </row>
    <row r="539" spans="1:53" ht="12.75">
      <c r="A539" s="31"/>
      <c r="B539" s="31"/>
      <c r="C539" s="31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</row>
    <row r="540" spans="1:53" ht="12.75">
      <c r="A540" s="31"/>
      <c r="B540" s="31"/>
      <c r="C540" s="31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</row>
    <row r="541" spans="1:53" ht="12.75">
      <c r="A541" s="31"/>
      <c r="B541" s="31"/>
      <c r="C541" s="31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</row>
    <row r="542" spans="1:53" ht="12.75">
      <c r="A542" s="31"/>
      <c r="B542" s="31"/>
      <c r="C542" s="31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</row>
    <row r="543" spans="1:53" ht="12.75">
      <c r="A543" s="31"/>
      <c r="B543" s="31"/>
      <c r="C543" s="31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</row>
    <row r="544" spans="1:53" ht="12.75">
      <c r="A544" s="31"/>
      <c r="B544" s="31"/>
      <c r="C544" s="31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</row>
    <row r="545" spans="1:53" ht="12.75">
      <c r="A545" s="31"/>
      <c r="B545" s="31"/>
      <c r="C545" s="31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</row>
    <row r="546" spans="1:53" ht="12.75">
      <c r="A546" s="31"/>
      <c r="B546" s="31"/>
      <c r="C546" s="31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</row>
    <row r="547" spans="1:53" ht="12.75">
      <c r="A547" s="31"/>
      <c r="B547" s="31"/>
      <c r="C547" s="31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</row>
    <row r="548" spans="1:53" ht="12.75">
      <c r="A548" s="31"/>
      <c r="B548" s="31"/>
      <c r="C548" s="31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</row>
    <row r="549" spans="1:53" ht="12.75">
      <c r="A549" s="31"/>
      <c r="B549" s="31"/>
      <c r="C549" s="31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</row>
    <row r="550" spans="1:53" ht="12.75">
      <c r="A550" s="31"/>
      <c r="B550" s="31"/>
      <c r="C550" s="31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</row>
    <row r="551" spans="1:53" ht="12.75">
      <c r="A551" s="31"/>
      <c r="B551" s="31"/>
      <c r="C551" s="31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</row>
    <row r="552" spans="1:53" ht="12.75">
      <c r="A552" s="31"/>
      <c r="B552" s="31"/>
      <c r="C552" s="31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</row>
    <row r="553" spans="1:53" ht="12.75">
      <c r="A553" s="31"/>
      <c r="B553" s="31"/>
      <c r="C553" s="31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</row>
    <row r="554" spans="1:53" ht="12.75">
      <c r="A554" s="31"/>
      <c r="B554" s="31"/>
      <c r="C554" s="31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</row>
    <row r="555" spans="1:3" ht="12.75">
      <c r="A555" s="31"/>
      <c r="B555" s="31"/>
      <c r="C555" s="31"/>
    </row>
    <row r="556" spans="1:3" ht="12.75">
      <c r="A556" s="31"/>
      <c r="B556" s="31"/>
      <c r="C556" s="31"/>
    </row>
    <row r="557" spans="1:3" ht="12.75">
      <c r="A557" s="31"/>
      <c r="B557" s="31"/>
      <c r="C557" s="31"/>
    </row>
    <row r="558" spans="1:3" ht="12.75">
      <c r="A558" s="31"/>
      <c r="B558" s="31"/>
      <c r="C558" s="31"/>
    </row>
    <row r="559" spans="1:3" ht="12.75">
      <c r="A559" s="31"/>
      <c r="B559" s="31"/>
      <c r="C559" s="31"/>
    </row>
    <row r="560" spans="1:3" ht="12.75">
      <c r="A560" s="31"/>
      <c r="B560" s="31"/>
      <c r="C560" s="31"/>
    </row>
  </sheetData>
  <printOptions horizontalCentered="1"/>
  <pageMargins left="0.25" right="0.25" top="0.87" bottom="0.59" header="0.77" footer="0.25"/>
  <pageSetup fitToWidth="4" horizontalDpi="600" verticalDpi="600" orientation="portrait" scale="70" r:id="rId1"/>
  <headerFooter alignWithMargins="0">
    <oddHeader>&amp;R        
&amp;"Arial,Bold"&amp;8Page &amp;P</oddHeader>
  </headerFooter>
  <colBreaks count="3" manualBreakCount="3">
    <brk id="11" max="65535" man="1"/>
    <brk id="19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Income Statement</dc:title>
  <dc:subject/>
  <dc:creator/>
  <cp:keywords/>
  <dc:description/>
  <cp:lastModifiedBy>American Electric Power®</cp:lastModifiedBy>
  <cp:lastPrinted>2012-01-25T23:05:53Z</cp:lastPrinted>
  <dcterms:created xsi:type="dcterms:W3CDTF">1997-11-19T15:48:19Z</dcterms:created>
  <dcterms:modified xsi:type="dcterms:W3CDTF">2012-01-25T23:05:56Z</dcterms:modified>
  <cp:category/>
  <cp:version/>
  <cp:contentType/>
  <cp:contentStatus/>
</cp:coreProperties>
</file>