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"V2007-05-31"</definedName>
    <definedName name="NvsAutoDrillOk">"VN"</definedName>
    <definedName name="NvsElapsedTime">0.00020833333110204</definedName>
    <definedName name="NvsEndTime">39244.5948611111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"V2007-05-31"</definedName>
    <definedName name="NvsValTbl.CURRENCY_CD">"CURRENCY_CD_TBL"</definedName>
    <definedName name="_xlnm.Print_Area" localSheetId="0">'Sheet1'!$B$2:$H$487</definedName>
    <definedName name="_xlnm.Print_Titles" localSheetId="0">'Sheet1'!$B:$C,'Sheet1'!$2:$8</definedName>
    <definedName name="Reserved_Section">'Sheet1'!$AK$491:$AP$507</definedName>
  </definedNames>
  <calcPr fullCalcOnLoad="1"/>
</workbook>
</file>

<file path=xl/sharedStrings.xml><?xml version="1.0" encoding="utf-8"?>
<sst xmlns="http://schemas.openxmlformats.org/spreadsheetml/2006/main" count="1437" uniqueCount="1367">
  <si>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</si>
  <si>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</si>
  <si>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</si>
  <si>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</si>
  <si>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</si>
  <si>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</si>
  <si>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</si>
  <si>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</si>
  <si>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</si>
  <si>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</si>
  <si>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</si>
  <si>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</si>
  <si>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</si>
  <si>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</si>
  <si>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</si>
  <si>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</si>
  <si>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</si>
  <si>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</si>
  <si>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</si>
  <si>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</si>
  <si>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</si>
  <si>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</si>
  <si>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</si>
  <si>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</si>
  <si>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</si>
  <si>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</si>
  <si>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</si>
  <si>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</si>
  <si>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</si>
  <si>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</si>
  <si>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</si>
  <si>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</si>
  <si>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</si>
  <si>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</si>
  <si>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</si>
  <si>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</si>
  <si>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</si>
  <si>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</si>
  <si>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</si>
  <si>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</si>
  <si>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</si>
  <si>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</si>
  <si>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</si>
  <si>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</si>
  <si>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</si>
  <si>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</si>
  <si>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</si>
  <si>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</si>
  <si>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</si>
  <si>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</si>
  <si>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</si>
  <si>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</si>
  <si>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</si>
  <si>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</si>
  <si>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</si>
  <si>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</si>
  <si>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</si>
  <si>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</si>
  <si>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</si>
  <si>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</si>
  <si>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</si>
  <si>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</si>
  <si>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</si>
  <si>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</si>
  <si>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</si>
  <si>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</si>
  <si>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</si>
  <si>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</si>
  <si>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</si>
  <si>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</si>
  <si>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</si>
  <si>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</si>
  <si>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</si>
  <si>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</si>
  <si>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</si>
  <si>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</si>
  <si>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</si>
  <si>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</si>
  <si>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</si>
  <si>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</si>
  <si>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</si>
  <si>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</si>
  <si>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</si>
  <si>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</si>
  <si>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</si>
  <si>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</si>
  <si>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</si>
  <si>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</si>
  <si>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</si>
  <si>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</si>
  <si>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</si>
  <si>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</si>
  <si>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</si>
  <si>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</si>
  <si>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</si>
  <si>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</si>
  <si>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</si>
  <si>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</si>
  <si>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</si>
  <si>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</si>
  <si>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</si>
  <si>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</si>
  <si>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</si>
  <si>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</si>
  <si>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</si>
  <si>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</si>
  <si>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</si>
  <si>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</si>
  <si>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</si>
  <si>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</si>
  <si>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</si>
  <si>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</si>
  <si>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</si>
  <si>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</si>
  <si>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</si>
  <si>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</si>
  <si>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</si>
  <si>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</si>
  <si>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</si>
  <si>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</si>
  <si>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</si>
  <si>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</si>
  <si>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</si>
  <si>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</si>
  <si>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</si>
  <si>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</si>
  <si>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</si>
  <si>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</si>
  <si>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</si>
  <si>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</si>
  <si>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</si>
  <si>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</si>
  <si>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</si>
  <si>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</si>
  <si>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</si>
  <si>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</si>
  <si>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</si>
  <si>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</si>
  <si>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</si>
  <si>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</si>
  <si>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</si>
  <si>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</si>
  <si>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</si>
  <si>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</si>
  <si>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</si>
  <si>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</si>
  <si>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</si>
  <si>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</si>
  <si>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</si>
  <si>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</si>
  <si>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</si>
  <si>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</si>
  <si>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</si>
  <si>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</si>
  <si>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</si>
  <si>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</si>
  <si>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</si>
  <si>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</si>
  <si>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</si>
  <si>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</si>
  <si>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</si>
  <si>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</si>
  <si>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</si>
  <si>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</si>
  <si>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</si>
  <si>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</si>
  <si>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</si>
  <si>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</si>
  <si>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</si>
  <si>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</si>
  <si>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</si>
  <si>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</si>
  <si>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</si>
  <si>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</si>
  <si>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</si>
  <si>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</si>
  <si>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</si>
  <si>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</si>
  <si>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</si>
  <si>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</si>
  <si>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</si>
  <si>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</si>
  <si>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</si>
  <si>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</si>
  <si>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</si>
  <si>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</si>
  <si>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</si>
  <si>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</si>
  <si>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</si>
  <si>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</si>
  <si>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</si>
  <si>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</si>
  <si>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</si>
  <si>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Cost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</si>
  <si>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</si>
  <si>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</si>
  <si>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</si>
  <si>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</si>
  <si>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</si>
  <si>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</si>
  <si>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</si>
  <si>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</si>
  <si>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</si>
  <si>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</si>
  <si>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</si>
  <si>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</si>
  <si>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</si>
  <si>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</si>
  <si>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</si>
  <si>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</si>
  <si>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</si>
  <si>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</si>
  <si>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</si>
  <si>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</si>
  <si>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</si>
  <si>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</si>
  <si>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</si>
  <si>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</si>
  <si>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</si>
  <si>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</si>
  <si>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</si>
  <si>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</si>
  <si>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</si>
  <si>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</si>
  <si>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</si>
  <si>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</si>
  <si>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</si>
  <si>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</si>
  <si>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</si>
  <si>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</si>
  <si>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</si>
  <si>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</si>
  <si>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</si>
  <si>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</si>
  <si>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</si>
  <si>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</si>
  <si>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</si>
  <si>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</si>
  <si>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</si>
  <si>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</si>
  <si>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</si>
  <si>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</si>
  <si>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</si>
  <si>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</si>
  <si>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</si>
  <si>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</si>
  <si>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</si>
  <si>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</si>
  <si>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</si>
  <si>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</si>
  <si>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</si>
  <si>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</si>
  <si>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</si>
  <si>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</si>
  <si>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</si>
  <si>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</si>
  <si>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</si>
  <si>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%,V4470119</t>
  </si>
  <si>
    <t>4470119</t>
  </si>
  <si>
    <t>PJM SECA Transm. Expense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</si>
  <si>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</si>
  <si>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</si>
  <si>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</si>
  <si>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</si>
  <si>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</si>
  <si>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</si>
  <si>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</si>
  <si>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</si>
  <si>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</si>
  <si>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</si>
  <si>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</si>
  <si>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</si>
  <si>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%,V4470132</t>
  </si>
  <si>
    <t>4470132</t>
  </si>
  <si>
    <t>Spark Gas - Realized</t>
  </si>
  <si>
    <t>%,V4470143</t>
  </si>
  <si>
    <t>4470143</t>
  </si>
  <si>
    <t>Financial Hedge Realized</t>
  </si>
  <si>
    <t>%,V4470144</t>
  </si>
  <si>
    <t>4470144</t>
  </si>
  <si>
    <t>Realiz.Sharing - 06 SIA</t>
  </si>
  <si>
    <t>%,V4470145</t>
  </si>
  <si>
    <t>4470145</t>
  </si>
  <si>
    <t>PJM Hourly Net Purch.-FERC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</si>
  <si>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</si>
  <si>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</si>
  <si>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</si>
  <si>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</si>
  <si>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</si>
  <si>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</si>
  <si>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</si>
  <si>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</si>
  <si>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</si>
  <si>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</si>
  <si>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</si>
  <si>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</si>
  <si>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</si>
  <si>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</si>
  <si>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</si>
  <si>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</si>
  <si>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</si>
  <si>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</si>
  <si>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</si>
  <si>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</si>
  <si>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</si>
  <si>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%,V4500000</t>
  </si>
  <si>
    <t>4500000</t>
  </si>
  <si>
    <t>Forfeited Discounts</t>
  </si>
  <si>
    <t>%,V4510001</t>
  </si>
  <si>
    <t>4510001</t>
  </si>
  <si>
    <t>Misc Service Rev - Nonaffil</t>
  </si>
  <si>
    <t>%,V4510007</t>
  </si>
  <si>
    <t>4510007</t>
  </si>
  <si>
    <t>Service Rev-Indirect Cost-NAC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</si>
  <si>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</si>
  <si>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</si>
  <si>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</si>
  <si>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</si>
  <si>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</si>
  <si>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</si>
  <si>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</si>
  <si>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</si>
  <si>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</si>
  <si>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</si>
  <si>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</si>
  <si>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</si>
  <si>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</si>
  <si>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</si>
  <si>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</si>
  <si>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</si>
  <si>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</si>
  <si>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</si>
  <si>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</si>
  <si>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</si>
  <si>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</si>
  <si>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</si>
  <si>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</si>
  <si>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</si>
  <si>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</si>
  <si>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</si>
  <si>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</si>
  <si>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</si>
  <si>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</si>
  <si>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</si>
  <si>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</si>
  <si>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</si>
  <si>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</si>
  <si>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</si>
  <si>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</si>
  <si>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</si>
  <si>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</si>
  <si>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</si>
  <si>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</si>
  <si>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</si>
  <si>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</si>
  <si>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</si>
  <si>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</si>
  <si>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</si>
  <si>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</si>
  <si>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</si>
  <si>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</si>
  <si>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</si>
  <si>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</si>
  <si>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</si>
  <si>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</si>
  <si>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%,V4560106</t>
  </si>
  <si>
    <t>4560106</t>
  </si>
  <si>
    <t>MTM-Emissions Compliance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</si>
  <si>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</si>
  <si>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</si>
  <si>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</si>
  <si>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</si>
  <si>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</si>
  <si>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</si>
  <si>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</si>
  <si>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</si>
  <si>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</si>
  <si>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</si>
  <si>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</si>
  <si>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</si>
  <si>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</si>
  <si>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</si>
  <si>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</si>
  <si>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</si>
  <si>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</si>
  <si>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</si>
  <si>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</si>
  <si>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</si>
  <si>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</si>
  <si>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</si>
  <si>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</si>
  <si>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</si>
  <si>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</si>
  <si>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</si>
  <si>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</si>
  <si>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</si>
  <si>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</si>
  <si>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</si>
  <si>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</si>
  <si>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</si>
  <si>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</si>
  <si>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</si>
  <si>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</si>
  <si>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%,V5550010</t>
  </si>
  <si>
    <t>5550010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</si>
  <si>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</si>
  <si>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</si>
  <si>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</si>
  <si>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</si>
  <si>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</si>
  <si>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</si>
  <si>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</si>
  <si>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</si>
  <si>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</si>
  <si>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</si>
  <si>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</si>
  <si>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</si>
  <si>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</si>
  <si>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</si>
  <si>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</si>
  <si>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</si>
  <si>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</si>
  <si>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</si>
  <si>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</si>
  <si>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</si>
  <si>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%,V5550045</t>
  </si>
  <si>
    <t>5550045</t>
  </si>
  <si>
    <t>%,V5550048</t>
  </si>
  <si>
    <t>5550048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</si>
  <si>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</si>
  <si>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</si>
  <si>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</si>
  <si>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</si>
  <si>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</si>
  <si>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</si>
  <si>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</si>
  <si>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</si>
  <si>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</si>
  <si>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</si>
  <si>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</si>
  <si>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</si>
  <si>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</si>
  <si>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</si>
  <si>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</si>
  <si>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</si>
  <si>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</si>
  <si>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</si>
  <si>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</si>
  <si>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</si>
  <si>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</si>
  <si>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</si>
  <si>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</si>
  <si>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</si>
  <si>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</si>
  <si>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</si>
  <si>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</si>
  <si>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</si>
  <si>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</si>
  <si>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</si>
  <si>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</si>
  <si>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</si>
  <si>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</si>
  <si>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</si>
  <si>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</si>
  <si>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</si>
  <si>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</si>
  <si>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</si>
  <si>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</si>
  <si>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</si>
  <si>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</si>
  <si>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</si>
  <si>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</si>
  <si>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</si>
  <si>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</si>
  <si>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</si>
  <si>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</si>
  <si>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</si>
  <si>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</si>
  <si>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</si>
  <si>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</si>
  <si>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</si>
  <si>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</si>
  <si>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</si>
  <si>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</si>
  <si>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</si>
  <si>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</si>
  <si>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</si>
  <si>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</si>
  <si>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</si>
  <si>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</si>
  <si>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</si>
  <si>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%,V5170000</t>
  </si>
  <si>
    <t>5170000</t>
  </si>
  <si>
    <t>%,V5350000</t>
  </si>
  <si>
    <t>5350000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</si>
  <si>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</si>
  <si>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</si>
  <si>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</si>
  <si>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</si>
  <si>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</si>
  <si>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</si>
  <si>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</si>
  <si>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</si>
  <si>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%,V5560004</t>
  </si>
  <si>
    <t>5560004</t>
  </si>
  <si>
    <t>%,V5570000</t>
  </si>
  <si>
    <t>5570000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</si>
  <si>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</si>
  <si>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</si>
  <si>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</si>
  <si>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</si>
  <si>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</si>
  <si>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</si>
  <si>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</si>
  <si>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</si>
  <si>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</si>
  <si>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</si>
  <si>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%,V5614000</t>
  </si>
  <si>
    <t>5614000</t>
  </si>
  <si>
    <t>%,V5614001</t>
  </si>
  <si>
    <t>5614001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</si>
  <si>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</si>
  <si>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</si>
  <si>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</si>
  <si>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</si>
  <si>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</si>
  <si>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</si>
  <si>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</si>
  <si>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</si>
  <si>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</si>
  <si>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</si>
  <si>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</si>
  <si>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</si>
  <si>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</si>
  <si>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</si>
  <si>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</si>
  <si>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</si>
  <si>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</si>
  <si>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</si>
  <si>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</si>
  <si>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</si>
  <si>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</si>
  <si>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</si>
  <si>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</si>
  <si>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</si>
  <si>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</si>
  <si>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</si>
  <si>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</si>
  <si>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</si>
  <si>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</si>
  <si>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</si>
  <si>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</si>
  <si>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</si>
  <si>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</si>
  <si>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</si>
  <si>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</si>
  <si>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</si>
  <si>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</si>
  <si>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</si>
  <si>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</si>
  <si>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</si>
  <si>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</si>
  <si>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</si>
  <si>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</si>
  <si>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</si>
  <si>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</si>
  <si>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</si>
  <si>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</si>
  <si>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</si>
  <si>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</si>
  <si>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</si>
  <si>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</si>
  <si>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</si>
  <si>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</si>
  <si>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</si>
  <si>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</si>
  <si>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</si>
  <si>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</si>
  <si>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</si>
  <si>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</si>
  <si>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</si>
  <si>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</si>
  <si>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</si>
  <si>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</si>
  <si>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</si>
  <si>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</si>
  <si>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</si>
  <si>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</si>
  <si>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</si>
  <si>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</si>
  <si>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</si>
  <si>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</si>
  <si>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</si>
  <si>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</si>
  <si>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</si>
  <si>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</si>
  <si>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</si>
  <si>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</si>
  <si>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</si>
  <si>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</si>
  <si>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</si>
  <si>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</si>
  <si>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</si>
  <si>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</si>
  <si>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</si>
  <si>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</si>
  <si>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</si>
  <si>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</si>
  <si>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</si>
  <si>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</si>
  <si>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</si>
  <si>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</si>
  <si>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</si>
  <si>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</si>
  <si>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</si>
  <si>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%,V9110002</t>
  </si>
  <si>
    <t>9110002</t>
  </si>
  <si>
    <t>%,V9120001</t>
  </si>
  <si>
    <t>9120001</t>
  </si>
  <si>
    <t>%,V9120003</t>
  </si>
  <si>
    <t>9120003</t>
  </si>
  <si>
    <t>%,V9130000</t>
  </si>
  <si>
    <t>9130000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</si>
  <si>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</si>
  <si>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</si>
  <si>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</si>
  <si>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</si>
  <si>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</si>
  <si>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</si>
  <si>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</si>
  <si>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</si>
  <si>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</si>
  <si>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</si>
  <si>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</si>
  <si>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</si>
  <si>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</si>
  <si>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</si>
  <si>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</si>
  <si>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</si>
  <si>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</si>
  <si>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</si>
  <si>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</si>
  <si>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</si>
  <si>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</si>
  <si>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</si>
  <si>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%,V9220129</t>
  </si>
  <si>
    <t>9220129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</si>
  <si>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</si>
  <si>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</si>
  <si>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</si>
  <si>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</si>
  <si>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</si>
  <si>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</si>
  <si>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</si>
  <si>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</si>
  <si>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</si>
  <si>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</si>
  <si>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</si>
  <si>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</si>
  <si>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</si>
  <si>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</si>
  <si>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</si>
  <si>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</si>
  <si>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</si>
  <si>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</si>
  <si>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</si>
  <si>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</si>
  <si>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</si>
  <si>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</si>
  <si>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</si>
  <si>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</si>
  <si>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</si>
  <si>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</si>
  <si>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</si>
  <si>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</si>
  <si>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</si>
  <si>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</si>
  <si>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</si>
  <si>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</si>
  <si>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</si>
  <si>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</si>
  <si>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</si>
  <si>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</si>
  <si>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</si>
  <si>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</si>
  <si>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</si>
  <si>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</si>
  <si>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</si>
  <si>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</si>
  <si>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</si>
  <si>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</si>
  <si>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</si>
  <si>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</si>
  <si>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</si>
  <si>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</si>
  <si>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</si>
  <si>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</si>
  <si>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</si>
  <si>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</si>
  <si>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</si>
  <si>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</si>
  <si>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</si>
  <si>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</si>
  <si>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</si>
  <si>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</si>
  <si>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</si>
  <si>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</si>
  <si>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</si>
  <si>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</si>
  <si>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</si>
  <si>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</si>
  <si>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</si>
  <si>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</si>
  <si>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</si>
  <si>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</si>
  <si>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%,V9260056</t>
  </si>
  <si>
    <t>9260056</t>
  </si>
  <si>
    <t>%,V9260057</t>
  </si>
  <si>
    <t>9260057</t>
  </si>
  <si>
    <t>%,V9260058</t>
  </si>
  <si>
    <t>9260058</t>
  </si>
  <si>
    <t>%,V9270000</t>
  </si>
  <si>
    <t>9270000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</si>
  <si>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</si>
  <si>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</si>
  <si>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</si>
  <si>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</si>
  <si>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</si>
  <si>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</si>
  <si>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</si>
  <si>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</si>
  <si>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</si>
  <si>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</si>
  <si>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%,V9301005</t>
  </si>
  <si>
    <t>9301005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</si>
  <si>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</si>
  <si>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</si>
  <si>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</si>
  <si>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</si>
  <si>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</si>
  <si>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</si>
  <si>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</si>
  <si>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</si>
  <si>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</si>
  <si>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</si>
  <si>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</si>
  <si>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</si>
  <si>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</si>
  <si>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</si>
  <si>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</si>
  <si>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</si>
  <si>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</si>
  <si>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</si>
  <si>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</si>
  <si>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</si>
  <si>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</si>
  <si>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</si>
  <si>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</si>
  <si>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</si>
  <si>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</si>
  <si>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</si>
  <si>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</si>
  <si>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</si>
  <si>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</si>
  <si>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</si>
  <si>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</si>
  <si>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</si>
  <si>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</si>
  <si>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</si>
  <si>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</si>
  <si>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</si>
  <si>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</si>
  <si>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</si>
  <si>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</si>
  <si>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</si>
  <si>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</si>
  <si>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</si>
  <si>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</si>
  <si>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</si>
  <si>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</si>
  <si>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</si>
  <si>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</si>
  <si>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</si>
  <si>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</si>
  <si>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</si>
  <si>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</si>
  <si>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</si>
  <si>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</si>
  <si>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</si>
  <si>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</si>
  <si>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</si>
  <si>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</si>
  <si>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</si>
  <si>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</si>
  <si>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</si>
  <si>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</si>
  <si>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</si>
  <si>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</si>
  <si>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</si>
  <si>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</si>
  <si>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</si>
  <si>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</si>
  <si>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</si>
  <si>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</si>
  <si>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</si>
  <si>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</si>
  <si>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</si>
  <si>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</si>
  <si>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</si>
  <si>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</si>
  <si>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</si>
  <si>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</si>
  <si>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</si>
  <si>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</si>
  <si>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</si>
  <si>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</si>
  <si>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</si>
  <si>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</si>
  <si>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</si>
  <si>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</si>
  <si>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</si>
  <si>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</si>
  <si>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</si>
  <si>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</si>
  <si>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</si>
  <si>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</si>
  <si>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</si>
  <si>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</si>
  <si>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</si>
  <si>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</si>
  <si>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</si>
  <si>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</si>
  <si>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</si>
  <si>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</si>
  <si>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</si>
  <si>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</si>
  <si>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</si>
  <si>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</si>
  <si>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</si>
  <si>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</si>
  <si>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</si>
  <si>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</si>
  <si>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</si>
  <si>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</si>
  <si>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</si>
  <si>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%,V408100503</t>
  </si>
  <si>
    <t>408100503</t>
  </si>
  <si>
    <t>%,V408100504</t>
  </si>
  <si>
    <t>408100504</t>
  </si>
  <si>
    <t>%,V408100505</t>
  </si>
  <si>
    <t>408100505</t>
  </si>
  <si>
    <t>%,V408100506</t>
  </si>
  <si>
    <t>408100506</t>
  </si>
  <si>
    <t>%,V408100605</t>
  </si>
  <si>
    <t>408100605</t>
  </si>
  <si>
    <t>%,V408100606</t>
  </si>
  <si>
    <t>408100606</t>
  </si>
  <si>
    <t>%,V408100607</t>
  </si>
  <si>
    <t>408100607</t>
  </si>
  <si>
    <t>%,V4081007</t>
  </si>
  <si>
    <t>4081007</t>
  </si>
  <si>
    <t>%,V408100804</t>
  </si>
  <si>
    <t>408100804</t>
  </si>
  <si>
    <t>%,V408100805</t>
  </si>
  <si>
    <t>408100805</t>
  </si>
  <si>
    <t>%,V408100806</t>
  </si>
  <si>
    <t>408100806</t>
  </si>
  <si>
    <t>%,V408100807</t>
  </si>
  <si>
    <t>408100807</t>
  </si>
  <si>
    <t>%,V408101406</t>
  </si>
  <si>
    <t>408101406</t>
  </si>
  <si>
    <t>%,V408101407</t>
  </si>
  <si>
    <t>408101407</t>
  </si>
  <si>
    <t>%,V408101705</t>
  </si>
  <si>
    <t>408101705</t>
  </si>
  <si>
    <t>%,V408101706</t>
  </si>
  <si>
    <t>408101706</t>
  </si>
  <si>
    <t>%,V408101707</t>
  </si>
  <si>
    <t>408101707</t>
  </si>
  <si>
    <t>%,V408101804</t>
  </si>
  <si>
    <t>408101804</t>
  </si>
  <si>
    <t>%,V408101805</t>
  </si>
  <si>
    <t>408101805</t>
  </si>
  <si>
    <t>%,V408101806</t>
  </si>
  <si>
    <t>408101806</t>
  </si>
  <si>
    <t>%,V408101900</t>
  </si>
  <si>
    <t>408101900</t>
  </si>
  <si>
    <t>%,V408101905</t>
  </si>
  <si>
    <t>408101905</t>
  </si>
  <si>
    <t>%,V408101906</t>
  </si>
  <si>
    <t>408101906</t>
  </si>
  <si>
    <t>%,V408101907</t>
  </si>
  <si>
    <t>408101907</t>
  </si>
  <si>
    <t>%,V408102207</t>
  </si>
  <si>
    <t>408102207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</si>
  <si>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</si>
  <si>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</si>
  <si>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</si>
  <si>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</si>
  <si>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</si>
  <si>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</si>
  <si>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</si>
  <si>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</si>
  <si>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%,V4081033</t>
  </si>
  <si>
    <t>4081033</t>
  </si>
  <si>
    <t>%,V4081034</t>
  </si>
  <si>
    <t>4081034</t>
  </si>
  <si>
    <t>%,V4081035</t>
  </si>
  <si>
    <t>4081035</t>
  </si>
  <si>
    <t>%,V408103604</t>
  </si>
  <si>
    <t>408103604</t>
  </si>
  <si>
    <t>%,V408103605</t>
  </si>
  <si>
    <t>408103605</t>
  </si>
  <si>
    <t>%,V408103606</t>
  </si>
  <si>
    <t>408103606</t>
  </si>
  <si>
    <t>%,V408103607</t>
  </si>
  <si>
    <t>408103607</t>
  </si>
  <si>
    <t>%,V409100200</t>
  </si>
  <si>
    <t>409100200</t>
  </si>
  <si>
    <t>%,V409100204</t>
  </si>
  <si>
    <t>409100204</t>
  </si>
  <si>
    <t>%,V409100205</t>
  </si>
  <si>
    <t>409100205</t>
  </si>
  <si>
    <t>%,V409100206</t>
  </si>
  <si>
    <t>409100206</t>
  </si>
  <si>
    <t>%,V409100207</t>
  </si>
  <si>
    <t>409100207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</si>
  <si>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</si>
  <si>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</si>
  <si>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</si>
  <si>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</si>
  <si>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</si>
  <si>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</si>
  <si>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</si>
  <si>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</si>
  <si>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</si>
  <si>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</si>
  <si>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</si>
  <si>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</si>
  <si>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</si>
  <si>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</si>
  <si>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%,V4190001</t>
  </si>
  <si>
    <t>4190001</t>
  </si>
  <si>
    <t>%,V4190002</t>
  </si>
  <si>
    <t>4190002</t>
  </si>
  <si>
    <t>%,V4190005</t>
  </si>
  <si>
    <t>4190005</t>
  </si>
  <si>
    <t>%,V4191000</t>
  </si>
  <si>
    <t>4191000</t>
  </si>
  <si>
    <t>%,V4210001</t>
  </si>
  <si>
    <t>4210001</t>
  </si>
  <si>
    <t>%,V4210002</t>
  </si>
  <si>
    <t>4210002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</si>
  <si>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</si>
  <si>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</si>
  <si>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</si>
  <si>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</si>
  <si>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</si>
  <si>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</si>
  <si>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</si>
  <si>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</si>
  <si>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</si>
  <si>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</si>
  <si>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</si>
  <si>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</si>
  <si>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</si>
  <si>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</si>
  <si>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</si>
  <si>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</si>
  <si>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</si>
  <si>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</si>
  <si>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</si>
  <si>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</si>
  <si>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</si>
  <si>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</si>
  <si>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</si>
  <si>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</si>
  <si>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</si>
  <si>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</si>
  <si>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</si>
  <si>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</si>
  <si>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</si>
  <si>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</si>
  <si>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</si>
  <si>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</si>
  <si>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</si>
  <si>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</si>
  <si>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</si>
  <si>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</si>
  <si>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</si>
  <si>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</si>
  <si>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</si>
  <si>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</si>
  <si>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</si>
  <si>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</si>
  <si>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</si>
  <si>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</si>
  <si>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</si>
  <si>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</si>
  <si>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</si>
  <si>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</si>
  <si>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%,V4211000</t>
  </si>
  <si>
    <t>4211000</t>
  </si>
  <si>
    <t>%,V408201405</t>
  </si>
  <si>
    <t>408201405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</si>
  <si>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</si>
  <si>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</si>
  <si>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</si>
  <si>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</si>
  <si>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</si>
  <si>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</si>
  <si>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</si>
  <si>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</si>
  <si>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</si>
  <si>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</si>
  <si>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</si>
  <si>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</si>
  <si>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</si>
  <si>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</si>
  <si>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</si>
  <si>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</si>
  <si>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%,V4265011</t>
  </si>
  <si>
    <t>4265011</t>
  </si>
  <si>
    <t>%,V4092001</t>
  </si>
  <si>
    <t>4092001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</si>
  <si>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</si>
  <si>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</si>
  <si>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</si>
  <si>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</si>
  <si>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</si>
  <si>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</si>
  <si>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</si>
  <si>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</si>
  <si>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%,V4270103</t>
  </si>
  <si>
    <t>4270103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</si>
  <si>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</si>
  <si>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</si>
  <si>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</si>
  <si>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</si>
  <si>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</si>
  <si>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</si>
  <si>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</si>
  <si>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</si>
  <si>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</si>
  <si>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</si>
  <si>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</si>
  <si>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</si>
  <si>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</si>
  <si>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</si>
  <si>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</si>
  <si>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</si>
  <si>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</si>
  <si>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</si>
  <si>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%,V4093001</t>
  </si>
  <si>
    <t>4093001</t>
  </si>
  <si>
    <t>%,V4340000</t>
  </si>
  <si>
    <t>4340000</t>
  </si>
  <si>
    <t>SALES TO AFFILIATES</t>
  </si>
  <si>
    <t>GROSS OPERATING REVENUES</t>
  </si>
  <si>
    <t>PROVISION FOR RATE REFUND</t>
  </si>
  <si>
    <t>FUEL</t>
  </si>
  <si>
    <t>Purch Pwr-NonTrading-Nonassoc</t>
  </si>
  <si>
    <t>Interchange In - Nonassociated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</si>
  <si>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</si>
  <si>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</si>
  <si>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</si>
  <si>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</si>
  <si>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</si>
  <si>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</si>
  <si>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</si>
  <si>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</si>
  <si>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</si>
  <si>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</si>
  <si>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Realiz. Sharing-PJM OSS PP</t>
  </si>
  <si>
    <t>Buckeye Excess Energy-LSE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</si>
  <si>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</si>
  <si>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</si>
  <si>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</si>
  <si>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</si>
  <si>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</si>
  <si>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</si>
  <si>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</si>
  <si>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</si>
  <si>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</si>
  <si>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</si>
  <si>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</si>
  <si>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</si>
  <si>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</si>
  <si>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</si>
  <si>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</si>
  <si>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</si>
  <si>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</si>
  <si>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</si>
  <si>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</si>
  <si>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</si>
  <si>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</si>
  <si>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</si>
  <si>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</si>
  <si>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</si>
  <si>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</si>
  <si>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</si>
  <si>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</si>
  <si>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</si>
  <si>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Misc Stm Pwr Exp Environmental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</si>
  <si>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</si>
  <si>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</si>
  <si>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</si>
  <si>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</si>
  <si>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</si>
  <si>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</si>
  <si>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</si>
  <si>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Realiz. Sharing-PJM OSS Admin</t>
  </si>
  <si>
    <t>Other Expenses</t>
  </si>
  <si>
    <t>Other Pwr Exp-RECs</t>
  </si>
  <si>
    <t>Load Dispatching</t>
  </si>
  <si>
    <t>Load Dispatch - Reliability</t>
  </si>
  <si>
    <t>Load Dispatch-Mntr&amp;Op TransSys</t>
  </si>
  <si>
    <t>PJM Admin-SSC&amp;DS-OSS</t>
  </si>
  <si>
    <t>PJM Admin-SSC&amp;DS-Internal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</si>
  <si>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</si>
  <si>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</si>
  <si>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</si>
  <si>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</si>
  <si>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</si>
  <si>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</si>
  <si>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</si>
  <si>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</si>
  <si>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</si>
  <si>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</si>
  <si>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</si>
  <si>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</si>
  <si>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</si>
  <si>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</si>
  <si>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</si>
  <si>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</si>
  <si>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</si>
  <si>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</si>
  <si>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</si>
  <si>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</si>
  <si>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</si>
  <si>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</si>
  <si>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</si>
  <si>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</si>
  <si>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</si>
  <si>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</si>
  <si>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</si>
  <si>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</si>
  <si>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</si>
  <si>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</si>
  <si>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</si>
  <si>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</si>
  <si>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</si>
  <si>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</si>
  <si>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</si>
  <si>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</si>
  <si>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</si>
  <si>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</si>
  <si>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</si>
  <si>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</si>
  <si>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</si>
  <si>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</si>
  <si>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Comm &amp; Ind</t>
  </si>
  <si>
    <t>Demo &amp; Selling Exp - Res</t>
  </si>
  <si>
    <t>Demo &amp; Selling Exp - Area Dev</t>
  </si>
  <si>
    <t>Advertising Expenses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</si>
  <si>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</si>
  <si>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</si>
  <si>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</si>
  <si>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</si>
  <si>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</si>
  <si>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</si>
  <si>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</si>
  <si>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</si>
  <si>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</si>
  <si>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</si>
  <si>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</si>
  <si>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SLA Expense Transfers TC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</si>
  <si>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</si>
  <si>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</si>
  <si>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</si>
  <si>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</si>
  <si>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</si>
  <si>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</si>
  <si>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</si>
  <si>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</si>
  <si>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</si>
  <si>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</si>
  <si>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</si>
  <si>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</si>
  <si>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</si>
  <si>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</si>
  <si>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</si>
  <si>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</si>
  <si>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</si>
  <si>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</si>
  <si>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</si>
  <si>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</si>
  <si>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</si>
  <si>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</si>
  <si>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</si>
  <si>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</si>
  <si>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</si>
  <si>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</si>
  <si>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</si>
  <si>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</si>
  <si>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</si>
  <si>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</si>
  <si>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</si>
  <si>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</si>
  <si>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</si>
  <si>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</si>
  <si>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Fidelity Stock Option Admin</t>
  </si>
  <si>
    <t>Postret Ben Medicare Subsidy</t>
  </si>
  <si>
    <t>Frg Ben Loading - Accrual</t>
  </si>
  <si>
    <t>Franchise Requirements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</si>
  <si>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</si>
  <si>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</si>
  <si>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</si>
  <si>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</si>
  <si>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</si>
  <si>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Radio &amp;TV Advertising Prod Exp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</si>
  <si>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</si>
  <si>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</si>
  <si>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</si>
  <si>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</si>
  <si>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</si>
  <si>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</si>
  <si>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</si>
  <si>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</si>
  <si>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</si>
  <si>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</si>
  <si>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</si>
  <si>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</si>
  <si>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</si>
  <si>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</si>
  <si>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</si>
  <si>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</si>
  <si>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</si>
  <si>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</si>
  <si>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</si>
  <si>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</si>
  <si>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</si>
  <si>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</si>
  <si>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</si>
  <si>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</si>
  <si>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</si>
  <si>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</si>
  <si>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</si>
  <si>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</si>
  <si>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</si>
  <si>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</si>
  <si>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</si>
  <si>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</si>
  <si>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</si>
  <si>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</si>
  <si>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</si>
  <si>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</si>
  <si>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</si>
  <si>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</si>
  <si>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</si>
  <si>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</si>
  <si>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</si>
  <si>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</si>
  <si>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</si>
  <si>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</si>
  <si>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</si>
  <si>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</si>
  <si>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</si>
  <si>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</si>
  <si>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</si>
  <si>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</si>
  <si>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</si>
  <si>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</si>
  <si>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</si>
  <si>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</si>
  <si>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</si>
  <si>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</si>
  <si>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</si>
  <si>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</si>
  <si>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</si>
  <si>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</si>
  <si>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</si>
  <si>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</si>
  <si>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</si>
  <si>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</si>
  <si>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</si>
  <si>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</si>
  <si>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</si>
  <si>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</si>
  <si>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</si>
  <si>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</si>
  <si>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</si>
  <si>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</si>
  <si>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</si>
  <si>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</si>
  <si>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Interest Inc - Assoc Non CBP</t>
  </si>
  <si>
    <t>Int &amp; Dividend Inc - Nonassoc</t>
  </si>
  <si>
    <t>Interest Income - Assoc CBP</t>
  </si>
  <si>
    <t>Allw Oth Fnds Usd Drng Cnstr</t>
  </si>
  <si>
    <t>Misc Non-Operating Inc-Assoc</t>
  </si>
  <si>
    <t>Misc Non-Op Inc-NonAsc-Rents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</si>
  <si>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</si>
  <si>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</si>
  <si>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</si>
  <si>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</si>
  <si>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</si>
  <si>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</si>
  <si>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</si>
  <si>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</si>
  <si>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</si>
  <si>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</si>
  <si>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</si>
  <si>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</si>
  <si>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</si>
  <si>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</si>
  <si>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</si>
  <si>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</si>
  <si>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</si>
  <si>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</si>
  <si>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</si>
  <si>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</si>
  <si>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</si>
  <si>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</si>
  <si>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</si>
  <si>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</si>
  <si>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Gain on Dspsition of Property</t>
  </si>
  <si>
    <t>OTHER INCOME</t>
  </si>
  <si>
    <t>Loss on Dspsition of Property</t>
  </si>
  <si>
    <t>Donations</t>
  </si>
  <si>
    <t>Penalties</t>
  </si>
  <si>
    <t>Civic &amp; Political Activities</t>
  </si>
  <si>
    <t>Other Deductions - Nonassoc</t>
  </si>
  <si>
    <t>Special Allowance Losses</t>
  </si>
  <si>
    <t>Social &amp; Service Club Dues</t>
  </si>
  <si>
    <t>Int Rate Hedge Unreal Losses</t>
  </si>
  <si>
    <t>OTHER INCOME DEDUCTIONS</t>
  </si>
  <si>
    <t>Inc Tax, Oth Inc&amp;Ded-Federal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</si>
  <si>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</si>
  <si>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</si>
  <si>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</si>
  <si>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</si>
  <si>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</si>
  <si>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 on LTD - Notes-Affiliated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</si>
  <si>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</si>
  <si>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</si>
  <si>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</si>
  <si>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</si>
  <si>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</si>
  <si>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</si>
  <si>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</si>
  <si>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</si>
  <si>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</si>
  <si>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</si>
  <si>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</si>
  <si>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</si>
  <si>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</si>
  <si>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</si>
  <si>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</si>
  <si>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</si>
  <si>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</si>
  <si>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IT, Extraordinary - Federal</t>
  </si>
  <si>
    <t>Extraordinary Income</t>
  </si>
  <si>
    <t>PREF STK DIVIDEND REQUIREMENT</t>
  </si>
  <si>
    <t>GLR1100S</t>
  </si>
  <si>
    <t>2007-05-31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</si>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</sst>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39"/>
  <sheetViews>
    <sheetView tabSelected="1" zoomScale="68" zoomScaleNormal="68" workbookViewId="0" topLeftCell="A1">
      <pane xSplit="3" ySplit="7" topLeftCell="D440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43" sqref="C44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IF(AN509="error",AN510,AN509)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IF(AN509="error",AN510,AN509)</f>
        <v>KYP CORP CONSOLIDATED</v>
      </c>
      <c r="M2" s="6"/>
      <c r="N2" s="12"/>
      <c r="O2" s="10"/>
      <c r="P2" s="24"/>
      <c r="Q2" s="20"/>
      <c r="R2" s="20"/>
      <c r="S2" s="22"/>
      <c r="T2" s="79" t="str">
        <f>IF(AN509="error",AN510,AN509)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IF(AN509="error",AN510,AN509)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AO493*1</f>
        <v>39233</v>
      </c>
      <c r="C4" s="30"/>
      <c r="D4" s="7"/>
      <c r="E4" s="6"/>
      <c r="F4" s="6"/>
      <c r="G4" s="6"/>
      <c r="H4" s="10"/>
      <c r="I4" s="10"/>
      <c r="J4" s="10"/>
      <c r="K4" s="22"/>
      <c r="L4" s="19">
        <f>AO493*1</f>
        <v>39233</v>
      </c>
      <c r="M4" s="6"/>
      <c r="N4" s="12"/>
      <c r="O4" s="10"/>
      <c r="P4" s="24"/>
      <c r="Q4" s="20"/>
      <c r="R4" s="20"/>
      <c r="S4" s="22"/>
      <c r="T4" s="19">
        <f>AO493*1</f>
        <v>39233</v>
      </c>
      <c r="U4" s="30"/>
      <c r="V4" s="10"/>
      <c r="W4" s="10"/>
      <c r="X4" s="20"/>
      <c r="Y4" s="20"/>
      <c r="Z4" s="20"/>
      <c r="AA4" s="22"/>
      <c r="AB4" s="19">
        <f>AO493*1</f>
        <v>39233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1363</v>
      </c>
      <c r="C5" s="56">
        <f>IF(AO506&gt;0,"REPORT HAS "&amp;AO506&amp;"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06/11/07 14:16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06/11/07 14:16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06/11/07 14:16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06/11/07 14:16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TEXT($AO$493,"YYYY")</f>
        <v>2007</v>
      </c>
      <c r="F7" s="66"/>
      <c r="G7" s="78">
        <f>+E7-1</f>
        <v>2006</v>
      </c>
      <c r="H7" s="63"/>
      <c r="I7" s="63" t="s">
        <v>24</v>
      </c>
      <c r="J7" s="63"/>
      <c r="K7" s="68" t="s">
        <v>25</v>
      </c>
      <c r="L7" s="63"/>
      <c r="M7" s="67" t="str">
        <f>TEXT($AO$493,"YYYY")</f>
        <v>2007</v>
      </c>
      <c r="N7" s="66"/>
      <c r="O7" s="78">
        <f>+M7-1</f>
        <v>2006</v>
      </c>
      <c r="P7" s="63"/>
      <c r="Q7" s="63" t="s">
        <v>24</v>
      </c>
      <c r="R7" s="63"/>
      <c r="S7" s="68" t="s">
        <v>25</v>
      </c>
      <c r="T7" s="63"/>
      <c r="U7" s="67" t="str">
        <f>TEXT($AO$493,"YYYY")</f>
        <v>2007</v>
      </c>
      <c r="V7" s="63"/>
      <c r="W7" s="78">
        <f>+U7-1</f>
        <v>2006</v>
      </c>
      <c r="X7" s="63"/>
      <c r="Y7" s="63" t="s">
        <v>24</v>
      </c>
      <c r="Z7" s="63"/>
      <c r="AA7" s="68" t="s">
        <v>25</v>
      </c>
      <c r="AB7" s="63"/>
      <c r="AC7" s="67" t="str">
        <f>TEXT($AO$493,"YYYY")</f>
        <v>2007</v>
      </c>
      <c r="AD7" s="63"/>
      <c r="AE7" s="78">
        <f>+AC7-1</f>
        <v>2006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366966.87</v>
      </c>
      <c r="G10" s="5">
        <v>105726.83</v>
      </c>
      <c r="I10" s="9">
        <f aca="true" t="shared" si="0" ref="I10:I41">+E10-G10</f>
        <v>261240.03999999998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2.4708963656623393</v>
      </c>
      <c r="M10" s="9">
        <v>1309961.45</v>
      </c>
      <c r="O10" s="9">
        <v>697027.38</v>
      </c>
      <c r="Q10" s="9">
        <f aca="true" t="shared" si="2" ref="Q10:Q41">+M10-O10</f>
        <v>612934.07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0.8793543662517245</v>
      </c>
      <c r="U10" s="9">
        <v>1309961.45</v>
      </c>
      <c r="W10" s="9">
        <v>2838956.2</v>
      </c>
      <c r="Y10" s="9">
        <f aca="true" t="shared" si="4" ref="Y10:Y41">+U10-W10</f>
        <v>-1528994.7500000002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-0.5385763788817877</v>
      </c>
      <c r="AC10" s="9">
        <v>3088433.94</v>
      </c>
      <c r="AE10" s="9">
        <v>4803253.87</v>
      </c>
      <c r="AG10" s="9">
        <f aca="true" t="shared" si="6" ref="AG10:AG41">+AC10-AE10</f>
        <v>-1714819.9300000002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-0.3570121372743515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-1100.92</v>
      </c>
      <c r="G11" s="5">
        <v>0</v>
      </c>
      <c r="I11" s="9">
        <f t="shared" si="0"/>
        <v>-1100.92</v>
      </c>
      <c r="K11" s="21" t="str">
        <f t="shared" si="1"/>
        <v>N.M.</v>
      </c>
      <c r="M11" s="9">
        <v>-1100.92</v>
      </c>
      <c r="O11" s="9">
        <v>0</v>
      </c>
      <c r="Q11" s="9">
        <f t="shared" si="2"/>
        <v>-1100.92</v>
      </c>
      <c r="S11" s="21" t="str">
        <f t="shared" si="3"/>
        <v>N.M.</v>
      </c>
      <c r="U11" s="9">
        <v>-1100.92</v>
      </c>
      <c r="W11" s="9">
        <v>0</v>
      </c>
      <c r="Y11" s="9">
        <f t="shared" si="4"/>
        <v>-1100.92</v>
      </c>
      <c r="AA11" s="21" t="str">
        <f t="shared" si="5"/>
        <v>N.M.</v>
      </c>
      <c r="AC11" s="9">
        <v>-1100.92</v>
      </c>
      <c r="AE11" s="9">
        <v>0</v>
      </c>
      <c r="AG11" s="9">
        <f t="shared" si="6"/>
        <v>-1100.92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4859907.68</v>
      </c>
      <c r="G12" s="5">
        <v>5644492.59</v>
      </c>
      <c r="I12" s="9">
        <f t="shared" si="0"/>
        <v>-784584.9100000001</v>
      </c>
      <c r="K12" s="21">
        <f t="shared" si="1"/>
        <v>-0.13900007795031938</v>
      </c>
      <c r="M12" s="9">
        <v>16604647.34</v>
      </c>
      <c r="O12" s="9">
        <v>20580134.12</v>
      </c>
      <c r="Q12" s="9">
        <f t="shared" si="2"/>
        <v>-3975486.780000001</v>
      </c>
      <c r="S12" s="21">
        <f t="shared" si="3"/>
        <v>-0.1931710822106149</v>
      </c>
      <c r="U12" s="9">
        <v>37535625.92</v>
      </c>
      <c r="W12" s="9">
        <v>42612268.97</v>
      </c>
      <c r="Y12" s="9">
        <f t="shared" si="4"/>
        <v>-5076643.049999997</v>
      </c>
      <c r="AA12" s="21">
        <f t="shared" si="5"/>
        <v>-0.11913571308709396</v>
      </c>
      <c r="AC12" s="9">
        <v>86146492.44</v>
      </c>
      <c r="AE12" s="9">
        <v>96034987.53</v>
      </c>
      <c r="AG12" s="9">
        <f t="shared" si="6"/>
        <v>-9888495.090000004</v>
      </c>
      <c r="AI12" s="21">
        <f t="shared" si="7"/>
        <v>-0.10296763028069301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2875653.3</v>
      </c>
      <c r="G13" s="5">
        <v>3676156.23</v>
      </c>
      <c r="I13" s="9">
        <f t="shared" si="0"/>
        <v>-800502.9300000002</v>
      </c>
      <c r="K13" s="21">
        <f t="shared" si="1"/>
        <v>-0.2177554162326774</v>
      </c>
      <c r="M13" s="9">
        <v>8735519.2</v>
      </c>
      <c r="O13" s="9">
        <v>10877023.87</v>
      </c>
      <c r="Q13" s="9">
        <f t="shared" si="2"/>
        <v>-2141504.67</v>
      </c>
      <c r="S13" s="21">
        <f t="shared" si="3"/>
        <v>-0.1968833290792438</v>
      </c>
      <c r="U13" s="9">
        <v>17386657.78</v>
      </c>
      <c r="W13" s="9">
        <v>20284703.04</v>
      </c>
      <c r="Y13" s="9">
        <f t="shared" si="4"/>
        <v>-2898045.259999998</v>
      </c>
      <c r="AA13" s="21">
        <f t="shared" si="5"/>
        <v>-0.14286850807158763</v>
      </c>
      <c r="AC13" s="9">
        <v>45338890.39</v>
      </c>
      <c r="AE13" s="9">
        <v>51441087.93</v>
      </c>
      <c r="AG13" s="9">
        <f t="shared" si="6"/>
        <v>-6102197.539999999</v>
      </c>
      <c r="AI13" s="21">
        <f t="shared" si="7"/>
        <v>-0.11862497053529947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2890325.87</v>
      </c>
      <c r="G14" s="5">
        <v>0</v>
      </c>
      <c r="I14" s="9">
        <f t="shared" si="0"/>
        <v>2890325.87</v>
      </c>
      <c r="K14" s="21" t="str">
        <f t="shared" si="1"/>
        <v>N.M.</v>
      </c>
      <c r="M14" s="9">
        <v>9466366.1</v>
      </c>
      <c r="O14" s="9">
        <v>0</v>
      </c>
      <c r="Q14" s="9">
        <f t="shared" si="2"/>
        <v>9466366.1</v>
      </c>
      <c r="S14" s="21" t="str">
        <f t="shared" si="3"/>
        <v>N.M.</v>
      </c>
      <c r="U14" s="9">
        <v>20975504.58</v>
      </c>
      <c r="W14" s="9">
        <v>0</v>
      </c>
      <c r="Y14" s="9">
        <f t="shared" si="4"/>
        <v>20975504.58</v>
      </c>
      <c r="AA14" s="21" t="str">
        <f t="shared" si="5"/>
        <v>N.M.</v>
      </c>
      <c r="AC14" s="9">
        <v>38062440.8</v>
      </c>
      <c r="AE14" s="9">
        <v>0</v>
      </c>
      <c r="AG14" s="9">
        <f t="shared" si="6"/>
        <v>38062440.8</v>
      </c>
      <c r="AI14" s="21" t="str">
        <f t="shared" si="7"/>
        <v>N.M.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4560875.46</v>
      </c>
      <c r="G15" s="5">
        <v>6386563.56</v>
      </c>
      <c r="I15" s="9">
        <f t="shared" si="0"/>
        <v>-1825688.0999999996</v>
      </c>
      <c r="K15" s="21">
        <f t="shared" si="1"/>
        <v>-0.28586392084697265</v>
      </c>
      <c r="M15" s="9">
        <v>12973569.46</v>
      </c>
      <c r="O15" s="9">
        <v>16160009.17</v>
      </c>
      <c r="Q15" s="9">
        <f t="shared" si="2"/>
        <v>-3186439.709999999</v>
      </c>
      <c r="S15" s="21">
        <f t="shared" si="3"/>
        <v>-0.1971805632335541</v>
      </c>
      <c r="U15" s="9">
        <v>22765505.48</v>
      </c>
      <c r="W15" s="9">
        <v>26833437.92</v>
      </c>
      <c r="Y15" s="9">
        <f t="shared" si="4"/>
        <v>-4067932.4400000013</v>
      </c>
      <c r="AA15" s="21">
        <f t="shared" si="5"/>
        <v>-0.15159937582832103</v>
      </c>
      <c r="AC15" s="9">
        <v>58904177.33</v>
      </c>
      <c r="AE15" s="9">
        <v>65615458.870000005</v>
      </c>
      <c r="AG15" s="9">
        <f t="shared" si="6"/>
        <v>-6711281.540000007</v>
      </c>
      <c r="AI15" s="21">
        <f t="shared" si="7"/>
        <v>-0.10228201792045177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3982900.66</v>
      </c>
      <c r="G16" s="5">
        <v>7554831.08</v>
      </c>
      <c r="I16" s="9">
        <f t="shared" si="0"/>
        <v>-3571930.42</v>
      </c>
      <c r="K16" s="21">
        <f t="shared" si="1"/>
        <v>-0.47280083196777445</v>
      </c>
      <c r="M16" s="9">
        <v>11724237.53</v>
      </c>
      <c r="O16" s="9">
        <v>21099068.23</v>
      </c>
      <c r="Q16" s="9">
        <f t="shared" si="2"/>
        <v>-9374830.700000001</v>
      </c>
      <c r="S16" s="21">
        <f t="shared" si="3"/>
        <v>-0.44432439375072824</v>
      </c>
      <c r="U16" s="9">
        <v>19291788.46</v>
      </c>
      <c r="W16" s="9">
        <v>34587019.98</v>
      </c>
      <c r="Y16" s="9">
        <f t="shared" si="4"/>
        <v>-15295231.519999996</v>
      </c>
      <c r="AA16" s="21">
        <f t="shared" si="5"/>
        <v>-0.4422246128415946</v>
      </c>
      <c r="AC16" s="9">
        <v>54670405.29</v>
      </c>
      <c r="AE16" s="9">
        <v>81667679.81</v>
      </c>
      <c r="AG16" s="9">
        <f t="shared" si="6"/>
        <v>-26997274.520000003</v>
      </c>
      <c r="AI16" s="21">
        <f t="shared" si="7"/>
        <v>-0.33057477061683654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2875178.22</v>
      </c>
      <c r="G17" s="5">
        <v>5244427.92</v>
      </c>
      <c r="I17" s="9">
        <f t="shared" si="0"/>
        <v>-2369249.6999999997</v>
      </c>
      <c r="K17" s="21">
        <f t="shared" si="1"/>
        <v>-0.4517651374260855</v>
      </c>
      <c r="M17" s="9">
        <v>8887003.52</v>
      </c>
      <c r="O17" s="9">
        <v>14415862.88</v>
      </c>
      <c r="Q17" s="9">
        <f t="shared" si="2"/>
        <v>-5528859.360000001</v>
      </c>
      <c r="S17" s="21">
        <f t="shared" si="3"/>
        <v>-0.38352607859988197</v>
      </c>
      <c r="U17" s="9">
        <v>15325709.35</v>
      </c>
      <c r="W17" s="9">
        <v>23376325.38</v>
      </c>
      <c r="Y17" s="9">
        <f t="shared" si="4"/>
        <v>-8050616.029999999</v>
      </c>
      <c r="AA17" s="21">
        <f t="shared" si="5"/>
        <v>-0.34439185368662933</v>
      </c>
      <c r="AC17" s="9">
        <v>40130443.06</v>
      </c>
      <c r="AE17" s="9">
        <v>53674374.239999995</v>
      </c>
      <c r="AG17" s="9">
        <f t="shared" si="6"/>
        <v>-13543931.179999992</v>
      </c>
      <c r="AI17" s="21">
        <f t="shared" si="7"/>
        <v>-0.25233514822994596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838608.25</v>
      </c>
      <c r="G18" s="5">
        <v>1114571.95</v>
      </c>
      <c r="I18" s="9">
        <f t="shared" si="0"/>
        <v>-275963.69999999995</v>
      </c>
      <c r="K18" s="21">
        <f t="shared" si="1"/>
        <v>-0.24759612872008843</v>
      </c>
      <c r="M18" s="9">
        <v>2411649.84</v>
      </c>
      <c r="O18" s="9">
        <v>2879401.61</v>
      </c>
      <c r="Q18" s="9">
        <f t="shared" si="2"/>
        <v>-467751.77</v>
      </c>
      <c r="S18" s="21">
        <f t="shared" si="3"/>
        <v>-0.16244756145704872</v>
      </c>
      <c r="U18" s="9">
        <v>4246557.79</v>
      </c>
      <c r="W18" s="9">
        <v>4872685.3</v>
      </c>
      <c r="Y18" s="9">
        <f t="shared" si="4"/>
        <v>-626127.5099999998</v>
      </c>
      <c r="AA18" s="21">
        <f t="shared" si="5"/>
        <v>-0.12849742420262597</v>
      </c>
      <c r="AC18" s="9">
        <v>10207976.51</v>
      </c>
      <c r="AE18" s="9">
        <v>11479018.98</v>
      </c>
      <c r="AG18" s="9">
        <f t="shared" si="6"/>
        <v>-1271042.4700000007</v>
      </c>
      <c r="AI18" s="21">
        <f t="shared" si="7"/>
        <v>-0.11072744737285908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746559.51</v>
      </c>
      <c r="G19" s="5">
        <v>1060623.4</v>
      </c>
      <c r="I19" s="9">
        <f t="shared" si="0"/>
        <v>-314063.8899999999</v>
      </c>
      <c r="K19" s="21">
        <f t="shared" si="1"/>
        <v>-0.2961125409829728</v>
      </c>
      <c r="M19" s="9">
        <v>2117849.94</v>
      </c>
      <c r="O19" s="9">
        <v>2608626.42</v>
      </c>
      <c r="Q19" s="9">
        <f t="shared" si="2"/>
        <v>-490776.48</v>
      </c>
      <c r="S19" s="21">
        <f t="shared" si="3"/>
        <v>-0.18813597694069203</v>
      </c>
      <c r="U19" s="9">
        <v>3643450.47</v>
      </c>
      <c r="W19" s="9">
        <v>4247204.02</v>
      </c>
      <c r="Y19" s="9">
        <f t="shared" si="4"/>
        <v>-603753.5499999993</v>
      </c>
      <c r="AA19" s="21">
        <f t="shared" si="5"/>
        <v>-0.14215317822193985</v>
      </c>
      <c r="AC19" s="9">
        <v>9434604.73</v>
      </c>
      <c r="AE19" s="9">
        <v>10399440.41</v>
      </c>
      <c r="AG19" s="9">
        <f t="shared" si="6"/>
        <v>-964835.6799999997</v>
      </c>
      <c r="AI19" s="21">
        <f t="shared" si="7"/>
        <v>-0.09277765360069021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2254232.03</v>
      </c>
      <c r="G20" s="5">
        <v>0</v>
      </c>
      <c r="I20" s="9">
        <f t="shared" si="0"/>
        <v>2254232.03</v>
      </c>
      <c r="K20" s="21" t="str">
        <f t="shared" si="1"/>
        <v>N.M.</v>
      </c>
      <c r="M20" s="9">
        <v>6326337.59</v>
      </c>
      <c r="O20" s="9">
        <v>0</v>
      </c>
      <c r="Q20" s="9">
        <f t="shared" si="2"/>
        <v>6326337.59</v>
      </c>
      <c r="S20" s="21" t="str">
        <f t="shared" si="3"/>
        <v>N.M.</v>
      </c>
      <c r="U20" s="9">
        <v>11125028.54</v>
      </c>
      <c r="W20" s="9">
        <v>0</v>
      </c>
      <c r="Y20" s="9">
        <f t="shared" si="4"/>
        <v>11125028.54</v>
      </c>
      <c r="AA20" s="21" t="str">
        <f t="shared" si="5"/>
        <v>N.M.</v>
      </c>
      <c r="AC20" s="9">
        <v>20939080.939999998</v>
      </c>
      <c r="AE20" s="9">
        <v>0</v>
      </c>
      <c r="AG20" s="9">
        <f t="shared" si="6"/>
        <v>20939080.939999998</v>
      </c>
      <c r="AI20" s="21" t="str">
        <f t="shared" si="7"/>
        <v>N.M.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4889434.1</v>
      </c>
      <c r="G21" s="5">
        <v>0</v>
      </c>
      <c r="I21" s="9">
        <f t="shared" si="0"/>
        <v>4889434.1</v>
      </c>
      <c r="K21" s="21" t="str">
        <f t="shared" si="1"/>
        <v>N.M.</v>
      </c>
      <c r="M21" s="9">
        <v>15621696.74</v>
      </c>
      <c r="O21" s="9">
        <v>0</v>
      </c>
      <c r="Q21" s="9">
        <f t="shared" si="2"/>
        <v>15621696.74</v>
      </c>
      <c r="S21" s="21" t="str">
        <f t="shared" si="3"/>
        <v>N.M.</v>
      </c>
      <c r="U21" s="9">
        <v>25514481.73</v>
      </c>
      <c r="W21" s="9">
        <v>0</v>
      </c>
      <c r="Y21" s="9">
        <f t="shared" si="4"/>
        <v>25514481.73</v>
      </c>
      <c r="AA21" s="21" t="str">
        <f t="shared" si="5"/>
        <v>N.M.</v>
      </c>
      <c r="AC21" s="9">
        <v>47994892.79</v>
      </c>
      <c r="AE21" s="9">
        <v>0</v>
      </c>
      <c r="AG21" s="9">
        <f t="shared" si="6"/>
        <v>47994892.79</v>
      </c>
      <c r="AI21" s="21" t="str">
        <f t="shared" si="7"/>
        <v>N.M.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89508.01</v>
      </c>
      <c r="G22" s="5">
        <v>93707.88</v>
      </c>
      <c r="I22" s="9">
        <f t="shared" si="0"/>
        <v>-4199.87000000001</v>
      </c>
      <c r="K22" s="21">
        <f t="shared" si="1"/>
        <v>-0.0448187495011093</v>
      </c>
      <c r="M22" s="9">
        <v>249774.06</v>
      </c>
      <c r="O22" s="9">
        <v>263875.71</v>
      </c>
      <c r="Q22" s="9">
        <f t="shared" si="2"/>
        <v>-14101.650000000023</v>
      </c>
      <c r="S22" s="21">
        <f t="shared" si="3"/>
        <v>-0.053440500453793276</v>
      </c>
      <c r="U22" s="9">
        <v>408180.18</v>
      </c>
      <c r="W22" s="9">
        <v>432592.16</v>
      </c>
      <c r="Y22" s="9">
        <f t="shared" si="4"/>
        <v>-24411.97999999998</v>
      </c>
      <c r="AA22" s="21">
        <f t="shared" si="5"/>
        <v>-0.056431859514051254</v>
      </c>
      <c r="AC22" s="9">
        <v>1004733.99</v>
      </c>
      <c r="AE22" s="9">
        <v>1003648.57</v>
      </c>
      <c r="AG22" s="9">
        <f t="shared" si="6"/>
        <v>1085.420000000042</v>
      </c>
      <c r="AI22" s="21">
        <f t="shared" si="7"/>
        <v>0.0010814741658029185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12504.89</v>
      </c>
      <c r="G23" s="5">
        <v>0</v>
      </c>
      <c r="I23" s="9">
        <f t="shared" si="0"/>
        <v>12504.89</v>
      </c>
      <c r="K23" s="21" t="str">
        <f t="shared" si="1"/>
        <v>N.M.</v>
      </c>
      <c r="M23" s="9">
        <v>43394.66</v>
      </c>
      <c r="O23" s="9">
        <v>0</v>
      </c>
      <c r="Q23" s="9">
        <f t="shared" si="2"/>
        <v>43394.66</v>
      </c>
      <c r="S23" s="21" t="str">
        <f t="shared" si="3"/>
        <v>N.M.</v>
      </c>
      <c r="U23" s="9">
        <v>78242.37</v>
      </c>
      <c r="W23" s="9">
        <v>0</v>
      </c>
      <c r="Y23" s="9">
        <f t="shared" si="4"/>
        <v>78242.37</v>
      </c>
      <c r="AA23" s="21" t="str">
        <f t="shared" si="5"/>
        <v>N.M.</v>
      </c>
      <c r="AC23" s="9">
        <v>150776.72</v>
      </c>
      <c r="AE23" s="9">
        <v>0</v>
      </c>
      <c r="AG23" s="9">
        <f t="shared" si="6"/>
        <v>150776.72</v>
      </c>
      <c r="AI23" s="21" t="str">
        <f t="shared" si="7"/>
        <v>N.M.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2871442.46</v>
      </c>
      <c r="G24" s="5">
        <v>2204629.82</v>
      </c>
      <c r="I24" s="9">
        <f t="shared" si="0"/>
        <v>666812.6400000001</v>
      </c>
      <c r="K24" s="21">
        <f t="shared" si="1"/>
        <v>0.30246013818319856</v>
      </c>
      <c r="M24" s="9">
        <v>8915287.07</v>
      </c>
      <c r="O24" s="9">
        <v>7547141.07</v>
      </c>
      <c r="Q24" s="9">
        <f t="shared" si="2"/>
        <v>1368146</v>
      </c>
      <c r="S24" s="21">
        <f t="shared" si="3"/>
        <v>0.18128003535516263</v>
      </c>
      <c r="U24" s="9">
        <v>13657587.86</v>
      </c>
      <c r="W24" s="9">
        <v>14047623.33</v>
      </c>
      <c r="Y24" s="9">
        <f t="shared" si="4"/>
        <v>-390035.47000000067</v>
      </c>
      <c r="AA24" s="21">
        <f t="shared" si="5"/>
        <v>-0.027765228383298392</v>
      </c>
      <c r="AC24" s="9">
        <v>38069737.08</v>
      </c>
      <c r="AE24" s="9">
        <v>32786536.090000004</v>
      </c>
      <c r="AG24" s="9">
        <f t="shared" si="6"/>
        <v>5283200.989999995</v>
      </c>
      <c r="AI24" s="21">
        <f t="shared" si="7"/>
        <v>0.16113934620898812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1163.71</v>
      </c>
      <c r="G25" s="5">
        <v>2172.83</v>
      </c>
      <c r="I25" s="9">
        <f t="shared" si="0"/>
        <v>-1009.1199999999999</v>
      </c>
      <c r="K25" s="21">
        <f t="shared" si="1"/>
        <v>-0.4644265773208212</v>
      </c>
      <c r="M25" s="9">
        <v>5574.86</v>
      </c>
      <c r="O25" s="9">
        <v>7185.62</v>
      </c>
      <c r="Q25" s="9">
        <f t="shared" si="2"/>
        <v>-1610.7600000000002</v>
      </c>
      <c r="S25" s="21">
        <f t="shared" si="3"/>
        <v>-0.22416437273332018</v>
      </c>
      <c r="U25" s="9">
        <v>10167.58</v>
      </c>
      <c r="W25" s="9">
        <v>12029.89</v>
      </c>
      <c r="Y25" s="9">
        <f t="shared" si="4"/>
        <v>-1862.3099999999995</v>
      </c>
      <c r="AA25" s="21">
        <f t="shared" si="5"/>
        <v>-0.15480690180874468</v>
      </c>
      <c r="AC25" s="9">
        <v>27022.28</v>
      </c>
      <c r="AE25" s="9">
        <v>28486.52</v>
      </c>
      <c r="AG25" s="9">
        <f t="shared" si="6"/>
        <v>-1464.2400000000016</v>
      </c>
      <c r="AI25" s="21">
        <f t="shared" si="7"/>
        <v>-0.051401153949306604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68153.53</v>
      </c>
      <c r="G26" s="5">
        <v>67272.23</v>
      </c>
      <c r="I26" s="9">
        <f t="shared" si="0"/>
        <v>881.3000000000029</v>
      </c>
      <c r="K26" s="21">
        <f t="shared" si="1"/>
        <v>0.013100502242901758</v>
      </c>
      <c r="M26" s="9">
        <v>202337.88</v>
      </c>
      <c r="O26" s="9">
        <v>201087.93</v>
      </c>
      <c r="Q26" s="9">
        <f t="shared" si="2"/>
        <v>1249.9500000000116</v>
      </c>
      <c r="S26" s="21">
        <f t="shared" si="3"/>
        <v>0.006215937475710311</v>
      </c>
      <c r="U26" s="9">
        <v>330319.01</v>
      </c>
      <c r="W26" s="9">
        <v>316800.4</v>
      </c>
      <c r="Y26" s="9">
        <f t="shared" si="4"/>
        <v>13518.609999999986</v>
      </c>
      <c r="AA26" s="21">
        <f t="shared" si="5"/>
        <v>0.04267232617130529</v>
      </c>
      <c r="AC26" s="9">
        <v>789061.89</v>
      </c>
      <c r="AE26" s="9">
        <v>525577.58</v>
      </c>
      <c r="AG26" s="9">
        <f t="shared" si="6"/>
        <v>263484.31000000006</v>
      </c>
      <c r="AI26" s="21">
        <f t="shared" si="7"/>
        <v>0.5013233441198159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9341581.95</v>
      </c>
      <c r="G27" s="5">
        <v>10332026.79</v>
      </c>
      <c r="I27" s="9">
        <f t="shared" si="0"/>
        <v>-990444.8399999999</v>
      </c>
      <c r="K27" s="21">
        <f t="shared" si="1"/>
        <v>-0.09586162135764265</v>
      </c>
      <c r="M27" s="9">
        <v>29931776.58</v>
      </c>
      <c r="O27" s="9">
        <v>41553684.84</v>
      </c>
      <c r="Q27" s="9">
        <f t="shared" si="2"/>
        <v>-11621908.260000005</v>
      </c>
      <c r="S27" s="21">
        <f t="shared" si="3"/>
        <v>-0.279684179748426</v>
      </c>
      <c r="U27" s="9">
        <v>52006939.61</v>
      </c>
      <c r="W27" s="9">
        <v>89724105.18</v>
      </c>
      <c r="Y27" s="9">
        <f t="shared" si="4"/>
        <v>-37717165.57000001</v>
      </c>
      <c r="AA27" s="21">
        <f t="shared" si="5"/>
        <v>-0.4203682554909154</v>
      </c>
      <c r="AC27" s="9">
        <v>138249820.8</v>
      </c>
      <c r="AE27" s="9">
        <v>284201247.37</v>
      </c>
      <c r="AG27" s="9">
        <f t="shared" si="6"/>
        <v>-145951426.57</v>
      </c>
      <c r="AI27" s="21">
        <f t="shared" si="7"/>
        <v>-0.5135495636301225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0</v>
      </c>
      <c r="G28" s="5">
        <v>0</v>
      </c>
      <c r="I28" s="9">
        <f t="shared" si="0"/>
        <v>0</v>
      </c>
      <c r="K28" s="21">
        <f t="shared" si="1"/>
        <v>0</v>
      </c>
      <c r="M28" s="9">
        <v>0</v>
      </c>
      <c r="O28" s="9">
        <v>25852.72</v>
      </c>
      <c r="Q28" s="9">
        <f t="shared" si="2"/>
        <v>-25852.72</v>
      </c>
      <c r="S28" s="21" t="str">
        <f t="shared" si="3"/>
        <v>N.M.</v>
      </c>
      <c r="U28" s="9">
        <v>0</v>
      </c>
      <c r="W28" s="9">
        <v>-165413.08</v>
      </c>
      <c r="Y28" s="9">
        <f t="shared" si="4"/>
        <v>165413.08</v>
      </c>
      <c r="AA28" s="21" t="str">
        <f t="shared" si="5"/>
        <v>N.M.</v>
      </c>
      <c r="AC28" s="9">
        <v>284418.43</v>
      </c>
      <c r="AE28" s="9">
        <v>1083350.13</v>
      </c>
      <c r="AG28" s="9">
        <f t="shared" si="6"/>
        <v>-798931.7</v>
      </c>
      <c r="AI28" s="21">
        <f t="shared" si="7"/>
        <v>-0.7374639812892255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-9157475.3</v>
      </c>
      <c r="G29" s="5">
        <v>-10084834.91</v>
      </c>
      <c r="I29" s="9">
        <f t="shared" si="0"/>
        <v>927359.6099999994</v>
      </c>
      <c r="K29" s="21">
        <f t="shared" si="1"/>
        <v>0.09195585433733187</v>
      </c>
      <c r="M29" s="9">
        <v>-29011351.68</v>
      </c>
      <c r="O29" s="9">
        <v>-39915945.59</v>
      </c>
      <c r="Q29" s="9">
        <f t="shared" si="2"/>
        <v>10904593.910000004</v>
      </c>
      <c r="S29" s="21">
        <f t="shared" si="3"/>
        <v>0.27318891607898904</v>
      </c>
      <c r="U29" s="9">
        <v>-50199061.63</v>
      </c>
      <c r="W29" s="9">
        <v>-83697006.56</v>
      </c>
      <c r="Y29" s="9">
        <f t="shared" si="4"/>
        <v>33497944.93</v>
      </c>
      <c r="AA29" s="21">
        <f t="shared" si="5"/>
        <v>0.4002287095654523</v>
      </c>
      <c r="AC29" s="9">
        <v>-134054663.61000001</v>
      </c>
      <c r="AE29" s="9">
        <v>-273638623.01</v>
      </c>
      <c r="AG29" s="9">
        <f t="shared" si="6"/>
        <v>139583959.39999998</v>
      </c>
      <c r="AI29" s="21">
        <f t="shared" si="7"/>
        <v>0.5101032809790851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-318390.08</v>
      </c>
      <c r="Y30" s="9">
        <f t="shared" si="4"/>
        <v>318390.08</v>
      </c>
      <c r="AA30" s="21" t="str">
        <f t="shared" si="5"/>
        <v>N.M.</v>
      </c>
      <c r="AC30" s="9">
        <v>0</v>
      </c>
      <c r="AE30" s="9">
        <v>-1104680.79</v>
      </c>
      <c r="AG30" s="9">
        <f t="shared" si="6"/>
        <v>1104680.79</v>
      </c>
      <c r="AI30" s="21" t="str">
        <f t="shared" si="7"/>
        <v>N.M.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82622</v>
      </c>
      <c r="I31" s="9">
        <f t="shared" si="0"/>
        <v>-82622</v>
      </c>
      <c r="K31" s="21" t="str">
        <f t="shared" si="1"/>
        <v>N.M.</v>
      </c>
      <c r="M31" s="9">
        <v>1288.97</v>
      </c>
      <c r="O31" s="9">
        <v>-136908.92</v>
      </c>
      <c r="Q31" s="9">
        <f t="shared" si="2"/>
        <v>138197.89</v>
      </c>
      <c r="S31" s="21">
        <f t="shared" si="3"/>
        <v>1.0094147992694706</v>
      </c>
      <c r="U31" s="9">
        <v>1288.97</v>
      </c>
      <c r="W31" s="9">
        <v>-213376.78</v>
      </c>
      <c r="Y31" s="9">
        <f t="shared" si="4"/>
        <v>214665.75</v>
      </c>
      <c r="AA31" s="21">
        <f t="shared" si="5"/>
        <v>1.0060408166249393</v>
      </c>
      <c r="AC31" s="9">
        <v>649.96</v>
      </c>
      <c r="AE31" s="9">
        <v>-5706572.78</v>
      </c>
      <c r="AG31" s="9">
        <f t="shared" si="6"/>
        <v>5707222.74</v>
      </c>
      <c r="AI31" s="21">
        <f t="shared" si="7"/>
        <v>1.0001138967336538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161170.83</v>
      </c>
      <c r="G32" s="5">
        <v>139950.92</v>
      </c>
      <c r="I32" s="9">
        <f t="shared" si="0"/>
        <v>21219.909999999974</v>
      </c>
      <c r="K32" s="21">
        <f t="shared" si="1"/>
        <v>0.15162394073579488</v>
      </c>
      <c r="M32" s="9">
        <v>466046.99</v>
      </c>
      <c r="O32" s="9">
        <v>474642.87</v>
      </c>
      <c r="Q32" s="9">
        <f t="shared" si="2"/>
        <v>-8595.880000000005</v>
      </c>
      <c r="S32" s="21">
        <f t="shared" si="3"/>
        <v>-0.018110205679482776</v>
      </c>
      <c r="U32" s="9">
        <v>886281.22</v>
      </c>
      <c r="W32" s="9">
        <v>758446.27</v>
      </c>
      <c r="Y32" s="9">
        <f t="shared" si="4"/>
        <v>127834.94999999995</v>
      </c>
      <c r="AA32" s="21">
        <f t="shared" si="5"/>
        <v>0.1685484589435715</v>
      </c>
      <c r="AC32" s="9">
        <v>1872568.61</v>
      </c>
      <c r="AE32" s="9">
        <v>1853606.61</v>
      </c>
      <c r="AG32" s="9">
        <f t="shared" si="6"/>
        <v>18962</v>
      </c>
      <c r="AI32" s="21">
        <f t="shared" si="7"/>
        <v>0.010229786567280314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4395306.38</v>
      </c>
      <c r="G33" s="5">
        <v>2642166</v>
      </c>
      <c r="I33" s="9">
        <f t="shared" si="0"/>
        <v>1753140.38</v>
      </c>
      <c r="K33" s="21">
        <f t="shared" si="1"/>
        <v>0.6635239345294731</v>
      </c>
      <c r="M33" s="9">
        <v>10771067.64</v>
      </c>
      <c r="O33" s="9">
        <v>6610093.39</v>
      </c>
      <c r="Q33" s="9">
        <f t="shared" si="2"/>
        <v>4160974.250000001</v>
      </c>
      <c r="S33" s="21">
        <f t="shared" si="3"/>
        <v>0.6294879670376338</v>
      </c>
      <c r="U33" s="9">
        <v>18002079.87</v>
      </c>
      <c r="W33" s="9">
        <v>9782776.4</v>
      </c>
      <c r="Y33" s="9">
        <f t="shared" si="4"/>
        <v>8219303.470000001</v>
      </c>
      <c r="AA33" s="21">
        <f t="shared" si="5"/>
        <v>0.8401810625049143</v>
      </c>
      <c r="AC33" s="9">
        <v>39616974.89</v>
      </c>
      <c r="AE33" s="9">
        <v>24793231.39</v>
      </c>
      <c r="AG33" s="9">
        <f t="shared" si="6"/>
        <v>14823743.5</v>
      </c>
      <c r="AI33" s="21">
        <f t="shared" si="7"/>
        <v>0.5978947748609706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274552.7</v>
      </c>
      <c r="G34" s="5">
        <v>155233.36</v>
      </c>
      <c r="I34" s="9">
        <f t="shared" si="0"/>
        <v>119319.34000000003</v>
      </c>
      <c r="K34" s="21">
        <f t="shared" si="1"/>
        <v>0.7686449613665518</v>
      </c>
      <c r="M34" s="9">
        <v>630033.67</v>
      </c>
      <c r="O34" s="9">
        <v>445655.93</v>
      </c>
      <c r="Q34" s="9">
        <f t="shared" si="2"/>
        <v>184377.74000000005</v>
      </c>
      <c r="S34" s="21">
        <f t="shared" si="3"/>
        <v>0.4137221735162372</v>
      </c>
      <c r="U34" s="9">
        <v>1073915.19</v>
      </c>
      <c r="W34" s="9">
        <v>787921.71</v>
      </c>
      <c r="Y34" s="9">
        <f t="shared" si="4"/>
        <v>285993.48</v>
      </c>
      <c r="AA34" s="21">
        <f t="shared" si="5"/>
        <v>0.3629719506015388</v>
      </c>
      <c r="AC34" s="9">
        <v>2360448.14</v>
      </c>
      <c r="AE34" s="9">
        <v>1845683.45</v>
      </c>
      <c r="AG34" s="9">
        <f t="shared" si="6"/>
        <v>514764.6900000002</v>
      </c>
      <c r="AI34" s="21">
        <f t="shared" si="7"/>
        <v>0.2789019373825995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-1502968.94</v>
      </c>
      <c r="G35" s="5">
        <v>-1594403.68</v>
      </c>
      <c r="I35" s="9">
        <f t="shared" si="0"/>
        <v>91434.73999999999</v>
      </c>
      <c r="K35" s="21">
        <f t="shared" si="1"/>
        <v>0.057347296137700836</v>
      </c>
      <c r="M35" s="9">
        <v>-6550417.11</v>
      </c>
      <c r="O35" s="9">
        <v>-4432763.49</v>
      </c>
      <c r="Q35" s="9">
        <f t="shared" si="2"/>
        <v>-2117653.62</v>
      </c>
      <c r="S35" s="21">
        <f t="shared" si="3"/>
        <v>-0.4777276353176244</v>
      </c>
      <c r="U35" s="9">
        <v>-12493600.58</v>
      </c>
      <c r="W35" s="9">
        <v>-5840704.93</v>
      </c>
      <c r="Y35" s="9">
        <f t="shared" si="4"/>
        <v>-6652895.65</v>
      </c>
      <c r="AA35" s="21">
        <f t="shared" si="5"/>
        <v>-1.1390569682485228</v>
      </c>
      <c r="AC35" s="9">
        <v>-23385450.95</v>
      </c>
      <c r="AE35" s="9">
        <v>-8444711.89</v>
      </c>
      <c r="AG35" s="9">
        <f t="shared" si="6"/>
        <v>-14940739.059999999</v>
      </c>
      <c r="AI35" s="21">
        <f t="shared" si="7"/>
        <v>-1.7692420125892534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-28162</v>
      </c>
      <c r="G36" s="5">
        <v>-2068</v>
      </c>
      <c r="I36" s="9">
        <f t="shared" si="0"/>
        <v>-26094</v>
      </c>
      <c r="K36" s="21" t="str">
        <f t="shared" si="1"/>
        <v>N.M.</v>
      </c>
      <c r="M36" s="9">
        <v>-101882</v>
      </c>
      <c r="O36" s="9">
        <v>-38752</v>
      </c>
      <c r="Q36" s="9">
        <f t="shared" si="2"/>
        <v>-63130</v>
      </c>
      <c r="S36" s="21">
        <f t="shared" si="3"/>
        <v>-1.6290772089182495</v>
      </c>
      <c r="U36" s="9">
        <v>-185105</v>
      </c>
      <c r="W36" s="9">
        <v>-130888</v>
      </c>
      <c r="Y36" s="9">
        <f t="shared" si="4"/>
        <v>-54217</v>
      </c>
      <c r="AA36" s="21">
        <f t="shared" si="5"/>
        <v>-0.4142243750382006</v>
      </c>
      <c r="AC36" s="9">
        <v>-287048.41</v>
      </c>
      <c r="AE36" s="9">
        <v>-295985.83</v>
      </c>
      <c r="AG36" s="9">
        <f t="shared" si="6"/>
        <v>8937.420000000042</v>
      </c>
      <c r="AI36" s="21">
        <f t="shared" si="7"/>
        <v>0.03019543199078159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-290</v>
      </c>
      <c r="I37" s="9">
        <f t="shared" si="0"/>
        <v>290</v>
      </c>
      <c r="K37" s="21" t="str">
        <f t="shared" si="1"/>
        <v>N.M.</v>
      </c>
      <c r="M37" s="9">
        <v>0</v>
      </c>
      <c r="O37" s="9">
        <v>-39676</v>
      </c>
      <c r="Q37" s="9">
        <f t="shared" si="2"/>
        <v>39676</v>
      </c>
      <c r="S37" s="21" t="str">
        <f t="shared" si="3"/>
        <v>N.M.</v>
      </c>
      <c r="U37" s="9">
        <v>0</v>
      </c>
      <c r="W37" s="9">
        <v>-148054</v>
      </c>
      <c r="Y37" s="9">
        <f t="shared" si="4"/>
        <v>148054</v>
      </c>
      <c r="AA37" s="21" t="str">
        <f t="shared" si="5"/>
        <v>N.M.</v>
      </c>
      <c r="AC37" s="9">
        <v>-302087.45</v>
      </c>
      <c r="AE37" s="9">
        <v>-4338053</v>
      </c>
      <c r="AG37" s="9">
        <f t="shared" si="6"/>
        <v>4035965.55</v>
      </c>
      <c r="AI37" s="21">
        <f t="shared" si="7"/>
        <v>0.9303633565565013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124643.34</v>
      </c>
      <c r="G38" s="5">
        <v>371752.63</v>
      </c>
      <c r="I38" s="9">
        <f t="shared" si="0"/>
        <v>-247109.29</v>
      </c>
      <c r="K38" s="21">
        <f t="shared" si="1"/>
        <v>-0.6647143020884614</v>
      </c>
      <c r="M38" s="9">
        <v>132889.59</v>
      </c>
      <c r="O38" s="9">
        <v>59646.89</v>
      </c>
      <c r="Q38" s="9">
        <f t="shared" si="2"/>
        <v>73242.7</v>
      </c>
      <c r="S38" s="21">
        <f t="shared" si="3"/>
        <v>1.2279382881488037</v>
      </c>
      <c r="U38" s="9">
        <v>362197.01</v>
      </c>
      <c r="W38" s="9">
        <v>-1434544.6</v>
      </c>
      <c r="Y38" s="9">
        <f t="shared" si="4"/>
        <v>1796741.61</v>
      </c>
      <c r="AA38" s="21">
        <f t="shared" si="5"/>
        <v>1.2524822232783839</v>
      </c>
      <c r="AC38" s="9">
        <v>1227588.99</v>
      </c>
      <c r="AE38" s="9">
        <v>-1433791.88</v>
      </c>
      <c r="AG38" s="9">
        <f t="shared" si="6"/>
        <v>2661380.87</v>
      </c>
      <c r="AI38" s="21">
        <f t="shared" si="7"/>
        <v>1.8561835278352952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465661.83</v>
      </c>
      <c r="G39" s="5">
        <v>142705.02</v>
      </c>
      <c r="I39" s="9">
        <f t="shared" si="0"/>
        <v>322956.81000000006</v>
      </c>
      <c r="K39" s="21">
        <f t="shared" si="1"/>
        <v>2.2631075627192376</v>
      </c>
      <c r="M39" s="9">
        <v>1483768.88</v>
      </c>
      <c r="O39" s="9">
        <v>859733.56</v>
      </c>
      <c r="Q39" s="9">
        <f t="shared" si="2"/>
        <v>624035.3199999998</v>
      </c>
      <c r="S39" s="21">
        <f t="shared" si="3"/>
        <v>0.7258473427511656</v>
      </c>
      <c r="U39" s="9">
        <v>2783951.77</v>
      </c>
      <c r="W39" s="9">
        <v>-744452.16</v>
      </c>
      <c r="Y39" s="9">
        <f t="shared" si="4"/>
        <v>3528403.93</v>
      </c>
      <c r="AA39" s="21">
        <f t="shared" si="5"/>
        <v>4.739597948107236</v>
      </c>
      <c r="AC39" s="9">
        <v>729563.63</v>
      </c>
      <c r="AE39" s="9">
        <v>-1681794.11</v>
      </c>
      <c r="AG39" s="9">
        <f t="shared" si="6"/>
        <v>2411357.74</v>
      </c>
      <c r="AI39" s="21">
        <f t="shared" si="7"/>
        <v>1.4338007997899338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-137351.06</v>
      </c>
      <c r="G40" s="5">
        <v>-189408.38</v>
      </c>
      <c r="I40" s="9">
        <f t="shared" si="0"/>
        <v>52057.32000000001</v>
      </c>
      <c r="K40" s="21">
        <f t="shared" si="1"/>
        <v>0.27484169391026947</v>
      </c>
      <c r="M40" s="9">
        <v>-584194.14</v>
      </c>
      <c r="O40" s="9">
        <v>653883.75</v>
      </c>
      <c r="Q40" s="9">
        <f t="shared" si="2"/>
        <v>-1238077.8900000001</v>
      </c>
      <c r="S40" s="21">
        <f t="shared" si="3"/>
        <v>-1.8934220188221533</v>
      </c>
      <c r="U40" s="9">
        <v>-1443572.61</v>
      </c>
      <c r="W40" s="9">
        <v>872597.95</v>
      </c>
      <c r="Y40" s="9">
        <f t="shared" si="4"/>
        <v>-2316170.56</v>
      </c>
      <c r="AA40" s="21">
        <f t="shared" si="5"/>
        <v>-2.6543387593335512</v>
      </c>
      <c r="AC40" s="9">
        <v>-1117051.62</v>
      </c>
      <c r="AE40" s="9">
        <v>10251753.86</v>
      </c>
      <c r="AG40" s="9">
        <f t="shared" si="6"/>
        <v>-11368805.48</v>
      </c>
      <c r="AI40" s="21">
        <f t="shared" si="7"/>
        <v>-1.1089620015516057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-712647.96</v>
      </c>
      <c r="G41" s="5">
        <v>-466741.04</v>
      </c>
      <c r="I41" s="9">
        <f t="shared" si="0"/>
        <v>-245906.91999999998</v>
      </c>
      <c r="K41" s="21">
        <f t="shared" si="1"/>
        <v>-0.5268594336594014</v>
      </c>
      <c r="M41" s="9">
        <v>-2824613.29</v>
      </c>
      <c r="O41" s="9">
        <v>-1880591.22</v>
      </c>
      <c r="Q41" s="9">
        <f t="shared" si="2"/>
        <v>-944022.0700000001</v>
      </c>
      <c r="S41" s="21">
        <f t="shared" si="3"/>
        <v>-0.5019815364234234</v>
      </c>
      <c r="U41" s="9">
        <v>-4575224.92</v>
      </c>
      <c r="W41" s="9">
        <v>-3535010.4</v>
      </c>
      <c r="Y41" s="9">
        <f t="shared" si="4"/>
        <v>-1040214.52</v>
      </c>
      <c r="AA41" s="21">
        <f t="shared" si="5"/>
        <v>-0.2942606675216571</v>
      </c>
      <c r="AC41" s="9">
        <v>-9503027.41</v>
      </c>
      <c r="AE41" s="9">
        <v>-12729822.8</v>
      </c>
      <c r="AG41" s="9">
        <f t="shared" si="6"/>
        <v>3226795.3900000006</v>
      </c>
      <c r="AI41" s="21">
        <f t="shared" si="7"/>
        <v>0.25348313489485497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-2458.02</v>
      </c>
      <c r="G42" s="5">
        <v>-6523.34</v>
      </c>
      <c r="I42" s="9">
        <f aca="true" t="shared" si="8" ref="I42:I73">+E42-G42</f>
        <v>4065.32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0.6231960927990876</v>
      </c>
      <c r="M42" s="9">
        <v>-61747.98</v>
      </c>
      <c r="O42" s="9">
        <v>-98727.78</v>
      </c>
      <c r="Q42" s="9">
        <f aca="true" t="shared" si="10" ref="Q42:Q73">+M42-O42</f>
        <v>36979.799999999996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0.3745632688185635</v>
      </c>
      <c r="U42" s="9">
        <v>-135952.34</v>
      </c>
      <c r="W42" s="9">
        <v>-153344.42</v>
      </c>
      <c r="Y42" s="9">
        <f aca="true" t="shared" si="12" ref="Y42:Y73">+U42-W42</f>
        <v>17392.080000000016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0.11341840805162662</v>
      </c>
      <c r="AC42" s="9">
        <v>-497453.42</v>
      </c>
      <c r="AE42" s="9">
        <v>-478923.17</v>
      </c>
      <c r="AG42" s="9">
        <f aca="true" t="shared" si="14" ref="AG42:AG73">+AC42-AE42</f>
        <v>-18530.25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-0.038691487822566616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-58120.69</v>
      </c>
      <c r="G43" s="5">
        <v>-95259.96</v>
      </c>
      <c r="I43" s="9">
        <f t="shared" si="8"/>
        <v>37139.270000000004</v>
      </c>
      <c r="K43" s="21">
        <f t="shared" si="9"/>
        <v>0.38987282799614864</v>
      </c>
      <c r="M43" s="9">
        <v>-340626.91</v>
      </c>
      <c r="O43" s="9">
        <v>-298942.86</v>
      </c>
      <c r="Q43" s="9">
        <f t="shared" si="10"/>
        <v>-41684.04999999999</v>
      </c>
      <c r="S43" s="21">
        <f t="shared" si="11"/>
        <v>-0.13943818561179214</v>
      </c>
      <c r="U43" s="9">
        <v>-549032.82</v>
      </c>
      <c r="W43" s="9">
        <v>-702122.53</v>
      </c>
      <c r="Y43" s="9">
        <f t="shared" si="12"/>
        <v>153089.71000000008</v>
      </c>
      <c r="AA43" s="21">
        <f t="shared" si="13"/>
        <v>0.21803845263304694</v>
      </c>
      <c r="AC43" s="9">
        <v>-1519749.61</v>
      </c>
      <c r="AE43" s="9">
        <v>-2152965.18</v>
      </c>
      <c r="AG43" s="9">
        <f t="shared" si="14"/>
        <v>633215.5700000001</v>
      </c>
      <c r="AI43" s="21">
        <f t="shared" si="15"/>
        <v>0.2941132424631224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117621.9</v>
      </c>
      <c r="G44" s="5">
        <v>-641655.19</v>
      </c>
      <c r="I44" s="9">
        <f t="shared" si="8"/>
        <v>759277.09</v>
      </c>
      <c r="K44" s="21">
        <f t="shared" si="9"/>
        <v>1.1833101357755713</v>
      </c>
      <c r="M44" s="9">
        <v>-598110.69</v>
      </c>
      <c r="O44" s="9">
        <v>-2121038.72</v>
      </c>
      <c r="Q44" s="9">
        <f t="shared" si="10"/>
        <v>1522928.0300000003</v>
      </c>
      <c r="S44" s="21">
        <f t="shared" si="11"/>
        <v>0.7180104802612939</v>
      </c>
      <c r="U44" s="9">
        <v>-1990179.27</v>
      </c>
      <c r="W44" s="9">
        <v>-5200325.52</v>
      </c>
      <c r="Y44" s="9">
        <f t="shared" si="12"/>
        <v>3210146.2499999995</v>
      </c>
      <c r="AA44" s="21">
        <f t="shared" si="13"/>
        <v>0.6172971745045683</v>
      </c>
      <c r="AC44" s="9">
        <v>-7142842.66</v>
      </c>
      <c r="AE44" s="9">
        <v>-16156407.76</v>
      </c>
      <c r="AG44" s="9">
        <f t="shared" si="14"/>
        <v>9013565.1</v>
      </c>
      <c r="AI44" s="21">
        <f t="shared" si="15"/>
        <v>0.5578941330210646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7446.68</v>
      </c>
      <c r="G45" s="5">
        <v>5030.99</v>
      </c>
      <c r="I45" s="9">
        <f t="shared" si="8"/>
        <v>2415.6900000000005</v>
      </c>
      <c r="K45" s="21">
        <f t="shared" si="9"/>
        <v>0.4801619561955004</v>
      </c>
      <c r="M45" s="9">
        <v>22278.6</v>
      </c>
      <c r="O45" s="9">
        <v>14556.31</v>
      </c>
      <c r="Q45" s="9">
        <f t="shared" si="10"/>
        <v>7722.289999999999</v>
      </c>
      <c r="S45" s="21">
        <f t="shared" si="11"/>
        <v>0.5305115101285971</v>
      </c>
      <c r="U45" s="9">
        <v>30062.37</v>
      </c>
      <c r="W45" s="9">
        <v>23828.11</v>
      </c>
      <c r="Y45" s="9">
        <f t="shared" si="12"/>
        <v>6234.259999999998</v>
      </c>
      <c r="AA45" s="21">
        <f t="shared" si="13"/>
        <v>0.2616346827339641</v>
      </c>
      <c r="AC45" s="9">
        <v>76485.12</v>
      </c>
      <c r="AE45" s="9">
        <v>73608.96</v>
      </c>
      <c r="AG45" s="9">
        <f t="shared" si="14"/>
        <v>2876.159999999989</v>
      </c>
      <c r="AI45" s="21">
        <f t="shared" si="15"/>
        <v>0.03907350409515348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0</v>
      </c>
      <c r="Y46" s="9">
        <f t="shared" si="12"/>
        <v>0</v>
      </c>
      <c r="AA46" s="21">
        <f t="shared" si="13"/>
        <v>0</v>
      </c>
      <c r="AC46" s="9">
        <v>0</v>
      </c>
      <c r="AE46" s="9">
        <v>160930.96</v>
      </c>
      <c r="AG46" s="9">
        <f t="shared" si="14"/>
        <v>-160930.96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12382.37</v>
      </c>
      <c r="I47" s="9">
        <f t="shared" si="8"/>
        <v>-12382.37</v>
      </c>
      <c r="K47" s="21" t="str">
        <f t="shared" si="9"/>
        <v>N.M.</v>
      </c>
      <c r="M47" s="9">
        <v>0</v>
      </c>
      <c r="O47" s="9">
        <v>22989.48</v>
      </c>
      <c r="Q47" s="9">
        <f t="shared" si="10"/>
        <v>-22989.48</v>
      </c>
      <c r="S47" s="21" t="str">
        <f t="shared" si="11"/>
        <v>N.M.</v>
      </c>
      <c r="U47" s="9">
        <v>0</v>
      </c>
      <c r="W47" s="9">
        <v>31591.85</v>
      </c>
      <c r="Y47" s="9">
        <f t="shared" si="12"/>
        <v>-31591.85</v>
      </c>
      <c r="AA47" s="21" t="str">
        <f t="shared" si="13"/>
        <v>N.M.</v>
      </c>
      <c r="AC47" s="9">
        <v>19097.17</v>
      </c>
      <c r="AE47" s="9">
        <v>156647.02</v>
      </c>
      <c r="AG47" s="9">
        <f t="shared" si="14"/>
        <v>-137549.84999999998</v>
      </c>
      <c r="AI47" s="21">
        <f t="shared" si="15"/>
        <v>-0.8780878819143829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16232.62</v>
      </c>
      <c r="G48" s="5">
        <v>15710.19</v>
      </c>
      <c r="I48" s="9">
        <f t="shared" si="8"/>
        <v>522.4300000000003</v>
      </c>
      <c r="K48" s="21">
        <f t="shared" si="9"/>
        <v>0.03325421271162222</v>
      </c>
      <c r="M48" s="9">
        <v>110163.86</v>
      </c>
      <c r="O48" s="9">
        <v>69320.53</v>
      </c>
      <c r="Q48" s="9">
        <f t="shared" si="10"/>
        <v>40843.33</v>
      </c>
      <c r="S48" s="21">
        <f t="shared" si="11"/>
        <v>0.5891952932269848</v>
      </c>
      <c r="U48" s="9">
        <v>249410.6</v>
      </c>
      <c r="W48" s="9">
        <v>232011.22</v>
      </c>
      <c r="Y48" s="9">
        <f t="shared" si="12"/>
        <v>17399.380000000005</v>
      </c>
      <c r="AA48" s="21">
        <f t="shared" si="13"/>
        <v>0.07499370073567996</v>
      </c>
      <c r="AC48" s="9">
        <v>772597.75</v>
      </c>
      <c r="AE48" s="9">
        <v>956196.51</v>
      </c>
      <c r="AG48" s="9">
        <f t="shared" si="14"/>
        <v>-183598.76</v>
      </c>
      <c r="AI48" s="21">
        <f t="shared" si="15"/>
        <v>-0.19200944374917245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0</v>
      </c>
      <c r="G49" s="5">
        <v>-19.09</v>
      </c>
      <c r="I49" s="9">
        <f t="shared" si="8"/>
        <v>19.09</v>
      </c>
      <c r="K49" s="21" t="str">
        <f t="shared" si="9"/>
        <v>N.M.</v>
      </c>
      <c r="M49" s="9">
        <v>-916.01</v>
      </c>
      <c r="O49" s="9">
        <v>-4799.64</v>
      </c>
      <c r="Q49" s="9">
        <f t="shared" si="10"/>
        <v>3883.63</v>
      </c>
      <c r="S49" s="21">
        <f t="shared" si="11"/>
        <v>0.8091502696035535</v>
      </c>
      <c r="U49" s="9">
        <v>-913.75</v>
      </c>
      <c r="W49" s="9">
        <v>4550.86</v>
      </c>
      <c r="Y49" s="9">
        <f t="shared" si="12"/>
        <v>-5464.61</v>
      </c>
      <c r="AA49" s="21">
        <f t="shared" si="13"/>
        <v>-1.2007862250212047</v>
      </c>
      <c r="AC49" s="9">
        <v>272.76</v>
      </c>
      <c r="AE49" s="9">
        <v>2700.11</v>
      </c>
      <c r="AG49" s="9">
        <f t="shared" si="14"/>
        <v>-2427.3500000000004</v>
      </c>
      <c r="AI49" s="21">
        <f t="shared" si="15"/>
        <v>-0.8989818933302718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-7285.11</v>
      </c>
      <c r="G50" s="5">
        <v>200311.66</v>
      </c>
      <c r="I50" s="9">
        <f t="shared" si="8"/>
        <v>-207596.77</v>
      </c>
      <c r="K50" s="21">
        <f t="shared" si="9"/>
        <v>-1.036368876379937</v>
      </c>
      <c r="M50" s="9">
        <v>362719.73</v>
      </c>
      <c r="O50" s="9">
        <v>613238.8</v>
      </c>
      <c r="Q50" s="9">
        <f t="shared" si="10"/>
        <v>-250519.07000000007</v>
      </c>
      <c r="S50" s="21">
        <f t="shared" si="11"/>
        <v>-0.4085179704871904</v>
      </c>
      <c r="U50" s="9">
        <v>750090.54</v>
      </c>
      <c r="W50" s="9">
        <v>1261514.16</v>
      </c>
      <c r="Y50" s="9">
        <f t="shared" si="12"/>
        <v>-511423.6199999999</v>
      </c>
      <c r="AA50" s="21">
        <f t="shared" si="13"/>
        <v>-0.4054045814277661</v>
      </c>
      <c r="AC50" s="9">
        <v>1761846.78</v>
      </c>
      <c r="AE50" s="9">
        <v>3742271.21</v>
      </c>
      <c r="AG50" s="9">
        <f t="shared" si="14"/>
        <v>-1980424.43</v>
      </c>
      <c r="AI50" s="21">
        <f t="shared" si="15"/>
        <v>-0.5292038761669547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41208.72</v>
      </c>
      <c r="G51" s="5">
        <v>1513819.05</v>
      </c>
      <c r="I51" s="9">
        <f t="shared" si="8"/>
        <v>-1472610.33</v>
      </c>
      <c r="K51" s="21">
        <f t="shared" si="9"/>
        <v>-0.972778305306701</v>
      </c>
      <c r="M51" s="9">
        <v>962429.14</v>
      </c>
      <c r="O51" s="9">
        <v>4671240.11</v>
      </c>
      <c r="Q51" s="9">
        <f t="shared" si="10"/>
        <v>-3708810.97</v>
      </c>
      <c r="S51" s="21">
        <f t="shared" si="11"/>
        <v>-0.7939671013828489</v>
      </c>
      <c r="U51" s="9">
        <v>2064460.64</v>
      </c>
      <c r="W51" s="9">
        <v>10340390.87</v>
      </c>
      <c r="Y51" s="9">
        <f t="shared" si="12"/>
        <v>-8275930.2299999995</v>
      </c>
      <c r="AA51" s="21">
        <f t="shared" si="13"/>
        <v>-0.800349844995753</v>
      </c>
      <c r="AC51" s="9">
        <v>10704146.040000001</v>
      </c>
      <c r="AE51" s="9">
        <v>29025910.909999996</v>
      </c>
      <c r="AG51" s="9">
        <f t="shared" si="14"/>
        <v>-18321764.869999997</v>
      </c>
      <c r="AI51" s="21">
        <f t="shared" si="15"/>
        <v>-0.6312210123847583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2601455.58</v>
      </c>
      <c r="G52" s="5">
        <v>2977083.47</v>
      </c>
      <c r="I52" s="9">
        <f t="shared" si="8"/>
        <v>-375627.89000000013</v>
      </c>
      <c r="K52" s="21">
        <f t="shared" si="9"/>
        <v>-0.12617311331213704</v>
      </c>
      <c r="M52" s="9">
        <v>10779169.13</v>
      </c>
      <c r="O52" s="9">
        <v>11006945.13</v>
      </c>
      <c r="Q52" s="9">
        <f t="shared" si="10"/>
        <v>-227776</v>
      </c>
      <c r="S52" s="21">
        <f t="shared" si="11"/>
        <v>-0.02069384350605916</v>
      </c>
      <c r="U52" s="9">
        <v>17483075.9</v>
      </c>
      <c r="W52" s="9">
        <v>19278821.12</v>
      </c>
      <c r="Y52" s="9">
        <f t="shared" si="12"/>
        <v>-1795745.2200000025</v>
      </c>
      <c r="AA52" s="21">
        <f t="shared" si="13"/>
        <v>-0.09314600767456067</v>
      </c>
      <c r="AC52" s="9">
        <v>43361684.18</v>
      </c>
      <c r="AE52" s="9">
        <v>45947601.83</v>
      </c>
      <c r="AG52" s="9">
        <f t="shared" si="14"/>
        <v>-2585917.6499999985</v>
      </c>
      <c r="AI52" s="21">
        <f t="shared" si="15"/>
        <v>-0.05627970877713159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-4144.33</v>
      </c>
      <c r="G53" s="5">
        <v>-4195.55</v>
      </c>
      <c r="I53" s="9">
        <f t="shared" si="8"/>
        <v>51.220000000000255</v>
      </c>
      <c r="K53" s="21">
        <f t="shared" si="9"/>
        <v>0.01220817294514432</v>
      </c>
      <c r="M53" s="9">
        <v>-12085.37</v>
      </c>
      <c r="O53" s="9">
        <v>-22158.68</v>
      </c>
      <c r="Q53" s="9">
        <f t="shared" si="10"/>
        <v>10073.31</v>
      </c>
      <c r="S53" s="21">
        <f t="shared" si="11"/>
        <v>0.4545988298941994</v>
      </c>
      <c r="U53" s="9">
        <v>-24747.91</v>
      </c>
      <c r="W53" s="9">
        <v>-30850.13</v>
      </c>
      <c r="Y53" s="9">
        <f t="shared" si="12"/>
        <v>6102.220000000001</v>
      </c>
      <c r="AA53" s="21">
        <f t="shared" si="13"/>
        <v>0.19780208381617845</v>
      </c>
      <c r="AC53" s="9">
        <v>-35176.43</v>
      </c>
      <c r="AE53" s="9">
        <v>-69911</v>
      </c>
      <c r="AG53" s="9">
        <f t="shared" si="14"/>
        <v>34734.57</v>
      </c>
      <c r="AI53" s="21">
        <f t="shared" si="15"/>
        <v>0.4968398392241564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-17464.09</v>
      </c>
      <c r="G54" s="5">
        <v>30505.1</v>
      </c>
      <c r="I54" s="9">
        <f t="shared" si="8"/>
        <v>-47969.19</v>
      </c>
      <c r="K54" s="21">
        <f t="shared" si="9"/>
        <v>-1.57249738568305</v>
      </c>
      <c r="M54" s="9">
        <v>-31402.97</v>
      </c>
      <c r="O54" s="9">
        <v>79.08</v>
      </c>
      <c r="Q54" s="9">
        <f t="shared" si="10"/>
        <v>-31482.050000000003</v>
      </c>
      <c r="S54" s="21" t="str">
        <f t="shared" si="11"/>
        <v>N.M.</v>
      </c>
      <c r="U54" s="9">
        <v>-81968.49</v>
      </c>
      <c r="W54" s="9">
        <v>-4814.07</v>
      </c>
      <c r="Y54" s="9">
        <f t="shared" si="12"/>
        <v>-77154.42000000001</v>
      </c>
      <c r="AA54" s="21" t="str">
        <f t="shared" si="13"/>
        <v>N.M.</v>
      </c>
      <c r="AC54" s="9">
        <v>-96821.91</v>
      </c>
      <c r="AE54" s="9">
        <v>70.61000000000058</v>
      </c>
      <c r="AG54" s="9">
        <f t="shared" si="14"/>
        <v>-96892.52</v>
      </c>
      <c r="AI54" s="21" t="str">
        <f t="shared" si="15"/>
        <v>N.M.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0</v>
      </c>
      <c r="G55" s="5">
        <v>-98204.44</v>
      </c>
      <c r="I55" s="9">
        <f t="shared" si="8"/>
        <v>98204.44</v>
      </c>
      <c r="K55" s="21" t="str">
        <f t="shared" si="9"/>
        <v>N.M.</v>
      </c>
      <c r="M55" s="9">
        <v>0</v>
      </c>
      <c r="O55" s="9">
        <v>-247586.07</v>
      </c>
      <c r="Q55" s="9">
        <f t="shared" si="10"/>
        <v>247586.07</v>
      </c>
      <c r="S55" s="21" t="str">
        <f t="shared" si="11"/>
        <v>N.M.</v>
      </c>
      <c r="U55" s="9">
        <v>0</v>
      </c>
      <c r="W55" s="9">
        <v>-471506.73</v>
      </c>
      <c r="Y55" s="9">
        <f t="shared" si="12"/>
        <v>471506.73</v>
      </c>
      <c r="AA55" s="21" t="str">
        <f t="shared" si="13"/>
        <v>N.M.</v>
      </c>
      <c r="AC55" s="9">
        <v>-281320.92</v>
      </c>
      <c r="AE55" s="9">
        <v>-2705366.69</v>
      </c>
      <c r="AG55" s="9">
        <f t="shared" si="14"/>
        <v>2424045.77</v>
      </c>
      <c r="AI55" s="21">
        <f t="shared" si="15"/>
        <v>0.8960137562719825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-58698.63</v>
      </c>
      <c r="G56" s="5">
        <v>-20493.39</v>
      </c>
      <c r="I56" s="9">
        <f t="shared" si="8"/>
        <v>-38205.24</v>
      </c>
      <c r="K56" s="21">
        <f t="shared" si="9"/>
        <v>-1.8642713577402275</v>
      </c>
      <c r="M56" s="9">
        <v>734438.4</v>
      </c>
      <c r="O56" s="9">
        <v>-38962.14</v>
      </c>
      <c r="Q56" s="9">
        <f t="shared" si="10"/>
        <v>773400.54</v>
      </c>
      <c r="S56" s="21" t="str">
        <f t="shared" si="11"/>
        <v>N.M.</v>
      </c>
      <c r="U56" s="9">
        <v>240379.88</v>
      </c>
      <c r="W56" s="9">
        <v>-52453.81</v>
      </c>
      <c r="Y56" s="9">
        <f t="shared" si="12"/>
        <v>292833.69</v>
      </c>
      <c r="AA56" s="21">
        <f t="shared" si="13"/>
        <v>5.582696280784942</v>
      </c>
      <c r="AC56" s="9">
        <v>-546066.36</v>
      </c>
      <c r="AE56" s="9">
        <v>234181.68</v>
      </c>
      <c r="AG56" s="9">
        <f t="shared" si="14"/>
        <v>-780248.04</v>
      </c>
      <c r="AI56" s="21">
        <f t="shared" si="15"/>
        <v>-3.331806484606311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9007.27</v>
      </c>
      <c r="G57" s="5">
        <v>-4245.65</v>
      </c>
      <c r="I57" s="9">
        <f t="shared" si="8"/>
        <v>13252.92</v>
      </c>
      <c r="K57" s="21">
        <f t="shared" si="9"/>
        <v>3.1215290944849436</v>
      </c>
      <c r="M57" s="9">
        <v>-4176.27</v>
      </c>
      <c r="O57" s="9">
        <v>-9450.7</v>
      </c>
      <c r="Q57" s="9">
        <f t="shared" si="10"/>
        <v>5274.43</v>
      </c>
      <c r="S57" s="21">
        <f t="shared" si="11"/>
        <v>0.5580994000444411</v>
      </c>
      <c r="U57" s="9">
        <v>-12617.72</v>
      </c>
      <c r="W57" s="9">
        <v>-13680.72</v>
      </c>
      <c r="Y57" s="9">
        <f t="shared" si="12"/>
        <v>1063</v>
      </c>
      <c r="AA57" s="21">
        <f t="shared" si="13"/>
        <v>0.07770058885789637</v>
      </c>
      <c r="AC57" s="9">
        <v>-10023.16</v>
      </c>
      <c r="AE57" s="9">
        <v>-34301</v>
      </c>
      <c r="AG57" s="9">
        <f t="shared" si="14"/>
        <v>24277.84</v>
      </c>
      <c r="AI57" s="21">
        <f t="shared" si="15"/>
        <v>0.7077881111337861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1172943.02</v>
      </c>
      <c r="G58" s="5">
        <v>1130670.88</v>
      </c>
      <c r="I58" s="9">
        <f t="shared" si="8"/>
        <v>42272.14000000013</v>
      </c>
      <c r="K58" s="21">
        <f t="shared" si="9"/>
        <v>0.03738677695493505</v>
      </c>
      <c r="M58" s="9">
        <v>3371351.73</v>
      </c>
      <c r="O58" s="9">
        <v>2742885.84</v>
      </c>
      <c r="Q58" s="9">
        <f t="shared" si="10"/>
        <v>628465.8900000001</v>
      </c>
      <c r="S58" s="21">
        <f t="shared" si="11"/>
        <v>0.229125791833903</v>
      </c>
      <c r="U58" s="9">
        <v>5907520.32</v>
      </c>
      <c r="W58" s="9">
        <v>4577048.56</v>
      </c>
      <c r="Y58" s="9">
        <f t="shared" si="12"/>
        <v>1330471.7600000007</v>
      </c>
      <c r="AA58" s="21">
        <f t="shared" si="13"/>
        <v>0.29068333939633817</v>
      </c>
      <c r="AC58" s="9">
        <v>16682352.55</v>
      </c>
      <c r="AE58" s="9">
        <v>11182195.69</v>
      </c>
      <c r="AG58" s="9">
        <f t="shared" si="14"/>
        <v>5500156.860000001</v>
      </c>
      <c r="AI58" s="21">
        <f t="shared" si="15"/>
        <v>0.49186734094795664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27132.71</v>
      </c>
      <c r="G59" s="5">
        <v>15839.58</v>
      </c>
      <c r="I59" s="9">
        <f t="shared" si="8"/>
        <v>11293.13</v>
      </c>
      <c r="K59" s="21">
        <f t="shared" si="9"/>
        <v>0.712969030744502</v>
      </c>
      <c r="M59" s="9">
        <v>78790.28</v>
      </c>
      <c r="O59" s="9">
        <v>31960.78</v>
      </c>
      <c r="Q59" s="9">
        <f t="shared" si="10"/>
        <v>46829.5</v>
      </c>
      <c r="S59" s="21">
        <f t="shared" si="11"/>
        <v>1.4652176824220184</v>
      </c>
      <c r="U59" s="9">
        <v>91366.42</v>
      </c>
      <c r="W59" s="9">
        <v>46460.06</v>
      </c>
      <c r="Y59" s="9">
        <f t="shared" si="12"/>
        <v>44906.36</v>
      </c>
      <c r="AA59" s="21">
        <f t="shared" si="13"/>
        <v>0.9665583729336553</v>
      </c>
      <c r="AC59" s="9">
        <v>223590.02</v>
      </c>
      <c r="AE59" s="9">
        <v>110860.97</v>
      </c>
      <c r="AG59" s="9">
        <f t="shared" si="14"/>
        <v>112729.04999999999</v>
      </c>
      <c r="AI59" s="21">
        <f t="shared" si="15"/>
        <v>1.0168506553749257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8405.24</v>
      </c>
      <c r="G60" s="5">
        <v>-20702.8</v>
      </c>
      <c r="I60" s="9">
        <f t="shared" si="8"/>
        <v>29108.04</v>
      </c>
      <c r="K60" s="21">
        <f t="shared" si="9"/>
        <v>1.405995324303959</v>
      </c>
      <c r="M60" s="9">
        <v>3908.64</v>
      </c>
      <c r="O60" s="9">
        <v>-35871.3</v>
      </c>
      <c r="Q60" s="9">
        <f t="shared" si="10"/>
        <v>39779.94</v>
      </c>
      <c r="S60" s="21">
        <f t="shared" si="11"/>
        <v>1.108962875613652</v>
      </c>
      <c r="U60" s="9">
        <v>-6732.36</v>
      </c>
      <c r="W60" s="9">
        <v>-24028.44</v>
      </c>
      <c r="Y60" s="9">
        <f t="shared" si="12"/>
        <v>17296.079999999998</v>
      </c>
      <c r="AA60" s="21">
        <f t="shared" si="13"/>
        <v>0.7198170168350504</v>
      </c>
      <c r="AC60" s="9">
        <v>-101131.48</v>
      </c>
      <c r="AE60" s="9">
        <v>-10547.39</v>
      </c>
      <c r="AG60" s="9">
        <f t="shared" si="14"/>
        <v>-90584.09</v>
      </c>
      <c r="AI60" s="21">
        <f t="shared" si="15"/>
        <v>-8.588294355286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29392.9</v>
      </c>
      <c r="G61" s="5">
        <v>25569.59</v>
      </c>
      <c r="I61" s="9">
        <f t="shared" si="8"/>
        <v>3823.3100000000013</v>
      </c>
      <c r="K61" s="21">
        <f t="shared" si="9"/>
        <v>0.1495256670130417</v>
      </c>
      <c r="M61" s="9">
        <v>92160.3</v>
      </c>
      <c r="O61" s="9">
        <v>49479.17</v>
      </c>
      <c r="Q61" s="9">
        <f t="shared" si="10"/>
        <v>42681.130000000005</v>
      </c>
      <c r="S61" s="21">
        <f t="shared" si="11"/>
        <v>0.8626080429400899</v>
      </c>
      <c r="U61" s="9">
        <v>144447.47</v>
      </c>
      <c r="W61" s="9">
        <v>139077.64</v>
      </c>
      <c r="Y61" s="9">
        <f t="shared" si="12"/>
        <v>5369.829999999987</v>
      </c>
      <c r="AA61" s="21">
        <f t="shared" si="13"/>
        <v>0.03861030428759064</v>
      </c>
      <c r="AC61" s="9">
        <v>114301.69</v>
      </c>
      <c r="AE61" s="9">
        <v>166078.47</v>
      </c>
      <c r="AG61" s="9">
        <f t="shared" si="14"/>
        <v>-51776.78</v>
      </c>
      <c r="AI61" s="21">
        <f t="shared" si="15"/>
        <v>-0.31176094047590874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6964.33</v>
      </c>
      <c r="O62" s="9">
        <v>-201022</v>
      </c>
      <c r="Q62" s="9">
        <f t="shared" si="10"/>
        <v>207986.33</v>
      </c>
      <c r="S62" s="21">
        <f t="shared" si="11"/>
        <v>1.0346446160121776</v>
      </c>
      <c r="U62" s="9">
        <v>6964.33</v>
      </c>
      <c r="W62" s="9">
        <v>-629067</v>
      </c>
      <c r="Y62" s="9">
        <f t="shared" si="12"/>
        <v>636031.33</v>
      </c>
      <c r="AA62" s="21">
        <f t="shared" si="13"/>
        <v>1.011070887520725</v>
      </c>
      <c r="AC62" s="9">
        <v>6964.33</v>
      </c>
      <c r="AE62" s="9">
        <v>-567416</v>
      </c>
      <c r="AG62" s="9">
        <f t="shared" si="14"/>
        <v>574380.33</v>
      </c>
      <c r="AI62" s="21">
        <f t="shared" si="15"/>
        <v>1.0122737638698944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-159</v>
      </c>
      <c r="I63" s="9">
        <f t="shared" si="8"/>
        <v>159</v>
      </c>
      <c r="K63" s="21" t="str">
        <f t="shared" si="9"/>
        <v>N.M.</v>
      </c>
      <c r="M63" s="9">
        <v>3340.86</v>
      </c>
      <c r="O63" s="9">
        <v>-83240.96</v>
      </c>
      <c r="Q63" s="9">
        <f t="shared" si="10"/>
        <v>86581.82</v>
      </c>
      <c r="S63" s="21">
        <f t="shared" si="11"/>
        <v>1.0401348086326732</v>
      </c>
      <c r="U63" s="9">
        <v>3340.86</v>
      </c>
      <c r="W63" s="9">
        <v>-176852.96</v>
      </c>
      <c r="Y63" s="9">
        <f t="shared" si="12"/>
        <v>180193.81999999998</v>
      </c>
      <c r="AA63" s="21">
        <f t="shared" si="13"/>
        <v>1.0188906083336122</v>
      </c>
      <c r="AC63" s="9">
        <v>2592.57</v>
      </c>
      <c r="AE63" s="9">
        <v>-340417.96</v>
      </c>
      <c r="AG63" s="9">
        <f t="shared" si="14"/>
        <v>343010.53</v>
      </c>
      <c r="AI63" s="21">
        <f t="shared" si="15"/>
        <v>1.007615843770405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-308.15</v>
      </c>
      <c r="I64" s="9">
        <f t="shared" si="8"/>
        <v>308.15</v>
      </c>
      <c r="K64" s="21" t="str">
        <f t="shared" si="9"/>
        <v>N.M.</v>
      </c>
      <c r="M64" s="9">
        <v>0</v>
      </c>
      <c r="O64" s="9">
        <v>-134518.26</v>
      </c>
      <c r="Q64" s="9">
        <f t="shared" si="10"/>
        <v>134518.26</v>
      </c>
      <c r="S64" s="21" t="str">
        <f t="shared" si="11"/>
        <v>N.M.</v>
      </c>
      <c r="U64" s="9">
        <v>0</v>
      </c>
      <c r="W64" s="9">
        <v>-358031.08</v>
      </c>
      <c r="Y64" s="9">
        <f t="shared" si="12"/>
        <v>358031.08</v>
      </c>
      <c r="AA64" s="21" t="str">
        <f t="shared" si="13"/>
        <v>N.M.</v>
      </c>
      <c r="AC64" s="9">
        <v>0</v>
      </c>
      <c r="AE64" s="9">
        <v>-1173215.34</v>
      </c>
      <c r="AG64" s="9">
        <f t="shared" si="14"/>
        <v>1173215.34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1265.16</v>
      </c>
      <c r="G65" s="5">
        <v>-16784.84</v>
      </c>
      <c r="I65" s="9">
        <f t="shared" si="8"/>
        <v>18050</v>
      </c>
      <c r="K65" s="21">
        <f t="shared" si="9"/>
        <v>1.0753751599657786</v>
      </c>
      <c r="M65" s="9">
        <v>13466.92</v>
      </c>
      <c r="O65" s="9">
        <v>-22517.14</v>
      </c>
      <c r="Q65" s="9">
        <f t="shared" si="10"/>
        <v>35984.06</v>
      </c>
      <c r="S65" s="21">
        <f t="shared" si="11"/>
        <v>1.5980741781593932</v>
      </c>
      <c r="U65" s="9">
        <v>24897.38</v>
      </c>
      <c r="W65" s="9">
        <v>-19753.67</v>
      </c>
      <c r="Y65" s="9">
        <f t="shared" si="12"/>
        <v>44651.05</v>
      </c>
      <c r="AA65" s="21">
        <f t="shared" si="13"/>
        <v>2.2603926257753626</v>
      </c>
      <c r="AC65" s="9">
        <v>-14932.98</v>
      </c>
      <c r="AE65" s="9">
        <v>-71927.96</v>
      </c>
      <c r="AG65" s="9">
        <f t="shared" si="14"/>
        <v>56994.98000000001</v>
      </c>
      <c r="AI65" s="21">
        <f t="shared" si="15"/>
        <v>0.7923897744354212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248.26</v>
      </c>
      <c r="G66" s="5">
        <v>-5848.28</v>
      </c>
      <c r="I66" s="9">
        <f t="shared" si="8"/>
        <v>6096.54</v>
      </c>
      <c r="K66" s="21">
        <f t="shared" si="9"/>
        <v>1.0424500878890888</v>
      </c>
      <c r="M66" s="9">
        <v>-2856.75</v>
      </c>
      <c r="O66" s="9">
        <v>15533.9</v>
      </c>
      <c r="Q66" s="9">
        <f t="shared" si="10"/>
        <v>-18390.65</v>
      </c>
      <c r="S66" s="21">
        <f t="shared" si="11"/>
        <v>-1.1839042352532205</v>
      </c>
      <c r="U66" s="9">
        <v>-3804.76</v>
      </c>
      <c r="W66" s="9">
        <v>-17810.02</v>
      </c>
      <c r="Y66" s="9">
        <f t="shared" si="12"/>
        <v>14005.26</v>
      </c>
      <c r="AA66" s="21">
        <f t="shared" si="13"/>
        <v>0.7863696952614315</v>
      </c>
      <c r="AC66" s="9">
        <v>-14005.18</v>
      </c>
      <c r="AE66" s="9">
        <v>-32321.83</v>
      </c>
      <c r="AG66" s="9">
        <f t="shared" si="14"/>
        <v>18316.65</v>
      </c>
      <c r="AI66" s="21">
        <f t="shared" si="15"/>
        <v>0.5666959451243943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122797.71</v>
      </c>
      <c r="G67" s="5">
        <v>-47416.84</v>
      </c>
      <c r="I67" s="9">
        <f t="shared" si="8"/>
        <v>170214.55</v>
      </c>
      <c r="K67" s="21">
        <f t="shared" si="9"/>
        <v>3.5897489162078284</v>
      </c>
      <c r="M67" s="9">
        <v>-737208.74</v>
      </c>
      <c r="O67" s="9">
        <v>-160117.36</v>
      </c>
      <c r="Q67" s="9">
        <f t="shared" si="10"/>
        <v>-577091.38</v>
      </c>
      <c r="S67" s="21">
        <f t="shared" si="11"/>
        <v>-3.6041774608324797</v>
      </c>
      <c r="U67" s="9">
        <v>-832752.26</v>
      </c>
      <c r="W67" s="9">
        <v>-356088.33</v>
      </c>
      <c r="Y67" s="9">
        <f t="shared" si="12"/>
        <v>-476663.93</v>
      </c>
      <c r="AA67" s="21">
        <f t="shared" si="13"/>
        <v>-1.338611490019906</v>
      </c>
      <c r="AC67" s="9">
        <v>-1161779.51</v>
      </c>
      <c r="AE67" s="9">
        <v>-1221186.94</v>
      </c>
      <c r="AG67" s="9">
        <f t="shared" si="14"/>
        <v>59407.429999999935</v>
      </c>
      <c r="AI67" s="21">
        <f t="shared" si="15"/>
        <v>0.048647285730061884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-338698.25</v>
      </c>
      <c r="G68" s="5">
        <v>-665250.93</v>
      </c>
      <c r="I68" s="9">
        <f t="shared" si="8"/>
        <v>326552.68000000005</v>
      </c>
      <c r="K68" s="21">
        <f t="shared" si="9"/>
        <v>0.49087143703805125</v>
      </c>
      <c r="M68" s="9">
        <v>-962808.85</v>
      </c>
      <c r="O68" s="9">
        <v>-2075222.7</v>
      </c>
      <c r="Q68" s="9">
        <f t="shared" si="10"/>
        <v>1112413.85</v>
      </c>
      <c r="S68" s="21">
        <f t="shared" si="11"/>
        <v>0.5360455289931052</v>
      </c>
      <c r="U68" s="9">
        <v>-1698343.45</v>
      </c>
      <c r="W68" s="9">
        <v>-3464479.55</v>
      </c>
      <c r="Y68" s="9">
        <f t="shared" si="12"/>
        <v>1766136.0999999999</v>
      </c>
      <c r="AA68" s="21">
        <f t="shared" si="13"/>
        <v>0.5097839587478586</v>
      </c>
      <c r="AC68" s="9">
        <v>-4374594.91</v>
      </c>
      <c r="AE68" s="9">
        <v>-11050794.21</v>
      </c>
      <c r="AG68" s="9">
        <f t="shared" si="14"/>
        <v>6676199.300000001</v>
      </c>
      <c r="AI68" s="21">
        <f t="shared" si="15"/>
        <v>0.6041375102215392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0</v>
      </c>
      <c r="G69" s="5">
        <v>0</v>
      </c>
      <c r="I69" s="9">
        <f t="shared" si="8"/>
        <v>0</v>
      </c>
      <c r="K69" s="21">
        <f t="shared" si="9"/>
        <v>0</v>
      </c>
      <c r="M69" s="9">
        <v>0</v>
      </c>
      <c r="O69" s="9">
        <v>-14.09</v>
      </c>
      <c r="Q69" s="9">
        <f t="shared" si="10"/>
        <v>14.09</v>
      </c>
      <c r="S69" s="21" t="str">
        <f t="shared" si="11"/>
        <v>N.M.</v>
      </c>
      <c r="U69" s="9">
        <v>0</v>
      </c>
      <c r="W69" s="9">
        <v>-14.09</v>
      </c>
      <c r="Y69" s="9">
        <f t="shared" si="12"/>
        <v>14.09</v>
      </c>
      <c r="AA69" s="21" t="str">
        <f t="shared" si="13"/>
        <v>N.M.</v>
      </c>
      <c r="AC69" s="9">
        <v>0</v>
      </c>
      <c r="AE69" s="9">
        <v>-907812.87</v>
      </c>
      <c r="AG69" s="9">
        <f t="shared" si="14"/>
        <v>907812.87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-452769.57</v>
      </c>
      <c r="G70" s="5">
        <v>179382.42</v>
      </c>
      <c r="I70" s="9">
        <f t="shared" si="8"/>
        <v>-632151.99</v>
      </c>
      <c r="K70" s="21">
        <f t="shared" si="9"/>
        <v>-3.5240465035536923</v>
      </c>
      <c r="M70" s="9">
        <v>-267918.84</v>
      </c>
      <c r="O70" s="9">
        <v>450753.78</v>
      </c>
      <c r="Q70" s="9">
        <f t="shared" si="10"/>
        <v>-718672.6200000001</v>
      </c>
      <c r="S70" s="21">
        <f t="shared" si="11"/>
        <v>-1.5943795745872615</v>
      </c>
      <c r="U70" s="9">
        <v>14630.45</v>
      </c>
      <c r="W70" s="9">
        <v>1867648.1</v>
      </c>
      <c r="Y70" s="9">
        <f t="shared" si="12"/>
        <v>-1853017.6500000001</v>
      </c>
      <c r="AA70" s="21">
        <f t="shared" si="13"/>
        <v>-0.9921663775954368</v>
      </c>
      <c r="AC70" s="9">
        <v>2856901.87</v>
      </c>
      <c r="AE70" s="9">
        <v>1867648.1</v>
      </c>
      <c r="AG70" s="9">
        <f t="shared" si="14"/>
        <v>989253.77</v>
      </c>
      <c r="AI70" s="21">
        <f t="shared" si="15"/>
        <v>0.5296788886514542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0</v>
      </c>
      <c r="G71" s="5">
        <v>-46118</v>
      </c>
      <c r="I71" s="9">
        <f t="shared" si="8"/>
        <v>46118</v>
      </c>
      <c r="K71" s="21" t="str">
        <f t="shared" si="9"/>
        <v>N.M.</v>
      </c>
      <c r="M71" s="9">
        <v>0</v>
      </c>
      <c r="O71" s="9">
        <v>-59385</v>
      </c>
      <c r="Q71" s="9">
        <f t="shared" si="10"/>
        <v>59385</v>
      </c>
      <c r="S71" s="21" t="str">
        <f t="shared" si="11"/>
        <v>N.M.</v>
      </c>
      <c r="U71" s="9">
        <v>0</v>
      </c>
      <c r="W71" s="9">
        <v>-59385</v>
      </c>
      <c r="Y71" s="9">
        <f t="shared" si="12"/>
        <v>59385</v>
      </c>
      <c r="AA71" s="21" t="str">
        <f t="shared" si="13"/>
        <v>N.M.</v>
      </c>
      <c r="AC71" s="9">
        <v>34460</v>
      </c>
      <c r="AE71" s="9">
        <v>-59385</v>
      </c>
      <c r="AG71" s="9">
        <f t="shared" si="14"/>
        <v>93845</v>
      </c>
      <c r="AI71" s="21">
        <f t="shared" si="15"/>
        <v>1.5802812157952344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0</v>
      </c>
      <c r="G72" s="5">
        <v>0</v>
      </c>
      <c r="I72" s="9">
        <f t="shared" si="8"/>
        <v>0</v>
      </c>
      <c r="K72" s="21">
        <f t="shared" si="9"/>
        <v>0</v>
      </c>
      <c r="M72" s="9">
        <v>0</v>
      </c>
      <c r="O72" s="9">
        <v>-75778.29</v>
      </c>
      <c r="Q72" s="9">
        <f t="shared" si="10"/>
        <v>75778.29</v>
      </c>
      <c r="S72" s="21" t="str">
        <f t="shared" si="11"/>
        <v>N.M.</v>
      </c>
      <c r="U72" s="9">
        <v>0</v>
      </c>
      <c r="W72" s="9">
        <v>-75778.29</v>
      </c>
      <c r="Y72" s="9">
        <f t="shared" si="12"/>
        <v>75778.29</v>
      </c>
      <c r="AA72" s="21" t="str">
        <f t="shared" si="13"/>
        <v>N.M.</v>
      </c>
      <c r="AC72" s="9">
        <v>75778.29</v>
      </c>
      <c r="AE72" s="9">
        <v>-75778.29</v>
      </c>
      <c r="AG72" s="9">
        <f t="shared" si="14"/>
        <v>151556.58</v>
      </c>
      <c r="AI72" s="21">
        <f t="shared" si="15"/>
        <v>2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42854.18</v>
      </c>
      <c r="G73" s="5">
        <v>0</v>
      </c>
      <c r="I73" s="9">
        <f t="shared" si="8"/>
        <v>42854.18</v>
      </c>
      <c r="K73" s="21" t="str">
        <f t="shared" si="9"/>
        <v>N.M.</v>
      </c>
      <c r="M73" s="9">
        <v>127370.88</v>
      </c>
      <c r="O73" s="9">
        <v>0</v>
      </c>
      <c r="Q73" s="9">
        <f t="shared" si="10"/>
        <v>127370.88</v>
      </c>
      <c r="S73" s="21" t="str">
        <f t="shared" si="11"/>
        <v>N.M.</v>
      </c>
      <c r="U73" s="9">
        <v>210098.66</v>
      </c>
      <c r="W73" s="9">
        <v>0</v>
      </c>
      <c r="Y73" s="9">
        <f t="shared" si="12"/>
        <v>210098.66</v>
      </c>
      <c r="AA73" s="21" t="str">
        <f t="shared" si="13"/>
        <v>N.M.</v>
      </c>
      <c r="AC73" s="9">
        <v>569771.14</v>
      </c>
      <c r="AE73" s="9">
        <v>0</v>
      </c>
      <c r="AG73" s="9">
        <f t="shared" si="14"/>
        <v>569771.14</v>
      </c>
      <c r="AI73" s="21" t="str">
        <f t="shared" si="15"/>
        <v>N.M.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100718.25</v>
      </c>
      <c r="G74" s="5">
        <v>0</v>
      </c>
      <c r="I74" s="9">
        <f aca="true" t="shared" si="16" ref="I74:I100">+E74-G74</f>
        <v>100718.25</v>
      </c>
      <c r="K74" s="21" t="str">
        <f aca="true" t="shared" si="17" ref="K74:K100">IF(G74&lt;0,IF(I74=0,0,IF(OR(G74=0,E74=0),"N.M.",IF(ABS(I74/G74)&gt;=10,"N.M.",I74/(-G74)))),IF(I74=0,0,IF(OR(G74=0,E74=0),"N.M.",IF(ABS(I74/G74)&gt;=10,"N.M.",I74/G74))))</f>
        <v>N.M.</v>
      </c>
      <c r="M74" s="9">
        <v>1365739.761</v>
      </c>
      <c r="O74" s="9">
        <v>0</v>
      </c>
      <c r="Q74" s="9">
        <f aca="true" t="shared" si="18" ref="Q74:Q100">+M74-O74</f>
        <v>1365739.761</v>
      </c>
      <c r="S74" s="21" t="str">
        <f aca="true" t="shared" si="19" ref="S74:S100">IF(O74&lt;0,IF(Q74=0,0,IF(OR(O74=0,M74=0),"N.M.",IF(ABS(Q74/O74)&gt;=10,"N.M.",Q74/(-O74)))),IF(Q74=0,0,IF(OR(O74=0,M74=0),"N.M.",IF(ABS(Q74/O74)&gt;=10,"N.M.",Q74/O74))))</f>
        <v>N.M.</v>
      </c>
      <c r="U74" s="9">
        <v>1427921.771</v>
      </c>
      <c r="W74" s="9">
        <v>0</v>
      </c>
      <c r="Y74" s="9">
        <f aca="true" t="shared" si="20" ref="Y74:Y100">+U74-W74</f>
        <v>1427921.771</v>
      </c>
      <c r="AA74" s="21" t="str">
        <f aca="true" t="shared" si="21" ref="AA74:AA100">IF(W74&lt;0,IF(Y74=0,0,IF(OR(W74=0,U74=0),"N.M.",IF(ABS(Y74/W74)&gt;=10,"N.M.",Y74/(-W74)))),IF(Y74=0,0,IF(OR(W74=0,U74=0),"N.M.",IF(ABS(Y74/W74)&gt;=10,"N.M.",Y74/W74))))</f>
        <v>N.M.</v>
      </c>
      <c r="AC74" s="9">
        <v>1427921.771</v>
      </c>
      <c r="AE74" s="9">
        <v>0</v>
      </c>
      <c r="AG74" s="9">
        <f aca="true" t="shared" si="22" ref="AG74:AG100">+AC74-AE74</f>
        <v>1427921.771</v>
      </c>
      <c r="AI74" s="21" t="str">
        <f aca="true" t="shared" si="23" ref="AI74:AI100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-100718.25</v>
      </c>
      <c r="G75" s="5">
        <v>0</v>
      </c>
      <c r="I75" s="9">
        <f t="shared" si="16"/>
        <v>-100718.25</v>
      </c>
      <c r="K75" s="21" t="str">
        <f t="shared" si="17"/>
        <v>N.M.</v>
      </c>
      <c r="M75" s="9">
        <v>-1365739.761</v>
      </c>
      <c r="O75" s="9">
        <v>0</v>
      </c>
      <c r="Q75" s="9">
        <f t="shared" si="18"/>
        <v>-1365739.761</v>
      </c>
      <c r="S75" s="21" t="str">
        <f t="shared" si="19"/>
        <v>N.M.</v>
      </c>
      <c r="U75" s="9">
        <v>-1427921.771</v>
      </c>
      <c r="W75" s="9">
        <v>0</v>
      </c>
      <c r="Y75" s="9">
        <f t="shared" si="20"/>
        <v>-1427921.771</v>
      </c>
      <c r="AA75" s="21" t="str">
        <f t="shared" si="21"/>
        <v>N.M.</v>
      </c>
      <c r="AC75" s="9">
        <v>-1427921.771</v>
      </c>
      <c r="AE75" s="9">
        <v>0</v>
      </c>
      <c r="AG75" s="9">
        <f t="shared" si="22"/>
        <v>-1427921.771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10920.9</v>
      </c>
      <c r="G76" s="5">
        <v>0</v>
      </c>
      <c r="I76" s="9">
        <f t="shared" si="16"/>
        <v>10920.9</v>
      </c>
      <c r="K76" s="21" t="str">
        <f t="shared" si="17"/>
        <v>N.M.</v>
      </c>
      <c r="M76" s="9">
        <v>42551.87</v>
      </c>
      <c r="O76" s="9">
        <v>0</v>
      </c>
      <c r="Q76" s="9">
        <f t="shared" si="18"/>
        <v>42551.87</v>
      </c>
      <c r="S76" s="21" t="str">
        <f t="shared" si="19"/>
        <v>N.M.</v>
      </c>
      <c r="U76" s="9">
        <v>65981.19</v>
      </c>
      <c r="W76" s="9">
        <v>0</v>
      </c>
      <c r="Y76" s="9">
        <f t="shared" si="20"/>
        <v>65981.19</v>
      </c>
      <c r="AA76" s="21" t="str">
        <f t="shared" si="21"/>
        <v>N.M.</v>
      </c>
      <c r="AC76" s="9">
        <v>242952.69</v>
      </c>
      <c r="AE76" s="9">
        <v>0</v>
      </c>
      <c r="AG76" s="9">
        <f t="shared" si="22"/>
        <v>242952.69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-133134.72</v>
      </c>
      <c r="G77" s="5">
        <v>0</v>
      </c>
      <c r="I77" s="9">
        <f t="shared" si="16"/>
        <v>-133134.72</v>
      </c>
      <c r="K77" s="21" t="str">
        <f t="shared" si="17"/>
        <v>N.M.</v>
      </c>
      <c r="M77" s="9">
        <v>-447395.31</v>
      </c>
      <c r="O77" s="9">
        <v>0</v>
      </c>
      <c r="Q77" s="9">
        <f t="shared" si="18"/>
        <v>-447395.31</v>
      </c>
      <c r="S77" s="21" t="str">
        <f t="shared" si="19"/>
        <v>N.M.</v>
      </c>
      <c r="U77" s="9">
        <v>-803146.1</v>
      </c>
      <c r="W77" s="9">
        <v>0</v>
      </c>
      <c r="Y77" s="9">
        <f t="shared" si="20"/>
        <v>-803146.1</v>
      </c>
      <c r="AA77" s="21" t="str">
        <f t="shared" si="21"/>
        <v>N.M.</v>
      </c>
      <c r="AC77" s="9">
        <v>-1592976.84</v>
      </c>
      <c r="AE77" s="9">
        <v>0</v>
      </c>
      <c r="AG77" s="9">
        <f t="shared" si="22"/>
        <v>-1592976.84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1173.72</v>
      </c>
      <c r="G78" s="5">
        <v>0</v>
      </c>
      <c r="I78" s="9">
        <f t="shared" si="16"/>
        <v>1173.72</v>
      </c>
      <c r="K78" s="21" t="str">
        <f t="shared" si="17"/>
        <v>N.M.</v>
      </c>
      <c r="M78" s="9">
        <v>1050.39</v>
      </c>
      <c r="O78" s="9">
        <v>0</v>
      </c>
      <c r="Q78" s="9">
        <f t="shared" si="18"/>
        <v>1050.39</v>
      </c>
      <c r="S78" s="21" t="str">
        <f t="shared" si="19"/>
        <v>N.M.</v>
      </c>
      <c r="U78" s="9">
        <v>9900.13</v>
      </c>
      <c r="W78" s="9">
        <v>0</v>
      </c>
      <c r="Y78" s="9">
        <f t="shared" si="20"/>
        <v>9900.13</v>
      </c>
      <c r="AA78" s="21" t="str">
        <f t="shared" si="21"/>
        <v>N.M.</v>
      </c>
      <c r="AC78" s="9">
        <v>12151.25</v>
      </c>
      <c r="AE78" s="9">
        <v>0</v>
      </c>
      <c r="AG78" s="9">
        <f t="shared" si="22"/>
        <v>12151.25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-481.52</v>
      </c>
      <c r="G79" s="5">
        <v>0</v>
      </c>
      <c r="I79" s="9">
        <f t="shared" si="16"/>
        <v>-481.52</v>
      </c>
      <c r="K79" s="21" t="str">
        <f t="shared" si="17"/>
        <v>N.M.</v>
      </c>
      <c r="M79" s="9">
        <v>-413.92</v>
      </c>
      <c r="O79" s="9">
        <v>0</v>
      </c>
      <c r="Q79" s="9">
        <f t="shared" si="18"/>
        <v>-413.92</v>
      </c>
      <c r="S79" s="21" t="str">
        <f t="shared" si="19"/>
        <v>N.M.</v>
      </c>
      <c r="U79" s="9">
        <v>-4906.1</v>
      </c>
      <c r="W79" s="9">
        <v>0</v>
      </c>
      <c r="Y79" s="9">
        <f t="shared" si="20"/>
        <v>-4906.1</v>
      </c>
      <c r="AA79" s="21" t="str">
        <f t="shared" si="21"/>
        <v>N.M.</v>
      </c>
      <c r="AC79" s="9">
        <v>-8163.64</v>
      </c>
      <c r="AE79" s="9">
        <v>0</v>
      </c>
      <c r="AG79" s="9">
        <f t="shared" si="22"/>
        <v>-8163.64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114670.95</v>
      </c>
      <c r="G80" s="5">
        <v>112704.87</v>
      </c>
      <c r="I80" s="9">
        <f t="shared" si="16"/>
        <v>1966.0800000000017</v>
      </c>
      <c r="K80" s="21">
        <f t="shared" si="17"/>
        <v>0.017444499070891985</v>
      </c>
      <c r="M80" s="9">
        <v>432308.14</v>
      </c>
      <c r="O80" s="9">
        <v>396451.14</v>
      </c>
      <c r="Q80" s="9">
        <f t="shared" si="18"/>
        <v>35857</v>
      </c>
      <c r="S80" s="21">
        <f t="shared" si="19"/>
        <v>0.09044494108403875</v>
      </c>
      <c r="U80" s="9">
        <v>810641.85</v>
      </c>
      <c r="W80" s="9">
        <v>741557.24</v>
      </c>
      <c r="Y80" s="9">
        <f t="shared" si="20"/>
        <v>69084.60999999999</v>
      </c>
      <c r="AA80" s="21">
        <f t="shared" si="21"/>
        <v>0.0931615339633121</v>
      </c>
      <c r="AC80" s="9">
        <v>1846943.79</v>
      </c>
      <c r="AE80" s="9">
        <v>1574923.99</v>
      </c>
      <c r="AG80" s="9">
        <f t="shared" si="22"/>
        <v>272019.80000000005</v>
      </c>
      <c r="AI80" s="21">
        <f t="shared" si="23"/>
        <v>0.17271931961618037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43653.343</v>
      </c>
      <c r="G81" s="5">
        <v>33094.253</v>
      </c>
      <c r="I81" s="9">
        <f t="shared" si="16"/>
        <v>10559.090000000004</v>
      </c>
      <c r="K81" s="21">
        <f t="shared" si="17"/>
        <v>0.31906113729172264</v>
      </c>
      <c r="M81" s="9">
        <v>134509.561</v>
      </c>
      <c r="O81" s="9">
        <v>81993.591</v>
      </c>
      <c r="Q81" s="9">
        <f t="shared" si="18"/>
        <v>52515.96999999999</v>
      </c>
      <c r="S81" s="21">
        <f t="shared" si="19"/>
        <v>0.640488718197499</v>
      </c>
      <c r="U81" s="9">
        <v>187300.658</v>
      </c>
      <c r="W81" s="9">
        <v>110964.781</v>
      </c>
      <c r="Y81" s="9">
        <f t="shared" si="20"/>
        <v>76335.877</v>
      </c>
      <c r="AA81" s="21">
        <f t="shared" si="21"/>
        <v>0.6879288753789365</v>
      </c>
      <c r="AC81" s="9">
        <v>332578.55</v>
      </c>
      <c r="AE81" s="9">
        <v>179195.481</v>
      </c>
      <c r="AG81" s="9">
        <f t="shared" si="22"/>
        <v>153383.069</v>
      </c>
      <c r="AI81" s="21">
        <f t="shared" si="23"/>
        <v>0.8559538898193532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0</v>
      </c>
      <c r="G82" s="5">
        <v>0</v>
      </c>
      <c r="I82" s="9">
        <f t="shared" si="16"/>
        <v>0</v>
      </c>
      <c r="K82" s="21">
        <f t="shared" si="17"/>
        <v>0</v>
      </c>
      <c r="M82" s="9">
        <v>0</v>
      </c>
      <c r="O82" s="9">
        <v>0</v>
      </c>
      <c r="Q82" s="9">
        <f t="shared" si="18"/>
        <v>0</v>
      </c>
      <c r="S82" s="21">
        <f t="shared" si="19"/>
        <v>0</v>
      </c>
      <c r="U82" s="9">
        <v>0</v>
      </c>
      <c r="W82" s="9">
        <v>453.66</v>
      </c>
      <c r="Y82" s="9">
        <f t="shared" si="20"/>
        <v>-453.66</v>
      </c>
      <c r="AA82" s="21" t="str">
        <f t="shared" si="21"/>
        <v>N.M.</v>
      </c>
      <c r="AC82" s="9">
        <v>0</v>
      </c>
      <c r="AE82" s="9">
        <v>3288.24</v>
      </c>
      <c r="AG82" s="9">
        <f t="shared" si="22"/>
        <v>-3288.24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329750.46</v>
      </c>
      <c r="G83" s="5">
        <v>218538.98</v>
      </c>
      <c r="I83" s="9">
        <f t="shared" si="16"/>
        <v>111211.48000000001</v>
      </c>
      <c r="K83" s="21">
        <f t="shared" si="17"/>
        <v>0.5088862407978659</v>
      </c>
      <c r="M83" s="9">
        <v>812701.96</v>
      </c>
      <c r="O83" s="9">
        <v>723421.77</v>
      </c>
      <c r="Q83" s="9">
        <f t="shared" si="18"/>
        <v>89280.18999999994</v>
      </c>
      <c r="S83" s="21">
        <f t="shared" si="19"/>
        <v>0.12341374520703177</v>
      </c>
      <c r="U83" s="9">
        <v>1306405.41</v>
      </c>
      <c r="W83" s="9">
        <v>1163882.37</v>
      </c>
      <c r="Y83" s="9">
        <f t="shared" si="20"/>
        <v>142523.0399999998</v>
      </c>
      <c r="AA83" s="21">
        <f t="shared" si="21"/>
        <v>0.12245484910988023</v>
      </c>
      <c r="AC83" s="9">
        <v>3012678.72</v>
      </c>
      <c r="AE83" s="9">
        <v>2787743.74</v>
      </c>
      <c r="AG83" s="9">
        <f t="shared" si="22"/>
        <v>224934.97999999998</v>
      </c>
      <c r="AI83" s="21">
        <f t="shared" si="23"/>
        <v>0.08068710791903705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2300</v>
      </c>
      <c r="G84" s="5">
        <v>-12841.8</v>
      </c>
      <c r="I84" s="9">
        <f t="shared" si="16"/>
        <v>15141.8</v>
      </c>
      <c r="K84" s="21">
        <f t="shared" si="17"/>
        <v>1.179102618013051</v>
      </c>
      <c r="M84" s="9">
        <v>35250.4</v>
      </c>
      <c r="O84" s="9">
        <v>36642.74</v>
      </c>
      <c r="Q84" s="9">
        <f t="shared" si="18"/>
        <v>-1392.3399999999965</v>
      </c>
      <c r="S84" s="21">
        <f t="shared" si="19"/>
        <v>-0.03799770432014627</v>
      </c>
      <c r="U84" s="9">
        <v>39850.4</v>
      </c>
      <c r="W84" s="9">
        <v>42859.14</v>
      </c>
      <c r="Y84" s="9">
        <f t="shared" si="20"/>
        <v>-3008.739999999998</v>
      </c>
      <c r="AA84" s="21">
        <f t="shared" si="21"/>
        <v>-0.0702006619824849</v>
      </c>
      <c r="AC84" s="9">
        <v>97907.6</v>
      </c>
      <c r="AE84" s="9">
        <v>102230.54</v>
      </c>
      <c r="AG84" s="9">
        <f t="shared" si="22"/>
        <v>-4322.939999999988</v>
      </c>
      <c r="AI84" s="21">
        <f t="shared" si="23"/>
        <v>-0.04228618962591793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38490.97</v>
      </c>
      <c r="G85" s="5">
        <v>44130.5</v>
      </c>
      <c r="I85" s="9">
        <f t="shared" si="16"/>
        <v>-5639.529999999999</v>
      </c>
      <c r="K85" s="21">
        <f t="shared" si="17"/>
        <v>-0.1277921165633745</v>
      </c>
      <c r="M85" s="9">
        <v>240226.32</v>
      </c>
      <c r="O85" s="9">
        <v>188330.76</v>
      </c>
      <c r="Q85" s="9">
        <f t="shared" si="18"/>
        <v>51895.56</v>
      </c>
      <c r="S85" s="21">
        <f t="shared" si="19"/>
        <v>0.2755554111288034</v>
      </c>
      <c r="U85" s="9">
        <v>531014.94</v>
      </c>
      <c r="W85" s="9">
        <v>409632.14</v>
      </c>
      <c r="Y85" s="9">
        <f t="shared" si="20"/>
        <v>121382.79999999993</v>
      </c>
      <c r="AA85" s="21">
        <f t="shared" si="21"/>
        <v>0.2963214751654983</v>
      </c>
      <c r="AC85" s="9">
        <v>1041788.95</v>
      </c>
      <c r="AE85" s="9">
        <v>815472.38</v>
      </c>
      <c r="AG85" s="9">
        <f t="shared" si="22"/>
        <v>226316.56999999995</v>
      </c>
      <c r="AI85" s="21">
        <f t="shared" si="23"/>
        <v>0.2775281855652793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8412.2</v>
      </c>
      <c r="G86" s="5">
        <v>-307.55</v>
      </c>
      <c r="I86" s="9">
        <f t="shared" si="16"/>
        <v>8719.75</v>
      </c>
      <c r="K86" s="21" t="str">
        <f t="shared" si="17"/>
        <v>N.M.</v>
      </c>
      <c r="M86" s="9">
        <v>12604</v>
      </c>
      <c r="O86" s="9">
        <v>-60.64</v>
      </c>
      <c r="Q86" s="9">
        <f t="shared" si="18"/>
        <v>12664.64</v>
      </c>
      <c r="S86" s="21" t="str">
        <f t="shared" si="19"/>
        <v>N.M.</v>
      </c>
      <c r="U86" s="9">
        <v>12604</v>
      </c>
      <c r="W86" s="9">
        <v>-60.64</v>
      </c>
      <c r="Y86" s="9">
        <f t="shared" si="20"/>
        <v>12664.64</v>
      </c>
      <c r="AA86" s="21" t="str">
        <f t="shared" si="21"/>
        <v>N.M.</v>
      </c>
      <c r="AC86" s="9">
        <v>25767.7</v>
      </c>
      <c r="AE86" s="9">
        <v>17249.62</v>
      </c>
      <c r="AG86" s="9">
        <f t="shared" si="22"/>
        <v>8518.080000000002</v>
      </c>
      <c r="AI86" s="21">
        <f t="shared" si="23"/>
        <v>0.4938126173214252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5220</v>
      </c>
      <c r="G87" s="5">
        <v>54613.88</v>
      </c>
      <c r="I87" s="9">
        <f t="shared" si="16"/>
        <v>-49393.88</v>
      </c>
      <c r="K87" s="21">
        <f t="shared" si="17"/>
        <v>-0.9044199020468789</v>
      </c>
      <c r="M87" s="9">
        <v>24408</v>
      </c>
      <c r="O87" s="9">
        <v>127447.94</v>
      </c>
      <c r="Q87" s="9">
        <f t="shared" si="18"/>
        <v>-103039.94</v>
      </c>
      <c r="S87" s="21">
        <f t="shared" si="19"/>
        <v>-0.8084865082950733</v>
      </c>
      <c r="U87" s="9">
        <v>38196</v>
      </c>
      <c r="W87" s="9">
        <v>198969.98</v>
      </c>
      <c r="Y87" s="9">
        <f t="shared" si="20"/>
        <v>-160773.98</v>
      </c>
      <c r="AA87" s="21">
        <f t="shared" si="21"/>
        <v>-0.8080313422155443</v>
      </c>
      <c r="AC87" s="9">
        <v>-5612.4</v>
      </c>
      <c r="AE87" s="9">
        <v>236890.16</v>
      </c>
      <c r="AG87" s="9">
        <f t="shared" si="22"/>
        <v>-242502.56</v>
      </c>
      <c r="AI87" s="21">
        <f t="shared" si="23"/>
        <v>-1.0236919929472799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5157.21</v>
      </c>
      <c r="G88" s="5">
        <v>-29926.67</v>
      </c>
      <c r="I88" s="9">
        <f t="shared" si="16"/>
        <v>35083.88</v>
      </c>
      <c r="K88" s="21">
        <f t="shared" si="17"/>
        <v>1.172328227631073</v>
      </c>
      <c r="M88" s="9">
        <v>67749.6</v>
      </c>
      <c r="O88" s="9">
        <v>20504.93</v>
      </c>
      <c r="Q88" s="9">
        <f t="shared" si="18"/>
        <v>47244.670000000006</v>
      </c>
      <c r="S88" s="21">
        <f t="shared" si="19"/>
        <v>2.3040639494989743</v>
      </c>
      <c r="U88" s="9">
        <v>94187.15</v>
      </c>
      <c r="W88" s="9">
        <v>169464.34</v>
      </c>
      <c r="Y88" s="9">
        <f t="shared" si="20"/>
        <v>-75277.19</v>
      </c>
      <c r="AA88" s="21">
        <f t="shared" si="21"/>
        <v>-0.44420666908448114</v>
      </c>
      <c r="AC88" s="9">
        <v>836477.2</v>
      </c>
      <c r="AE88" s="9">
        <v>1037628.34</v>
      </c>
      <c r="AG88" s="9">
        <f t="shared" si="22"/>
        <v>-201151.14</v>
      </c>
      <c r="AI88" s="21">
        <f t="shared" si="23"/>
        <v>-0.19385663656796423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-1.6</v>
      </c>
      <c r="G89" s="5">
        <v>-3.08</v>
      </c>
      <c r="I89" s="9">
        <f t="shared" si="16"/>
        <v>1.48</v>
      </c>
      <c r="K89" s="21">
        <f t="shared" si="17"/>
        <v>0.4805194805194805</v>
      </c>
      <c r="M89" s="9">
        <v>-1.6</v>
      </c>
      <c r="O89" s="9">
        <v>-10.83</v>
      </c>
      <c r="Q89" s="9">
        <f t="shared" si="18"/>
        <v>9.23</v>
      </c>
      <c r="S89" s="21">
        <f t="shared" si="19"/>
        <v>0.8522622345337028</v>
      </c>
      <c r="U89" s="9">
        <v>-1.6</v>
      </c>
      <c r="W89" s="9">
        <v>5247.78</v>
      </c>
      <c r="Y89" s="9">
        <f t="shared" si="20"/>
        <v>-5249.38</v>
      </c>
      <c r="AA89" s="21">
        <f t="shared" si="21"/>
        <v>-1.0003048908300272</v>
      </c>
      <c r="AC89" s="9">
        <v>1672.9</v>
      </c>
      <c r="AE89" s="9">
        <v>27630.01</v>
      </c>
      <c r="AG89" s="9">
        <f t="shared" si="22"/>
        <v>-25957.109999999997</v>
      </c>
      <c r="AI89" s="21">
        <f t="shared" si="23"/>
        <v>-0.939453514493842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-10122.51</v>
      </c>
      <c r="G90" s="5">
        <v>38356.35</v>
      </c>
      <c r="I90" s="9">
        <f t="shared" si="16"/>
        <v>-48478.86</v>
      </c>
      <c r="K90" s="21">
        <f t="shared" si="17"/>
        <v>-1.2639070193071031</v>
      </c>
      <c r="M90" s="9">
        <v>-31997.08</v>
      </c>
      <c r="O90" s="9">
        <v>47655.99</v>
      </c>
      <c r="Q90" s="9">
        <f t="shared" si="18"/>
        <v>-79653.07</v>
      </c>
      <c r="S90" s="21">
        <f t="shared" si="19"/>
        <v>-1.6714178007843297</v>
      </c>
      <c r="U90" s="9">
        <v>-68415.03</v>
      </c>
      <c r="W90" s="9">
        <v>50504.31</v>
      </c>
      <c r="Y90" s="9">
        <f t="shared" si="20"/>
        <v>-118919.34</v>
      </c>
      <c r="AA90" s="21">
        <f t="shared" si="21"/>
        <v>-2.3546374556943754</v>
      </c>
      <c r="AC90" s="9">
        <v>-85041.12299999999</v>
      </c>
      <c r="AE90" s="9">
        <v>-2173584.5779999997</v>
      </c>
      <c r="AG90" s="9">
        <f t="shared" si="22"/>
        <v>2088543.4549999998</v>
      </c>
      <c r="AI90" s="21">
        <f t="shared" si="23"/>
        <v>0.9608751718885263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-96343.97</v>
      </c>
      <c r="G91" s="5">
        <v>-37011.87</v>
      </c>
      <c r="I91" s="9">
        <f t="shared" si="16"/>
        <v>-59332.1</v>
      </c>
      <c r="K91" s="21">
        <f t="shared" si="17"/>
        <v>-1.6030559925775163</v>
      </c>
      <c r="M91" s="9">
        <v>-277833.16</v>
      </c>
      <c r="O91" s="9">
        <v>-72066.06</v>
      </c>
      <c r="Q91" s="9">
        <f t="shared" si="18"/>
        <v>-205767.09999999998</v>
      </c>
      <c r="S91" s="21">
        <f t="shared" si="19"/>
        <v>-2.8552566908750108</v>
      </c>
      <c r="U91" s="9">
        <v>-551875.7</v>
      </c>
      <c r="W91" s="9">
        <v>-116413.49</v>
      </c>
      <c r="Y91" s="9">
        <f t="shared" si="20"/>
        <v>-435462.20999999996</v>
      </c>
      <c r="AA91" s="21">
        <f t="shared" si="21"/>
        <v>-3.7406507613507674</v>
      </c>
      <c r="AC91" s="9">
        <v>-566406.46</v>
      </c>
      <c r="AE91" s="9">
        <v>-213716.83</v>
      </c>
      <c r="AG91" s="9">
        <f t="shared" si="22"/>
        <v>-352689.63</v>
      </c>
      <c r="AI91" s="21">
        <f t="shared" si="23"/>
        <v>-1.650266055321895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367496.94</v>
      </c>
      <c r="G92" s="5">
        <v>377769.63</v>
      </c>
      <c r="I92" s="9">
        <f t="shared" si="16"/>
        <v>-10272.690000000002</v>
      </c>
      <c r="K92" s="21">
        <f t="shared" si="17"/>
        <v>-0.0271930011949346</v>
      </c>
      <c r="M92" s="9">
        <v>1067903.94</v>
      </c>
      <c r="O92" s="9">
        <v>993135.2</v>
      </c>
      <c r="Q92" s="9">
        <f t="shared" si="18"/>
        <v>74768.73999999999</v>
      </c>
      <c r="S92" s="21">
        <f t="shared" si="19"/>
        <v>0.07528556031444661</v>
      </c>
      <c r="U92" s="9">
        <v>1757650.56</v>
      </c>
      <c r="W92" s="9">
        <v>1493590.39</v>
      </c>
      <c r="Y92" s="9">
        <f t="shared" si="20"/>
        <v>264060.17000000016</v>
      </c>
      <c r="AA92" s="21">
        <f t="shared" si="21"/>
        <v>0.17679557378512603</v>
      </c>
      <c r="AC92" s="9">
        <v>4248159.46</v>
      </c>
      <c r="AE92" s="9">
        <v>3265577.35</v>
      </c>
      <c r="AG92" s="9">
        <f t="shared" si="22"/>
        <v>982582.1099999999</v>
      </c>
      <c r="AI92" s="21">
        <f t="shared" si="23"/>
        <v>0.3008907781651535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57628.17</v>
      </c>
      <c r="G93" s="5">
        <v>60466.95</v>
      </c>
      <c r="I93" s="9">
        <f t="shared" si="16"/>
        <v>-2838.779999999999</v>
      </c>
      <c r="K93" s="21">
        <f t="shared" si="17"/>
        <v>-0.04694763006898808</v>
      </c>
      <c r="M93" s="9">
        <v>190790.57</v>
      </c>
      <c r="O93" s="9">
        <v>251689.25</v>
      </c>
      <c r="Q93" s="9">
        <f t="shared" si="18"/>
        <v>-60898.67999999999</v>
      </c>
      <c r="S93" s="21">
        <f t="shared" si="19"/>
        <v>-0.2419597976472972</v>
      </c>
      <c r="U93" s="9">
        <v>313644.55</v>
      </c>
      <c r="W93" s="9">
        <v>441580.76</v>
      </c>
      <c r="Y93" s="9">
        <f t="shared" si="20"/>
        <v>-127936.21000000002</v>
      </c>
      <c r="AA93" s="21">
        <f t="shared" si="21"/>
        <v>-0.28972324337681743</v>
      </c>
      <c r="AC93" s="9">
        <v>713857.08</v>
      </c>
      <c r="AE93" s="9">
        <v>1190111.63</v>
      </c>
      <c r="AG93" s="9">
        <f t="shared" si="22"/>
        <v>-476254.54999999993</v>
      </c>
      <c r="AI93" s="21">
        <f t="shared" si="23"/>
        <v>-0.4001763683294146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13379.56</v>
      </c>
      <c r="G94" s="5">
        <v>17249.38</v>
      </c>
      <c r="I94" s="9">
        <f t="shared" si="16"/>
        <v>-3869.8200000000015</v>
      </c>
      <c r="K94" s="21">
        <f t="shared" si="17"/>
        <v>-0.22434545473518477</v>
      </c>
      <c r="M94" s="9">
        <v>44011.11</v>
      </c>
      <c r="O94" s="9">
        <v>47693.85</v>
      </c>
      <c r="Q94" s="9">
        <f t="shared" si="18"/>
        <v>-3682.739999999998</v>
      </c>
      <c r="S94" s="21">
        <f t="shared" si="19"/>
        <v>-0.07721624486175886</v>
      </c>
      <c r="U94" s="9">
        <v>70910.27</v>
      </c>
      <c r="W94" s="9">
        <v>77631.16</v>
      </c>
      <c r="Y94" s="9">
        <f t="shared" si="20"/>
        <v>-6720.889999999999</v>
      </c>
      <c r="AA94" s="21">
        <f t="shared" si="21"/>
        <v>-0.08657464348078786</v>
      </c>
      <c r="AC94" s="9">
        <v>183362.9</v>
      </c>
      <c r="AE94" s="9">
        <v>220651.83</v>
      </c>
      <c r="AG94" s="9">
        <f t="shared" si="22"/>
        <v>-37288.92999999999</v>
      </c>
      <c r="AI94" s="21">
        <f t="shared" si="23"/>
        <v>-0.16899442891545471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748.8</v>
      </c>
      <c r="G95" s="5">
        <v>8608.05</v>
      </c>
      <c r="I95" s="9">
        <f t="shared" si="16"/>
        <v>-7859.249999999999</v>
      </c>
      <c r="K95" s="21">
        <f t="shared" si="17"/>
        <v>-0.9130116576925087</v>
      </c>
      <c r="M95" s="9">
        <v>2246.4</v>
      </c>
      <c r="O95" s="9">
        <v>27049.88</v>
      </c>
      <c r="Q95" s="9">
        <f t="shared" si="18"/>
        <v>-24803.48</v>
      </c>
      <c r="S95" s="21">
        <f t="shared" si="19"/>
        <v>-0.916953420865453</v>
      </c>
      <c r="U95" s="9">
        <v>3679.7</v>
      </c>
      <c r="W95" s="9">
        <v>47708.4</v>
      </c>
      <c r="Y95" s="9">
        <f t="shared" si="20"/>
        <v>-44028.700000000004</v>
      </c>
      <c r="AA95" s="21">
        <f t="shared" si="21"/>
        <v>-0.9228710248090484</v>
      </c>
      <c r="AC95" s="9">
        <v>8820.28</v>
      </c>
      <c r="AE95" s="9">
        <v>119339.12</v>
      </c>
      <c r="AG95" s="9">
        <f t="shared" si="22"/>
        <v>-110518.84</v>
      </c>
      <c r="AI95" s="21">
        <f t="shared" si="23"/>
        <v>-0.926090623091573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0</v>
      </c>
      <c r="G96" s="5">
        <v>0</v>
      </c>
      <c r="I96" s="9">
        <f t="shared" si="16"/>
        <v>0</v>
      </c>
      <c r="K96" s="21">
        <f t="shared" si="17"/>
        <v>0</v>
      </c>
      <c r="M96" s="9">
        <v>0</v>
      </c>
      <c r="O96" s="9">
        <v>950238.23</v>
      </c>
      <c r="Q96" s="9">
        <f t="shared" si="18"/>
        <v>-950238.23</v>
      </c>
      <c r="S96" s="21" t="str">
        <f t="shared" si="19"/>
        <v>N.M.</v>
      </c>
      <c r="U96" s="9">
        <v>0</v>
      </c>
      <c r="W96" s="9">
        <v>2960153.9</v>
      </c>
      <c r="Y96" s="9">
        <f t="shared" si="20"/>
        <v>-2960153.9</v>
      </c>
      <c r="AA96" s="21" t="str">
        <f t="shared" si="21"/>
        <v>N.M.</v>
      </c>
      <c r="AC96" s="9">
        <v>-2526159.2</v>
      </c>
      <c r="AE96" s="9">
        <v>9746439.05</v>
      </c>
      <c r="AG96" s="9">
        <f t="shared" si="22"/>
        <v>-12272598.25</v>
      </c>
      <c r="AI96" s="21">
        <f t="shared" si="23"/>
        <v>-1.259187913353852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12004.02</v>
      </c>
      <c r="G97" s="5">
        <v>6352.8</v>
      </c>
      <c r="I97" s="9">
        <f t="shared" si="16"/>
        <v>5651.22</v>
      </c>
      <c r="K97" s="21">
        <f t="shared" si="17"/>
        <v>0.8895636569701549</v>
      </c>
      <c r="M97" s="9">
        <v>25264.21</v>
      </c>
      <c r="O97" s="9">
        <v>21483.75</v>
      </c>
      <c r="Q97" s="9">
        <f t="shared" si="18"/>
        <v>3780.459999999999</v>
      </c>
      <c r="S97" s="21">
        <f t="shared" si="19"/>
        <v>0.17596834817012855</v>
      </c>
      <c r="U97" s="9">
        <v>39967.54</v>
      </c>
      <c r="W97" s="9">
        <v>40747.19</v>
      </c>
      <c r="Y97" s="9">
        <f t="shared" si="20"/>
        <v>-779.6500000000015</v>
      </c>
      <c r="AA97" s="21">
        <f t="shared" si="21"/>
        <v>-0.019133834750322695</v>
      </c>
      <c r="AC97" s="9">
        <v>64342.07</v>
      </c>
      <c r="AE97" s="9">
        <v>112046.94</v>
      </c>
      <c r="AG97" s="9">
        <f t="shared" si="22"/>
        <v>-47704.87</v>
      </c>
      <c r="AI97" s="21">
        <f t="shared" si="23"/>
        <v>-0.425757901108232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1328.83</v>
      </c>
      <c r="G98" s="5">
        <v>2622.21</v>
      </c>
      <c r="I98" s="9">
        <f t="shared" si="16"/>
        <v>-1293.38</v>
      </c>
      <c r="K98" s="21">
        <f t="shared" si="17"/>
        <v>-0.493240434595246</v>
      </c>
      <c r="M98" s="9">
        <v>3963.13</v>
      </c>
      <c r="O98" s="9">
        <v>3817.56</v>
      </c>
      <c r="Q98" s="9">
        <f t="shared" si="18"/>
        <v>145.57000000000016</v>
      </c>
      <c r="S98" s="21">
        <f t="shared" si="19"/>
        <v>0.03813168620794438</v>
      </c>
      <c r="U98" s="9">
        <v>6515.08</v>
      </c>
      <c r="W98" s="9">
        <v>9173.58</v>
      </c>
      <c r="Y98" s="9">
        <f t="shared" si="20"/>
        <v>-2658.5</v>
      </c>
      <c r="AA98" s="21">
        <f t="shared" si="21"/>
        <v>-0.28979962021370065</v>
      </c>
      <c r="AC98" s="9">
        <v>17583.21</v>
      </c>
      <c r="AE98" s="9">
        <v>12393.07</v>
      </c>
      <c r="AG98" s="9">
        <f t="shared" si="22"/>
        <v>5190.139999999999</v>
      </c>
      <c r="AI98" s="21">
        <f t="shared" si="23"/>
        <v>0.41879372907600776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0</v>
      </c>
      <c r="G99" s="5">
        <v>0</v>
      </c>
      <c r="I99" s="9">
        <f t="shared" si="16"/>
        <v>0</v>
      </c>
      <c r="K99" s="21">
        <f t="shared" si="17"/>
        <v>0</v>
      </c>
      <c r="M99" s="9">
        <v>0</v>
      </c>
      <c r="O99" s="9">
        <v>0</v>
      </c>
      <c r="Q99" s="9">
        <f t="shared" si="18"/>
        <v>0</v>
      </c>
      <c r="S99" s="21">
        <f t="shared" si="19"/>
        <v>0</v>
      </c>
      <c r="U99" s="9">
        <v>0</v>
      </c>
      <c r="W99" s="9">
        <v>0</v>
      </c>
      <c r="Y99" s="9">
        <f t="shared" si="20"/>
        <v>0</v>
      </c>
      <c r="AA99" s="21">
        <f t="shared" si="21"/>
        <v>0</v>
      </c>
      <c r="AC99" s="9">
        <v>355.59</v>
      </c>
      <c r="AE99" s="9">
        <v>0</v>
      </c>
      <c r="AG99" s="9">
        <f t="shared" si="22"/>
        <v>355.59</v>
      </c>
      <c r="AI99" s="21" t="str">
        <f t="shared" si="23"/>
        <v>N.M.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2620.8</v>
      </c>
      <c r="G100" s="5">
        <v>0</v>
      </c>
      <c r="I100" s="9">
        <f t="shared" si="16"/>
        <v>2620.8</v>
      </c>
      <c r="K100" s="21" t="str">
        <f t="shared" si="17"/>
        <v>N.M.</v>
      </c>
      <c r="M100" s="9">
        <v>5990.4</v>
      </c>
      <c r="O100" s="9">
        <v>0</v>
      </c>
      <c r="Q100" s="9">
        <f t="shared" si="18"/>
        <v>5990.4</v>
      </c>
      <c r="S100" s="21" t="str">
        <f t="shared" si="19"/>
        <v>N.M.</v>
      </c>
      <c r="U100" s="9">
        <v>5990.4</v>
      </c>
      <c r="W100" s="9">
        <v>0</v>
      </c>
      <c r="Y100" s="9">
        <f t="shared" si="20"/>
        <v>5990.4</v>
      </c>
      <c r="AA100" s="21" t="str">
        <f t="shared" si="21"/>
        <v>N.M.</v>
      </c>
      <c r="AC100" s="9">
        <v>5990.4</v>
      </c>
      <c r="AE100" s="9">
        <v>0</v>
      </c>
      <c r="AG100" s="9">
        <f t="shared" si="22"/>
        <v>5990.4</v>
      </c>
      <c r="AI100" s="21" t="str">
        <f t="shared" si="23"/>
        <v>N.M.</v>
      </c>
    </row>
    <row r="101" spans="1:68" s="17" customFormat="1" ht="12.75">
      <c r="A101" s="17" t="s">
        <v>88</v>
      </c>
      <c r="B101" s="98"/>
      <c r="C101" s="17" t="s">
        <v>89</v>
      </c>
      <c r="D101" s="18"/>
      <c r="E101" s="18">
        <v>41439871.213</v>
      </c>
      <c r="F101" s="99"/>
      <c r="G101" s="99">
        <v>40011423.763000004</v>
      </c>
      <c r="H101" s="100"/>
      <c r="I101" s="18">
        <f aca="true" t="shared" si="24" ref="I101:I110">+E101-G101</f>
        <v>1428447.4499999955</v>
      </c>
      <c r="J101" s="37" t="str">
        <f>IF((+E101-G101)=(I101),"  ",$AO$500)</f>
        <v>  </v>
      </c>
      <c r="K101" s="40">
        <f aca="true" t="shared" si="25" ref="K101:K110">IF(G101&lt;0,IF(I101=0,0,IF(OR(G101=0,E101=0),"N.M.",IF(ABS(I101/G101)&gt;=10,"N.M.",I101/(-G101)))),IF(I101=0,0,IF(OR(G101=0,E101=0),"N.M.",IF(ABS(I101/G101)&gt;=10,"N.M.",I101/G101))))</f>
        <v>0.03570099025871037</v>
      </c>
      <c r="L101" s="39"/>
      <c r="M101" s="8">
        <v>125973102.77099997</v>
      </c>
      <c r="N101" s="18"/>
      <c r="O101" s="8">
        <v>119420049.011</v>
      </c>
      <c r="P101" s="18"/>
      <c r="Q101" s="18">
        <f aca="true" t="shared" si="26" ref="Q101:Q110">+M101-O101</f>
        <v>6553053.759999961</v>
      </c>
      <c r="R101" s="37" t="str">
        <f>IF((+M101-O101)=(Q101),"  ",$AO$500)</f>
        <v>  </v>
      </c>
      <c r="S101" s="40">
        <f aca="true" t="shared" si="27" ref="S101:S110">IF(O101&lt;0,IF(Q101=0,0,IF(OR(O101=0,M101=0),"N.M.",IF(ABS(Q101/O101)&gt;=10,"N.M.",Q101/(-O101)))),IF(Q101=0,0,IF(OR(O101=0,M101=0),"N.M.",IF(ABS(Q101/O101)&gt;=10,"N.M.",Q101/O101))))</f>
        <v>0.05487398317343134</v>
      </c>
      <c r="T101" s="39"/>
      <c r="U101" s="18">
        <v>225573552.51799995</v>
      </c>
      <c r="V101" s="18"/>
      <c r="W101" s="18">
        <v>213999856.69099995</v>
      </c>
      <c r="X101" s="18"/>
      <c r="Y101" s="18">
        <f aca="true" t="shared" si="28" ref="Y101:Y110">+U101-W101</f>
        <v>11573695.826999992</v>
      </c>
      <c r="Z101" s="37" t="str">
        <f>IF((+U101-W101)=(Y101),"  ",$AO$500)</f>
        <v>  </v>
      </c>
      <c r="AA101" s="40">
        <f aca="true" t="shared" si="29" ref="AA101:AA110">IF(W101&lt;0,IF(Y101=0,0,IF(OR(W101=0,U101=0),"N.M.",IF(ABS(Y101/W101)&gt;=10,"N.M.",Y101/(-W101)))),IF(Y101=0,0,IF(OR(W101=0,U101=0),"N.M.",IF(ABS(Y101/W101)&gt;=10,"N.M.",Y101/W101))))</f>
        <v>0.05408272699785756</v>
      </c>
      <c r="AB101" s="39"/>
      <c r="AC101" s="18">
        <v>540026747.6669998</v>
      </c>
      <c r="AD101" s="18"/>
      <c r="AE101" s="18">
        <v>499694121.643</v>
      </c>
      <c r="AF101" s="18"/>
      <c r="AG101" s="18">
        <f aca="true" t="shared" si="30" ref="AG101:AG110">+AC101-AE101</f>
        <v>40332626.02399981</v>
      </c>
      <c r="AH101" s="37" t="str">
        <f>IF((+AC101-AE101)=(AG101),"  ",$AO$500)</f>
        <v>  </v>
      </c>
      <c r="AI101" s="40">
        <f aca="true" t="shared" si="31" ref="AI101:AI110">IF(AE101&lt;0,IF(AG101=0,0,IF(OR(AE101=0,AC101=0),"N.M.",IF(ABS(AG101/AE101)&gt;=10,"N.M.",AG101/(-AE101)))),IF(AG101=0,0,IF(OR(AE101=0,AC101=0),"N.M.",IF(ABS(AG101/AE101)&gt;=10,"N.M.",AG101/AE101))))</f>
        <v>0.08071462976467618</v>
      </c>
      <c r="AJ101" s="39"/>
      <c r="AK101" s="99"/>
      <c r="AL101" s="101"/>
      <c r="AM101" s="100"/>
      <c r="AN101" s="101"/>
      <c r="AO101" s="100"/>
      <c r="AP101" s="100"/>
      <c r="AQ101" s="102"/>
      <c r="AR101" s="100"/>
      <c r="AS101" s="99"/>
      <c r="AT101" s="99"/>
      <c r="AU101" s="99"/>
      <c r="AV101" s="99"/>
      <c r="AW101" s="100"/>
      <c r="AX101" s="100"/>
      <c r="AY101" s="102"/>
      <c r="AZ101" s="100"/>
      <c r="BA101" s="99"/>
      <c r="BB101" s="99"/>
      <c r="BC101" s="100"/>
      <c r="BD101" s="100"/>
      <c r="BE101" s="102"/>
      <c r="BF101" s="103"/>
      <c r="BG101" s="18"/>
      <c r="BH101" s="104"/>
      <c r="BI101" s="18"/>
      <c r="BJ101" s="104"/>
      <c r="BK101" s="18"/>
      <c r="BL101" s="104"/>
      <c r="BM101" s="18"/>
      <c r="BN101" s="104"/>
      <c r="BO101" s="104"/>
      <c r="BP101" s="104"/>
    </row>
    <row r="102" spans="1:35" ht="12.75" outlineLevel="1">
      <c r="A102" s="1" t="s">
        <v>368</v>
      </c>
      <c r="B102" s="16" t="s">
        <v>369</v>
      </c>
      <c r="C102" s="1" t="s">
        <v>370</v>
      </c>
      <c r="E102" s="5">
        <v>96355.41</v>
      </c>
      <c r="G102" s="5">
        <v>109479.22</v>
      </c>
      <c r="I102" s="9">
        <f t="shared" si="24"/>
        <v>-13123.809999999998</v>
      </c>
      <c r="K102" s="21">
        <f t="shared" si="25"/>
        <v>-0.11987489498007017</v>
      </c>
      <c r="M102" s="9">
        <v>305484.51</v>
      </c>
      <c r="O102" s="9">
        <v>452017.7</v>
      </c>
      <c r="Q102" s="9">
        <f t="shared" si="26"/>
        <v>-146533.19</v>
      </c>
      <c r="S102" s="21">
        <f t="shared" si="27"/>
        <v>-0.32417577895732846</v>
      </c>
      <c r="U102" s="9">
        <v>432267.43</v>
      </c>
      <c r="W102" s="9">
        <v>862639.3</v>
      </c>
      <c r="Y102" s="9">
        <f t="shared" si="28"/>
        <v>-430371.87000000005</v>
      </c>
      <c r="AA102" s="21">
        <f t="shared" si="29"/>
        <v>-0.498901302085356</v>
      </c>
      <c r="AC102" s="9">
        <v>1065332.53</v>
      </c>
      <c r="AE102" s="9">
        <v>2887535.03</v>
      </c>
      <c r="AG102" s="9">
        <f t="shared" si="30"/>
        <v>-1822202.4999999998</v>
      </c>
      <c r="AI102" s="21">
        <f t="shared" si="31"/>
        <v>-0.6310581451197148</v>
      </c>
    </row>
    <row r="103" spans="1:35" ht="12.75" outlineLevel="1">
      <c r="A103" s="1" t="s">
        <v>371</v>
      </c>
      <c r="B103" s="16" t="s">
        <v>372</v>
      </c>
      <c r="C103" s="1" t="s">
        <v>373</v>
      </c>
      <c r="E103" s="5">
        <v>261778.77</v>
      </c>
      <c r="G103" s="5">
        <v>312948.03</v>
      </c>
      <c r="I103" s="9">
        <f t="shared" si="24"/>
        <v>-51169.26000000004</v>
      </c>
      <c r="K103" s="21">
        <f t="shared" si="25"/>
        <v>-0.16350721236366317</v>
      </c>
      <c r="M103" s="9">
        <v>720349.33</v>
      </c>
      <c r="O103" s="9">
        <v>879744.38</v>
      </c>
      <c r="Q103" s="9">
        <f t="shared" si="26"/>
        <v>-159395.05000000005</v>
      </c>
      <c r="S103" s="21">
        <f t="shared" si="27"/>
        <v>-0.18118336828704726</v>
      </c>
      <c r="U103" s="9">
        <v>1302824.69</v>
      </c>
      <c r="W103" s="9">
        <v>1521213.74</v>
      </c>
      <c r="Y103" s="9">
        <f t="shared" si="28"/>
        <v>-218389.05000000005</v>
      </c>
      <c r="AA103" s="21">
        <f t="shared" si="29"/>
        <v>-0.14356237013741413</v>
      </c>
      <c r="AC103" s="9">
        <v>3086894.99</v>
      </c>
      <c r="AE103" s="9">
        <v>3747800.95</v>
      </c>
      <c r="AG103" s="9">
        <f t="shared" si="30"/>
        <v>-660905.96</v>
      </c>
      <c r="AI103" s="21">
        <f t="shared" si="31"/>
        <v>-0.17634500039283035</v>
      </c>
    </row>
    <row r="104" spans="1:35" ht="12.75" outlineLevel="1">
      <c r="A104" s="1" t="s">
        <v>374</v>
      </c>
      <c r="B104" s="16" t="s">
        <v>375</v>
      </c>
      <c r="C104" s="1" t="s">
        <v>376</v>
      </c>
      <c r="E104" s="5">
        <v>0</v>
      </c>
      <c r="G104" s="5">
        <v>99.55</v>
      </c>
      <c r="I104" s="9">
        <f t="shared" si="24"/>
        <v>-99.55</v>
      </c>
      <c r="K104" s="21" t="str">
        <f t="shared" si="25"/>
        <v>N.M.</v>
      </c>
      <c r="M104" s="9">
        <v>0</v>
      </c>
      <c r="O104" s="9">
        <v>12233.33</v>
      </c>
      <c r="Q104" s="9">
        <f t="shared" si="26"/>
        <v>-12233.33</v>
      </c>
      <c r="S104" s="21" t="str">
        <f t="shared" si="27"/>
        <v>N.M.</v>
      </c>
      <c r="U104" s="9">
        <v>0</v>
      </c>
      <c r="W104" s="9">
        <v>13052.56</v>
      </c>
      <c r="Y104" s="9">
        <f t="shared" si="28"/>
        <v>-13052.56</v>
      </c>
      <c r="AA104" s="21" t="str">
        <f t="shared" si="29"/>
        <v>N.M.</v>
      </c>
      <c r="AC104" s="9">
        <v>21210.38</v>
      </c>
      <c r="AE104" s="9">
        <v>40643.87</v>
      </c>
      <c r="AG104" s="9">
        <f t="shared" si="30"/>
        <v>-19433.49</v>
      </c>
      <c r="AI104" s="21">
        <f t="shared" si="31"/>
        <v>-0.4781407380744009</v>
      </c>
    </row>
    <row r="105" spans="1:35" ht="12.75" outlineLevel="1">
      <c r="A105" s="1" t="s">
        <v>377</v>
      </c>
      <c r="B105" s="16" t="s">
        <v>378</v>
      </c>
      <c r="C105" s="1" t="s">
        <v>379</v>
      </c>
      <c r="E105" s="5">
        <v>2606425</v>
      </c>
      <c r="G105" s="5">
        <v>2314770</v>
      </c>
      <c r="I105" s="9">
        <f t="shared" si="24"/>
        <v>291655</v>
      </c>
      <c r="K105" s="21">
        <f t="shared" si="25"/>
        <v>0.12599739930965065</v>
      </c>
      <c r="M105" s="9">
        <v>11260137</v>
      </c>
      <c r="O105" s="9">
        <v>12707089</v>
      </c>
      <c r="Q105" s="9">
        <f t="shared" si="26"/>
        <v>-1446952</v>
      </c>
      <c r="S105" s="21">
        <f t="shared" si="27"/>
        <v>-0.11386966755328462</v>
      </c>
      <c r="U105" s="9">
        <v>16986700</v>
      </c>
      <c r="W105" s="9">
        <v>21196632</v>
      </c>
      <c r="Y105" s="9">
        <f t="shared" si="28"/>
        <v>-4209932</v>
      </c>
      <c r="AA105" s="21">
        <f t="shared" si="29"/>
        <v>-0.1986132513882394</v>
      </c>
      <c r="AC105" s="9">
        <v>52726591</v>
      </c>
      <c r="AE105" s="9">
        <v>52483072</v>
      </c>
      <c r="AG105" s="9">
        <f t="shared" si="30"/>
        <v>243519</v>
      </c>
      <c r="AI105" s="21">
        <f t="shared" si="31"/>
        <v>0.004639953240542017</v>
      </c>
    </row>
    <row r="106" spans="1:35" ht="12.75" outlineLevel="1">
      <c r="A106" s="1" t="s">
        <v>380</v>
      </c>
      <c r="B106" s="16" t="s">
        <v>381</v>
      </c>
      <c r="C106" s="1" t="s">
        <v>382</v>
      </c>
      <c r="E106" s="5">
        <v>25147.37</v>
      </c>
      <c r="G106" s="5">
        <v>21937.94</v>
      </c>
      <c r="I106" s="9">
        <f t="shared" si="24"/>
        <v>3209.4300000000003</v>
      </c>
      <c r="K106" s="21">
        <f t="shared" si="25"/>
        <v>0.14629586916547316</v>
      </c>
      <c r="M106" s="9">
        <v>75442.11</v>
      </c>
      <c r="O106" s="9">
        <v>65813.82</v>
      </c>
      <c r="Q106" s="9">
        <f t="shared" si="26"/>
        <v>9628.289999999994</v>
      </c>
      <c r="S106" s="21">
        <f t="shared" si="27"/>
        <v>0.14629586916547305</v>
      </c>
      <c r="U106" s="9">
        <v>125736.85</v>
      </c>
      <c r="W106" s="9">
        <v>109689.7</v>
      </c>
      <c r="Y106" s="9">
        <f t="shared" si="28"/>
        <v>16047.150000000009</v>
      </c>
      <c r="AA106" s="21">
        <f t="shared" si="29"/>
        <v>0.14629586916547324</v>
      </c>
      <c r="AC106" s="9">
        <v>279302.43</v>
      </c>
      <c r="AE106" s="9">
        <v>286832.47</v>
      </c>
      <c r="AG106" s="9">
        <f t="shared" si="30"/>
        <v>-7530.039999999979</v>
      </c>
      <c r="AI106" s="21">
        <f t="shared" si="31"/>
        <v>-0.026252397436036374</v>
      </c>
    </row>
    <row r="107" spans="1:68" s="17" customFormat="1" ht="12.75">
      <c r="A107" s="17" t="s">
        <v>90</v>
      </c>
      <c r="B107" s="98"/>
      <c r="C107" s="17" t="s">
        <v>1057</v>
      </c>
      <c r="D107" s="18"/>
      <c r="E107" s="18">
        <v>2989706.55</v>
      </c>
      <c r="F107" s="18"/>
      <c r="G107" s="18">
        <v>2759234.74</v>
      </c>
      <c r="H107" s="18"/>
      <c r="I107" s="18">
        <f t="shared" si="24"/>
        <v>230471.8099999996</v>
      </c>
      <c r="J107" s="37" t="str">
        <f>IF((+E107-G107)=(I107),"  ",$AO$500)</f>
        <v>  </v>
      </c>
      <c r="K107" s="40">
        <f t="shared" si="25"/>
        <v>0.08352743848100418</v>
      </c>
      <c r="L107" s="39"/>
      <c r="M107" s="8">
        <v>12361412.95</v>
      </c>
      <c r="N107" s="18"/>
      <c r="O107" s="8">
        <v>14116898.23</v>
      </c>
      <c r="P107" s="18"/>
      <c r="Q107" s="18">
        <f t="shared" si="26"/>
        <v>-1755485.2800000012</v>
      </c>
      <c r="R107" s="37" t="str">
        <f>IF((+M107-O107)=(Q107),"  ",$AO$500)</f>
        <v>  </v>
      </c>
      <c r="S107" s="40">
        <f t="shared" si="27"/>
        <v>-0.12435346996193519</v>
      </c>
      <c r="T107" s="39"/>
      <c r="U107" s="18">
        <v>18847528.970000003</v>
      </c>
      <c r="V107" s="18"/>
      <c r="W107" s="18">
        <v>23703227.3</v>
      </c>
      <c r="X107" s="18"/>
      <c r="Y107" s="18">
        <f t="shared" si="28"/>
        <v>-4855698.329999998</v>
      </c>
      <c r="Z107" s="37" t="str">
        <f>IF((+U107-W107)=(Y107),"  ",$AO$500)</f>
        <v>  </v>
      </c>
      <c r="AA107" s="40">
        <f t="shared" si="29"/>
        <v>-0.2048538905079815</v>
      </c>
      <c r="AB107" s="39"/>
      <c r="AC107" s="18">
        <v>57179331.33</v>
      </c>
      <c r="AD107" s="18"/>
      <c r="AE107" s="18">
        <v>59445884.32000001</v>
      </c>
      <c r="AF107" s="18"/>
      <c r="AG107" s="18">
        <f t="shared" si="30"/>
        <v>-2266552.9900000095</v>
      </c>
      <c r="AH107" s="37" t="str">
        <f>IF((+AC107-AE107)=(AG107),"  ",$AO$500)</f>
        <v>  </v>
      </c>
      <c r="AI107" s="40">
        <f t="shared" si="31"/>
        <v>-0.038128005259355675</v>
      </c>
      <c r="AJ107" s="39"/>
      <c r="AK107" s="18"/>
      <c r="AL107" s="18"/>
      <c r="AM107" s="18"/>
      <c r="AN107" s="18"/>
      <c r="AO107" s="18"/>
      <c r="AP107" s="85"/>
      <c r="AQ107" s="117"/>
      <c r="AR107" s="39"/>
      <c r="AS107" s="18"/>
      <c r="AT107" s="18"/>
      <c r="AU107" s="18"/>
      <c r="AV107" s="18"/>
      <c r="AW107" s="18"/>
      <c r="AX107" s="85"/>
      <c r="AY107" s="117"/>
      <c r="AZ107" s="39"/>
      <c r="BA107" s="18"/>
      <c r="BB107" s="18"/>
      <c r="BC107" s="18"/>
      <c r="BD107" s="85"/>
      <c r="BE107" s="117"/>
      <c r="BF107" s="39"/>
      <c r="BG107" s="18"/>
      <c r="BH107" s="104"/>
      <c r="BI107" s="18"/>
      <c r="BJ107" s="104"/>
      <c r="BK107" s="18"/>
      <c r="BL107" s="104"/>
      <c r="BM107" s="18"/>
      <c r="BN107" s="104"/>
      <c r="BO107" s="104"/>
      <c r="BP107" s="104"/>
    </row>
    <row r="108" spans="1:68" s="17" customFormat="1" ht="12.75">
      <c r="A108" s="17" t="s">
        <v>91</v>
      </c>
      <c r="B108" s="98"/>
      <c r="C108" s="17" t="s">
        <v>1058</v>
      </c>
      <c r="D108" s="18"/>
      <c r="E108" s="18">
        <v>44429577.76300001</v>
      </c>
      <c r="F108" s="18"/>
      <c r="G108" s="18">
        <v>42770658.50299999</v>
      </c>
      <c r="H108" s="18"/>
      <c r="I108" s="18">
        <f t="shared" si="24"/>
        <v>1658919.2600000203</v>
      </c>
      <c r="J108" s="37" t="str">
        <f>IF((+E108-G108)=(I108),"  ",$AO$500)</f>
        <v>  </v>
      </c>
      <c r="K108" s="40">
        <f t="shared" si="25"/>
        <v>0.03878638576218464</v>
      </c>
      <c r="L108" s="39"/>
      <c r="M108" s="8">
        <v>138334515.72100002</v>
      </c>
      <c r="N108" s="18"/>
      <c r="O108" s="8">
        <v>133536947.24100001</v>
      </c>
      <c r="P108" s="18"/>
      <c r="Q108" s="18">
        <f t="shared" si="26"/>
        <v>4797568.480000004</v>
      </c>
      <c r="R108" s="37" t="str">
        <f>IF((+M108-O108)=(Q108),"  ",$AO$500)</f>
        <v>  </v>
      </c>
      <c r="S108" s="40">
        <f t="shared" si="27"/>
        <v>0.0359268994770535</v>
      </c>
      <c r="T108" s="39"/>
      <c r="U108" s="18">
        <v>244421081.488</v>
      </c>
      <c r="V108" s="18"/>
      <c r="W108" s="18">
        <v>237703083.991</v>
      </c>
      <c r="X108" s="18"/>
      <c r="Y108" s="18">
        <f t="shared" si="28"/>
        <v>6717997.497000009</v>
      </c>
      <c r="Z108" s="37" t="str">
        <f>IF((+U108-W108)=(Y108),"  ",$AO$500)</f>
        <v>  </v>
      </c>
      <c r="AA108" s="40">
        <f t="shared" si="29"/>
        <v>0.02826213856465728</v>
      </c>
      <c r="AB108" s="39"/>
      <c r="AC108" s="18">
        <v>597206078.9969999</v>
      </c>
      <c r="AD108" s="18"/>
      <c r="AE108" s="18">
        <v>559140005.9629999</v>
      </c>
      <c r="AF108" s="18"/>
      <c r="AG108" s="18">
        <f t="shared" si="30"/>
        <v>38066073.03399992</v>
      </c>
      <c r="AH108" s="37" t="str">
        <f>IF((+AC108-AE108)=(AG108),"  ",$AO$500)</f>
        <v>  </v>
      </c>
      <c r="AI108" s="40">
        <f t="shared" si="31"/>
        <v>0.06807968063104193</v>
      </c>
      <c r="AJ108" s="39"/>
      <c r="AK108" s="18"/>
      <c r="AL108" s="18"/>
      <c r="AM108" s="18"/>
      <c r="AN108" s="18"/>
      <c r="AO108" s="18"/>
      <c r="AP108" s="85"/>
      <c r="AQ108" s="117"/>
      <c r="AR108" s="39"/>
      <c r="AS108" s="18"/>
      <c r="AT108" s="18"/>
      <c r="AU108" s="18"/>
      <c r="AV108" s="18"/>
      <c r="AW108" s="18"/>
      <c r="AX108" s="85"/>
      <c r="AY108" s="117"/>
      <c r="AZ108" s="39"/>
      <c r="BA108" s="18"/>
      <c r="BB108" s="18"/>
      <c r="BC108" s="18"/>
      <c r="BD108" s="85"/>
      <c r="BE108" s="117"/>
      <c r="BF108" s="39"/>
      <c r="BG108" s="18"/>
      <c r="BH108" s="104"/>
      <c r="BI108" s="18"/>
      <c r="BJ108" s="104"/>
      <c r="BK108" s="18"/>
      <c r="BL108" s="104"/>
      <c r="BM108" s="18"/>
      <c r="BN108" s="104"/>
      <c r="BO108" s="104"/>
      <c r="BP108" s="104"/>
    </row>
    <row r="109" spans="1:68" s="90" customFormat="1" ht="12.75">
      <c r="A109" s="90" t="s">
        <v>27</v>
      </c>
      <c r="B109" s="91"/>
      <c r="C109" s="77" t="s">
        <v>1059</v>
      </c>
      <c r="D109" s="105"/>
      <c r="E109" s="105">
        <v>0</v>
      </c>
      <c r="F109" s="105"/>
      <c r="G109" s="105">
        <v>0</v>
      </c>
      <c r="H109" s="105"/>
      <c r="I109" s="9">
        <f t="shared" si="24"/>
        <v>0</v>
      </c>
      <c r="J109" s="37" t="str">
        <f>IF((+E109-G109)=(I109),"  ",$AO$500)</f>
        <v>  </v>
      </c>
      <c r="K109" s="38">
        <f t="shared" si="25"/>
        <v>0</v>
      </c>
      <c r="L109" s="39"/>
      <c r="M109" s="5">
        <v>0</v>
      </c>
      <c r="N109" s="9"/>
      <c r="O109" s="5">
        <v>0</v>
      </c>
      <c r="P109" s="9"/>
      <c r="Q109" s="9">
        <f t="shared" si="26"/>
        <v>0</v>
      </c>
      <c r="R109" s="37" t="str">
        <f>IF((+M109-O109)=(Q109),"  ",$AO$500)</f>
        <v>  </v>
      </c>
      <c r="S109" s="38">
        <f t="shared" si="27"/>
        <v>0</v>
      </c>
      <c r="T109" s="39"/>
      <c r="U109" s="9">
        <v>0</v>
      </c>
      <c r="V109" s="9"/>
      <c r="W109" s="9">
        <v>0</v>
      </c>
      <c r="X109" s="9"/>
      <c r="Y109" s="9">
        <f t="shared" si="28"/>
        <v>0</v>
      </c>
      <c r="Z109" s="37" t="str">
        <f>IF((+U109-W109)=(Y109),"  ",$AO$500)</f>
        <v>  </v>
      </c>
      <c r="AA109" s="38">
        <f t="shared" si="29"/>
        <v>0</v>
      </c>
      <c r="AB109" s="39"/>
      <c r="AC109" s="9">
        <v>0</v>
      </c>
      <c r="AD109" s="9"/>
      <c r="AE109" s="9">
        <v>0</v>
      </c>
      <c r="AF109" s="9"/>
      <c r="AG109" s="9">
        <f t="shared" si="30"/>
        <v>0</v>
      </c>
      <c r="AH109" s="37" t="str">
        <f>IF((+AC109-AE109)=(AG109),"  ",$AO$500)</f>
        <v>  </v>
      </c>
      <c r="AI109" s="38">
        <f t="shared" si="31"/>
        <v>0</v>
      </c>
      <c r="AJ109" s="39"/>
      <c r="AK109" s="105"/>
      <c r="AL109" s="105"/>
      <c r="AM109" s="105"/>
      <c r="AN109" s="105"/>
      <c r="AO109" s="105"/>
      <c r="AP109" s="106"/>
      <c r="AQ109" s="107"/>
      <c r="AR109" s="108"/>
      <c r="AS109" s="105"/>
      <c r="AT109" s="105"/>
      <c r="AU109" s="105"/>
      <c r="AV109" s="105"/>
      <c r="AW109" s="105"/>
      <c r="AX109" s="106"/>
      <c r="AY109" s="107"/>
      <c r="AZ109" s="108"/>
      <c r="BA109" s="105"/>
      <c r="BB109" s="105"/>
      <c r="BC109" s="105"/>
      <c r="BD109" s="106"/>
      <c r="BE109" s="107"/>
      <c r="BF109" s="108"/>
      <c r="BG109" s="105"/>
      <c r="BH109" s="109"/>
      <c r="BI109" s="105"/>
      <c r="BJ109" s="109"/>
      <c r="BK109" s="105"/>
      <c r="BL109" s="109"/>
      <c r="BM109" s="105"/>
      <c r="BN109" s="97"/>
      <c r="BO109" s="97"/>
      <c r="BP109" s="97"/>
    </row>
    <row r="110" spans="1:68" s="77" customFormat="1" ht="12.75">
      <c r="A110" s="77" t="s">
        <v>28</v>
      </c>
      <c r="B110" s="110"/>
      <c r="C110" s="77" t="s">
        <v>29</v>
      </c>
      <c r="D110" s="105"/>
      <c r="E110" s="105">
        <v>44429577.76300001</v>
      </c>
      <c r="F110" s="105"/>
      <c r="G110" s="105">
        <v>42770658.50299999</v>
      </c>
      <c r="H110" s="105"/>
      <c r="I110" s="9">
        <f t="shared" si="24"/>
        <v>1658919.2600000203</v>
      </c>
      <c r="J110" s="37" t="str">
        <f>IF((+E110-G110)=(I110),"  ",$AO$500)</f>
        <v>  </v>
      </c>
      <c r="K110" s="38">
        <f t="shared" si="25"/>
        <v>0.03878638576218464</v>
      </c>
      <c r="L110" s="39"/>
      <c r="M110" s="5">
        <v>138334515.72100002</v>
      </c>
      <c r="N110" s="9"/>
      <c r="O110" s="5">
        <v>133536947.24100001</v>
      </c>
      <c r="P110" s="9"/>
      <c r="Q110" s="9">
        <f t="shared" si="26"/>
        <v>4797568.480000004</v>
      </c>
      <c r="R110" s="37" t="str">
        <f>IF((+M110-O110)=(Q110),"  ",$AO$500)</f>
        <v>  </v>
      </c>
      <c r="S110" s="38">
        <f t="shared" si="27"/>
        <v>0.0359268994770535</v>
      </c>
      <c r="T110" s="39"/>
      <c r="U110" s="9">
        <v>244421081.488</v>
      </c>
      <c r="V110" s="9"/>
      <c r="W110" s="9">
        <v>237703083.991</v>
      </c>
      <c r="X110" s="9"/>
      <c r="Y110" s="9">
        <f t="shared" si="28"/>
        <v>6717997.497000009</v>
      </c>
      <c r="Z110" s="37" t="str">
        <f>IF((+U110-W110)=(Y110),"  ",$AO$500)</f>
        <v>  </v>
      </c>
      <c r="AA110" s="38">
        <f t="shared" si="29"/>
        <v>0.02826213856465728</v>
      </c>
      <c r="AB110" s="39"/>
      <c r="AC110" s="9">
        <v>597206078.9969999</v>
      </c>
      <c r="AD110" s="9"/>
      <c r="AE110" s="9">
        <v>559140005.9629999</v>
      </c>
      <c r="AF110" s="9"/>
      <c r="AG110" s="9">
        <f t="shared" si="30"/>
        <v>38066073.03399992</v>
      </c>
      <c r="AH110" s="37" t="str">
        <f>IF((+AC110-AE110)=(AG110),"  ",$AO$500)</f>
        <v>  </v>
      </c>
      <c r="AI110" s="38">
        <f t="shared" si="31"/>
        <v>0.06807968063104193</v>
      </c>
      <c r="AJ110" s="39"/>
      <c r="AK110" s="105"/>
      <c r="AL110" s="105"/>
      <c r="AM110" s="105"/>
      <c r="AN110" s="105"/>
      <c r="AO110" s="105"/>
      <c r="AP110" s="106"/>
      <c r="AQ110" s="107"/>
      <c r="AR110" s="108"/>
      <c r="AS110" s="105"/>
      <c r="AT110" s="105"/>
      <c r="AU110" s="105"/>
      <c r="AV110" s="105"/>
      <c r="AW110" s="105"/>
      <c r="AX110" s="106"/>
      <c r="AY110" s="107"/>
      <c r="AZ110" s="108"/>
      <c r="BA110" s="105"/>
      <c r="BB110" s="105"/>
      <c r="BC110" s="105"/>
      <c r="BD110" s="106"/>
      <c r="BE110" s="107"/>
      <c r="BF110" s="108"/>
      <c r="BG110" s="105"/>
      <c r="BH110" s="109"/>
      <c r="BI110" s="105"/>
      <c r="BJ110" s="109"/>
      <c r="BK110" s="105"/>
      <c r="BL110" s="109"/>
      <c r="BM110" s="105"/>
      <c r="BN110" s="109"/>
      <c r="BO110" s="109"/>
      <c r="BP110" s="109"/>
    </row>
    <row r="111" spans="2:68" s="90" customFormat="1" ht="12.75">
      <c r="B111" s="91"/>
      <c r="D111" s="71"/>
      <c r="E111" s="41" t="str">
        <f>IF(ABS(E101+E107+E109-E110)&gt;$AO$496,$AO$499," ")</f>
        <v> </v>
      </c>
      <c r="F111" s="111"/>
      <c r="G111" s="41" t="str">
        <f>IF(ABS(G101+G107+G109-G110)&gt;$AO$496,$AO$499," ")</f>
        <v> </v>
      </c>
      <c r="H111" s="111"/>
      <c r="I111" s="41" t="str">
        <f>IF(ABS(I101+I107+I109-I110)&gt;$AO$496,$AO$499," ")</f>
        <v> </v>
      </c>
      <c r="J111" s="111"/>
      <c r="K111" s="111"/>
      <c r="L111" s="111"/>
      <c r="M111" s="41" t="str">
        <f>IF(ABS(M101+M107+M109-M110)&gt;$AO$496,$AO$499," ")</f>
        <v> </v>
      </c>
      <c r="N111" s="111"/>
      <c r="O111" s="41" t="str">
        <f>IF(ABS(O101+O107+O109-O110)&gt;$AO$496,$AO$499," ")</f>
        <v> </v>
      </c>
      <c r="P111" s="111"/>
      <c r="Q111" s="41" t="str">
        <f>IF(ABS(Q101+Q107+Q109-Q110)&gt;$AO$496,$AO$499," ")</f>
        <v> </v>
      </c>
      <c r="R111" s="111"/>
      <c r="S111" s="111"/>
      <c r="T111" s="111"/>
      <c r="U111" s="41" t="str">
        <f>IF(ABS(U101+U107+U109-U110)&gt;$AO$496,$AO$499," ")</f>
        <v> </v>
      </c>
      <c r="V111" s="111"/>
      <c r="W111" s="41" t="str">
        <f>IF(ABS(W101+W107+W109-W110)&gt;$AO$496,$AO$499," ")</f>
        <v> </v>
      </c>
      <c r="X111" s="111"/>
      <c r="Y111" s="41" t="str">
        <f>IF(ABS(Y101+Y107+Y109-Y110)&gt;$AO$496,$AO$499," ")</f>
        <v> </v>
      </c>
      <c r="Z111" s="111"/>
      <c r="AA111" s="111"/>
      <c r="AB111" s="111"/>
      <c r="AC111" s="41" t="str">
        <f>IF(ABS(AC101+AC107+AC109-AC110)&gt;$AO$496,$AO$499," ")</f>
        <v> </v>
      </c>
      <c r="AD111" s="111"/>
      <c r="AE111" s="41" t="str">
        <f>IF(ABS(AE101+AE107+AE109-AE110)&gt;$AO$496,$AO$499," ")</f>
        <v> </v>
      </c>
      <c r="AF111" s="111"/>
      <c r="AG111" s="41" t="str">
        <f>IF(ABS(AG101+AG107+AG109-AG110)&gt;$AO$496,$AO$499," ")</f>
        <v> </v>
      </c>
      <c r="AH111" s="111"/>
      <c r="AI111" s="111"/>
      <c r="AJ111" s="112"/>
      <c r="AK111" s="111"/>
      <c r="AL111" s="112"/>
      <c r="AM111" s="111"/>
      <c r="AN111" s="112"/>
      <c r="AO111" s="111"/>
      <c r="AP111" s="71"/>
      <c r="AQ111" s="113"/>
      <c r="AR111" s="71"/>
      <c r="AS111" s="111"/>
      <c r="AT111" s="112"/>
      <c r="AU111" s="111"/>
      <c r="AV111" s="112"/>
      <c r="AW111" s="111"/>
      <c r="AX111" s="71"/>
      <c r="AY111" s="113"/>
      <c r="AZ111" s="71"/>
      <c r="BA111" s="111"/>
      <c r="BB111" s="112"/>
      <c r="BC111" s="111"/>
      <c r="BD111" s="71"/>
      <c r="BE111" s="113"/>
      <c r="BG111" s="71"/>
      <c r="BH111" s="97"/>
      <c r="BI111" s="71"/>
      <c r="BJ111" s="97"/>
      <c r="BK111" s="71"/>
      <c r="BL111" s="97"/>
      <c r="BM111" s="71"/>
      <c r="BN111" s="97"/>
      <c r="BO111" s="97"/>
      <c r="BP111" s="97"/>
    </row>
    <row r="112" spans="2:68" s="90" customFormat="1" ht="12.75">
      <c r="B112" s="91"/>
      <c r="C112" s="77" t="s">
        <v>30</v>
      </c>
      <c r="D112" s="71"/>
      <c r="E112" s="71"/>
      <c r="F112" s="97"/>
      <c r="G112" s="71"/>
      <c r="H112" s="97"/>
      <c r="I112" s="71"/>
      <c r="J112" s="97"/>
      <c r="K112" s="71"/>
      <c r="L112" s="97"/>
      <c r="M112" s="71"/>
      <c r="N112" s="97"/>
      <c r="O112" s="71"/>
      <c r="P112" s="97"/>
      <c r="Q112" s="71"/>
      <c r="R112" s="97"/>
      <c r="S112" s="71"/>
      <c r="T112" s="97"/>
      <c r="U112" s="71"/>
      <c r="V112" s="97"/>
      <c r="W112" s="71"/>
      <c r="X112" s="97"/>
      <c r="Y112" s="71"/>
      <c r="Z112" s="97"/>
      <c r="AA112" s="71"/>
      <c r="AB112" s="97"/>
      <c r="AC112" s="71"/>
      <c r="AD112" s="97"/>
      <c r="AE112" s="71"/>
      <c r="AF112" s="97"/>
      <c r="AG112" s="71"/>
      <c r="AH112" s="97"/>
      <c r="AI112" s="71"/>
      <c r="AJ112" s="71"/>
      <c r="AK112" s="71"/>
      <c r="AL112" s="71"/>
      <c r="AM112" s="71"/>
      <c r="AN112" s="71"/>
      <c r="AO112" s="71"/>
      <c r="AP112" s="71"/>
      <c r="AQ112" s="113"/>
      <c r="AR112" s="71"/>
      <c r="AS112" s="71"/>
      <c r="AT112" s="97"/>
      <c r="AU112" s="71"/>
      <c r="AV112" s="71"/>
      <c r="AW112" s="71"/>
      <c r="AX112" s="71"/>
      <c r="AY112" s="113"/>
      <c r="AZ112" s="71"/>
      <c r="BA112" s="71"/>
      <c r="BB112" s="71"/>
      <c r="BC112" s="71"/>
      <c r="BD112" s="71"/>
      <c r="BE112" s="113"/>
      <c r="BG112" s="71"/>
      <c r="BH112" s="97"/>
      <c r="BI112" s="71"/>
      <c r="BJ112" s="97"/>
      <c r="BK112" s="71"/>
      <c r="BL112" s="97"/>
      <c r="BM112" s="71"/>
      <c r="BN112" s="97"/>
      <c r="BO112" s="97"/>
      <c r="BP112" s="97"/>
    </row>
    <row r="113" spans="2:68" s="90" customFormat="1" ht="12.75">
      <c r="B113" s="91"/>
      <c r="C113" s="77" t="s">
        <v>31</v>
      </c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113"/>
      <c r="AR113" s="71"/>
      <c r="AS113" s="71"/>
      <c r="AT113" s="71"/>
      <c r="AU113" s="71"/>
      <c r="AV113" s="71"/>
      <c r="AW113" s="71"/>
      <c r="AX113" s="71"/>
      <c r="AY113" s="113"/>
      <c r="AZ113" s="71"/>
      <c r="BA113" s="71"/>
      <c r="BB113" s="71"/>
      <c r="BC113" s="71"/>
      <c r="BD113" s="71"/>
      <c r="BE113" s="113"/>
      <c r="BG113" s="71"/>
      <c r="BH113" s="97"/>
      <c r="BI113" s="71"/>
      <c r="BJ113" s="97"/>
      <c r="BK113" s="71"/>
      <c r="BL113" s="97"/>
      <c r="BM113" s="71"/>
      <c r="BN113" s="97"/>
      <c r="BO113" s="97"/>
      <c r="BP113" s="97"/>
    </row>
    <row r="114" spans="1:35" ht="12.75" outlineLevel="1">
      <c r="A114" s="1" t="s">
        <v>383</v>
      </c>
      <c r="B114" s="16" t="s">
        <v>384</v>
      </c>
      <c r="C114" s="1" t="s">
        <v>385</v>
      </c>
      <c r="E114" s="5">
        <v>12052.094000000001</v>
      </c>
      <c r="G114" s="5">
        <v>17526.748</v>
      </c>
      <c r="I114" s="9">
        <f aca="true" t="shared" si="32" ref="I114:I119">+E114-G114</f>
        <v>-5474.653999999999</v>
      </c>
      <c r="K114" s="21">
        <f aca="true" t="shared" si="33" ref="K114:K119">IF(G114&lt;0,IF(I114=0,0,IF(OR(G114=0,E114=0),"N.M.",IF(ABS(I114/G114)&gt;=10,"N.M.",I114/(-G114)))),IF(I114=0,0,IF(OR(G114=0,E114=0),"N.M.",IF(ABS(I114/G114)&gt;=10,"N.M.",I114/G114))))</f>
        <v>-0.3123599426430961</v>
      </c>
      <c r="M114" s="9">
        <v>63914.165</v>
      </c>
      <c r="O114" s="9">
        <v>86772.736</v>
      </c>
      <c r="Q114" s="9">
        <f aca="true" t="shared" si="34" ref="Q114:Q119">(+M114-O114)</f>
        <v>-22858.571000000004</v>
      </c>
      <c r="S114" s="21">
        <f aca="true" t="shared" si="35" ref="S114:S119">IF(O114&lt;0,IF(Q114=0,0,IF(OR(O114=0,M114=0),"N.M.",IF(ABS(Q114/O114)&gt;=10,"N.M.",Q114/(-O114)))),IF(Q114=0,0,IF(OR(O114=0,M114=0),"N.M.",IF(ABS(Q114/O114)&gt;=10,"N.M.",Q114/O114))))</f>
        <v>-0.2634303359986252</v>
      </c>
      <c r="U114" s="9">
        <v>120912.118</v>
      </c>
      <c r="W114" s="9">
        <v>144296.093</v>
      </c>
      <c r="Y114" s="9">
        <f aca="true" t="shared" si="36" ref="Y114:Y119">(+U114-W114)</f>
        <v>-23383.97499999999</v>
      </c>
      <c r="AA114" s="21">
        <f aca="true" t="shared" si="37" ref="AA114:AA119">IF(W114&lt;0,IF(Y114=0,0,IF(OR(W114=0,U114=0),"N.M.",IF(ABS(Y114/W114)&gt;=10,"N.M.",Y114/(-W114)))),IF(Y114=0,0,IF(OR(W114=0,U114=0),"N.M.",IF(ABS(Y114/W114)&gt;=10,"N.M.",Y114/W114))))</f>
        <v>-0.16205549654071363</v>
      </c>
      <c r="AC114" s="9">
        <v>524951.572</v>
      </c>
      <c r="AE114" s="9">
        <v>467056.757</v>
      </c>
      <c r="AG114" s="9">
        <f aca="true" t="shared" si="38" ref="AG114:AG119">(+AC114-AE114)</f>
        <v>57894.81500000006</v>
      </c>
      <c r="AI114" s="21">
        <f aca="true" t="shared" si="39" ref="AI114:AI119">IF(AE114&lt;0,IF(AG114=0,0,IF(OR(AE114=0,AC114=0),"N.M.",IF(ABS(AG114/AE114)&gt;=10,"N.M.",AG114/(-AE114)))),IF(AG114=0,0,IF(OR(AE114=0,AC114=0),"N.M.",IF(ABS(AG114/AE114)&gt;=10,"N.M.",AG114/AE114))))</f>
        <v>0.12395670147643333</v>
      </c>
    </row>
    <row r="115" spans="1:35" ht="12.75" outlineLevel="1">
      <c r="A115" s="1" t="s">
        <v>386</v>
      </c>
      <c r="B115" s="16" t="s">
        <v>387</v>
      </c>
      <c r="C115" s="1" t="s">
        <v>388</v>
      </c>
      <c r="E115" s="5">
        <v>8537426.25</v>
      </c>
      <c r="G115" s="5">
        <v>5365192.55</v>
      </c>
      <c r="I115" s="9">
        <f t="shared" si="32"/>
        <v>3172233.7</v>
      </c>
      <c r="K115" s="21">
        <f t="shared" si="33"/>
        <v>0.5912618550847724</v>
      </c>
      <c r="M115" s="9">
        <v>31606363.26</v>
      </c>
      <c r="O115" s="9">
        <v>29999990.02</v>
      </c>
      <c r="Q115" s="9">
        <f t="shared" si="34"/>
        <v>1606373.240000002</v>
      </c>
      <c r="S115" s="21">
        <f t="shared" si="35"/>
        <v>0.053545792479567034</v>
      </c>
      <c r="U115" s="9">
        <v>54848641.57</v>
      </c>
      <c r="W115" s="9">
        <v>55483207.4</v>
      </c>
      <c r="Y115" s="9">
        <f t="shared" si="36"/>
        <v>-634565.8299999982</v>
      </c>
      <c r="AA115" s="21">
        <f t="shared" si="37"/>
        <v>-0.011437079068359668</v>
      </c>
      <c r="AC115" s="9">
        <v>139388172.9</v>
      </c>
      <c r="AE115" s="9">
        <v>143149844.06</v>
      </c>
      <c r="AG115" s="9">
        <f t="shared" si="38"/>
        <v>-3761671.1599999964</v>
      </c>
      <c r="AI115" s="21">
        <f t="shared" si="39"/>
        <v>-0.026277857197129217</v>
      </c>
    </row>
    <row r="116" spans="1:35" ht="12.75" outlineLevel="1">
      <c r="A116" s="1" t="s">
        <v>389</v>
      </c>
      <c r="B116" s="16" t="s">
        <v>390</v>
      </c>
      <c r="C116" s="1" t="s">
        <v>391</v>
      </c>
      <c r="E116" s="5">
        <v>152953.79</v>
      </c>
      <c r="G116" s="5">
        <v>96395.02</v>
      </c>
      <c r="I116" s="9">
        <f t="shared" si="32"/>
        <v>56558.770000000004</v>
      </c>
      <c r="K116" s="21">
        <f t="shared" si="33"/>
        <v>0.5867395431838699</v>
      </c>
      <c r="M116" s="9">
        <v>602346.97</v>
      </c>
      <c r="O116" s="9">
        <v>522423.05</v>
      </c>
      <c r="Q116" s="9">
        <f t="shared" si="34"/>
        <v>79923.91999999998</v>
      </c>
      <c r="S116" s="21">
        <f t="shared" si="35"/>
        <v>0.15298697099984387</v>
      </c>
      <c r="U116" s="9">
        <v>1093218.05</v>
      </c>
      <c r="W116" s="9">
        <v>912219.62</v>
      </c>
      <c r="Y116" s="9">
        <f t="shared" si="36"/>
        <v>180998.43000000005</v>
      </c>
      <c r="AA116" s="21">
        <f t="shared" si="37"/>
        <v>0.19841541009609073</v>
      </c>
      <c r="AC116" s="9">
        <v>3011581.83</v>
      </c>
      <c r="AE116" s="9">
        <v>2633709.27</v>
      </c>
      <c r="AG116" s="9">
        <f t="shared" si="38"/>
        <v>377872.56000000006</v>
      </c>
      <c r="AI116" s="21">
        <f t="shared" si="39"/>
        <v>0.14347542619994652</v>
      </c>
    </row>
    <row r="117" spans="1:35" ht="12.75" outlineLevel="1">
      <c r="A117" s="1" t="s">
        <v>392</v>
      </c>
      <c r="B117" s="16" t="s">
        <v>393</v>
      </c>
      <c r="C117" s="1" t="s">
        <v>394</v>
      </c>
      <c r="E117" s="5">
        <v>-1411266</v>
      </c>
      <c r="G117" s="5">
        <v>-53103</v>
      </c>
      <c r="I117" s="9">
        <f t="shared" si="32"/>
        <v>-1358163</v>
      </c>
      <c r="K117" s="21" t="str">
        <f t="shared" si="33"/>
        <v>N.M.</v>
      </c>
      <c r="M117" s="9">
        <v>-1092599</v>
      </c>
      <c r="O117" s="9">
        <v>-1113522</v>
      </c>
      <c r="Q117" s="9">
        <f t="shared" si="34"/>
        <v>20923</v>
      </c>
      <c r="S117" s="21">
        <f t="shared" si="35"/>
        <v>0.018789929610730637</v>
      </c>
      <c r="U117" s="9">
        <v>-2066935</v>
      </c>
      <c r="W117" s="9">
        <v>976170</v>
      </c>
      <c r="Y117" s="9">
        <f t="shared" si="36"/>
        <v>-3043105</v>
      </c>
      <c r="AA117" s="21">
        <f t="shared" si="37"/>
        <v>-3.1173924623784792</v>
      </c>
      <c r="AC117" s="9">
        <v>-999232</v>
      </c>
      <c r="AE117" s="9">
        <v>-759801</v>
      </c>
      <c r="AG117" s="9">
        <f t="shared" si="38"/>
        <v>-239431</v>
      </c>
      <c r="AI117" s="21">
        <f t="shared" si="39"/>
        <v>-0.31512330202250327</v>
      </c>
    </row>
    <row r="118" spans="1:35" ht="12.75" outlineLevel="1">
      <c r="A118" s="1" t="s">
        <v>395</v>
      </c>
      <c r="B118" s="16" t="s">
        <v>396</v>
      </c>
      <c r="C118" s="1" t="s">
        <v>397</v>
      </c>
      <c r="E118" s="5">
        <v>0</v>
      </c>
      <c r="G118" s="5">
        <v>0</v>
      </c>
      <c r="I118" s="9">
        <f t="shared" si="32"/>
        <v>0</v>
      </c>
      <c r="K118" s="21">
        <f t="shared" si="33"/>
        <v>0</v>
      </c>
      <c r="M118" s="9">
        <v>0</v>
      </c>
      <c r="O118" s="9">
        <v>0</v>
      </c>
      <c r="Q118" s="9">
        <f t="shared" si="34"/>
        <v>0</v>
      </c>
      <c r="S118" s="21">
        <f t="shared" si="35"/>
        <v>0</v>
      </c>
      <c r="U118" s="9">
        <v>0</v>
      </c>
      <c r="W118" s="9">
        <v>0</v>
      </c>
      <c r="Y118" s="9">
        <f t="shared" si="36"/>
        <v>0</v>
      </c>
      <c r="AA118" s="21">
        <f t="shared" si="37"/>
        <v>0</v>
      </c>
      <c r="AC118" s="9">
        <v>1</v>
      </c>
      <c r="AE118" s="9">
        <v>1</v>
      </c>
      <c r="AG118" s="9">
        <f t="shared" si="38"/>
        <v>0</v>
      </c>
      <c r="AI118" s="21">
        <f t="shared" si="39"/>
        <v>0</v>
      </c>
    </row>
    <row r="119" spans="1:35" ht="12.75" outlineLevel="1">
      <c r="A119" s="1" t="s">
        <v>398</v>
      </c>
      <c r="B119" s="16" t="s">
        <v>399</v>
      </c>
      <c r="C119" s="1" t="s">
        <v>400</v>
      </c>
      <c r="E119" s="5">
        <v>302589.19</v>
      </c>
      <c r="G119" s="5">
        <v>727631.32</v>
      </c>
      <c r="I119" s="9">
        <f t="shared" si="32"/>
        <v>-425042.12999999995</v>
      </c>
      <c r="K119" s="21">
        <f t="shared" si="33"/>
        <v>-0.5841449073412618</v>
      </c>
      <c r="M119" s="9">
        <v>435088.38</v>
      </c>
      <c r="O119" s="9">
        <v>1350591.3</v>
      </c>
      <c r="Q119" s="9">
        <f t="shared" si="34"/>
        <v>-915502.92</v>
      </c>
      <c r="S119" s="21">
        <f t="shared" si="35"/>
        <v>-0.6778534113169543</v>
      </c>
      <c r="U119" s="9">
        <v>732389.51</v>
      </c>
      <c r="W119" s="9">
        <v>1440303.95</v>
      </c>
      <c r="Y119" s="9">
        <f t="shared" si="36"/>
        <v>-707914.44</v>
      </c>
      <c r="AA119" s="21">
        <f t="shared" si="37"/>
        <v>-0.491503505214993</v>
      </c>
      <c r="AC119" s="9">
        <v>1724320.28</v>
      </c>
      <c r="AE119" s="9">
        <v>1921473.85</v>
      </c>
      <c r="AG119" s="9">
        <f t="shared" si="38"/>
        <v>-197153.57000000007</v>
      </c>
      <c r="AI119" s="21">
        <f t="shared" si="39"/>
        <v>-0.10260538804626462</v>
      </c>
    </row>
    <row r="120" spans="1:68" s="90" customFormat="1" ht="12.75">
      <c r="A120" s="90" t="s">
        <v>32</v>
      </c>
      <c r="B120" s="91"/>
      <c r="C120" s="77" t="s">
        <v>1060</v>
      </c>
      <c r="D120" s="105"/>
      <c r="E120" s="105">
        <v>7593755.324</v>
      </c>
      <c r="F120" s="105"/>
      <c r="G120" s="105">
        <v>6153642.637999999</v>
      </c>
      <c r="H120" s="105"/>
      <c r="I120" s="9">
        <f>+E120-G120</f>
        <v>1440112.6860000007</v>
      </c>
      <c r="J120" s="37" t="str">
        <f>IF((+E120-G120)=(I120),"  ",$AO$500)</f>
        <v>  </v>
      </c>
      <c r="K120" s="38">
        <f>IF(G120&lt;0,IF(I120=0,0,IF(OR(G120=0,E120=0),"N.M.",IF(ABS(I120/G120)&gt;=10,"N.M.",I120/(-G120)))),IF(I120=0,0,IF(OR(G120=0,E120=0),"N.M.",IF(ABS(I120/G120)&gt;=10,"N.M.",I120/G120))))</f>
        <v>0.2340260510265921</v>
      </c>
      <c r="L120" s="39"/>
      <c r="M120" s="5">
        <v>31615113.775</v>
      </c>
      <c r="N120" s="9"/>
      <c r="O120" s="5">
        <v>30846255.106000002</v>
      </c>
      <c r="P120" s="9"/>
      <c r="Q120" s="9">
        <f>(+M120-O120)</f>
        <v>768858.668999996</v>
      </c>
      <c r="R120" s="37" t="str">
        <f>IF((+M120-O120)=(Q120),"  ",$AO$500)</f>
        <v>  </v>
      </c>
      <c r="S120" s="38">
        <f>IF(O120&lt;0,IF(Q120=0,0,IF(OR(O120=0,M120=0),"N.M.",IF(ABS(Q120/O120)&gt;=10,"N.M.",Q120/(-O120)))),IF(Q120=0,0,IF(OR(O120=0,M120=0),"N.M.",IF(ABS(Q120/O120)&gt;=10,"N.M.",Q120/O120))))</f>
        <v>0.0249255109366726</v>
      </c>
      <c r="T120" s="39"/>
      <c r="U120" s="9">
        <v>54728226.247999996</v>
      </c>
      <c r="V120" s="9"/>
      <c r="W120" s="9">
        <v>58956197.063</v>
      </c>
      <c r="X120" s="9"/>
      <c r="Y120" s="9">
        <f>(+U120-W120)</f>
        <v>-4227970.815000005</v>
      </c>
      <c r="Z120" s="37" t="str">
        <f>IF((+U120-W120)=(Y120),"  ",$AO$500)</f>
        <v>  </v>
      </c>
      <c r="AA120" s="38">
        <f>IF(W120&lt;0,IF(Y120=0,0,IF(OR(W120=0,U120=0),"N.M.",IF(ABS(Y120/W120)&gt;=10,"N.M.",Y120/(-W120)))),IF(Y120=0,0,IF(OR(W120=0,U120=0),"N.M.",IF(ABS(Y120/W120)&gt;=10,"N.M.",Y120/W120))))</f>
        <v>-0.07171376421179335</v>
      </c>
      <c r="AB120" s="39"/>
      <c r="AC120" s="9">
        <v>143649795.582</v>
      </c>
      <c r="AD120" s="9"/>
      <c r="AE120" s="9">
        <v>147412283.937</v>
      </c>
      <c r="AF120" s="9"/>
      <c r="AG120" s="9">
        <f>(+AC120-AE120)</f>
        <v>-3762488.355000019</v>
      </c>
      <c r="AH120" s="37" t="str">
        <f>IF((+AC120-AE120)=(AG120),"  ",$AO$500)</f>
        <v>  </v>
      </c>
      <c r="AI120" s="38">
        <f>IF(AE120&lt;0,IF(AG120=0,0,IF(OR(AE120=0,AC120=0),"N.M.",IF(ABS(AG120/AE120)&gt;=10,"N.M.",AG120/(-AE120)))),IF(AG120=0,0,IF(OR(AE120=0,AC120=0),"N.M.",IF(ABS(AG120/AE120)&gt;=10,"N.M.",AG120/AE120))))</f>
        <v>-0.025523574118205807</v>
      </c>
      <c r="AJ120" s="105"/>
      <c r="AK120" s="105"/>
      <c r="AL120" s="105"/>
      <c r="AM120" s="105"/>
      <c r="AN120" s="105"/>
      <c r="AO120" s="105"/>
      <c r="AP120" s="106"/>
      <c r="AQ120" s="107"/>
      <c r="AR120" s="108"/>
      <c r="AS120" s="105"/>
      <c r="AT120" s="105"/>
      <c r="AU120" s="105"/>
      <c r="AV120" s="105"/>
      <c r="AW120" s="105"/>
      <c r="AX120" s="106"/>
      <c r="AY120" s="107"/>
      <c r="AZ120" s="108"/>
      <c r="BA120" s="105"/>
      <c r="BB120" s="105"/>
      <c r="BC120" s="105"/>
      <c r="BD120" s="106"/>
      <c r="BE120" s="107"/>
      <c r="BF120" s="108"/>
      <c r="BG120" s="105"/>
      <c r="BH120" s="109"/>
      <c r="BI120" s="105"/>
      <c r="BJ120" s="109"/>
      <c r="BK120" s="105"/>
      <c r="BL120" s="109"/>
      <c r="BM120" s="105"/>
      <c r="BN120" s="97"/>
      <c r="BO120" s="97"/>
      <c r="BP120" s="97"/>
    </row>
    <row r="121" spans="1:35" ht="12.75" outlineLevel="1">
      <c r="A121" s="1" t="s">
        <v>401</v>
      </c>
      <c r="B121" s="16" t="s">
        <v>402</v>
      </c>
      <c r="C121" s="1" t="s">
        <v>1061</v>
      </c>
      <c r="E121" s="5">
        <v>0</v>
      </c>
      <c r="G121" s="5">
        <v>3973.75</v>
      </c>
      <c r="I121" s="9">
        <f aca="true" t="shared" si="40" ref="I121:I144">+E121-G121</f>
        <v>-3973.75</v>
      </c>
      <c r="K121" s="21" t="str">
        <f aca="true" t="shared" si="41" ref="K121:K144">IF(G121&lt;0,IF(I121=0,0,IF(OR(G121=0,E121=0),"N.M.",IF(ABS(I121/G121)&gt;=10,"N.M.",I121/(-G121)))),IF(I121=0,0,IF(OR(G121=0,E121=0),"N.M.",IF(ABS(I121/G121)&gt;=10,"N.M.",I121/G121))))</f>
        <v>N.M.</v>
      </c>
      <c r="M121" s="9">
        <v>0</v>
      </c>
      <c r="O121" s="9">
        <v>5188.29</v>
      </c>
      <c r="Q121" s="9">
        <f aca="true" t="shared" si="42" ref="Q121:Q144">(+M121-O121)</f>
        <v>-5188.29</v>
      </c>
      <c r="S121" s="21" t="str">
        <f aca="true" t="shared" si="43" ref="S121:S144">IF(O121&lt;0,IF(Q121=0,0,IF(OR(O121=0,M121=0),"N.M.",IF(ABS(Q121/O121)&gt;=10,"N.M.",Q121/(-O121)))),IF(Q121=0,0,IF(OR(O121=0,M121=0),"N.M.",IF(ABS(Q121/O121)&gt;=10,"N.M.",Q121/O121))))</f>
        <v>N.M.</v>
      </c>
      <c r="U121" s="9">
        <v>0</v>
      </c>
      <c r="W121" s="9">
        <v>6432.49</v>
      </c>
      <c r="Y121" s="9">
        <f aca="true" t="shared" si="44" ref="Y121:Y144">(+U121-W121)</f>
        <v>-6432.49</v>
      </c>
      <c r="AA121" s="21" t="str">
        <f aca="true" t="shared" si="45" ref="AA121:AA144">IF(W121&lt;0,IF(Y121=0,0,IF(OR(W121=0,U121=0),"N.M.",IF(ABS(Y121/W121)&gt;=10,"N.M.",Y121/(-W121)))),IF(Y121=0,0,IF(OR(W121=0,U121=0),"N.M.",IF(ABS(Y121/W121)&gt;=10,"N.M.",Y121/W121))))</f>
        <v>N.M.</v>
      </c>
      <c r="AC121" s="9">
        <v>8129.27</v>
      </c>
      <c r="AE121" s="9">
        <v>17724.81</v>
      </c>
      <c r="AG121" s="9">
        <f aca="true" t="shared" si="46" ref="AG121:AG144">(+AC121-AE121)</f>
        <v>-9595.54</v>
      </c>
      <c r="AI121" s="21">
        <f aca="true" t="shared" si="47" ref="AI121:AI144">IF(AE121&lt;0,IF(AG121=0,0,IF(OR(AE121=0,AC121=0),"N.M.",IF(ABS(AG121/AE121)&gt;=10,"N.M.",AG121/(-AE121)))),IF(AG121=0,0,IF(OR(AE121=0,AC121=0),"N.M.",IF(ABS(AG121/AE121)&gt;=10,"N.M.",AG121/AE121))))</f>
        <v>-0.5413620794806827</v>
      </c>
    </row>
    <row r="122" spans="1:35" ht="12.75" outlineLevel="1">
      <c r="A122" s="1" t="s">
        <v>403</v>
      </c>
      <c r="B122" s="16" t="s">
        <v>404</v>
      </c>
      <c r="C122" s="1" t="s">
        <v>1062</v>
      </c>
      <c r="E122" s="5">
        <v>0</v>
      </c>
      <c r="G122" s="5">
        <v>0</v>
      </c>
      <c r="I122" s="9">
        <f t="shared" si="40"/>
        <v>0</v>
      </c>
      <c r="K122" s="21">
        <f t="shared" si="41"/>
        <v>0</v>
      </c>
      <c r="M122" s="9">
        <v>0</v>
      </c>
      <c r="O122" s="9">
        <v>0</v>
      </c>
      <c r="Q122" s="9">
        <f t="shared" si="42"/>
        <v>0</v>
      </c>
      <c r="S122" s="21">
        <f t="shared" si="43"/>
        <v>0</v>
      </c>
      <c r="U122" s="9">
        <v>0</v>
      </c>
      <c r="W122" s="9">
        <v>0</v>
      </c>
      <c r="Y122" s="9">
        <f t="shared" si="44"/>
        <v>0</v>
      </c>
      <c r="AA122" s="21">
        <f t="shared" si="45"/>
        <v>0</v>
      </c>
      <c r="AC122" s="9">
        <v>0</v>
      </c>
      <c r="AE122" s="9">
        <v>92458.5</v>
      </c>
      <c r="AG122" s="9">
        <f t="shared" si="46"/>
        <v>-92458.5</v>
      </c>
      <c r="AI122" s="21" t="str">
        <f t="shared" si="47"/>
        <v>N.M.</v>
      </c>
    </row>
    <row r="123" spans="1:35" ht="12.75" outlineLevel="1">
      <c r="A123" s="1" t="s">
        <v>405</v>
      </c>
      <c r="B123" s="16" t="s">
        <v>406</v>
      </c>
      <c r="C123" s="1" t="s">
        <v>1063</v>
      </c>
      <c r="E123" s="5">
        <v>55584.38</v>
      </c>
      <c r="G123" s="5">
        <v>98324.34</v>
      </c>
      <c r="I123" s="9">
        <f t="shared" si="40"/>
        <v>-42739.96</v>
      </c>
      <c r="K123" s="21">
        <f t="shared" si="41"/>
        <v>-0.4346834161307363</v>
      </c>
      <c r="M123" s="9">
        <v>135470.65</v>
      </c>
      <c r="O123" s="9">
        <v>300578.91</v>
      </c>
      <c r="Q123" s="9">
        <f t="shared" si="42"/>
        <v>-165108.25999999998</v>
      </c>
      <c r="S123" s="21">
        <f t="shared" si="43"/>
        <v>-0.5493008807570697</v>
      </c>
      <c r="U123" s="9">
        <v>352149.25</v>
      </c>
      <c r="W123" s="9">
        <v>513382.34</v>
      </c>
      <c r="Y123" s="9">
        <f t="shared" si="44"/>
        <v>-161233.09000000003</v>
      </c>
      <c r="AA123" s="21">
        <f t="shared" si="45"/>
        <v>-0.3140604524884904</v>
      </c>
      <c r="AC123" s="9">
        <v>799792.65</v>
      </c>
      <c r="AE123" s="9">
        <v>1766464.62</v>
      </c>
      <c r="AG123" s="9">
        <f t="shared" si="46"/>
        <v>-966671.9700000001</v>
      </c>
      <c r="AI123" s="21">
        <f t="shared" si="47"/>
        <v>-0.5472353983517655</v>
      </c>
    </row>
    <row r="124" spans="1:35" ht="12.75" outlineLevel="1">
      <c r="A124" s="1" t="s">
        <v>407</v>
      </c>
      <c r="B124" s="16" t="s">
        <v>408</v>
      </c>
      <c r="C124" s="1" t="s">
        <v>1064</v>
      </c>
      <c r="E124" s="5">
        <v>612378.14</v>
      </c>
      <c r="G124" s="5">
        <v>113774.58</v>
      </c>
      <c r="I124" s="9">
        <f t="shared" si="40"/>
        <v>498603.56</v>
      </c>
      <c r="K124" s="21">
        <f t="shared" si="41"/>
        <v>4.382381020435321</v>
      </c>
      <c r="M124" s="9">
        <v>2083200.33</v>
      </c>
      <c r="O124" s="9">
        <v>113774.58</v>
      </c>
      <c r="Q124" s="9">
        <f t="shared" si="42"/>
        <v>1969425.75</v>
      </c>
      <c r="S124" s="21" t="str">
        <f t="shared" si="43"/>
        <v>N.M.</v>
      </c>
      <c r="U124" s="9">
        <v>3275518.97</v>
      </c>
      <c r="W124" s="9">
        <v>113784.58</v>
      </c>
      <c r="Y124" s="9">
        <f t="shared" si="44"/>
        <v>3161734.39</v>
      </c>
      <c r="AA124" s="21" t="str">
        <f t="shared" si="45"/>
        <v>N.M.</v>
      </c>
      <c r="AC124" s="9">
        <v>7745530.460000001</v>
      </c>
      <c r="AE124" s="9">
        <v>122398.53</v>
      </c>
      <c r="AG124" s="9">
        <f t="shared" si="46"/>
        <v>7623131.930000001</v>
      </c>
      <c r="AI124" s="21" t="str">
        <f t="shared" si="47"/>
        <v>N.M.</v>
      </c>
    </row>
    <row r="125" spans="1:35" ht="12.75" outlineLevel="1">
      <c r="A125" s="1" t="s">
        <v>409</v>
      </c>
      <c r="B125" s="16" t="s">
        <v>410</v>
      </c>
      <c r="C125" s="1" t="s">
        <v>1065</v>
      </c>
      <c r="E125" s="5">
        <v>-5.44</v>
      </c>
      <c r="G125" s="5">
        <v>0</v>
      </c>
      <c r="I125" s="9">
        <f t="shared" si="40"/>
        <v>-5.44</v>
      </c>
      <c r="K125" s="21" t="str">
        <f t="shared" si="41"/>
        <v>N.M.</v>
      </c>
      <c r="M125" s="9">
        <v>7.24</v>
      </c>
      <c r="O125" s="9">
        <v>0</v>
      </c>
      <c r="Q125" s="9">
        <f t="shared" si="42"/>
        <v>7.24</v>
      </c>
      <c r="S125" s="21" t="str">
        <f t="shared" si="43"/>
        <v>N.M.</v>
      </c>
      <c r="U125" s="9">
        <v>6.39</v>
      </c>
      <c r="W125" s="9">
        <v>0.6</v>
      </c>
      <c r="Y125" s="9">
        <f t="shared" si="44"/>
        <v>5.79</v>
      </c>
      <c r="AA125" s="21">
        <f t="shared" si="45"/>
        <v>9.65</v>
      </c>
      <c r="AC125" s="9">
        <v>1650.13</v>
      </c>
      <c r="AE125" s="9">
        <v>2305.64</v>
      </c>
      <c r="AG125" s="9">
        <f t="shared" si="46"/>
        <v>-655.5099999999998</v>
      </c>
      <c r="AI125" s="21">
        <f t="shared" si="47"/>
        <v>-0.28430717718290793</v>
      </c>
    </row>
    <row r="126" spans="1:35" ht="12.75" outlineLevel="1">
      <c r="A126" s="1" t="s">
        <v>411</v>
      </c>
      <c r="B126" s="16" t="s">
        <v>412</v>
      </c>
      <c r="C126" s="1" t="s">
        <v>1066</v>
      </c>
      <c r="E126" s="5">
        <v>0</v>
      </c>
      <c r="G126" s="5">
        <v>145908.18</v>
      </c>
      <c r="I126" s="9">
        <f t="shared" si="40"/>
        <v>-145908.18</v>
      </c>
      <c r="K126" s="21" t="str">
        <f t="shared" si="41"/>
        <v>N.M.</v>
      </c>
      <c r="M126" s="9">
        <v>0</v>
      </c>
      <c r="O126" s="9">
        <v>529801.57</v>
      </c>
      <c r="Q126" s="9">
        <f t="shared" si="42"/>
        <v>-529801.57</v>
      </c>
      <c r="S126" s="21" t="str">
        <f t="shared" si="43"/>
        <v>N.M.</v>
      </c>
      <c r="U126" s="9">
        <v>0</v>
      </c>
      <c r="W126" s="9">
        <v>695658.13</v>
      </c>
      <c r="Y126" s="9">
        <f t="shared" si="44"/>
        <v>-695658.13</v>
      </c>
      <c r="AA126" s="21" t="str">
        <f t="shared" si="45"/>
        <v>N.M.</v>
      </c>
      <c r="AC126" s="9">
        <v>-10356.71</v>
      </c>
      <c r="AE126" s="9">
        <v>2778455.81</v>
      </c>
      <c r="AG126" s="9">
        <f t="shared" si="46"/>
        <v>-2788812.52</v>
      </c>
      <c r="AI126" s="21">
        <f t="shared" si="47"/>
        <v>-1.0037275057471582</v>
      </c>
    </row>
    <row r="127" spans="1:35" ht="12.75" outlineLevel="1">
      <c r="A127" s="1" t="s">
        <v>413</v>
      </c>
      <c r="B127" s="16" t="s">
        <v>414</v>
      </c>
      <c r="C127" s="1" t="s">
        <v>1067</v>
      </c>
      <c r="E127" s="5">
        <v>13913.11</v>
      </c>
      <c r="G127" s="5">
        <v>-463.34</v>
      </c>
      <c r="I127" s="9">
        <f t="shared" si="40"/>
        <v>14376.45</v>
      </c>
      <c r="K127" s="21" t="str">
        <f t="shared" si="41"/>
        <v>N.M.</v>
      </c>
      <c r="M127" s="9">
        <v>15124.12</v>
      </c>
      <c r="O127" s="9">
        <v>-6450.36</v>
      </c>
      <c r="Q127" s="9">
        <f t="shared" si="42"/>
        <v>21574.48</v>
      </c>
      <c r="S127" s="21">
        <f t="shared" si="43"/>
        <v>3.3446939395630633</v>
      </c>
      <c r="U127" s="9">
        <v>-9162.16</v>
      </c>
      <c r="W127" s="9">
        <v>-11311.11</v>
      </c>
      <c r="Y127" s="9">
        <f t="shared" si="44"/>
        <v>2148.9500000000007</v>
      </c>
      <c r="AA127" s="21">
        <f t="shared" si="45"/>
        <v>0.18998577504771863</v>
      </c>
      <c r="AC127" s="9">
        <v>-3754.46</v>
      </c>
      <c r="AE127" s="9">
        <v>422475.7</v>
      </c>
      <c r="AG127" s="9">
        <f t="shared" si="46"/>
        <v>-426230.16000000003</v>
      </c>
      <c r="AI127" s="21">
        <f t="shared" si="47"/>
        <v>-1.0088868069808512</v>
      </c>
    </row>
    <row r="128" spans="1:35" ht="12.75" outlineLevel="1">
      <c r="A128" s="1" t="s">
        <v>415</v>
      </c>
      <c r="B128" s="16" t="s">
        <v>416</v>
      </c>
      <c r="C128" s="1" t="s">
        <v>1068</v>
      </c>
      <c r="E128" s="5">
        <v>2517.95</v>
      </c>
      <c r="G128" s="5">
        <v>-854.02</v>
      </c>
      <c r="I128" s="9">
        <f t="shared" si="40"/>
        <v>3371.97</v>
      </c>
      <c r="K128" s="21">
        <f t="shared" si="41"/>
        <v>3.9483501557340577</v>
      </c>
      <c r="M128" s="9">
        <v>10465.33</v>
      </c>
      <c r="O128" s="9">
        <v>-7473.32</v>
      </c>
      <c r="Q128" s="9">
        <f t="shared" si="42"/>
        <v>17938.65</v>
      </c>
      <c r="S128" s="21">
        <f t="shared" si="43"/>
        <v>2.400358876643848</v>
      </c>
      <c r="U128" s="9">
        <v>4865.07</v>
      </c>
      <c r="W128" s="9">
        <v>-2184.4</v>
      </c>
      <c r="Y128" s="9">
        <f t="shared" si="44"/>
        <v>7049.469999999999</v>
      </c>
      <c r="AA128" s="21">
        <f t="shared" si="45"/>
        <v>3.227188243911371</v>
      </c>
      <c r="AC128" s="9">
        <v>11330.35</v>
      </c>
      <c r="AE128" s="9">
        <v>41276.13</v>
      </c>
      <c r="AG128" s="9">
        <f t="shared" si="46"/>
        <v>-29945.78</v>
      </c>
      <c r="AI128" s="21">
        <f t="shared" si="47"/>
        <v>-0.7254987325604412</v>
      </c>
    </row>
    <row r="129" spans="1:35" ht="12.75" outlineLevel="1">
      <c r="A129" s="1" t="s">
        <v>417</v>
      </c>
      <c r="B129" s="16" t="s">
        <v>418</v>
      </c>
      <c r="C129" s="1" t="s">
        <v>1069</v>
      </c>
      <c r="E129" s="5">
        <v>16147.45</v>
      </c>
      <c r="G129" s="5">
        <v>-296.52</v>
      </c>
      <c r="I129" s="9">
        <f t="shared" si="40"/>
        <v>16443.97</v>
      </c>
      <c r="K129" s="21" t="str">
        <f t="shared" si="41"/>
        <v>N.M.</v>
      </c>
      <c r="M129" s="9">
        <v>61176.2</v>
      </c>
      <c r="O129" s="9">
        <v>6009.5</v>
      </c>
      <c r="Q129" s="9">
        <f t="shared" si="42"/>
        <v>55166.7</v>
      </c>
      <c r="S129" s="21">
        <f t="shared" si="43"/>
        <v>9.17991513437058</v>
      </c>
      <c r="U129" s="9">
        <v>135339.42</v>
      </c>
      <c r="W129" s="9">
        <v>21754.04</v>
      </c>
      <c r="Y129" s="9">
        <f t="shared" si="44"/>
        <v>113585.38</v>
      </c>
      <c r="AA129" s="21">
        <f t="shared" si="45"/>
        <v>5.221346471735825</v>
      </c>
      <c r="AC129" s="9">
        <v>256499.41</v>
      </c>
      <c r="AE129" s="9">
        <v>186993.86</v>
      </c>
      <c r="AG129" s="9">
        <f t="shared" si="46"/>
        <v>69505.55000000002</v>
      </c>
      <c r="AI129" s="21">
        <f t="shared" si="47"/>
        <v>0.37169963762446545</v>
      </c>
    </row>
    <row r="130" spans="1:35" ht="12.75" outlineLevel="1">
      <c r="A130" s="1" t="s">
        <v>419</v>
      </c>
      <c r="B130" s="16" t="s">
        <v>420</v>
      </c>
      <c r="C130" s="1" t="s">
        <v>1070</v>
      </c>
      <c r="E130" s="5">
        <v>0</v>
      </c>
      <c r="G130" s="5">
        <v>24019.7</v>
      </c>
      <c r="I130" s="9">
        <f t="shared" si="40"/>
        <v>-24019.7</v>
      </c>
      <c r="K130" s="21" t="str">
        <f t="shared" si="41"/>
        <v>N.M.</v>
      </c>
      <c r="M130" s="9">
        <v>0</v>
      </c>
      <c r="O130" s="9">
        <v>63415.04</v>
      </c>
      <c r="Q130" s="9">
        <f t="shared" si="42"/>
        <v>-63415.04</v>
      </c>
      <c r="S130" s="21" t="str">
        <f t="shared" si="43"/>
        <v>N.M.</v>
      </c>
      <c r="U130" s="9">
        <v>0</v>
      </c>
      <c r="W130" s="9">
        <v>97000.95</v>
      </c>
      <c r="Y130" s="9">
        <f t="shared" si="44"/>
        <v>-97000.95</v>
      </c>
      <c r="AA130" s="21" t="str">
        <f t="shared" si="45"/>
        <v>N.M.</v>
      </c>
      <c r="AC130" s="9">
        <v>39035.29</v>
      </c>
      <c r="AE130" s="9">
        <v>372946.33</v>
      </c>
      <c r="AG130" s="9">
        <f t="shared" si="46"/>
        <v>-333911.04000000004</v>
      </c>
      <c r="AI130" s="21">
        <f t="shared" si="47"/>
        <v>-0.8953326876818979</v>
      </c>
    </row>
    <row r="131" spans="1:35" ht="12.75" outlineLevel="1">
      <c r="A131" s="1" t="s">
        <v>421</v>
      </c>
      <c r="B131" s="16" t="s">
        <v>422</v>
      </c>
      <c r="C131" s="1" t="s">
        <v>1071</v>
      </c>
      <c r="E131" s="5">
        <v>0</v>
      </c>
      <c r="G131" s="5">
        <v>332.3</v>
      </c>
      <c r="I131" s="9">
        <f t="shared" si="40"/>
        <v>-332.3</v>
      </c>
      <c r="K131" s="21" t="str">
        <f t="shared" si="41"/>
        <v>N.M.</v>
      </c>
      <c r="M131" s="9">
        <v>0</v>
      </c>
      <c r="O131" s="9">
        <v>1119.86</v>
      </c>
      <c r="Q131" s="9">
        <f t="shared" si="42"/>
        <v>-1119.86</v>
      </c>
      <c r="S131" s="21" t="str">
        <f t="shared" si="43"/>
        <v>N.M.</v>
      </c>
      <c r="U131" s="9">
        <v>0</v>
      </c>
      <c r="W131" s="9">
        <v>1858.97</v>
      </c>
      <c r="Y131" s="9">
        <f t="shared" si="44"/>
        <v>-1858.97</v>
      </c>
      <c r="AA131" s="21" t="str">
        <f t="shared" si="45"/>
        <v>N.M.</v>
      </c>
      <c r="AC131" s="9">
        <v>766.98</v>
      </c>
      <c r="AE131" s="9">
        <v>4191.14</v>
      </c>
      <c r="AG131" s="9">
        <f t="shared" si="46"/>
        <v>-3424.1600000000003</v>
      </c>
      <c r="AI131" s="21">
        <f t="shared" si="47"/>
        <v>-0.816999670733977</v>
      </c>
    </row>
    <row r="132" spans="1:35" ht="12.75" outlineLevel="1">
      <c r="A132" s="1" t="s">
        <v>423</v>
      </c>
      <c r="B132" s="16" t="s">
        <v>424</v>
      </c>
      <c r="C132" s="1" t="s">
        <v>1072</v>
      </c>
      <c r="E132" s="5">
        <v>0</v>
      </c>
      <c r="G132" s="5">
        <v>-13186</v>
      </c>
      <c r="I132" s="9">
        <f t="shared" si="40"/>
        <v>13186</v>
      </c>
      <c r="K132" s="21" t="str">
        <f t="shared" si="41"/>
        <v>N.M.</v>
      </c>
      <c r="M132" s="9">
        <v>0</v>
      </c>
      <c r="O132" s="9">
        <v>-74589</v>
      </c>
      <c r="Q132" s="9">
        <f t="shared" si="42"/>
        <v>74589</v>
      </c>
      <c r="S132" s="21" t="str">
        <f t="shared" si="43"/>
        <v>N.M.</v>
      </c>
      <c r="U132" s="9">
        <v>0</v>
      </c>
      <c r="W132" s="9">
        <v>-140967</v>
      </c>
      <c r="Y132" s="9">
        <f t="shared" si="44"/>
        <v>140967</v>
      </c>
      <c r="AA132" s="21" t="str">
        <f t="shared" si="45"/>
        <v>N.M.</v>
      </c>
      <c r="AC132" s="9">
        <v>8605</v>
      </c>
      <c r="AE132" s="9">
        <v>-620879</v>
      </c>
      <c r="AG132" s="9">
        <f t="shared" si="46"/>
        <v>629484</v>
      </c>
      <c r="AI132" s="21">
        <f t="shared" si="47"/>
        <v>1.0138593832292604</v>
      </c>
    </row>
    <row r="133" spans="1:35" ht="12.75" outlineLevel="1">
      <c r="A133" s="1" t="s">
        <v>425</v>
      </c>
      <c r="B133" s="16" t="s">
        <v>426</v>
      </c>
      <c r="C133" s="1" t="s">
        <v>1073</v>
      </c>
      <c r="E133" s="5">
        <v>0</v>
      </c>
      <c r="G133" s="5">
        <v>0</v>
      </c>
      <c r="I133" s="9">
        <f t="shared" si="40"/>
        <v>0</v>
      </c>
      <c r="K133" s="21">
        <f t="shared" si="41"/>
        <v>0</v>
      </c>
      <c r="M133" s="9">
        <v>0</v>
      </c>
      <c r="O133" s="9">
        <v>0</v>
      </c>
      <c r="Q133" s="9">
        <f t="shared" si="42"/>
        <v>0</v>
      </c>
      <c r="S133" s="21">
        <f t="shared" si="43"/>
        <v>0</v>
      </c>
      <c r="U133" s="9">
        <v>0</v>
      </c>
      <c r="W133" s="9">
        <v>-1</v>
      </c>
      <c r="Y133" s="9">
        <f t="shared" si="44"/>
        <v>1</v>
      </c>
      <c r="AA133" s="21" t="str">
        <f t="shared" si="45"/>
        <v>N.M.</v>
      </c>
      <c r="AC133" s="9">
        <v>0</v>
      </c>
      <c r="AE133" s="9">
        <v>-633</v>
      </c>
      <c r="AG133" s="9">
        <f t="shared" si="46"/>
        <v>633</v>
      </c>
      <c r="AI133" s="21" t="str">
        <f t="shared" si="47"/>
        <v>N.M.</v>
      </c>
    </row>
    <row r="134" spans="1:35" ht="12.75" outlineLevel="1">
      <c r="A134" s="1" t="s">
        <v>427</v>
      </c>
      <c r="B134" s="16" t="s">
        <v>428</v>
      </c>
      <c r="C134" s="1" t="s">
        <v>1074</v>
      </c>
      <c r="E134" s="5">
        <v>0</v>
      </c>
      <c r="G134" s="5">
        <v>0</v>
      </c>
      <c r="I134" s="9">
        <f t="shared" si="40"/>
        <v>0</v>
      </c>
      <c r="K134" s="21">
        <f t="shared" si="41"/>
        <v>0</v>
      </c>
      <c r="M134" s="9">
        <v>0</v>
      </c>
      <c r="O134" s="9">
        <v>0</v>
      </c>
      <c r="Q134" s="9">
        <f t="shared" si="42"/>
        <v>0</v>
      </c>
      <c r="S134" s="21">
        <f t="shared" si="43"/>
        <v>0</v>
      </c>
      <c r="U134" s="9">
        <v>0</v>
      </c>
      <c r="W134" s="9">
        <v>0</v>
      </c>
      <c r="Y134" s="9">
        <f t="shared" si="44"/>
        <v>0</v>
      </c>
      <c r="AA134" s="21">
        <f t="shared" si="45"/>
        <v>0</v>
      </c>
      <c r="AC134" s="9">
        <v>0</v>
      </c>
      <c r="AE134" s="9">
        <v>-681119.93</v>
      </c>
      <c r="AG134" s="9">
        <f t="shared" si="46"/>
        <v>681119.93</v>
      </c>
      <c r="AI134" s="21" t="str">
        <f t="shared" si="47"/>
        <v>N.M.</v>
      </c>
    </row>
    <row r="135" spans="1:35" ht="12.75" outlineLevel="1">
      <c r="A135" s="1" t="s">
        <v>429</v>
      </c>
      <c r="B135" s="16" t="s">
        <v>430</v>
      </c>
      <c r="C135" s="1" t="s">
        <v>1075</v>
      </c>
      <c r="E135" s="5">
        <v>0</v>
      </c>
      <c r="G135" s="5">
        <v>156728.38</v>
      </c>
      <c r="I135" s="9">
        <f t="shared" si="40"/>
        <v>-156728.38</v>
      </c>
      <c r="K135" s="21" t="str">
        <f t="shared" si="41"/>
        <v>N.M.</v>
      </c>
      <c r="M135" s="9">
        <v>0</v>
      </c>
      <c r="O135" s="9">
        <v>357047.13</v>
      </c>
      <c r="Q135" s="9">
        <f t="shared" si="42"/>
        <v>-357047.13</v>
      </c>
      <c r="S135" s="21" t="str">
        <f t="shared" si="43"/>
        <v>N.M.</v>
      </c>
      <c r="U135" s="9">
        <v>0</v>
      </c>
      <c r="W135" s="9">
        <v>579844.86</v>
      </c>
      <c r="Y135" s="9">
        <f t="shared" si="44"/>
        <v>-579844.86</v>
      </c>
      <c r="AA135" s="21" t="str">
        <f t="shared" si="45"/>
        <v>N.M.</v>
      </c>
      <c r="AC135" s="9">
        <v>497634.07</v>
      </c>
      <c r="AE135" s="9">
        <v>1348058.36</v>
      </c>
      <c r="AG135" s="9">
        <f t="shared" si="46"/>
        <v>-850424.29</v>
      </c>
      <c r="AI135" s="21">
        <f t="shared" si="47"/>
        <v>-0.6308512414848271</v>
      </c>
    </row>
    <row r="136" spans="1:35" ht="12.75" outlineLevel="1">
      <c r="A136" s="1" t="s">
        <v>431</v>
      </c>
      <c r="B136" s="16" t="s">
        <v>432</v>
      </c>
      <c r="C136" s="1" t="s">
        <v>1076</v>
      </c>
      <c r="E136" s="5">
        <v>198774.35</v>
      </c>
      <c r="G136" s="5">
        <v>0</v>
      </c>
      <c r="I136" s="9">
        <f t="shared" si="40"/>
        <v>198774.35</v>
      </c>
      <c r="K136" s="21" t="str">
        <f t="shared" si="41"/>
        <v>N.M.</v>
      </c>
      <c r="M136" s="9">
        <v>583693.69</v>
      </c>
      <c r="O136" s="9">
        <v>0</v>
      </c>
      <c r="Q136" s="9">
        <f t="shared" si="42"/>
        <v>583693.69</v>
      </c>
      <c r="S136" s="21" t="str">
        <f t="shared" si="43"/>
        <v>N.M.</v>
      </c>
      <c r="U136" s="9">
        <v>928138.04</v>
      </c>
      <c r="W136" s="9">
        <v>0</v>
      </c>
      <c r="Y136" s="9">
        <f t="shared" si="44"/>
        <v>928138.04</v>
      </c>
      <c r="AA136" s="21" t="str">
        <f t="shared" si="45"/>
        <v>N.M.</v>
      </c>
      <c r="AC136" s="9">
        <v>1828974.02</v>
      </c>
      <c r="AE136" s="9">
        <v>0</v>
      </c>
      <c r="AG136" s="9">
        <f t="shared" si="46"/>
        <v>1828974.02</v>
      </c>
      <c r="AI136" s="21" t="str">
        <f t="shared" si="47"/>
        <v>N.M.</v>
      </c>
    </row>
    <row r="137" spans="1:35" ht="12.75" outlineLevel="1">
      <c r="A137" s="1" t="s">
        <v>433</v>
      </c>
      <c r="B137" s="16" t="s">
        <v>434</v>
      </c>
      <c r="C137" s="1" t="s">
        <v>1077</v>
      </c>
      <c r="E137" s="5">
        <v>-155479.01</v>
      </c>
      <c r="G137" s="5">
        <v>0</v>
      </c>
      <c r="I137" s="9">
        <f t="shared" si="40"/>
        <v>-155479.01</v>
      </c>
      <c r="K137" s="21" t="str">
        <f t="shared" si="41"/>
        <v>N.M.</v>
      </c>
      <c r="M137" s="9">
        <v>-504298.84</v>
      </c>
      <c r="O137" s="9">
        <v>0</v>
      </c>
      <c r="Q137" s="9">
        <f t="shared" si="42"/>
        <v>-504298.84</v>
      </c>
      <c r="S137" s="21" t="str">
        <f t="shared" si="43"/>
        <v>N.M.</v>
      </c>
      <c r="U137" s="9">
        <v>-794558.31</v>
      </c>
      <c r="W137" s="9">
        <v>0</v>
      </c>
      <c r="Y137" s="9">
        <f t="shared" si="44"/>
        <v>-794558.31</v>
      </c>
      <c r="AA137" s="21" t="str">
        <f t="shared" si="45"/>
        <v>N.M.</v>
      </c>
      <c r="AC137" s="9">
        <v>-1583737.9</v>
      </c>
      <c r="AE137" s="9">
        <v>0</v>
      </c>
      <c r="AG137" s="9">
        <f t="shared" si="46"/>
        <v>-1583737.9</v>
      </c>
      <c r="AI137" s="21" t="str">
        <f t="shared" si="47"/>
        <v>N.M.</v>
      </c>
    </row>
    <row r="138" spans="1:35" ht="12.75" outlineLevel="1">
      <c r="A138" s="1" t="s">
        <v>435</v>
      </c>
      <c r="B138" s="16" t="s">
        <v>436</v>
      </c>
      <c r="C138" s="1" t="s">
        <v>1078</v>
      </c>
      <c r="E138" s="5">
        <v>2563.64</v>
      </c>
      <c r="G138" s="5">
        <v>0</v>
      </c>
      <c r="I138" s="9">
        <f t="shared" si="40"/>
        <v>2563.64</v>
      </c>
      <c r="K138" s="21" t="str">
        <f t="shared" si="41"/>
        <v>N.M.</v>
      </c>
      <c r="M138" s="9">
        <v>7340.94</v>
      </c>
      <c r="O138" s="9">
        <v>0</v>
      </c>
      <c r="Q138" s="9">
        <f t="shared" si="42"/>
        <v>7340.94</v>
      </c>
      <c r="S138" s="21" t="str">
        <f t="shared" si="43"/>
        <v>N.M.</v>
      </c>
      <c r="U138" s="9">
        <v>11703.64</v>
      </c>
      <c r="W138" s="9">
        <v>0</v>
      </c>
      <c r="Y138" s="9">
        <f t="shared" si="44"/>
        <v>11703.64</v>
      </c>
      <c r="AA138" s="21" t="str">
        <f t="shared" si="45"/>
        <v>N.M.</v>
      </c>
      <c r="AC138" s="9">
        <v>22915.74</v>
      </c>
      <c r="AE138" s="9">
        <v>0</v>
      </c>
      <c r="AG138" s="9">
        <f t="shared" si="46"/>
        <v>22915.74</v>
      </c>
      <c r="AI138" s="21" t="str">
        <f t="shared" si="47"/>
        <v>N.M.</v>
      </c>
    </row>
    <row r="139" spans="1:35" ht="12.75" outlineLevel="1">
      <c r="A139" s="1" t="s">
        <v>437</v>
      </c>
      <c r="B139" s="16" t="s">
        <v>438</v>
      </c>
      <c r="C139" s="1" t="s">
        <v>1079</v>
      </c>
      <c r="E139" s="5">
        <v>-2051.97</v>
      </c>
      <c r="G139" s="5">
        <v>0</v>
      </c>
      <c r="I139" s="9">
        <f t="shared" si="40"/>
        <v>-2051.97</v>
      </c>
      <c r="K139" s="21" t="str">
        <f t="shared" si="41"/>
        <v>N.M.</v>
      </c>
      <c r="M139" s="9">
        <v>-6204.87</v>
      </c>
      <c r="O139" s="9">
        <v>0</v>
      </c>
      <c r="Q139" s="9">
        <f t="shared" si="42"/>
        <v>-6204.87</v>
      </c>
      <c r="S139" s="21" t="str">
        <f t="shared" si="43"/>
        <v>N.M.</v>
      </c>
      <c r="U139" s="9">
        <v>-9875.16</v>
      </c>
      <c r="W139" s="9">
        <v>0</v>
      </c>
      <c r="Y139" s="9">
        <f t="shared" si="44"/>
        <v>-9875.16</v>
      </c>
      <c r="AA139" s="21" t="str">
        <f t="shared" si="45"/>
        <v>N.M.</v>
      </c>
      <c r="AC139" s="9">
        <v>-19806.48</v>
      </c>
      <c r="AE139" s="9">
        <v>0</v>
      </c>
      <c r="AG139" s="9">
        <f t="shared" si="46"/>
        <v>-19806.48</v>
      </c>
      <c r="AI139" s="21" t="str">
        <f t="shared" si="47"/>
        <v>N.M.</v>
      </c>
    </row>
    <row r="140" spans="1:35" ht="12.75" outlineLevel="1">
      <c r="A140" s="1" t="s">
        <v>439</v>
      </c>
      <c r="B140" s="16" t="s">
        <v>440</v>
      </c>
      <c r="C140" s="1" t="s">
        <v>1080</v>
      </c>
      <c r="E140" s="5">
        <v>455671.24</v>
      </c>
      <c r="G140" s="5">
        <v>0</v>
      </c>
      <c r="I140" s="9">
        <f t="shared" si="40"/>
        <v>455671.24</v>
      </c>
      <c r="K140" s="21" t="str">
        <f t="shared" si="41"/>
        <v>N.M.</v>
      </c>
      <c r="M140" s="9">
        <v>1321318.39</v>
      </c>
      <c r="O140" s="9">
        <v>0</v>
      </c>
      <c r="Q140" s="9">
        <f t="shared" si="42"/>
        <v>1321318.39</v>
      </c>
      <c r="S140" s="21" t="str">
        <f t="shared" si="43"/>
        <v>N.M.</v>
      </c>
      <c r="U140" s="9">
        <v>2272273.06</v>
      </c>
      <c r="W140" s="9">
        <v>0</v>
      </c>
      <c r="Y140" s="9">
        <f t="shared" si="44"/>
        <v>2272273.06</v>
      </c>
      <c r="AA140" s="21" t="str">
        <f t="shared" si="45"/>
        <v>N.M.</v>
      </c>
      <c r="AC140" s="9">
        <v>4179379.12</v>
      </c>
      <c r="AE140" s="9">
        <v>0</v>
      </c>
      <c r="AG140" s="9">
        <f t="shared" si="46"/>
        <v>4179379.12</v>
      </c>
      <c r="AI140" s="21" t="str">
        <f t="shared" si="47"/>
        <v>N.M.</v>
      </c>
    </row>
    <row r="141" spans="1:35" ht="12.75" outlineLevel="1">
      <c r="A141" s="1" t="s">
        <v>441</v>
      </c>
      <c r="B141" s="16" t="s">
        <v>442</v>
      </c>
      <c r="C141" s="1" t="s">
        <v>1081</v>
      </c>
      <c r="E141" s="5">
        <v>-201562.39</v>
      </c>
      <c r="G141" s="5">
        <v>0</v>
      </c>
      <c r="I141" s="9">
        <f t="shared" si="40"/>
        <v>-201562.39</v>
      </c>
      <c r="K141" s="21" t="str">
        <f t="shared" si="41"/>
        <v>N.M.</v>
      </c>
      <c r="M141" s="9">
        <v>-463644.7</v>
      </c>
      <c r="O141" s="9">
        <v>0</v>
      </c>
      <c r="Q141" s="9">
        <f t="shared" si="42"/>
        <v>-463644.7</v>
      </c>
      <c r="S141" s="21" t="str">
        <f t="shared" si="43"/>
        <v>N.M.</v>
      </c>
      <c r="U141" s="9">
        <v>-639328.08</v>
      </c>
      <c r="W141" s="9">
        <v>0</v>
      </c>
      <c r="Y141" s="9">
        <f t="shared" si="44"/>
        <v>-639328.08</v>
      </c>
      <c r="AA141" s="21" t="str">
        <f t="shared" si="45"/>
        <v>N.M.</v>
      </c>
      <c r="AC141" s="9">
        <v>-1407163.59</v>
      </c>
      <c r="AE141" s="9">
        <v>0</v>
      </c>
      <c r="AG141" s="9">
        <f t="shared" si="46"/>
        <v>-1407163.59</v>
      </c>
      <c r="AI141" s="21" t="str">
        <f t="shared" si="47"/>
        <v>N.M.</v>
      </c>
    </row>
    <row r="142" spans="1:35" ht="12.75" outlineLevel="1">
      <c r="A142" s="1" t="s">
        <v>443</v>
      </c>
      <c r="B142" s="16" t="s">
        <v>444</v>
      </c>
      <c r="C142" s="1" t="s">
        <v>283</v>
      </c>
      <c r="E142" s="5">
        <v>915181.44</v>
      </c>
      <c r="G142" s="5">
        <v>0</v>
      </c>
      <c r="I142" s="9">
        <f t="shared" si="40"/>
        <v>915181.44</v>
      </c>
      <c r="K142" s="21" t="str">
        <f t="shared" si="41"/>
        <v>N.M.</v>
      </c>
      <c r="M142" s="9">
        <v>1609782.78</v>
      </c>
      <c r="O142" s="9">
        <v>0</v>
      </c>
      <c r="Q142" s="9">
        <f t="shared" si="42"/>
        <v>1609782.78</v>
      </c>
      <c r="S142" s="21" t="str">
        <f t="shared" si="43"/>
        <v>N.M.</v>
      </c>
      <c r="U142" s="9">
        <v>3097513.97</v>
      </c>
      <c r="W142" s="9">
        <v>0</v>
      </c>
      <c r="Y142" s="9">
        <f t="shared" si="44"/>
        <v>3097513.97</v>
      </c>
      <c r="AA142" s="21" t="str">
        <f t="shared" si="45"/>
        <v>N.M.</v>
      </c>
      <c r="AC142" s="9">
        <v>6597833.7</v>
      </c>
      <c r="AE142" s="9">
        <v>0</v>
      </c>
      <c r="AG142" s="9">
        <f t="shared" si="46"/>
        <v>6597833.7</v>
      </c>
      <c r="AI142" s="21" t="str">
        <f t="shared" si="47"/>
        <v>N.M.</v>
      </c>
    </row>
    <row r="143" spans="1:35" ht="12.75" outlineLevel="1">
      <c r="A143" s="1" t="s">
        <v>445</v>
      </c>
      <c r="B143" s="16" t="s">
        <v>446</v>
      </c>
      <c r="C143" s="1" t="s">
        <v>1082</v>
      </c>
      <c r="E143" s="5">
        <v>454.88</v>
      </c>
      <c r="G143" s="5">
        <v>0</v>
      </c>
      <c r="I143" s="9">
        <f t="shared" si="40"/>
        <v>454.88</v>
      </c>
      <c r="K143" s="21" t="str">
        <f t="shared" si="41"/>
        <v>N.M.</v>
      </c>
      <c r="M143" s="9">
        <v>4329.74</v>
      </c>
      <c r="O143" s="9">
        <v>0</v>
      </c>
      <c r="Q143" s="9">
        <f t="shared" si="42"/>
        <v>4329.74</v>
      </c>
      <c r="S143" s="21" t="str">
        <f t="shared" si="43"/>
        <v>N.M.</v>
      </c>
      <c r="U143" s="9">
        <v>3984.79</v>
      </c>
      <c r="W143" s="9">
        <v>0</v>
      </c>
      <c r="Y143" s="9">
        <f t="shared" si="44"/>
        <v>3984.79</v>
      </c>
      <c r="AA143" s="21" t="str">
        <f t="shared" si="45"/>
        <v>N.M.</v>
      </c>
      <c r="AC143" s="9">
        <v>4998.68</v>
      </c>
      <c r="AE143" s="9">
        <v>0</v>
      </c>
      <c r="AG143" s="9">
        <f t="shared" si="46"/>
        <v>4998.68</v>
      </c>
      <c r="AI143" s="21" t="str">
        <f t="shared" si="47"/>
        <v>N.M.</v>
      </c>
    </row>
    <row r="144" spans="1:35" ht="12.75" outlineLevel="1">
      <c r="A144" s="1" t="s">
        <v>447</v>
      </c>
      <c r="B144" s="16" t="s">
        <v>448</v>
      </c>
      <c r="C144" s="1" t="s">
        <v>1083</v>
      </c>
      <c r="E144" s="5">
        <v>-372.37</v>
      </c>
      <c r="G144" s="5">
        <v>0</v>
      </c>
      <c r="I144" s="9">
        <f t="shared" si="40"/>
        <v>-372.37</v>
      </c>
      <c r="K144" s="21" t="str">
        <f t="shared" si="41"/>
        <v>N.M.</v>
      </c>
      <c r="M144" s="9">
        <v>-3476.25</v>
      </c>
      <c r="O144" s="9">
        <v>0</v>
      </c>
      <c r="Q144" s="9">
        <f t="shared" si="42"/>
        <v>-3476.25</v>
      </c>
      <c r="S144" s="21" t="str">
        <f t="shared" si="43"/>
        <v>N.M.</v>
      </c>
      <c r="U144" s="9">
        <v>-2774.91</v>
      </c>
      <c r="W144" s="9">
        <v>0</v>
      </c>
      <c r="Y144" s="9">
        <f t="shared" si="44"/>
        <v>-2774.91</v>
      </c>
      <c r="AA144" s="21" t="str">
        <f t="shared" si="45"/>
        <v>N.M.</v>
      </c>
      <c r="AC144" s="9">
        <v>-3654.23</v>
      </c>
      <c r="AE144" s="9">
        <v>0</v>
      </c>
      <c r="AG144" s="9">
        <f t="shared" si="46"/>
        <v>-3654.23</v>
      </c>
      <c r="AI144" s="21" t="str">
        <f t="shared" si="47"/>
        <v>N.M.</v>
      </c>
    </row>
    <row r="145" spans="1:68" s="90" customFormat="1" ht="12.75">
      <c r="A145" s="90" t="s">
        <v>92</v>
      </c>
      <c r="B145" s="91"/>
      <c r="C145" s="77" t="s">
        <v>1084</v>
      </c>
      <c r="D145" s="105"/>
      <c r="E145" s="105">
        <v>1913715.4</v>
      </c>
      <c r="F145" s="105"/>
      <c r="G145" s="105">
        <v>528261.35</v>
      </c>
      <c r="H145" s="105"/>
      <c r="I145" s="9">
        <f>+E145-G145</f>
        <v>1385454.0499999998</v>
      </c>
      <c r="J145" s="37" t="str">
        <f>IF((+E145-G145)=(I145),"  ",$AO$500)</f>
        <v>  </v>
      </c>
      <c r="K145" s="38">
        <f>IF(G145&lt;0,IF(I145=0,0,IF(OR(G145=0,E145=0),"N.M.",IF(ABS(I145/G145)&gt;=10,"N.M.",I145/(-G145)))),IF(I145=0,0,IF(OR(G145=0,E145=0),"N.M.",IF(ABS(I145/G145)&gt;=10,"N.M.",I145/G145))))</f>
        <v>2.622667832882341</v>
      </c>
      <c r="L145" s="39"/>
      <c r="M145" s="5">
        <v>4854284.75</v>
      </c>
      <c r="N145" s="9"/>
      <c r="O145" s="5">
        <v>1288422.2</v>
      </c>
      <c r="P145" s="9"/>
      <c r="Q145" s="9">
        <f>(+M145-O145)</f>
        <v>3565862.55</v>
      </c>
      <c r="R145" s="37" t="str">
        <f>IF((+M145-O145)=(Q145),"  ",$AO$500)</f>
        <v>  </v>
      </c>
      <c r="S145" s="38">
        <f>IF(O145&lt;0,IF(Q145=0,0,IF(OR(O145=0,M145=0),"N.M.",IF(ABS(Q145/O145)&gt;=10,"N.M.",Q145/(-O145)))),IF(Q145=0,0,IF(OR(O145=0,M145=0),"N.M.",IF(ABS(Q145/O145)&gt;=10,"N.M.",Q145/O145))))</f>
        <v>2.7676196125773056</v>
      </c>
      <c r="T145" s="39"/>
      <c r="U145" s="9">
        <v>8625793.98</v>
      </c>
      <c r="V145" s="9"/>
      <c r="W145" s="9">
        <v>1875253.45</v>
      </c>
      <c r="X145" s="9"/>
      <c r="Y145" s="9">
        <f>(+U145-W145)</f>
        <v>6750540.53</v>
      </c>
      <c r="Z145" s="37" t="str">
        <f>IF((+U145-W145)=(Y145),"  ",$AO$500)</f>
        <v>  </v>
      </c>
      <c r="AA145" s="38">
        <f>IF(W145&lt;0,IF(Y145=0,0,IF(OR(W145=0,U145=0),"N.M.",IF(ABS(Y145/W145)&gt;=10,"N.M.",Y145/(-W145)))),IF(Y145=0,0,IF(OR(W145=0,U145=0),"N.M.",IF(ABS(Y145/W145)&gt;=10,"N.M.",Y145/W145))))</f>
        <v>3.5998016854735027</v>
      </c>
      <c r="AB145" s="39"/>
      <c r="AC145" s="9">
        <v>18974601.500000004</v>
      </c>
      <c r="AD145" s="9"/>
      <c r="AE145" s="9">
        <v>5853117.499999999</v>
      </c>
      <c r="AF145" s="9"/>
      <c r="AG145" s="9">
        <f>(+AC145-AE145)</f>
        <v>13121484.000000004</v>
      </c>
      <c r="AH145" s="37" t="str">
        <f>IF((+AC145-AE145)=(AG145),"  ",$AO$500)</f>
        <v>  </v>
      </c>
      <c r="AI145" s="38">
        <f>IF(AE145&lt;0,IF(AG145=0,0,IF(OR(AE145=0,AC145=0),"N.M.",IF(ABS(AG145/AE145)&gt;=10,"N.M.",AG145/(-AE145)))),IF(AG145=0,0,IF(OR(AE145=0,AC145=0),"N.M.",IF(ABS(AG145/AE145)&gt;=10,"N.M.",AG145/AE145))))</f>
        <v>2.241794052485706</v>
      </c>
      <c r="AJ145" s="105"/>
      <c r="AK145" s="105"/>
      <c r="AL145" s="105"/>
      <c r="AM145" s="105"/>
      <c r="AN145" s="105"/>
      <c r="AO145" s="105"/>
      <c r="AP145" s="106"/>
      <c r="AQ145" s="107"/>
      <c r="AR145" s="108"/>
      <c r="AS145" s="105"/>
      <c r="AT145" s="105"/>
      <c r="AU145" s="105"/>
      <c r="AV145" s="105"/>
      <c r="AW145" s="105"/>
      <c r="AX145" s="106"/>
      <c r="AY145" s="107"/>
      <c r="AZ145" s="108"/>
      <c r="BA145" s="105"/>
      <c r="BB145" s="105"/>
      <c r="BC145" s="105"/>
      <c r="BD145" s="106"/>
      <c r="BE145" s="107"/>
      <c r="BF145" s="108"/>
      <c r="BG145" s="105"/>
      <c r="BH145" s="109"/>
      <c r="BI145" s="105"/>
      <c r="BJ145" s="109"/>
      <c r="BK145" s="105"/>
      <c r="BL145" s="109"/>
      <c r="BM145" s="105"/>
      <c r="BN145" s="97"/>
      <c r="BO145" s="97"/>
      <c r="BP145" s="97"/>
    </row>
    <row r="146" spans="1:35" ht="12.75" outlineLevel="1">
      <c r="A146" s="1" t="s">
        <v>449</v>
      </c>
      <c r="B146" s="16" t="s">
        <v>450</v>
      </c>
      <c r="C146" s="1" t="s">
        <v>1085</v>
      </c>
      <c r="E146" s="5">
        <v>22065.08</v>
      </c>
      <c r="G146" s="5">
        <v>11226.89</v>
      </c>
      <c r="I146" s="9">
        <f aca="true" t="shared" si="48" ref="I146:I151">+E146-G146</f>
        <v>10838.190000000002</v>
      </c>
      <c r="K146" s="21">
        <f aca="true" t="shared" si="49" ref="K146:K151">IF(G146&lt;0,IF(I146=0,0,IF(OR(G146=0,E146=0),"N.M.",IF(ABS(I146/G146)&gt;=10,"N.M.",I146/(-G146)))),IF(I146=0,0,IF(OR(G146=0,E146=0),"N.M.",IF(ABS(I146/G146)&gt;=10,"N.M.",I146/G146))))</f>
        <v>0.965377767128742</v>
      </c>
      <c r="M146" s="9">
        <v>117451.28</v>
      </c>
      <c r="O146" s="9">
        <v>11226.89</v>
      </c>
      <c r="Q146" s="9">
        <f aca="true" t="shared" si="50" ref="Q146:Q151">(+M146-O146)</f>
        <v>106224.39</v>
      </c>
      <c r="S146" s="21">
        <f aca="true" t="shared" si="51" ref="S146:S151">IF(O146&lt;0,IF(Q146=0,0,IF(OR(O146=0,M146=0),"N.M.",IF(ABS(Q146/O146)&gt;=10,"N.M.",Q146/(-O146)))),IF(Q146=0,0,IF(OR(O146=0,M146=0),"N.M.",IF(ABS(Q146/O146)&gt;=10,"N.M.",Q146/O146))))</f>
        <v>9.46160423768292</v>
      </c>
      <c r="U146" s="9">
        <v>148018.01</v>
      </c>
      <c r="W146" s="9">
        <v>11226.89</v>
      </c>
      <c r="Y146" s="9">
        <f aca="true" t="shared" si="52" ref="Y146:Y151">(+U146-W146)</f>
        <v>136791.12</v>
      </c>
      <c r="AA146" s="21" t="str">
        <f aca="true" t="shared" si="53" ref="AA146:AA151">IF(W146&lt;0,IF(Y146=0,0,IF(OR(W146=0,U146=0),"N.M.",IF(ABS(Y146/W146)&gt;=10,"N.M.",Y146/(-W146)))),IF(Y146=0,0,IF(OR(W146=0,U146=0),"N.M.",IF(ABS(Y146/W146)&gt;=10,"N.M.",Y146/W146))))</f>
        <v>N.M.</v>
      </c>
      <c r="AC146" s="9">
        <v>169681.13</v>
      </c>
      <c r="AE146" s="9">
        <v>11226.89</v>
      </c>
      <c r="AG146" s="9">
        <f aca="true" t="shared" si="54" ref="AG146:AG151">(+AC146-AE146)</f>
        <v>158454.24</v>
      </c>
      <c r="AI146" s="21" t="str">
        <f aca="true" t="shared" si="55" ref="AI146:AI151">IF(AE146&lt;0,IF(AG146=0,0,IF(OR(AE146=0,AC146=0),"N.M.",IF(ABS(AG146/AE146)&gt;=10,"N.M.",AG146/(-AE146)))),IF(AG146=0,0,IF(OR(AE146=0,AC146=0),"N.M.",IF(ABS(AG146/AE146)&gt;=10,"N.M.",AG146/AE146))))</f>
        <v>N.M.</v>
      </c>
    </row>
    <row r="147" spans="1:35" ht="12.75" outlineLevel="1">
      <c r="A147" s="1" t="s">
        <v>451</v>
      </c>
      <c r="B147" s="16" t="s">
        <v>452</v>
      </c>
      <c r="C147" s="1" t="s">
        <v>1086</v>
      </c>
      <c r="E147" s="5">
        <v>4273517</v>
      </c>
      <c r="G147" s="5">
        <v>3517345</v>
      </c>
      <c r="I147" s="9">
        <f t="shared" si="48"/>
        <v>756172</v>
      </c>
      <c r="K147" s="21">
        <f t="shared" si="49"/>
        <v>0.21498374484163482</v>
      </c>
      <c r="M147" s="9">
        <v>12271813</v>
      </c>
      <c r="O147" s="9">
        <v>11554468</v>
      </c>
      <c r="Q147" s="9">
        <f t="shared" si="50"/>
        <v>717345</v>
      </c>
      <c r="S147" s="21">
        <f t="shared" si="51"/>
        <v>0.06208377573073896</v>
      </c>
      <c r="U147" s="9">
        <v>17848744</v>
      </c>
      <c r="W147" s="9">
        <v>18089308</v>
      </c>
      <c r="Y147" s="9">
        <f t="shared" si="52"/>
        <v>-240564</v>
      </c>
      <c r="AA147" s="21">
        <f t="shared" si="53"/>
        <v>-0.013298684504680887</v>
      </c>
      <c r="AC147" s="9">
        <v>39353798</v>
      </c>
      <c r="AE147" s="9">
        <v>38678688</v>
      </c>
      <c r="AG147" s="9">
        <f t="shared" si="54"/>
        <v>675110</v>
      </c>
      <c r="AI147" s="21">
        <f t="shared" si="55"/>
        <v>0.017454314892997404</v>
      </c>
    </row>
    <row r="148" spans="1:35" ht="12.75" outlineLevel="1">
      <c r="A148" s="1" t="s">
        <v>453</v>
      </c>
      <c r="B148" s="16" t="s">
        <v>454</v>
      </c>
      <c r="C148" s="1" t="s">
        <v>1087</v>
      </c>
      <c r="E148" s="5">
        <v>6964993</v>
      </c>
      <c r="G148" s="5">
        <v>6927103</v>
      </c>
      <c r="I148" s="9">
        <f t="shared" si="48"/>
        <v>37890</v>
      </c>
      <c r="K148" s="21">
        <f t="shared" si="49"/>
        <v>0.005469819057115219</v>
      </c>
      <c r="M148" s="9">
        <v>14357877</v>
      </c>
      <c r="O148" s="9">
        <v>15616446</v>
      </c>
      <c r="Q148" s="9">
        <f t="shared" si="50"/>
        <v>-1258569</v>
      </c>
      <c r="S148" s="21">
        <f t="shared" si="51"/>
        <v>-0.08059253686786354</v>
      </c>
      <c r="U148" s="9">
        <v>21435979</v>
      </c>
      <c r="W148" s="9">
        <v>25927861</v>
      </c>
      <c r="Y148" s="9">
        <f t="shared" si="52"/>
        <v>-4491882</v>
      </c>
      <c r="AA148" s="21">
        <f t="shared" si="53"/>
        <v>-0.17324537492699454</v>
      </c>
      <c r="AC148" s="9">
        <v>52976786</v>
      </c>
      <c r="AE148" s="9">
        <v>60587894</v>
      </c>
      <c r="AG148" s="9">
        <f t="shared" si="54"/>
        <v>-7611108</v>
      </c>
      <c r="AI148" s="21">
        <f t="shared" si="55"/>
        <v>-0.12562093675016991</v>
      </c>
    </row>
    <row r="149" spans="1:35" ht="12.75" outlineLevel="1">
      <c r="A149" s="1" t="s">
        <v>455</v>
      </c>
      <c r="B149" s="16" t="s">
        <v>456</v>
      </c>
      <c r="C149" s="1" t="s">
        <v>1088</v>
      </c>
      <c r="E149" s="5">
        <v>4017711</v>
      </c>
      <c r="G149" s="5">
        <v>3174893</v>
      </c>
      <c r="I149" s="9">
        <f t="shared" si="48"/>
        <v>842818</v>
      </c>
      <c r="K149" s="21">
        <f t="shared" si="49"/>
        <v>0.2654634345157459</v>
      </c>
      <c r="M149" s="9">
        <v>11066702</v>
      </c>
      <c r="O149" s="9">
        <v>9579779</v>
      </c>
      <c r="Q149" s="9">
        <f t="shared" si="50"/>
        <v>1486923</v>
      </c>
      <c r="S149" s="21">
        <f t="shared" si="51"/>
        <v>0.1552147497348321</v>
      </c>
      <c r="U149" s="9">
        <v>17479698</v>
      </c>
      <c r="W149" s="9">
        <v>16608236</v>
      </c>
      <c r="Y149" s="9">
        <f t="shared" si="52"/>
        <v>871462</v>
      </c>
      <c r="AA149" s="21">
        <f t="shared" si="53"/>
        <v>0.052471677305163535</v>
      </c>
      <c r="AC149" s="9">
        <v>40156359.5</v>
      </c>
      <c r="AE149" s="9">
        <v>39983041.17</v>
      </c>
      <c r="AG149" s="9">
        <f t="shared" si="54"/>
        <v>173318.3299999982</v>
      </c>
      <c r="AI149" s="21">
        <f t="shared" si="55"/>
        <v>0.00433479607674371</v>
      </c>
    </row>
    <row r="150" spans="1:35" ht="12.75" outlineLevel="1">
      <c r="A150" s="1" t="s">
        <v>457</v>
      </c>
      <c r="B150" s="16" t="s">
        <v>458</v>
      </c>
      <c r="C150" s="1" t="s">
        <v>1089</v>
      </c>
      <c r="E150" s="5">
        <v>0</v>
      </c>
      <c r="G150" s="5">
        <v>148568.11</v>
      </c>
      <c r="I150" s="9">
        <f t="shared" si="48"/>
        <v>-148568.11</v>
      </c>
      <c r="K150" s="21" t="str">
        <f t="shared" si="49"/>
        <v>N.M.</v>
      </c>
      <c r="M150" s="9">
        <v>0</v>
      </c>
      <c r="O150" s="9">
        <v>598531.31</v>
      </c>
      <c r="Q150" s="9">
        <f t="shared" si="50"/>
        <v>-598531.31</v>
      </c>
      <c r="S150" s="21" t="str">
        <f t="shared" si="51"/>
        <v>N.M.</v>
      </c>
      <c r="U150" s="9">
        <v>0</v>
      </c>
      <c r="W150" s="9">
        <v>1211895.39</v>
      </c>
      <c r="Y150" s="9">
        <f t="shared" si="52"/>
        <v>-1211895.39</v>
      </c>
      <c r="AA150" s="21" t="str">
        <f t="shared" si="53"/>
        <v>N.M.</v>
      </c>
      <c r="AC150" s="9">
        <v>890555.92</v>
      </c>
      <c r="AE150" s="9">
        <v>3445555.82</v>
      </c>
      <c r="AG150" s="9">
        <f t="shared" si="54"/>
        <v>-2554999.9</v>
      </c>
      <c r="AI150" s="21">
        <f t="shared" si="55"/>
        <v>-0.7415349027780371</v>
      </c>
    </row>
    <row r="151" spans="1:35" ht="12.75" outlineLevel="1">
      <c r="A151" s="1" t="s">
        <v>459</v>
      </c>
      <c r="B151" s="16" t="s">
        <v>460</v>
      </c>
      <c r="C151" s="1" t="s">
        <v>1090</v>
      </c>
      <c r="E151" s="5">
        <v>2446941</v>
      </c>
      <c r="G151" s="5">
        <v>4196681</v>
      </c>
      <c r="I151" s="9">
        <f t="shared" si="48"/>
        <v>-1749740</v>
      </c>
      <c r="K151" s="21">
        <f t="shared" si="49"/>
        <v>-0.4169342392238057</v>
      </c>
      <c r="M151" s="9">
        <v>10513659</v>
      </c>
      <c r="O151" s="9">
        <v>14054972</v>
      </c>
      <c r="Q151" s="9">
        <f t="shared" si="50"/>
        <v>-3541313</v>
      </c>
      <c r="S151" s="21">
        <f t="shared" si="51"/>
        <v>-0.25196158341688624</v>
      </c>
      <c r="U151" s="9">
        <v>19442260</v>
      </c>
      <c r="W151" s="9">
        <v>22329552</v>
      </c>
      <c r="Y151" s="9">
        <f t="shared" si="52"/>
        <v>-2887292</v>
      </c>
      <c r="AA151" s="21">
        <f t="shared" si="53"/>
        <v>-0.12930362418377225</v>
      </c>
      <c r="AC151" s="9">
        <v>50708939</v>
      </c>
      <c r="AE151" s="9">
        <v>47591223</v>
      </c>
      <c r="AG151" s="9">
        <f t="shared" si="54"/>
        <v>3117716</v>
      </c>
      <c r="AI151" s="21">
        <f t="shared" si="55"/>
        <v>0.06551031479060751</v>
      </c>
    </row>
    <row r="152" spans="1:68" s="90" customFormat="1" ht="12.75">
      <c r="A152" s="90" t="s">
        <v>93</v>
      </c>
      <c r="B152" s="91"/>
      <c r="C152" s="77" t="s">
        <v>1091</v>
      </c>
      <c r="D152" s="105"/>
      <c r="E152" s="105">
        <v>17725227.08</v>
      </c>
      <c r="F152" s="105"/>
      <c r="G152" s="105">
        <v>17975817</v>
      </c>
      <c r="H152" s="105"/>
      <c r="I152" s="9">
        <f>+E152-G152</f>
        <v>-250589.9200000018</v>
      </c>
      <c r="J152" s="37" t="str">
        <f>IF((+E152-G152)=(I152),"  ",$AO$500)</f>
        <v>  </v>
      </c>
      <c r="K152" s="38">
        <f>IF(G152&lt;0,IF(I152=0,0,IF(OR(G152=0,E152=0),"N.M.",IF(ABS(I152/G152)&gt;=10,"N.M.",I152/(-G152)))),IF(I152=0,0,IF(OR(G152=0,E152=0),"N.M.",IF(ABS(I152/G152)&gt;=10,"N.M.",I152/G152))))</f>
        <v>-0.013940391137715842</v>
      </c>
      <c r="L152" s="39"/>
      <c r="M152" s="5">
        <v>48327502.28</v>
      </c>
      <c r="N152" s="9"/>
      <c r="O152" s="5">
        <v>51415423.2</v>
      </c>
      <c r="P152" s="9"/>
      <c r="Q152" s="9">
        <f>(+M152-O152)</f>
        <v>-3087920.920000002</v>
      </c>
      <c r="R152" s="37" t="str">
        <f>IF((+M152-O152)=(Q152),"  ",$AO$500)</f>
        <v>  </v>
      </c>
      <c r="S152" s="38">
        <f>IF(O152&lt;0,IF(Q152=0,0,IF(OR(O152=0,M152=0),"N.M.",IF(ABS(Q152/O152)&gt;=10,"N.M.",Q152/(-O152)))),IF(Q152=0,0,IF(OR(O152=0,M152=0),"N.M.",IF(ABS(Q152/O152)&gt;=10,"N.M.",Q152/O152))))</f>
        <v>-0.060058261272854824</v>
      </c>
      <c r="T152" s="39"/>
      <c r="U152" s="9">
        <v>76354699.01</v>
      </c>
      <c r="V152" s="9"/>
      <c r="W152" s="9">
        <v>84178079.28</v>
      </c>
      <c r="X152" s="9"/>
      <c r="Y152" s="9">
        <f>(+U152-W152)</f>
        <v>-7823380.269999996</v>
      </c>
      <c r="Z152" s="37" t="str">
        <f>IF((+U152-W152)=(Y152),"  ",$AO$500)</f>
        <v>  </v>
      </c>
      <c r="AA152" s="38">
        <f>IF(W152&lt;0,IF(Y152=0,0,IF(OR(W152=0,U152=0),"N.M.",IF(ABS(Y152/W152)&gt;=10,"N.M.",Y152/(-W152)))),IF(Y152=0,0,IF(OR(W152=0,U152=0),"N.M.",IF(ABS(Y152/W152)&gt;=10,"N.M.",Y152/W152))))</f>
        <v>-0.09293845068592299</v>
      </c>
      <c r="AB152" s="39"/>
      <c r="AC152" s="9">
        <v>184256119.55</v>
      </c>
      <c r="AD152" s="9"/>
      <c r="AE152" s="9">
        <v>190297628.88</v>
      </c>
      <c r="AF152" s="9"/>
      <c r="AG152" s="9">
        <f>(+AC152-AE152)</f>
        <v>-6041509.329999983</v>
      </c>
      <c r="AH152" s="37" t="str">
        <f>IF((+AC152-AE152)=(AG152),"  ",$AO$500)</f>
        <v>  </v>
      </c>
      <c r="AI152" s="38">
        <f>IF(AE152&lt;0,IF(AG152=0,0,IF(OR(AE152=0,AC152=0),"N.M.",IF(ABS(AG152/AE152)&gt;=10,"N.M.",AG152/(-AE152)))),IF(AG152=0,0,IF(OR(AE152=0,AC152=0),"N.M.",IF(ABS(AG152/AE152)&gt;=10,"N.M.",AG152/AE152))))</f>
        <v>-0.031747685799121045</v>
      </c>
      <c r="AJ152" s="105"/>
      <c r="AK152" s="105"/>
      <c r="AL152" s="105"/>
      <c r="AM152" s="105"/>
      <c r="AN152" s="105"/>
      <c r="AO152" s="105"/>
      <c r="AP152" s="106"/>
      <c r="AQ152" s="107"/>
      <c r="AR152" s="108"/>
      <c r="AS152" s="105"/>
      <c r="AT152" s="105"/>
      <c r="AU152" s="105"/>
      <c r="AV152" s="105"/>
      <c r="AW152" s="105"/>
      <c r="AX152" s="106"/>
      <c r="AY152" s="107"/>
      <c r="AZ152" s="108"/>
      <c r="BA152" s="105"/>
      <c r="BB152" s="105"/>
      <c r="BC152" s="105"/>
      <c r="BD152" s="106"/>
      <c r="BE152" s="107"/>
      <c r="BF152" s="108"/>
      <c r="BG152" s="105"/>
      <c r="BH152" s="109"/>
      <c r="BI152" s="105"/>
      <c r="BJ152" s="109"/>
      <c r="BK152" s="105"/>
      <c r="BL152" s="109"/>
      <c r="BM152" s="105"/>
      <c r="BN152" s="97"/>
      <c r="BO152" s="97"/>
      <c r="BP152" s="97"/>
    </row>
    <row r="153" spans="1:35" ht="12.75" outlineLevel="1">
      <c r="A153" s="1" t="s">
        <v>461</v>
      </c>
      <c r="B153" s="16" t="s">
        <v>462</v>
      </c>
      <c r="C153" s="1" t="s">
        <v>1092</v>
      </c>
      <c r="E153" s="5">
        <v>0</v>
      </c>
      <c r="G153" s="5">
        <v>6230.21</v>
      </c>
      <c r="I153" s="9">
        <f aca="true" t="shared" si="56" ref="I153:I184">+E153-G153</f>
        <v>-6230.21</v>
      </c>
      <c r="K153" s="21" t="str">
        <f aca="true" t="shared" si="57" ref="K153:K184">IF(G153&lt;0,IF(I153=0,0,IF(OR(G153=0,E153=0),"N.M.",IF(ABS(I153/G153)&gt;=10,"N.M.",I153/(-G153)))),IF(I153=0,0,IF(OR(G153=0,E153=0),"N.M.",IF(ABS(I153/G153)&gt;=10,"N.M.",I153/G153))))</f>
        <v>N.M.</v>
      </c>
      <c r="M153" s="9">
        <v>0</v>
      </c>
      <c r="O153" s="9">
        <v>18633.96</v>
      </c>
      <c r="Q153" s="9">
        <f aca="true" t="shared" si="58" ref="Q153:Q184">(+M153-O153)</f>
        <v>-18633.96</v>
      </c>
      <c r="S153" s="21" t="str">
        <f aca="true" t="shared" si="59" ref="S153:S184">IF(O153&lt;0,IF(Q153=0,0,IF(OR(O153=0,M153=0),"N.M.",IF(ABS(Q153/O153)&gt;=10,"N.M.",Q153/(-O153)))),IF(Q153=0,0,IF(OR(O153=0,M153=0),"N.M.",IF(ABS(Q153/O153)&gt;=10,"N.M.",Q153/O153))))</f>
        <v>N.M.</v>
      </c>
      <c r="U153" s="9">
        <v>0</v>
      </c>
      <c r="W153" s="9">
        <v>30967.06</v>
      </c>
      <c r="Y153" s="9">
        <f aca="true" t="shared" si="60" ref="Y153:Y184">(+U153-W153)</f>
        <v>-30967.06</v>
      </c>
      <c r="AA153" s="21" t="str">
        <f aca="true" t="shared" si="61" ref="AA153:AA184">IF(W153&lt;0,IF(Y153=0,0,IF(OR(W153=0,U153=0),"N.M.",IF(ABS(Y153/W153)&gt;=10,"N.M.",Y153/(-W153)))),IF(Y153=0,0,IF(OR(W153=0,U153=0),"N.M.",IF(ABS(Y153/W153)&gt;=10,"N.M.",Y153/W153))))</f>
        <v>N.M.</v>
      </c>
      <c r="AC153" s="9">
        <v>42745.45</v>
      </c>
      <c r="AE153" s="9">
        <v>30967.06</v>
      </c>
      <c r="AG153" s="9">
        <f aca="true" t="shared" si="62" ref="AG153:AG184">(+AC153-AE153)</f>
        <v>11778.389999999996</v>
      </c>
      <c r="AI153" s="21">
        <f aca="true" t="shared" si="63" ref="AI153:AI184">IF(AE153&lt;0,IF(AG153=0,0,IF(OR(AE153=0,AC153=0),"N.M.",IF(ABS(AG153/AE153)&gt;=10,"N.M.",AG153/(-AE153)))),IF(AG153=0,0,IF(OR(AE153=0,AC153=0),"N.M.",IF(ABS(AG153/AE153)&gt;=10,"N.M.",AG153/AE153))))</f>
        <v>0.3803522194228317</v>
      </c>
    </row>
    <row r="154" spans="1:35" ht="12.75" outlineLevel="1">
      <c r="A154" s="1" t="s">
        <v>463</v>
      </c>
      <c r="B154" s="16" t="s">
        <v>464</v>
      </c>
      <c r="C154" s="1" t="s">
        <v>1093</v>
      </c>
      <c r="E154" s="5">
        <v>-136</v>
      </c>
      <c r="G154" s="5">
        <v>-105.5</v>
      </c>
      <c r="I154" s="9">
        <f t="shared" si="56"/>
        <v>-30.5</v>
      </c>
      <c r="K154" s="21">
        <f t="shared" si="57"/>
        <v>-0.2890995260663507</v>
      </c>
      <c r="M154" s="9">
        <v>-408</v>
      </c>
      <c r="O154" s="9">
        <v>-316.5</v>
      </c>
      <c r="Q154" s="9">
        <f t="shared" si="58"/>
        <v>-91.5</v>
      </c>
      <c r="S154" s="21">
        <f t="shared" si="59"/>
        <v>-0.2890995260663507</v>
      </c>
      <c r="U154" s="9">
        <v>-685</v>
      </c>
      <c r="W154" s="9">
        <v>-527.5</v>
      </c>
      <c r="Y154" s="9">
        <f t="shared" si="60"/>
        <v>-157.5</v>
      </c>
      <c r="AA154" s="21">
        <f t="shared" si="61"/>
        <v>-0.2985781990521327</v>
      </c>
      <c r="AC154" s="9">
        <v>-1597.5</v>
      </c>
      <c r="AE154" s="9">
        <v>-1266</v>
      </c>
      <c r="AG154" s="9">
        <f t="shared" si="62"/>
        <v>-331.5</v>
      </c>
      <c r="AI154" s="21">
        <f t="shared" si="63"/>
        <v>-0.2618483412322275</v>
      </c>
    </row>
    <row r="155" spans="1:35" ht="12.75" outlineLevel="1">
      <c r="A155" s="1" t="s">
        <v>465</v>
      </c>
      <c r="B155" s="16" t="s">
        <v>466</v>
      </c>
      <c r="C155" s="1" t="s">
        <v>1094</v>
      </c>
      <c r="E155" s="5">
        <v>196391.52</v>
      </c>
      <c r="G155" s="5">
        <v>177275.87</v>
      </c>
      <c r="I155" s="9">
        <f t="shared" si="56"/>
        <v>19115.649999999994</v>
      </c>
      <c r="K155" s="21">
        <f t="shared" si="57"/>
        <v>0.10782996016321902</v>
      </c>
      <c r="M155" s="9">
        <v>648629.81</v>
      </c>
      <c r="O155" s="9">
        <v>530695.86</v>
      </c>
      <c r="Q155" s="9">
        <f t="shared" si="58"/>
        <v>117933.95000000007</v>
      </c>
      <c r="S155" s="21">
        <f t="shared" si="59"/>
        <v>0.2222251177915729</v>
      </c>
      <c r="U155" s="9">
        <v>1123339.18</v>
      </c>
      <c r="W155" s="9">
        <v>889041.2</v>
      </c>
      <c r="Y155" s="9">
        <f t="shared" si="60"/>
        <v>234297.97999999998</v>
      </c>
      <c r="AA155" s="21">
        <f t="shared" si="61"/>
        <v>0.26354006990902107</v>
      </c>
      <c r="AC155" s="9">
        <v>2494112.98</v>
      </c>
      <c r="AE155" s="9">
        <v>1801129.56</v>
      </c>
      <c r="AG155" s="9">
        <f t="shared" si="62"/>
        <v>692983.4199999999</v>
      </c>
      <c r="AI155" s="21">
        <f t="shared" si="63"/>
        <v>0.38474934584939013</v>
      </c>
    </row>
    <row r="156" spans="1:35" ht="12.75" outlineLevel="1">
      <c r="A156" s="1" t="s">
        <v>467</v>
      </c>
      <c r="B156" s="16" t="s">
        <v>468</v>
      </c>
      <c r="C156" s="1" t="s">
        <v>1095</v>
      </c>
      <c r="E156" s="5">
        <v>101744.07</v>
      </c>
      <c r="G156" s="5">
        <v>85911.72</v>
      </c>
      <c r="I156" s="9">
        <f t="shared" si="56"/>
        <v>15832.350000000006</v>
      </c>
      <c r="K156" s="21">
        <f t="shared" si="57"/>
        <v>0.18428626501715953</v>
      </c>
      <c r="M156" s="9">
        <v>318051.16</v>
      </c>
      <c r="O156" s="9">
        <v>261021.18</v>
      </c>
      <c r="Q156" s="9">
        <f t="shared" si="58"/>
        <v>57029.97999999998</v>
      </c>
      <c r="S156" s="21">
        <f t="shared" si="59"/>
        <v>0.21848794032729446</v>
      </c>
      <c r="U156" s="9">
        <v>566501.76</v>
      </c>
      <c r="W156" s="9">
        <v>434399.2</v>
      </c>
      <c r="Y156" s="9">
        <f t="shared" si="60"/>
        <v>132102.56</v>
      </c>
      <c r="AA156" s="21">
        <f t="shared" si="61"/>
        <v>0.30410405912349747</v>
      </c>
      <c r="AC156" s="9">
        <v>1268302.15</v>
      </c>
      <c r="AE156" s="9">
        <v>1152010.16</v>
      </c>
      <c r="AG156" s="9">
        <f t="shared" si="62"/>
        <v>116291.98999999999</v>
      </c>
      <c r="AI156" s="21">
        <f t="shared" si="63"/>
        <v>0.10094701768949677</v>
      </c>
    </row>
    <row r="157" spans="1:35" ht="12.75" outlineLevel="1">
      <c r="A157" s="1" t="s">
        <v>469</v>
      </c>
      <c r="B157" s="16" t="s">
        <v>470</v>
      </c>
      <c r="C157" s="1" t="s">
        <v>1096</v>
      </c>
      <c r="E157" s="5">
        <v>400105.484</v>
      </c>
      <c r="G157" s="5">
        <v>357992.52</v>
      </c>
      <c r="I157" s="9">
        <f t="shared" si="56"/>
        <v>42112.96399999998</v>
      </c>
      <c r="K157" s="21">
        <f t="shared" si="57"/>
        <v>0.11763643553222837</v>
      </c>
      <c r="M157" s="9">
        <v>1133941.394</v>
      </c>
      <c r="O157" s="9">
        <v>1116446.16</v>
      </c>
      <c r="Q157" s="9">
        <f t="shared" si="58"/>
        <v>17495.23400000017</v>
      </c>
      <c r="S157" s="21">
        <f t="shared" si="59"/>
        <v>0.015670468157640643</v>
      </c>
      <c r="U157" s="9">
        <v>1880617.385</v>
      </c>
      <c r="W157" s="9">
        <v>1687796.476</v>
      </c>
      <c r="Y157" s="9">
        <f t="shared" si="60"/>
        <v>192820.90899999999</v>
      </c>
      <c r="AA157" s="21">
        <f t="shared" si="61"/>
        <v>0.11424417087122771</v>
      </c>
      <c r="AC157" s="9">
        <v>4647170.249</v>
      </c>
      <c r="AE157" s="9">
        <v>4202068.422</v>
      </c>
      <c r="AG157" s="9">
        <f t="shared" si="62"/>
        <v>445101.8269999996</v>
      </c>
      <c r="AI157" s="21">
        <f t="shared" si="63"/>
        <v>0.10592445964698277</v>
      </c>
    </row>
    <row r="158" spans="1:35" ht="12.75" outlineLevel="1">
      <c r="A158" s="1" t="s">
        <v>471</v>
      </c>
      <c r="B158" s="16" t="s">
        <v>472</v>
      </c>
      <c r="C158" s="1" t="s">
        <v>1097</v>
      </c>
      <c r="E158" s="5">
        <v>91715.109</v>
      </c>
      <c r="G158" s="5">
        <v>143440.566</v>
      </c>
      <c r="I158" s="9">
        <f t="shared" si="56"/>
        <v>-51725.456999999995</v>
      </c>
      <c r="K158" s="21">
        <f t="shared" si="57"/>
        <v>-0.36060549984165563</v>
      </c>
      <c r="M158" s="9">
        <v>296842.376</v>
      </c>
      <c r="O158" s="9">
        <v>328119.005</v>
      </c>
      <c r="Q158" s="9">
        <f t="shared" si="58"/>
        <v>-31276.629000000015</v>
      </c>
      <c r="S158" s="21">
        <f t="shared" si="59"/>
        <v>-0.0953209918456263</v>
      </c>
      <c r="U158" s="9">
        <v>479125.014</v>
      </c>
      <c r="W158" s="9">
        <v>463637.927</v>
      </c>
      <c r="Y158" s="9">
        <f t="shared" si="60"/>
        <v>15487.087</v>
      </c>
      <c r="AA158" s="21">
        <f t="shared" si="61"/>
        <v>0.03340340834540915</v>
      </c>
      <c r="AC158" s="9">
        <v>1116562.601</v>
      </c>
      <c r="AE158" s="9">
        <v>1313711.543</v>
      </c>
      <c r="AG158" s="9">
        <f t="shared" si="62"/>
        <v>-197148.94200000004</v>
      </c>
      <c r="AI158" s="21">
        <f t="shared" si="63"/>
        <v>-0.15007019086533216</v>
      </c>
    </row>
    <row r="159" spans="1:35" ht="12.75" outlineLevel="1">
      <c r="A159" s="1" t="s">
        <v>473</v>
      </c>
      <c r="B159" s="16" t="s">
        <v>474</v>
      </c>
      <c r="C159" s="1" t="s">
        <v>1098</v>
      </c>
      <c r="E159" s="5">
        <v>207115.88</v>
      </c>
      <c r="G159" s="5">
        <v>90336.52</v>
      </c>
      <c r="I159" s="9">
        <f t="shared" si="56"/>
        <v>116779.36</v>
      </c>
      <c r="K159" s="21">
        <f t="shared" si="57"/>
        <v>1.2927148400226176</v>
      </c>
      <c r="M159" s="9">
        <v>257406.28</v>
      </c>
      <c r="O159" s="9">
        <v>112040.33</v>
      </c>
      <c r="Q159" s="9">
        <f t="shared" si="58"/>
        <v>145365.95</v>
      </c>
      <c r="S159" s="21">
        <f t="shared" si="59"/>
        <v>1.2974430725079087</v>
      </c>
      <c r="U159" s="9">
        <v>257406.28</v>
      </c>
      <c r="W159" s="9">
        <v>112040.33</v>
      </c>
      <c r="Y159" s="9">
        <f t="shared" si="60"/>
        <v>145365.95</v>
      </c>
      <c r="AA159" s="21">
        <f t="shared" si="61"/>
        <v>1.2974430725079087</v>
      </c>
      <c r="AC159" s="9">
        <v>1156116.47</v>
      </c>
      <c r="AE159" s="9">
        <v>1231874.01</v>
      </c>
      <c r="AG159" s="9">
        <f t="shared" si="62"/>
        <v>-75757.54000000004</v>
      </c>
      <c r="AI159" s="21">
        <f t="shared" si="63"/>
        <v>-0.061497798788692715</v>
      </c>
    </row>
    <row r="160" spans="1:35" ht="12.75" outlineLevel="1">
      <c r="A160" s="1" t="s">
        <v>475</v>
      </c>
      <c r="B160" s="16" t="s">
        <v>476</v>
      </c>
      <c r="C160" s="1" t="s">
        <v>1099</v>
      </c>
      <c r="E160" s="5">
        <v>4659.126</v>
      </c>
      <c r="G160" s="5">
        <v>5152.717000000001</v>
      </c>
      <c r="I160" s="9">
        <f t="shared" si="56"/>
        <v>-493.59100000000035</v>
      </c>
      <c r="K160" s="21">
        <f t="shared" si="57"/>
        <v>-0.09579237516828507</v>
      </c>
      <c r="M160" s="9">
        <v>16675.591</v>
      </c>
      <c r="O160" s="9">
        <v>12140.497</v>
      </c>
      <c r="Q160" s="9">
        <f t="shared" si="58"/>
        <v>4535.094000000001</v>
      </c>
      <c r="S160" s="21">
        <f t="shared" si="59"/>
        <v>0.37355093452928667</v>
      </c>
      <c r="U160" s="9">
        <v>29401.355</v>
      </c>
      <c r="W160" s="9">
        <v>27094.591</v>
      </c>
      <c r="Y160" s="9">
        <f t="shared" si="60"/>
        <v>2306.763999999999</v>
      </c>
      <c r="AA160" s="21">
        <f t="shared" si="61"/>
        <v>0.08513743573394406</v>
      </c>
      <c r="AC160" s="9">
        <v>58815.398</v>
      </c>
      <c r="AE160" s="9">
        <v>64292.532</v>
      </c>
      <c r="AG160" s="9">
        <f t="shared" si="62"/>
        <v>-5477.133999999998</v>
      </c>
      <c r="AI160" s="21">
        <f t="shared" si="63"/>
        <v>-0.0851908274510016</v>
      </c>
    </row>
    <row r="161" spans="1:35" ht="12.75" outlineLevel="1">
      <c r="A161" s="1" t="s">
        <v>477</v>
      </c>
      <c r="B161" s="16" t="s">
        <v>478</v>
      </c>
      <c r="C161" s="1" t="s">
        <v>1100</v>
      </c>
      <c r="E161" s="5">
        <v>290059.077</v>
      </c>
      <c r="G161" s="5">
        <v>226060.269</v>
      </c>
      <c r="I161" s="9">
        <f t="shared" si="56"/>
        <v>63998.80799999999</v>
      </c>
      <c r="K161" s="21">
        <f t="shared" si="57"/>
        <v>0.283105068763764</v>
      </c>
      <c r="M161" s="9">
        <v>722248.014</v>
      </c>
      <c r="O161" s="9">
        <v>522975.854</v>
      </c>
      <c r="Q161" s="9">
        <f t="shared" si="58"/>
        <v>199272.15999999997</v>
      </c>
      <c r="S161" s="21">
        <f t="shared" si="59"/>
        <v>0.3810351060682048</v>
      </c>
      <c r="U161" s="9">
        <v>1218301.101</v>
      </c>
      <c r="W161" s="9">
        <v>1174331.302</v>
      </c>
      <c r="Y161" s="9">
        <f t="shared" si="60"/>
        <v>43969.799000000115</v>
      </c>
      <c r="AA161" s="21">
        <f t="shared" si="61"/>
        <v>0.037442414185090096</v>
      </c>
      <c r="AC161" s="9">
        <v>3167821.722</v>
      </c>
      <c r="AE161" s="9">
        <v>3432363.914</v>
      </c>
      <c r="AG161" s="9">
        <f t="shared" si="62"/>
        <v>-264542.1919999998</v>
      </c>
      <c r="AI161" s="21">
        <f t="shared" si="63"/>
        <v>-0.077072885809392</v>
      </c>
    </row>
    <row r="162" spans="1:35" ht="12.75" outlineLevel="1">
      <c r="A162" s="1" t="s">
        <v>479</v>
      </c>
      <c r="B162" s="16" t="s">
        <v>480</v>
      </c>
      <c r="C162" s="1" t="s">
        <v>1101</v>
      </c>
      <c r="E162" s="5">
        <v>378</v>
      </c>
      <c r="G162" s="5">
        <v>298</v>
      </c>
      <c r="I162" s="9">
        <f t="shared" si="56"/>
        <v>80</v>
      </c>
      <c r="K162" s="21">
        <f t="shared" si="57"/>
        <v>0.2684563758389262</v>
      </c>
      <c r="M162" s="9">
        <v>463</v>
      </c>
      <c r="O162" s="9">
        <v>956</v>
      </c>
      <c r="Q162" s="9">
        <f t="shared" si="58"/>
        <v>-493</v>
      </c>
      <c r="S162" s="21">
        <f t="shared" si="59"/>
        <v>-0.5156903765690377</v>
      </c>
      <c r="U162" s="9">
        <v>980</v>
      </c>
      <c r="W162" s="9">
        <v>1563</v>
      </c>
      <c r="Y162" s="9">
        <f t="shared" si="60"/>
        <v>-583</v>
      </c>
      <c r="AA162" s="21">
        <f t="shared" si="61"/>
        <v>-0.3730006397952655</v>
      </c>
      <c r="AC162" s="9">
        <v>4356</v>
      </c>
      <c r="AE162" s="9">
        <v>4975</v>
      </c>
      <c r="AG162" s="9">
        <f t="shared" si="62"/>
        <v>-619</v>
      </c>
      <c r="AI162" s="21">
        <f t="shared" si="63"/>
        <v>-0.12442211055276382</v>
      </c>
    </row>
    <row r="163" spans="1:35" ht="12.75" outlineLevel="1">
      <c r="A163" s="1" t="s">
        <v>481</v>
      </c>
      <c r="B163" s="16" t="s">
        <v>482</v>
      </c>
      <c r="C163" s="1" t="s">
        <v>1102</v>
      </c>
      <c r="E163" s="5">
        <v>0</v>
      </c>
      <c r="G163" s="5">
        <v>21.44</v>
      </c>
      <c r="I163" s="9">
        <f t="shared" si="56"/>
        <v>-21.44</v>
      </c>
      <c r="K163" s="21" t="str">
        <f t="shared" si="57"/>
        <v>N.M.</v>
      </c>
      <c r="M163" s="9">
        <v>0</v>
      </c>
      <c r="O163" s="9">
        <v>62.95</v>
      </c>
      <c r="Q163" s="9">
        <f t="shared" si="58"/>
        <v>-62.95</v>
      </c>
      <c r="S163" s="21" t="str">
        <f t="shared" si="59"/>
        <v>N.M.</v>
      </c>
      <c r="U163" s="9">
        <v>91.64</v>
      </c>
      <c r="W163" s="9">
        <v>147.68</v>
      </c>
      <c r="Y163" s="9">
        <f t="shared" si="60"/>
        <v>-56.040000000000006</v>
      </c>
      <c r="AA163" s="21">
        <f t="shared" si="61"/>
        <v>-0.3794691224268689</v>
      </c>
      <c r="AC163" s="9">
        <v>198.34</v>
      </c>
      <c r="AE163" s="9">
        <v>147.68</v>
      </c>
      <c r="AG163" s="9">
        <f t="shared" si="62"/>
        <v>50.66</v>
      </c>
      <c r="AI163" s="21">
        <f t="shared" si="63"/>
        <v>0.3430390032502708</v>
      </c>
    </row>
    <row r="164" spans="1:35" ht="12.75" outlineLevel="1">
      <c r="A164" s="1" t="s">
        <v>483</v>
      </c>
      <c r="B164" s="16" t="s">
        <v>484</v>
      </c>
      <c r="C164" s="1" t="s">
        <v>1103</v>
      </c>
      <c r="E164" s="5">
        <v>0</v>
      </c>
      <c r="G164" s="5">
        <v>0</v>
      </c>
      <c r="I164" s="9">
        <f t="shared" si="56"/>
        <v>0</v>
      </c>
      <c r="K164" s="21">
        <f t="shared" si="57"/>
        <v>0</v>
      </c>
      <c r="M164" s="9">
        <v>0</v>
      </c>
      <c r="O164" s="9">
        <v>0</v>
      </c>
      <c r="Q164" s="9">
        <f t="shared" si="58"/>
        <v>0</v>
      </c>
      <c r="S164" s="21">
        <f t="shared" si="59"/>
        <v>0</v>
      </c>
      <c r="U164" s="9">
        <v>0</v>
      </c>
      <c r="W164" s="9">
        <v>0</v>
      </c>
      <c r="Y164" s="9">
        <f t="shared" si="60"/>
        <v>0</v>
      </c>
      <c r="AA164" s="21">
        <f t="shared" si="61"/>
        <v>0</v>
      </c>
      <c r="AC164" s="9">
        <v>0</v>
      </c>
      <c r="AE164" s="9">
        <v>90.29</v>
      </c>
      <c r="AG164" s="9">
        <f t="shared" si="62"/>
        <v>-90.29</v>
      </c>
      <c r="AI164" s="21" t="str">
        <f t="shared" si="63"/>
        <v>N.M.</v>
      </c>
    </row>
    <row r="165" spans="1:35" ht="12.75" outlineLevel="1">
      <c r="A165" s="1" t="s">
        <v>485</v>
      </c>
      <c r="B165" s="16" t="s">
        <v>486</v>
      </c>
      <c r="C165" s="1" t="s">
        <v>1104</v>
      </c>
      <c r="E165" s="5">
        <v>117742.01</v>
      </c>
      <c r="G165" s="5">
        <v>165867.04</v>
      </c>
      <c r="I165" s="9">
        <f t="shared" si="56"/>
        <v>-48125.03000000001</v>
      </c>
      <c r="K165" s="21">
        <f t="shared" si="57"/>
        <v>-0.2901422127024152</v>
      </c>
      <c r="M165" s="9">
        <v>461169.81</v>
      </c>
      <c r="O165" s="9">
        <v>787823.64</v>
      </c>
      <c r="Q165" s="9">
        <f t="shared" si="58"/>
        <v>-326653.83</v>
      </c>
      <c r="S165" s="21">
        <f t="shared" si="59"/>
        <v>-0.41462811397738714</v>
      </c>
      <c r="U165" s="9">
        <v>848707.19</v>
      </c>
      <c r="W165" s="9">
        <v>1409445.91</v>
      </c>
      <c r="Y165" s="9">
        <f t="shared" si="60"/>
        <v>-560738.72</v>
      </c>
      <c r="AA165" s="21">
        <f t="shared" si="61"/>
        <v>-0.3978433766216683</v>
      </c>
      <c r="AC165" s="9">
        <v>2845597.23</v>
      </c>
      <c r="AE165" s="9">
        <v>3174863.26</v>
      </c>
      <c r="AG165" s="9">
        <f t="shared" si="62"/>
        <v>-329266.0299999998</v>
      </c>
      <c r="AI165" s="21">
        <f t="shared" si="63"/>
        <v>-0.10371030278639459</v>
      </c>
    </row>
    <row r="166" spans="1:35" ht="12.75" outlineLevel="1">
      <c r="A166" s="1" t="s">
        <v>487</v>
      </c>
      <c r="B166" s="16" t="s">
        <v>488</v>
      </c>
      <c r="C166" s="1" t="s">
        <v>1105</v>
      </c>
      <c r="E166" s="5">
        <v>0.52</v>
      </c>
      <c r="G166" s="5">
        <v>0</v>
      </c>
      <c r="I166" s="9">
        <f t="shared" si="56"/>
        <v>0.52</v>
      </c>
      <c r="K166" s="21" t="str">
        <f t="shared" si="57"/>
        <v>N.M.</v>
      </c>
      <c r="M166" s="9">
        <v>0.52</v>
      </c>
      <c r="O166" s="9">
        <v>0</v>
      </c>
      <c r="Q166" s="9">
        <f t="shared" si="58"/>
        <v>0.52</v>
      </c>
      <c r="S166" s="21" t="str">
        <f t="shared" si="59"/>
        <v>N.M.</v>
      </c>
      <c r="U166" s="9">
        <v>0.52</v>
      </c>
      <c r="W166" s="9">
        <v>0</v>
      </c>
      <c r="Y166" s="9">
        <f t="shared" si="60"/>
        <v>0.52</v>
      </c>
      <c r="AA166" s="21" t="str">
        <f t="shared" si="61"/>
        <v>N.M.</v>
      </c>
      <c r="AC166" s="9">
        <v>0.52</v>
      </c>
      <c r="AE166" s="9">
        <v>0</v>
      </c>
      <c r="AG166" s="9">
        <f t="shared" si="62"/>
        <v>0.52</v>
      </c>
      <c r="AI166" s="21" t="str">
        <f t="shared" si="63"/>
        <v>N.M.</v>
      </c>
    </row>
    <row r="167" spans="1:35" ht="12.75" outlineLevel="1">
      <c r="A167" s="1" t="s">
        <v>489</v>
      </c>
      <c r="B167" s="16" t="s">
        <v>490</v>
      </c>
      <c r="C167" s="1" t="s">
        <v>1106</v>
      </c>
      <c r="E167" s="5">
        <v>191.3</v>
      </c>
      <c r="G167" s="5">
        <v>1178.09</v>
      </c>
      <c r="I167" s="9">
        <f t="shared" si="56"/>
        <v>-986.79</v>
      </c>
      <c r="K167" s="21">
        <f t="shared" si="57"/>
        <v>-0.8376185181098219</v>
      </c>
      <c r="M167" s="9">
        <v>787.01</v>
      </c>
      <c r="O167" s="9">
        <v>4875.46</v>
      </c>
      <c r="Q167" s="9">
        <f t="shared" si="58"/>
        <v>-4088.45</v>
      </c>
      <c r="S167" s="21">
        <f t="shared" si="59"/>
        <v>-0.838577282964069</v>
      </c>
      <c r="U167" s="9">
        <v>1466.85</v>
      </c>
      <c r="W167" s="9">
        <v>6984.23</v>
      </c>
      <c r="Y167" s="9">
        <f t="shared" si="60"/>
        <v>-5517.379999999999</v>
      </c>
      <c r="AA167" s="21">
        <f t="shared" si="61"/>
        <v>-0.7899768478414942</v>
      </c>
      <c r="AC167" s="9">
        <v>34706.28</v>
      </c>
      <c r="AE167" s="9">
        <v>21281.73</v>
      </c>
      <c r="AG167" s="9">
        <f t="shared" si="62"/>
        <v>13424.55</v>
      </c>
      <c r="AI167" s="21">
        <f t="shared" si="63"/>
        <v>0.630801631258361</v>
      </c>
    </row>
    <row r="168" spans="1:35" ht="12.75" outlineLevel="1">
      <c r="A168" s="1" t="s">
        <v>491</v>
      </c>
      <c r="B168" s="16" t="s">
        <v>492</v>
      </c>
      <c r="C168" s="1" t="s">
        <v>1096</v>
      </c>
      <c r="E168" s="5">
        <v>0</v>
      </c>
      <c r="G168" s="5">
        <v>124.37</v>
      </c>
      <c r="I168" s="9">
        <f t="shared" si="56"/>
        <v>-124.37</v>
      </c>
      <c r="K168" s="21" t="str">
        <f t="shared" si="57"/>
        <v>N.M.</v>
      </c>
      <c r="M168" s="9">
        <v>0</v>
      </c>
      <c r="O168" s="9">
        <v>124.37</v>
      </c>
      <c r="Q168" s="9">
        <f t="shared" si="58"/>
        <v>-124.37</v>
      </c>
      <c r="S168" s="21" t="str">
        <f t="shared" si="59"/>
        <v>N.M.</v>
      </c>
      <c r="U168" s="9">
        <v>0</v>
      </c>
      <c r="W168" s="9">
        <v>124.37</v>
      </c>
      <c r="Y168" s="9">
        <f t="shared" si="60"/>
        <v>-124.37</v>
      </c>
      <c r="AA168" s="21" t="str">
        <f t="shared" si="61"/>
        <v>N.M.</v>
      </c>
      <c r="AC168" s="9">
        <v>-124.37</v>
      </c>
      <c r="AE168" s="9">
        <v>124.37</v>
      </c>
      <c r="AG168" s="9">
        <f t="shared" si="62"/>
        <v>-248.74</v>
      </c>
      <c r="AI168" s="21">
        <f t="shared" si="63"/>
        <v>-2</v>
      </c>
    </row>
    <row r="169" spans="1:35" ht="12.75" outlineLevel="1">
      <c r="A169" s="1" t="s">
        <v>493</v>
      </c>
      <c r="B169" s="16" t="s">
        <v>494</v>
      </c>
      <c r="C169" s="1" t="s">
        <v>1096</v>
      </c>
      <c r="E169" s="5">
        <v>0</v>
      </c>
      <c r="G169" s="5">
        <v>-116.5</v>
      </c>
      <c r="I169" s="9">
        <f t="shared" si="56"/>
        <v>116.5</v>
      </c>
      <c r="K169" s="21" t="str">
        <f t="shared" si="57"/>
        <v>N.M.</v>
      </c>
      <c r="M169" s="9">
        <v>0</v>
      </c>
      <c r="O169" s="9">
        <v>0</v>
      </c>
      <c r="Q169" s="9">
        <f t="shared" si="58"/>
        <v>0</v>
      </c>
      <c r="S169" s="21">
        <f t="shared" si="59"/>
        <v>0</v>
      </c>
      <c r="U169" s="9">
        <v>0</v>
      </c>
      <c r="W169" s="9">
        <v>0</v>
      </c>
      <c r="Y169" s="9">
        <f t="shared" si="60"/>
        <v>0</v>
      </c>
      <c r="AA169" s="21">
        <f t="shared" si="61"/>
        <v>0</v>
      </c>
      <c r="AC169" s="9">
        <v>0</v>
      </c>
      <c r="AE169" s="9">
        <v>0</v>
      </c>
      <c r="AG169" s="9">
        <f t="shared" si="62"/>
        <v>0</v>
      </c>
      <c r="AI169" s="21">
        <f t="shared" si="63"/>
        <v>0</v>
      </c>
    </row>
    <row r="170" spans="1:35" ht="12.75" outlineLevel="1">
      <c r="A170" s="1" t="s">
        <v>495</v>
      </c>
      <c r="B170" s="16" t="s">
        <v>496</v>
      </c>
      <c r="C170" s="1" t="s">
        <v>1107</v>
      </c>
      <c r="E170" s="5">
        <v>0</v>
      </c>
      <c r="G170" s="5">
        <v>112.15</v>
      </c>
      <c r="I170" s="9">
        <f t="shared" si="56"/>
        <v>-112.15</v>
      </c>
      <c r="K170" s="21" t="str">
        <f t="shared" si="57"/>
        <v>N.M.</v>
      </c>
      <c r="M170" s="9">
        <v>0</v>
      </c>
      <c r="O170" s="9">
        <v>345.54</v>
      </c>
      <c r="Q170" s="9">
        <f t="shared" si="58"/>
        <v>-345.54</v>
      </c>
      <c r="S170" s="21" t="str">
        <f t="shared" si="59"/>
        <v>N.M.</v>
      </c>
      <c r="U170" s="9">
        <v>27.88</v>
      </c>
      <c r="W170" s="9">
        <v>817.01</v>
      </c>
      <c r="Y170" s="9">
        <f t="shared" si="60"/>
        <v>-789.13</v>
      </c>
      <c r="AA170" s="21">
        <f t="shared" si="61"/>
        <v>-0.9658755706784494</v>
      </c>
      <c r="AC170" s="9">
        <v>628.94</v>
      </c>
      <c r="AE170" s="9">
        <v>817.01</v>
      </c>
      <c r="AG170" s="9">
        <f t="shared" si="62"/>
        <v>-188.06999999999994</v>
      </c>
      <c r="AI170" s="21">
        <f t="shared" si="63"/>
        <v>-0.23019302089325705</v>
      </c>
    </row>
    <row r="171" spans="1:35" ht="12.75" outlineLevel="1">
      <c r="A171" s="1" t="s">
        <v>497</v>
      </c>
      <c r="B171" s="16" t="s">
        <v>498</v>
      </c>
      <c r="C171" s="1" t="s">
        <v>1108</v>
      </c>
      <c r="E171" s="5">
        <v>27039.63</v>
      </c>
      <c r="G171" s="5">
        <v>31083.24</v>
      </c>
      <c r="I171" s="9">
        <f t="shared" si="56"/>
        <v>-4043.6100000000006</v>
      </c>
      <c r="K171" s="21">
        <f t="shared" si="57"/>
        <v>-0.1300897203766403</v>
      </c>
      <c r="M171" s="9">
        <v>79598.54</v>
      </c>
      <c r="O171" s="9">
        <v>103534.42</v>
      </c>
      <c r="Q171" s="9">
        <f t="shared" si="58"/>
        <v>-23935.880000000005</v>
      </c>
      <c r="S171" s="21">
        <f t="shared" si="59"/>
        <v>-0.2311876572061736</v>
      </c>
      <c r="U171" s="9">
        <v>144892.92</v>
      </c>
      <c r="W171" s="9">
        <v>161233.78</v>
      </c>
      <c r="Y171" s="9">
        <f t="shared" si="60"/>
        <v>-16340.859999999986</v>
      </c>
      <c r="AA171" s="21">
        <f t="shared" si="61"/>
        <v>-0.10134886126219944</v>
      </c>
      <c r="AC171" s="9">
        <v>396560.99</v>
      </c>
      <c r="AE171" s="9">
        <v>354257.99</v>
      </c>
      <c r="AG171" s="9">
        <f t="shared" si="62"/>
        <v>42303</v>
      </c>
      <c r="AI171" s="21">
        <f t="shared" si="63"/>
        <v>0.11941297357894455</v>
      </c>
    </row>
    <row r="172" spans="1:35" ht="12.75" outlineLevel="1">
      <c r="A172" s="1" t="s">
        <v>499</v>
      </c>
      <c r="B172" s="16" t="s">
        <v>500</v>
      </c>
      <c r="C172" s="1" t="s">
        <v>1109</v>
      </c>
      <c r="E172" s="5">
        <v>0</v>
      </c>
      <c r="G172" s="5">
        <v>4.46</v>
      </c>
      <c r="I172" s="9">
        <f t="shared" si="56"/>
        <v>-4.46</v>
      </c>
      <c r="K172" s="21" t="str">
        <f t="shared" si="57"/>
        <v>N.M.</v>
      </c>
      <c r="M172" s="9">
        <v>0</v>
      </c>
      <c r="O172" s="9">
        <v>34940.76</v>
      </c>
      <c r="Q172" s="9">
        <f t="shared" si="58"/>
        <v>-34940.76</v>
      </c>
      <c r="S172" s="21" t="str">
        <f t="shared" si="59"/>
        <v>N.M.</v>
      </c>
      <c r="U172" s="9">
        <v>0</v>
      </c>
      <c r="W172" s="9">
        <v>98252.63</v>
      </c>
      <c r="Y172" s="9">
        <f t="shared" si="60"/>
        <v>-98252.63</v>
      </c>
      <c r="AA172" s="21" t="str">
        <f t="shared" si="61"/>
        <v>N.M.</v>
      </c>
      <c r="AC172" s="9">
        <v>-13156.8</v>
      </c>
      <c r="AE172" s="9">
        <v>329895.76</v>
      </c>
      <c r="AG172" s="9">
        <f t="shared" si="62"/>
        <v>-343052.56</v>
      </c>
      <c r="AI172" s="21">
        <f t="shared" si="63"/>
        <v>-1.0398816886885724</v>
      </c>
    </row>
    <row r="173" spans="1:35" ht="12.75" outlineLevel="1">
      <c r="A173" s="1" t="s">
        <v>501</v>
      </c>
      <c r="B173" s="16" t="s">
        <v>502</v>
      </c>
      <c r="C173" s="1" t="s">
        <v>1110</v>
      </c>
      <c r="E173" s="5">
        <v>0</v>
      </c>
      <c r="G173" s="5">
        <v>4433.32</v>
      </c>
      <c r="I173" s="9">
        <f t="shared" si="56"/>
        <v>-4433.32</v>
      </c>
      <c r="K173" s="21" t="str">
        <f t="shared" si="57"/>
        <v>N.M.</v>
      </c>
      <c r="M173" s="9">
        <v>0</v>
      </c>
      <c r="O173" s="9">
        <v>280255.49</v>
      </c>
      <c r="Q173" s="9">
        <f t="shared" si="58"/>
        <v>-280255.49</v>
      </c>
      <c r="S173" s="21" t="str">
        <f t="shared" si="59"/>
        <v>N.M.</v>
      </c>
      <c r="U173" s="9">
        <v>0</v>
      </c>
      <c r="W173" s="9">
        <v>778723.09</v>
      </c>
      <c r="Y173" s="9">
        <f t="shared" si="60"/>
        <v>-778723.09</v>
      </c>
      <c r="AA173" s="21" t="str">
        <f t="shared" si="61"/>
        <v>N.M.</v>
      </c>
      <c r="AC173" s="9">
        <v>2539.44</v>
      </c>
      <c r="AE173" s="9">
        <v>2300110.11</v>
      </c>
      <c r="AG173" s="9">
        <f t="shared" si="62"/>
        <v>-2297570.67</v>
      </c>
      <c r="AI173" s="21">
        <f t="shared" si="63"/>
        <v>-0.9988959485074391</v>
      </c>
    </row>
    <row r="174" spans="1:35" ht="12.75" outlineLevel="1">
      <c r="A174" s="1" t="s">
        <v>503</v>
      </c>
      <c r="B174" s="16" t="s">
        <v>504</v>
      </c>
      <c r="C174" s="1" t="s">
        <v>1111</v>
      </c>
      <c r="E174" s="5">
        <v>0</v>
      </c>
      <c r="G174" s="5">
        <v>0</v>
      </c>
      <c r="I174" s="9">
        <f t="shared" si="56"/>
        <v>0</v>
      </c>
      <c r="K174" s="21">
        <f t="shared" si="57"/>
        <v>0</v>
      </c>
      <c r="M174" s="9">
        <v>0</v>
      </c>
      <c r="O174" s="9">
        <v>-3154</v>
      </c>
      <c r="Q174" s="9">
        <f t="shared" si="58"/>
        <v>3154</v>
      </c>
      <c r="S174" s="21" t="str">
        <f t="shared" si="59"/>
        <v>N.M.</v>
      </c>
      <c r="U174" s="9">
        <v>0</v>
      </c>
      <c r="W174" s="9">
        <v>-9866</v>
      </c>
      <c r="Y174" s="9">
        <f t="shared" si="60"/>
        <v>9866</v>
      </c>
      <c r="AA174" s="21" t="str">
        <f t="shared" si="61"/>
        <v>N.M.</v>
      </c>
      <c r="AC174" s="9">
        <v>0</v>
      </c>
      <c r="AE174" s="9">
        <v>-68202</v>
      </c>
      <c r="AG174" s="9">
        <f t="shared" si="62"/>
        <v>68202</v>
      </c>
      <c r="AI174" s="21" t="str">
        <f t="shared" si="63"/>
        <v>N.M.</v>
      </c>
    </row>
    <row r="175" spans="1:35" ht="12.75" outlineLevel="1">
      <c r="A175" s="1" t="s">
        <v>505</v>
      </c>
      <c r="B175" s="16" t="s">
        <v>506</v>
      </c>
      <c r="C175" s="1" t="s">
        <v>1112</v>
      </c>
      <c r="E175" s="5">
        <v>215112.44</v>
      </c>
      <c r="G175" s="5">
        <v>322904.47</v>
      </c>
      <c r="I175" s="9">
        <f t="shared" si="56"/>
        <v>-107792.02999999997</v>
      </c>
      <c r="K175" s="21">
        <f t="shared" si="57"/>
        <v>-0.33382018527027507</v>
      </c>
      <c r="M175" s="9">
        <v>648115.16</v>
      </c>
      <c r="O175" s="9">
        <v>911103.02</v>
      </c>
      <c r="Q175" s="9">
        <f t="shared" si="58"/>
        <v>-262987.86</v>
      </c>
      <c r="S175" s="21">
        <f t="shared" si="59"/>
        <v>-0.2886477755281724</v>
      </c>
      <c r="U175" s="9">
        <v>1200015.86</v>
      </c>
      <c r="W175" s="9">
        <v>1544941.84</v>
      </c>
      <c r="Y175" s="9">
        <f t="shared" si="60"/>
        <v>-344925.98</v>
      </c>
      <c r="AA175" s="21">
        <f t="shared" si="61"/>
        <v>-0.22326146594618732</v>
      </c>
      <c r="AC175" s="9">
        <v>3384496.28</v>
      </c>
      <c r="AE175" s="9">
        <v>3751767.3</v>
      </c>
      <c r="AG175" s="9">
        <f t="shared" si="62"/>
        <v>-367271.02</v>
      </c>
      <c r="AI175" s="21">
        <f t="shared" si="63"/>
        <v>-0.09789280374611721</v>
      </c>
    </row>
    <row r="176" spans="1:35" ht="12.75" outlineLevel="1">
      <c r="A176" s="1" t="s">
        <v>507</v>
      </c>
      <c r="B176" s="16" t="s">
        <v>508</v>
      </c>
      <c r="C176" s="1" t="s">
        <v>1113</v>
      </c>
      <c r="E176" s="5">
        <v>0</v>
      </c>
      <c r="G176" s="5">
        <v>0</v>
      </c>
      <c r="I176" s="9">
        <f t="shared" si="56"/>
        <v>0</v>
      </c>
      <c r="K176" s="21">
        <f t="shared" si="57"/>
        <v>0</v>
      </c>
      <c r="M176" s="9">
        <v>72.08</v>
      </c>
      <c r="O176" s="9">
        <v>0</v>
      </c>
      <c r="Q176" s="9">
        <f t="shared" si="58"/>
        <v>72.08</v>
      </c>
      <c r="S176" s="21" t="str">
        <f t="shared" si="59"/>
        <v>N.M.</v>
      </c>
      <c r="U176" s="9">
        <v>72.08</v>
      </c>
      <c r="W176" s="9">
        <v>0</v>
      </c>
      <c r="Y176" s="9">
        <f t="shared" si="60"/>
        <v>72.08</v>
      </c>
      <c r="AA176" s="21" t="str">
        <f t="shared" si="61"/>
        <v>N.M.</v>
      </c>
      <c r="AC176" s="9">
        <v>72.08</v>
      </c>
      <c r="AE176" s="9">
        <v>0</v>
      </c>
      <c r="AG176" s="9">
        <f t="shared" si="62"/>
        <v>72.08</v>
      </c>
      <c r="AI176" s="21" t="str">
        <f t="shared" si="63"/>
        <v>N.M.</v>
      </c>
    </row>
    <row r="177" spans="1:35" ht="12.75" outlineLevel="1">
      <c r="A177" s="1" t="s">
        <v>509</v>
      </c>
      <c r="B177" s="16" t="s">
        <v>510</v>
      </c>
      <c r="C177" s="1" t="s">
        <v>1096</v>
      </c>
      <c r="E177" s="5">
        <v>25661.297</v>
      </c>
      <c r="G177" s="5">
        <v>33659.569</v>
      </c>
      <c r="I177" s="9">
        <f t="shared" si="56"/>
        <v>-7998.2720000000045</v>
      </c>
      <c r="K177" s="21">
        <f t="shared" si="57"/>
        <v>-0.23762253164917244</v>
      </c>
      <c r="M177" s="9">
        <v>94540.95</v>
      </c>
      <c r="O177" s="9">
        <v>107996.16100000001</v>
      </c>
      <c r="Q177" s="9">
        <f t="shared" si="58"/>
        <v>-13455.21100000001</v>
      </c>
      <c r="S177" s="21">
        <f t="shared" si="59"/>
        <v>-0.12458971573998828</v>
      </c>
      <c r="U177" s="9">
        <v>146996.367</v>
      </c>
      <c r="W177" s="9">
        <v>167796.167</v>
      </c>
      <c r="Y177" s="9">
        <f t="shared" si="60"/>
        <v>-20799.79999999999</v>
      </c>
      <c r="AA177" s="21">
        <f t="shared" si="61"/>
        <v>-0.12395873142918688</v>
      </c>
      <c r="AC177" s="9">
        <v>368051.167</v>
      </c>
      <c r="AE177" s="9">
        <v>417131.464</v>
      </c>
      <c r="AG177" s="9">
        <f t="shared" si="62"/>
        <v>-49080.29699999996</v>
      </c>
      <c r="AI177" s="21">
        <f t="shared" si="63"/>
        <v>-0.11766145984135104</v>
      </c>
    </row>
    <row r="178" spans="1:35" ht="12.75" outlineLevel="1">
      <c r="A178" s="1" t="s">
        <v>511</v>
      </c>
      <c r="B178" s="16" t="s">
        <v>512</v>
      </c>
      <c r="C178" s="1" t="s">
        <v>1114</v>
      </c>
      <c r="E178" s="5">
        <v>217.514</v>
      </c>
      <c r="G178" s="5">
        <v>57685.04</v>
      </c>
      <c r="I178" s="9">
        <f t="shared" si="56"/>
        <v>-57467.526</v>
      </c>
      <c r="K178" s="21">
        <f t="shared" si="57"/>
        <v>-0.9962292823234585</v>
      </c>
      <c r="M178" s="9">
        <v>3596.983</v>
      </c>
      <c r="O178" s="9">
        <v>196500.58</v>
      </c>
      <c r="Q178" s="9">
        <f t="shared" si="58"/>
        <v>-192903.59699999998</v>
      </c>
      <c r="S178" s="21">
        <f t="shared" si="59"/>
        <v>-0.981694797033169</v>
      </c>
      <c r="U178" s="9">
        <v>4407.103</v>
      </c>
      <c r="W178" s="9">
        <v>295945.88</v>
      </c>
      <c r="Y178" s="9">
        <f t="shared" si="60"/>
        <v>-291538.777</v>
      </c>
      <c r="AA178" s="21">
        <f t="shared" si="61"/>
        <v>-0.9851084157684507</v>
      </c>
      <c r="AC178" s="9">
        <v>-114325.43</v>
      </c>
      <c r="AE178" s="9">
        <v>719434.86</v>
      </c>
      <c r="AG178" s="9">
        <f t="shared" si="62"/>
        <v>-833760.29</v>
      </c>
      <c r="AI178" s="21">
        <f t="shared" si="63"/>
        <v>-1.1589100505916548</v>
      </c>
    </row>
    <row r="179" spans="1:35" ht="12.75" outlineLevel="1">
      <c r="A179" s="1" t="s">
        <v>513</v>
      </c>
      <c r="B179" s="16" t="s">
        <v>514</v>
      </c>
      <c r="C179" s="1" t="s">
        <v>1115</v>
      </c>
      <c r="E179" s="5">
        <v>379.54</v>
      </c>
      <c r="G179" s="5">
        <v>0</v>
      </c>
      <c r="I179" s="9">
        <f t="shared" si="56"/>
        <v>379.54</v>
      </c>
      <c r="K179" s="21" t="str">
        <f t="shared" si="57"/>
        <v>N.M.</v>
      </c>
      <c r="M179" s="9">
        <v>1339.66</v>
      </c>
      <c r="O179" s="9">
        <v>0</v>
      </c>
      <c r="Q179" s="9">
        <f t="shared" si="58"/>
        <v>1339.66</v>
      </c>
      <c r="S179" s="21" t="str">
        <f t="shared" si="59"/>
        <v>N.M.</v>
      </c>
      <c r="U179" s="9">
        <v>2076.59</v>
      </c>
      <c r="W179" s="9">
        <v>0</v>
      </c>
      <c r="Y179" s="9">
        <f t="shared" si="60"/>
        <v>2076.59</v>
      </c>
      <c r="AA179" s="21" t="str">
        <f t="shared" si="61"/>
        <v>N.M.</v>
      </c>
      <c r="AC179" s="9">
        <v>2956.32</v>
      </c>
      <c r="AE179" s="9">
        <v>0</v>
      </c>
      <c r="AG179" s="9">
        <f t="shared" si="62"/>
        <v>2956.32</v>
      </c>
      <c r="AI179" s="21" t="str">
        <f t="shared" si="63"/>
        <v>N.M.</v>
      </c>
    </row>
    <row r="180" spans="1:35" ht="12.75" outlineLevel="1">
      <c r="A180" s="1" t="s">
        <v>515</v>
      </c>
      <c r="B180" s="16" t="s">
        <v>516</v>
      </c>
      <c r="C180" s="1" t="s">
        <v>1116</v>
      </c>
      <c r="E180" s="5">
        <v>55113.8</v>
      </c>
      <c r="G180" s="5">
        <v>0</v>
      </c>
      <c r="I180" s="9">
        <f t="shared" si="56"/>
        <v>55113.8</v>
      </c>
      <c r="K180" s="21" t="str">
        <f t="shared" si="57"/>
        <v>N.M.</v>
      </c>
      <c r="M180" s="9">
        <v>196242.76</v>
      </c>
      <c r="O180" s="9">
        <v>0</v>
      </c>
      <c r="Q180" s="9">
        <f t="shared" si="58"/>
        <v>196242.76</v>
      </c>
      <c r="S180" s="21" t="str">
        <f t="shared" si="59"/>
        <v>N.M.</v>
      </c>
      <c r="U180" s="9">
        <v>299800.58</v>
      </c>
      <c r="W180" s="9">
        <v>0</v>
      </c>
      <c r="Y180" s="9">
        <f t="shared" si="60"/>
        <v>299800.58</v>
      </c>
      <c r="AA180" s="21" t="str">
        <f t="shared" si="61"/>
        <v>N.M.</v>
      </c>
      <c r="AC180" s="9">
        <v>785369.82</v>
      </c>
      <c r="AE180" s="9">
        <v>0</v>
      </c>
      <c r="AG180" s="9">
        <f t="shared" si="62"/>
        <v>785369.82</v>
      </c>
      <c r="AI180" s="21" t="str">
        <f t="shared" si="63"/>
        <v>N.M.</v>
      </c>
    </row>
    <row r="181" spans="1:35" ht="12.75" outlineLevel="1">
      <c r="A181" s="1" t="s">
        <v>517</v>
      </c>
      <c r="B181" s="16" t="s">
        <v>518</v>
      </c>
      <c r="C181" s="1" t="s">
        <v>1117</v>
      </c>
      <c r="E181" s="5">
        <v>18422.07</v>
      </c>
      <c r="G181" s="5">
        <v>17542.63</v>
      </c>
      <c r="I181" s="9">
        <f t="shared" si="56"/>
        <v>879.4399999999987</v>
      </c>
      <c r="K181" s="21">
        <f t="shared" si="57"/>
        <v>0.050131593723404</v>
      </c>
      <c r="M181" s="9">
        <v>58976.86</v>
      </c>
      <c r="O181" s="9">
        <v>35983.44</v>
      </c>
      <c r="Q181" s="9">
        <f t="shared" si="58"/>
        <v>22993.42</v>
      </c>
      <c r="S181" s="21">
        <f t="shared" si="59"/>
        <v>0.639000051134633</v>
      </c>
      <c r="U181" s="9">
        <v>94539.24</v>
      </c>
      <c r="W181" s="9">
        <v>35983.44</v>
      </c>
      <c r="Y181" s="9">
        <f t="shared" si="60"/>
        <v>58555.8</v>
      </c>
      <c r="AA181" s="21">
        <f t="shared" si="61"/>
        <v>1.6272985573363747</v>
      </c>
      <c r="AC181" s="9">
        <v>256787.58</v>
      </c>
      <c r="AE181" s="9">
        <v>35983.44</v>
      </c>
      <c r="AG181" s="9">
        <f t="shared" si="62"/>
        <v>220804.13999999998</v>
      </c>
      <c r="AI181" s="21">
        <f t="shared" si="63"/>
        <v>6.136271018001613</v>
      </c>
    </row>
    <row r="182" spans="1:35" ht="12.75" outlineLevel="1">
      <c r="A182" s="1" t="s">
        <v>519</v>
      </c>
      <c r="B182" s="16" t="s">
        <v>520</v>
      </c>
      <c r="C182" s="1" t="s">
        <v>1118</v>
      </c>
      <c r="E182" s="5">
        <v>103565.84</v>
      </c>
      <c r="G182" s="5">
        <v>118641.74</v>
      </c>
      <c r="I182" s="9">
        <f t="shared" si="56"/>
        <v>-15075.900000000009</v>
      </c>
      <c r="K182" s="21">
        <f t="shared" si="57"/>
        <v>-0.12707079312896125</v>
      </c>
      <c r="M182" s="9">
        <v>364399.77</v>
      </c>
      <c r="O182" s="9">
        <v>229301.97</v>
      </c>
      <c r="Q182" s="9">
        <f t="shared" si="58"/>
        <v>135097.80000000002</v>
      </c>
      <c r="S182" s="21">
        <f t="shared" si="59"/>
        <v>0.5891698182968076</v>
      </c>
      <c r="U182" s="9">
        <v>623525.85</v>
      </c>
      <c r="W182" s="9">
        <v>229301.97</v>
      </c>
      <c r="Y182" s="9">
        <f t="shared" si="60"/>
        <v>394223.88</v>
      </c>
      <c r="AA182" s="21">
        <f t="shared" si="61"/>
        <v>1.7192345970686602</v>
      </c>
      <c r="AC182" s="9">
        <v>1453184.31</v>
      </c>
      <c r="AE182" s="9">
        <v>229301.97</v>
      </c>
      <c r="AG182" s="9">
        <f t="shared" si="62"/>
        <v>1223882.34</v>
      </c>
      <c r="AI182" s="21">
        <f t="shared" si="63"/>
        <v>5.337426189578746</v>
      </c>
    </row>
    <row r="183" spans="1:35" ht="12.75" outlineLevel="1">
      <c r="A183" s="1" t="s">
        <v>521</v>
      </c>
      <c r="B183" s="16" t="s">
        <v>522</v>
      </c>
      <c r="C183" s="1" t="s">
        <v>1119</v>
      </c>
      <c r="E183" s="5">
        <v>884.44</v>
      </c>
      <c r="G183" s="5">
        <v>0</v>
      </c>
      <c r="I183" s="9">
        <f t="shared" si="56"/>
        <v>884.44</v>
      </c>
      <c r="K183" s="21" t="str">
        <f t="shared" si="57"/>
        <v>N.M.</v>
      </c>
      <c r="M183" s="9">
        <v>1944.89</v>
      </c>
      <c r="O183" s="9">
        <v>0</v>
      </c>
      <c r="Q183" s="9">
        <f t="shared" si="58"/>
        <v>1944.89</v>
      </c>
      <c r="S183" s="21" t="str">
        <f t="shared" si="59"/>
        <v>N.M.</v>
      </c>
      <c r="U183" s="9">
        <v>3116.85</v>
      </c>
      <c r="W183" s="9">
        <v>0</v>
      </c>
      <c r="Y183" s="9">
        <f t="shared" si="60"/>
        <v>3116.85</v>
      </c>
      <c r="AA183" s="21" t="str">
        <f t="shared" si="61"/>
        <v>N.M.</v>
      </c>
      <c r="AC183" s="9">
        <v>4659.34</v>
      </c>
      <c r="AE183" s="9">
        <v>0</v>
      </c>
      <c r="AG183" s="9">
        <f t="shared" si="62"/>
        <v>4659.34</v>
      </c>
      <c r="AI183" s="21" t="str">
        <f t="shared" si="63"/>
        <v>N.M.</v>
      </c>
    </row>
    <row r="184" spans="1:35" ht="12.75" outlineLevel="1">
      <c r="A184" s="1" t="s">
        <v>523</v>
      </c>
      <c r="B184" s="16" t="s">
        <v>524</v>
      </c>
      <c r="C184" s="1" t="s">
        <v>1120</v>
      </c>
      <c r="E184" s="5">
        <v>2798.06</v>
      </c>
      <c r="G184" s="5">
        <v>1024.22</v>
      </c>
      <c r="I184" s="9">
        <f t="shared" si="56"/>
        <v>1773.84</v>
      </c>
      <c r="K184" s="21">
        <f t="shared" si="57"/>
        <v>1.7318935384975882</v>
      </c>
      <c r="M184" s="9">
        <v>9412.91</v>
      </c>
      <c r="O184" s="9">
        <v>2140.86</v>
      </c>
      <c r="Q184" s="9">
        <f t="shared" si="58"/>
        <v>7272.049999999999</v>
      </c>
      <c r="S184" s="21">
        <f t="shared" si="59"/>
        <v>3.39678914081257</v>
      </c>
      <c r="U184" s="9">
        <v>14536.92</v>
      </c>
      <c r="W184" s="9">
        <v>2140.86</v>
      </c>
      <c r="Y184" s="9">
        <f t="shared" si="60"/>
        <v>12396.06</v>
      </c>
      <c r="AA184" s="21">
        <f t="shared" si="61"/>
        <v>5.790224489223956</v>
      </c>
      <c r="AC184" s="9">
        <v>23029.61</v>
      </c>
      <c r="AE184" s="9">
        <v>2140.86</v>
      </c>
      <c r="AG184" s="9">
        <f t="shared" si="62"/>
        <v>20888.75</v>
      </c>
      <c r="AI184" s="21">
        <f t="shared" si="63"/>
        <v>9.757177022318134</v>
      </c>
    </row>
    <row r="185" spans="1:35" ht="12.75" outlineLevel="1">
      <c r="A185" s="1" t="s">
        <v>525</v>
      </c>
      <c r="B185" s="16" t="s">
        <v>526</v>
      </c>
      <c r="C185" s="1" t="s">
        <v>1121</v>
      </c>
      <c r="E185" s="5">
        <v>15892.9</v>
      </c>
      <c r="G185" s="5">
        <v>6721.26</v>
      </c>
      <c r="I185" s="9">
        <f aca="true" t="shared" si="64" ref="I185:I216">+E185-G185</f>
        <v>9171.64</v>
      </c>
      <c r="K185" s="21">
        <f aca="true" t="shared" si="65" ref="K185:K216">IF(G185&lt;0,IF(I185=0,0,IF(OR(G185=0,E185=0),"N.M.",IF(ABS(I185/G185)&gt;=10,"N.M.",I185/(-G185)))),IF(I185=0,0,IF(OR(G185=0,E185=0),"N.M.",IF(ABS(I185/G185)&gt;=10,"N.M.",I185/G185))))</f>
        <v>1.3645715237916698</v>
      </c>
      <c r="M185" s="9">
        <v>54306.57</v>
      </c>
      <c r="O185" s="9">
        <v>13403.68</v>
      </c>
      <c r="Q185" s="9">
        <f aca="true" t="shared" si="66" ref="Q185:Q216">(+M185-O185)</f>
        <v>40902.89</v>
      </c>
      <c r="S185" s="21">
        <f aca="true" t="shared" si="67" ref="S185:S216">IF(O185&lt;0,IF(Q185=0,0,IF(OR(O185=0,M185=0),"N.M.",IF(ABS(Q185/O185)&gt;=10,"N.M.",Q185/(-O185)))),IF(Q185=0,0,IF(OR(O185=0,M185=0),"N.M.",IF(ABS(Q185/O185)&gt;=10,"N.M.",Q185/O185))))</f>
        <v>3.0516164217588004</v>
      </c>
      <c r="U185" s="9">
        <v>91634.03</v>
      </c>
      <c r="W185" s="9">
        <v>13403.68</v>
      </c>
      <c r="Y185" s="9">
        <f aca="true" t="shared" si="68" ref="Y185:Y216">(+U185-W185)</f>
        <v>78230.35</v>
      </c>
      <c r="AA185" s="21">
        <f aca="true" t="shared" si="69" ref="AA185:AA216">IF(W185&lt;0,IF(Y185=0,0,IF(OR(W185=0,U185=0),"N.M.",IF(ABS(Y185/W185)&gt;=10,"N.M.",Y185/(-W185)))),IF(Y185=0,0,IF(OR(W185=0,U185=0),"N.M.",IF(ABS(Y185/W185)&gt;=10,"N.M.",Y185/W185))))</f>
        <v>5.836482965872059</v>
      </c>
      <c r="AC185" s="9">
        <v>139085.95</v>
      </c>
      <c r="AE185" s="9">
        <v>13403.68</v>
      </c>
      <c r="AG185" s="9">
        <f aca="true" t="shared" si="70" ref="AG185:AG216">(+AC185-AE185)</f>
        <v>125682.27000000002</v>
      </c>
      <c r="AI185" s="21">
        <f aca="true" t="shared" si="71" ref="AI185:AI216">IF(AE185&lt;0,IF(AG185=0,0,IF(OR(AE185=0,AC185=0),"N.M.",IF(ABS(AG185/AE185)&gt;=10,"N.M.",AG185/(-AE185)))),IF(AG185=0,0,IF(OR(AE185=0,AC185=0),"N.M.",IF(ABS(AG185/AE185)&gt;=10,"N.M.",AG185/AE185))))</f>
        <v>9.376698787198741</v>
      </c>
    </row>
    <row r="186" spans="1:35" ht="12.75" outlineLevel="1">
      <c r="A186" s="1" t="s">
        <v>527</v>
      </c>
      <c r="B186" s="16" t="s">
        <v>528</v>
      </c>
      <c r="C186" s="1" t="s">
        <v>1122</v>
      </c>
      <c r="E186" s="5">
        <v>7229.892000000001</v>
      </c>
      <c r="G186" s="5">
        <v>11617.242</v>
      </c>
      <c r="I186" s="9">
        <f t="shared" si="64"/>
        <v>-4387.349999999999</v>
      </c>
      <c r="K186" s="21">
        <f t="shared" si="65"/>
        <v>-0.37765848382946654</v>
      </c>
      <c r="M186" s="9">
        <v>26018.934</v>
      </c>
      <c r="O186" s="9">
        <v>37366.719</v>
      </c>
      <c r="Q186" s="9">
        <f t="shared" si="66"/>
        <v>-11347.784999999996</v>
      </c>
      <c r="S186" s="21">
        <f t="shared" si="67"/>
        <v>-0.303686952017382</v>
      </c>
      <c r="U186" s="9">
        <v>40917.873</v>
      </c>
      <c r="W186" s="9">
        <v>59448.642</v>
      </c>
      <c r="Y186" s="9">
        <f t="shared" si="68"/>
        <v>-18530.769</v>
      </c>
      <c r="AA186" s="21">
        <f t="shared" si="69"/>
        <v>-0.3117105517734114</v>
      </c>
      <c r="AC186" s="9">
        <v>179113.142</v>
      </c>
      <c r="AE186" s="9">
        <v>194485.34399999998</v>
      </c>
      <c r="AG186" s="9">
        <f t="shared" si="70"/>
        <v>-15372.20199999999</v>
      </c>
      <c r="AI186" s="21">
        <f t="shared" si="71"/>
        <v>-0.0790404134514115</v>
      </c>
    </row>
    <row r="187" spans="1:35" ht="12.75" outlineLevel="1">
      <c r="A187" s="1" t="s">
        <v>529</v>
      </c>
      <c r="B187" s="16" t="s">
        <v>530</v>
      </c>
      <c r="C187" s="1" t="s">
        <v>1123</v>
      </c>
      <c r="E187" s="5">
        <v>23214.052</v>
      </c>
      <c r="G187" s="5">
        <v>27044.717</v>
      </c>
      <c r="I187" s="9">
        <f t="shared" si="64"/>
        <v>-3830.665000000001</v>
      </c>
      <c r="K187" s="21">
        <f t="shared" si="65"/>
        <v>-0.1416418962712755</v>
      </c>
      <c r="M187" s="9">
        <v>117313.551</v>
      </c>
      <c r="O187" s="9">
        <v>95040.7</v>
      </c>
      <c r="Q187" s="9">
        <f t="shared" si="66"/>
        <v>22272.85100000001</v>
      </c>
      <c r="S187" s="21">
        <f t="shared" si="67"/>
        <v>0.23435066240042435</v>
      </c>
      <c r="U187" s="9">
        <v>186859.88</v>
      </c>
      <c r="W187" s="9">
        <v>183501.301</v>
      </c>
      <c r="Y187" s="9">
        <f t="shared" si="68"/>
        <v>3358.578999999998</v>
      </c>
      <c r="AA187" s="21">
        <f t="shared" si="69"/>
        <v>0.018302753068764333</v>
      </c>
      <c r="AC187" s="9">
        <v>382827.546</v>
      </c>
      <c r="AE187" s="9">
        <v>539049.897</v>
      </c>
      <c r="AG187" s="9">
        <f t="shared" si="70"/>
        <v>-156222.35100000002</v>
      </c>
      <c r="AI187" s="21">
        <f t="shared" si="71"/>
        <v>-0.2898105571848389</v>
      </c>
    </row>
    <row r="188" spans="1:35" ht="12.75" outlineLevel="1">
      <c r="A188" s="1" t="s">
        <v>531</v>
      </c>
      <c r="B188" s="16" t="s">
        <v>532</v>
      </c>
      <c r="C188" s="1" t="s">
        <v>1124</v>
      </c>
      <c r="E188" s="5">
        <v>0</v>
      </c>
      <c r="G188" s="5">
        <v>0</v>
      </c>
      <c r="I188" s="9">
        <f t="shared" si="64"/>
        <v>0</v>
      </c>
      <c r="K188" s="21">
        <f t="shared" si="65"/>
        <v>0</v>
      </c>
      <c r="M188" s="9">
        <v>0</v>
      </c>
      <c r="O188" s="9">
        <v>0</v>
      </c>
      <c r="Q188" s="9">
        <f t="shared" si="66"/>
        <v>0</v>
      </c>
      <c r="S188" s="21">
        <f t="shared" si="67"/>
        <v>0</v>
      </c>
      <c r="U188" s="9">
        <v>0</v>
      </c>
      <c r="W188" s="9">
        <v>0</v>
      </c>
      <c r="Y188" s="9">
        <f t="shared" si="68"/>
        <v>0</v>
      </c>
      <c r="AA188" s="21">
        <f t="shared" si="69"/>
        <v>0</v>
      </c>
      <c r="AC188" s="9">
        <v>0</v>
      </c>
      <c r="AE188" s="9">
        <v>90.516</v>
      </c>
      <c r="AG188" s="9">
        <f t="shared" si="70"/>
        <v>-90.516</v>
      </c>
      <c r="AI188" s="21" t="str">
        <f t="shared" si="71"/>
        <v>N.M.</v>
      </c>
    </row>
    <row r="189" spans="1:35" ht="12.75" outlineLevel="1">
      <c r="A189" s="1" t="s">
        <v>533</v>
      </c>
      <c r="B189" s="16" t="s">
        <v>534</v>
      </c>
      <c r="C189" s="1" t="s">
        <v>1125</v>
      </c>
      <c r="E189" s="5">
        <v>8176.5</v>
      </c>
      <c r="G189" s="5">
        <v>7327.5</v>
      </c>
      <c r="I189" s="9">
        <f t="shared" si="64"/>
        <v>849</v>
      </c>
      <c r="K189" s="21">
        <f t="shared" si="65"/>
        <v>0.11586489252814738</v>
      </c>
      <c r="M189" s="9">
        <v>25459.5</v>
      </c>
      <c r="O189" s="9">
        <v>24150</v>
      </c>
      <c r="Q189" s="9">
        <f t="shared" si="66"/>
        <v>1309.5</v>
      </c>
      <c r="S189" s="21">
        <f t="shared" si="67"/>
        <v>0.05422360248447205</v>
      </c>
      <c r="U189" s="9">
        <v>48792</v>
      </c>
      <c r="W189" s="9">
        <v>44166</v>
      </c>
      <c r="Y189" s="9">
        <f t="shared" si="68"/>
        <v>4626</v>
      </c>
      <c r="AA189" s="21">
        <f t="shared" si="69"/>
        <v>0.10474120364080967</v>
      </c>
      <c r="AC189" s="9">
        <v>110614.5</v>
      </c>
      <c r="AE189" s="9">
        <v>128013</v>
      </c>
      <c r="AG189" s="9">
        <f t="shared" si="70"/>
        <v>-17398.5</v>
      </c>
      <c r="AI189" s="21">
        <f t="shared" si="71"/>
        <v>-0.13591197768976587</v>
      </c>
    </row>
    <row r="190" spans="1:35" ht="12.75" outlineLevel="1">
      <c r="A190" s="1" t="s">
        <v>535</v>
      </c>
      <c r="B190" s="16" t="s">
        <v>536</v>
      </c>
      <c r="C190" s="1" t="s">
        <v>1126</v>
      </c>
      <c r="E190" s="5">
        <v>162352</v>
      </c>
      <c r="G190" s="5">
        <v>-295150</v>
      </c>
      <c r="I190" s="9">
        <f t="shared" si="64"/>
        <v>457502</v>
      </c>
      <c r="K190" s="21">
        <f t="shared" si="65"/>
        <v>1.5500660681009657</v>
      </c>
      <c r="M190" s="9">
        <v>413496</v>
      </c>
      <c r="O190" s="9">
        <v>-885450</v>
      </c>
      <c r="Q190" s="9">
        <f t="shared" si="66"/>
        <v>1298946</v>
      </c>
      <c r="S190" s="21">
        <f t="shared" si="67"/>
        <v>1.4669896662713875</v>
      </c>
      <c r="U190" s="9">
        <v>358360</v>
      </c>
      <c r="W190" s="9">
        <v>-1495175</v>
      </c>
      <c r="Y190" s="9">
        <f t="shared" si="68"/>
        <v>1853535</v>
      </c>
      <c r="AA190" s="21">
        <f t="shared" si="69"/>
        <v>1.239677629708897</v>
      </c>
      <c r="AC190" s="9">
        <v>-132091</v>
      </c>
      <c r="AE190" s="9">
        <v>-3855279</v>
      </c>
      <c r="AG190" s="9">
        <f t="shared" si="70"/>
        <v>3723188</v>
      </c>
      <c r="AI190" s="21">
        <f t="shared" si="71"/>
        <v>0.9657376288460576</v>
      </c>
    </row>
    <row r="191" spans="1:35" ht="12.75" outlineLevel="1">
      <c r="A191" s="1" t="s">
        <v>537</v>
      </c>
      <c r="B191" s="16" t="s">
        <v>538</v>
      </c>
      <c r="C191" s="1" t="s">
        <v>1127</v>
      </c>
      <c r="E191" s="5">
        <v>66306.873</v>
      </c>
      <c r="G191" s="5">
        <v>56855.646</v>
      </c>
      <c r="I191" s="9">
        <f t="shared" si="64"/>
        <v>9451.227000000006</v>
      </c>
      <c r="K191" s="21">
        <f t="shared" si="65"/>
        <v>0.16623198688130297</v>
      </c>
      <c r="M191" s="9">
        <v>135449.348</v>
      </c>
      <c r="O191" s="9">
        <v>37910.907</v>
      </c>
      <c r="Q191" s="9">
        <f t="shared" si="66"/>
        <v>97538.44099999999</v>
      </c>
      <c r="S191" s="21">
        <f t="shared" si="67"/>
        <v>2.572833221848266</v>
      </c>
      <c r="U191" s="9">
        <v>350018.824</v>
      </c>
      <c r="W191" s="9">
        <v>209303.539</v>
      </c>
      <c r="Y191" s="9">
        <f t="shared" si="68"/>
        <v>140715.28500000003</v>
      </c>
      <c r="AA191" s="21">
        <f t="shared" si="69"/>
        <v>0.6723024640304818</v>
      </c>
      <c r="AC191" s="9">
        <v>872617.199</v>
      </c>
      <c r="AE191" s="9">
        <v>710385.1680000001</v>
      </c>
      <c r="AG191" s="9">
        <f t="shared" si="70"/>
        <v>162232.03099999996</v>
      </c>
      <c r="AI191" s="21">
        <f t="shared" si="71"/>
        <v>0.2283719287900447</v>
      </c>
    </row>
    <row r="192" spans="1:35" ht="12.75" outlineLevel="1">
      <c r="A192" s="1" t="s">
        <v>539</v>
      </c>
      <c r="B192" s="16" t="s">
        <v>540</v>
      </c>
      <c r="C192" s="1" t="s">
        <v>1128</v>
      </c>
      <c r="E192" s="5">
        <v>0</v>
      </c>
      <c r="G192" s="5">
        <v>0</v>
      </c>
      <c r="I192" s="9">
        <f t="shared" si="64"/>
        <v>0</v>
      </c>
      <c r="K192" s="21">
        <f t="shared" si="65"/>
        <v>0</v>
      </c>
      <c r="M192" s="9">
        <v>250</v>
      </c>
      <c r="O192" s="9">
        <v>0</v>
      </c>
      <c r="Q192" s="9">
        <f t="shared" si="66"/>
        <v>250</v>
      </c>
      <c r="S192" s="21" t="str">
        <f t="shared" si="67"/>
        <v>N.M.</v>
      </c>
      <c r="U192" s="9">
        <v>1747.96</v>
      </c>
      <c r="W192" s="9">
        <v>1441.87</v>
      </c>
      <c r="Y192" s="9">
        <f t="shared" si="68"/>
        <v>306.09000000000015</v>
      </c>
      <c r="AA192" s="21">
        <f t="shared" si="69"/>
        <v>0.2122868219742419</v>
      </c>
      <c r="AC192" s="9">
        <v>2097.96</v>
      </c>
      <c r="AE192" s="9">
        <v>1441.87</v>
      </c>
      <c r="AG192" s="9">
        <f t="shared" si="70"/>
        <v>656.0900000000001</v>
      </c>
      <c r="AI192" s="21">
        <f t="shared" si="71"/>
        <v>0.45502715223979984</v>
      </c>
    </row>
    <row r="193" spans="1:35" ht="12.75" outlineLevel="1">
      <c r="A193" s="1" t="s">
        <v>541</v>
      </c>
      <c r="B193" s="16" t="s">
        <v>542</v>
      </c>
      <c r="C193" s="1" t="s">
        <v>1129</v>
      </c>
      <c r="E193" s="5">
        <v>16192.04</v>
      </c>
      <c r="G193" s="5">
        <v>17618.49</v>
      </c>
      <c r="I193" s="9">
        <f t="shared" si="64"/>
        <v>-1426.4500000000007</v>
      </c>
      <c r="K193" s="21">
        <f t="shared" si="65"/>
        <v>-0.0809632380527503</v>
      </c>
      <c r="M193" s="9">
        <v>51490.78</v>
      </c>
      <c r="O193" s="9">
        <v>39093.36</v>
      </c>
      <c r="Q193" s="9">
        <f t="shared" si="66"/>
        <v>12397.419999999998</v>
      </c>
      <c r="S193" s="21">
        <f t="shared" si="67"/>
        <v>0.31712341942467975</v>
      </c>
      <c r="U193" s="9">
        <v>81622.02</v>
      </c>
      <c r="W193" s="9">
        <v>39093.36</v>
      </c>
      <c r="Y193" s="9">
        <f t="shared" si="68"/>
        <v>42528.66</v>
      </c>
      <c r="AA193" s="21">
        <f t="shared" si="69"/>
        <v>1.087874257930247</v>
      </c>
      <c r="AC193" s="9">
        <v>221468.01</v>
      </c>
      <c r="AE193" s="9">
        <v>39093.36</v>
      </c>
      <c r="AG193" s="9">
        <f t="shared" si="70"/>
        <v>182374.65000000002</v>
      </c>
      <c r="AI193" s="21">
        <f t="shared" si="71"/>
        <v>4.665105531988042</v>
      </c>
    </row>
    <row r="194" spans="1:35" ht="12.75" outlineLevel="1">
      <c r="A194" s="1" t="s">
        <v>543</v>
      </c>
      <c r="B194" s="16" t="s">
        <v>544</v>
      </c>
      <c r="C194" s="1" t="s">
        <v>1130</v>
      </c>
      <c r="E194" s="5">
        <v>90327.03</v>
      </c>
      <c r="G194" s="5">
        <v>115369.64</v>
      </c>
      <c r="I194" s="9">
        <f t="shared" si="64"/>
        <v>-25042.61</v>
      </c>
      <c r="K194" s="21">
        <f t="shared" si="65"/>
        <v>-0.21706412536261707</v>
      </c>
      <c r="M194" s="9">
        <v>316062.35</v>
      </c>
      <c r="O194" s="9">
        <v>243442.71</v>
      </c>
      <c r="Q194" s="9">
        <f t="shared" si="66"/>
        <v>72619.63999999998</v>
      </c>
      <c r="S194" s="21">
        <f t="shared" si="67"/>
        <v>0.29830279165065154</v>
      </c>
      <c r="U194" s="9">
        <v>534443.8</v>
      </c>
      <c r="W194" s="9">
        <v>243442.71</v>
      </c>
      <c r="Y194" s="9">
        <f t="shared" si="68"/>
        <v>291001.0900000001</v>
      </c>
      <c r="AA194" s="21">
        <f t="shared" si="69"/>
        <v>1.195357585363719</v>
      </c>
      <c r="AC194" s="9">
        <v>1312079.69</v>
      </c>
      <c r="AE194" s="9">
        <v>243442.71</v>
      </c>
      <c r="AG194" s="9">
        <f t="shared" si="70"/>
        <v>1068636.98</v>
      </c>
      <c r="AI194" s="21">
        <f t="shared" si="71"/>
        <v>4.389685688267273</v>
      </c>
    </row>
    <row r="195" spans="1:35" ht="12.75" outlineLevel="1">
      <c r="A195" s="1" t="s">
        <v>545</v>
      </c>
      <c r="B195" s="16" t="s">
        <v>546</v>
      </c>
      <c r="C195" s="1" t="s">
        <v>1096</v>
      </c>
      <c r="E195" s="5">
        <v>103037.094</v>
      </c>
      <c r="G195" s="5">
        <v>72274.135</v>
      </c>
      <c r="I195" s="9">
        <f t="shared" si="64"/>
        <v>30762.959000000003</v>
      </c>
      <c r="K195" s="21">
        <f t="shared" si="65"/>
        <v>0.42564271436801016</v>
      </c>
      <c r="M195" s="9">
        <v>309191.009</v>
      </c>
      <c r="O195" s="9">
        <v>251675.883</v>
      </c>
      <c r="Q195" s="9">
        <f t="shared" si="66"/>
        <v>57515.12600000002</v>
      </c>
      <c r="S195" s="21">
        <f t="shared" si="67"/>
        <v>0.22852855551519022</v>
      </c>
      <c r="U195" s="9">
        <v>423562.997</v>
      </c>
      <c r="W195" s="9">
        <v>350434.187</v>
      </c>
      <c r="Y195" s="9">
        <f t="shared" si="68"/>
        <v>73128.81</v>
      </c>
      <c r="AA195" s="21">
        <f t="shared" si="69"/>
        <v>0.20868058172646267</v>
      </c>
      <c r="AC195" s="9">
        <v>888735.577</v>
      </c>
      <c r="AE195" s="9">
        <v>1016122.298</v>
      </c>
      <c r="AG195" s="9">
        <f t="shared" si="70"/>
        <v>-127386.7209999999</v>
      </c>
      <c r="AI195" s="21">
        <f t="shared" si="71"/>
        <v>-0.12536554039876005</v>
      </c>
    </row>
    <row r="196" spans="1:35" ht="12.75" outlineLevel="1">
      <c r="A196" s="1" t="s">
        <v>547</v>
      </c>
      <c r="B196" s="16" t="s">
        <v>548</v>
      </c>
      <c r="C196" s="1" t="s">
        <v>1114</v>
      </c>
      <c r="E196" s="5">
        <v>762.4</v>
      </c>
      <c r="G196" s="5">
        <v>1482.074</v>
      </c>
      <c r="I196" s="9">
        <f t="shared" si="64"/>
        <v>-719.6740000000001</v>
      </c>
      <c r="K196" s="21">
        <f t="shared" si="65"/>
        <v>-0.48558573998329374</v>
      </c>
      <c r="M196" s="9">
        <v>2665.58</v>
      </c>
      <c r="O196" s="9">
        <v>4031.3940000000002</v>
      </c>
      <c r="Q196" s="9">
        <f t="shared" si="66"/>
        <v>-1365.8140000000003</v>
      </c>
      <c r="S196" s="21">
        <f t="shared" si="67"/>
        <v>-0.3387944715897281</v>
      </c>
      <c r="U196" s="9">
        <v>4152.41</v>
      </c>
      <c r="W196" s="9">
        <v>5665.529</v>
      </c>
      <c r="Y196" s="9">
        <f t="shared" si="68"/>
        <v>-1513.1190000000006</v>
      </c>
      <c r="AA196" s="21">
        <f t="shared" si="69"/>
        <v>-0.26707461915736386</v>
      </c>
      <c r="AC196" s="9">
        <v>12647.973</v>
      </c>
      <c r="AE196" s="9">
        <v>203044.845</v>
      </c>
      <c r="AG196" s="9">
        <f t="shared" si="70"/>
        <v>-190396.872</v>
      </c>
      <c r="AI196" s="21">
        <f t="shared" si="71"/>
        <v>-0.937708475189311</v>
      </c>
    </row>
    <row r="197" spans="1:35" ht="12.75" outlineLevel="1">
      <c r="A197" s="1" t="s">
        <v>549</v>
      </c>
      <c r="B197" s="16" t="s">
        <v>550</v>
      </c>
      <c r="C197" s="1" t="s">
        <v>1131</v>
      </c>
      <c r="E197" s="5">
        <v>10222.538</v>
      </c>
      <c r="G197" s="5">
        <v>22784.568</v>
      </c>
      <c r="I197" s="9">
        <f t="shared" si="64"/>
        <v>-12562.029999999999</v>
      </c>
      <c r="K197" s="21">
        <f t="shared" si="65"/>
        <v>-0.5513393977888894</v>
      </c>
      <c r="M197" s="9">
        <v>52745.776</v>
      </c>
      <c r="O197" s="9">
        <v>63201.397</v>
      </c>
      <c r="Q197" s="9">
        <f t="shared" si="66"/>
        <v>-10455.621</v>
      </c>
      <c r="S197" s="21">
        <f t="shared" si="67"/>
        <v>-0.16543338432851412</v>
      </c>
      <c r="U197" s="9">
        <v>80470.854</v>
      </c>
      <c r="W197" s="9">
        <v>90760.014</v>
      </c>
      <c r="Y197" s="9">
        <f t="shared" si="68"/>
        <v>-10289.159999999989</v>
      </c>
      <c r="AA197" s="21">
        <f t="shared" si="69"/>
        <v>-0.11336666387028091</v>
      </c>
      <c r="AC197" s="9">
        <v>210200.34600000002</v>
      </c>
      <c r="AE197" s="9">
        <v>239267.11</v>
      </c>
      <c r="AG197" s="9">
        <f t="shared" si="70"/>
        <v>-29066.763999999966</v>
      </c>
      <c r="AI197" s="21">
        <f t="shared" si="71"/>
        <v>-0.12148248875493155</v>
      </c>
    </row>
    <row r="198" spans="1:35" ht="12.75" outlineLevel="1">
      <c r="A198" s="1" t="s">
        <v>551</v>
      </c>
      <c r="B198" s="16" t="s">
        <v>552</v>
      </c>
      <c r="C198" s="1" t="s">
        <v>1123</v>
      </c>
      <c r="E198" s="5">
        <v>22518.395</v>
      </c>
      <c r="G198" s="5">
        <v>11909.514</v>
      </c>
      <c r="I198" s="9">
        <f t="shared" si="64"/>
        <v>10608.881000000001</v>
      </c>
      <c r="K198" s="21">
        <f t="shared" si="65"/>
        <v>0.8907904218425707</v>
      </c>
      <c r="M198" s="9">
        <v>64695.688</v>
      </c>
      <c r="O198" s="9">
        <v>98095.894</v>
      </c>
      <c r="Q198" s="9">
        <f t="shared" si="66"/>
        <v>-33400.206</v>
      </c>
      <c r="S198" s="21">
        <f t="shared" si="67"/>
        <v>-0.34048526026991505</v>
      </c>
      <c r="U198" s="9">
        <v>87255.525</v>
      </c>
      <c r="W198" s="9">
        <v>111966.544</v>
      </c>
      <c r="Y198" s="9">
        <f t="shared" si="68"/>
        <v>-24711.019</v>
      </c>
      <c r="AA198" s="21">
        <f t="shared" si="69"/>
        <v>-0.22070002446445075</v>
      </c>
      <c r="AC198" s="9">
        <v>170405.78399999999</v>
      </c>
      <c r="AE198" s="9">
        <v>292201.399</v>
      </c>
      <c r="AG198" s="9">
        <f t="shared" si="70"/>
        <v>-121795.61499999999</v>
      </c>
      <c r="AI198" s="21">
        <f t="shared" si="71"/>
        <v>-0.41682077983480154</v>
      </c>
    </row>
    <row r="199" spans="1:35" ht="12.75" outlineLevel="1">
      <c r="A199" s="1" t="s">
        <v>553</v>
      </c>
      <c r="B199" s="16" t="s">
        <v>554</v>
      </c>
      <c r="C199" s="1" t="s">
        <v>1124</v>
      </c>
      <c r="E199" s="5">
        <v>12074.413</v>
      </c>
      <c r="G199" s="5">
        <v>8500.878</v>
      </c>
      <c r="I199" s="9">
        <f t="shared" si="64"/>
        <v>3573.535</v>
      </c>
      <c r="K199" s="21">
        <f t="shared" si="65"/>
        <v>0.4203724603505661</v>
      </c>
      <c r="M199" s="9">
        <v>21206.152000000002</v>
      </c>
      <c r="O199" s="9">
        <v>21947.297</v>
      </c>
      <c r="Q199" s="9">
        <f t="shared" si="66"/>
        <v>-741.1449999999968</v>
      </c>
      <c r="S199" s="21">
        <f t="shared" si="67"/>
        <v>-0.03376930653464966</v>
      </c>
      <c r="U199" s="9">
        <v>29966.621</v>
      </c>
      <c r="W199" s="9">
        <v>24083.67</v>
      </c>
      <c r="Y199" s="9">
        <f t="shared" si="68"/>
        <v>5882.951000000001</v>
      </c>
      <c r="AA199" s="21">
        <f t="shared" si="69"/>
        <v>0.24427136727915644</v>
      </c>
      <c r="AC199" s="9">
        <v>94715.823</v>
      </c>
      <c r="AE199" s="9">
        <v>39629.378000000004</v>
      </c>
      <c r="AG199" s="9">
        <f t="shared" si="70"/>
        <v>55086.445</v>
      </c>
      <c r="AI199" s="21">
        <f t="shared" si="71"/>
        <v>1.3900406158279848</v>
      </c>
    </row>
    <row r="200" spans="1:35" ht="12.75" outlineLevel="1">
      <c r="A200" s="1" t="s">
        <v>555</v>
      </c>
      <c r="B200" s="16" t="s">
        <v>556</v>
      </c>
      <c r="C200" s="1" t="s">
        <v>1132</v>
      </c>
      <c r="E200" s="5">
        <v>7124.461</v>
      </c>
      <c r="G200" s="5">
        <v>0</v>
      </c>
      <c r="I200" s="9">
        <f t="shared" si="64"/>
        <v>7124.461</v>
      </c>
      <c r="K200" s="21" t="str">
        <f t="shared" si="65"/>
        <v>N.M.</v>
      </c>
      <c r="M200" s="9">
        <v>42051.776</v>
      </c>
      <c r="O200" s="9">
        <v>48.102000000000004</v>
      </c>
      <c r="Q200" s="9">
        <f t="shared" si="66"/>
        <v>42003.674</v>
      </c>
      <c r="S200" s="21" t="str">
        <f t="shared" si="67"/>
        <v>N.M.</v>
      </c>
      <c r="U200" s="9">
        <v>50673.829</v>
      </c>
      <c r="W200" s="9">
        <v>50.951</v>
      </c>
      <c r="Y200" s="9">
        <f t="shared" si="68"/>
        <v>50622.878</v>
      </c>
      <c r="AA200" s="21" t="str">
        <f t="shared" si="69"/>
        <v>N.M.</v>
      </c>
      <c r="AC200" s="9">
        <v>59197.312</v>
      </c>
      <c r="AE200" s="9">
        <v>1029.79</v>
      </c>
      <c r="AG200" s="9">
        <f t="shared" si="70"/>
        <v>58167.522</v>
      </c>
      <c r="AI200" s="21" t="str">
        <f t="shared" si="71"/>
        <v>N.M.</v>
      </c>
    </row>
    <row r="201" spans="1:35" ht="12.75" outlineLevel="1">
      <c r="A201" s="1" t="s">
        <v>557</v>
      </c>
      <c r="B201" s="16" t="s">
        <v>558</v>
      </c>
      <c r="C201" s="1" t="s">
        <v>1133</v>
      </c>
      <c r="E201" s="5">
        <v>49892.142</v>
      </c>
      <c r="G201" s="5">
        <v>57605.731</v>
      </c>
      <c r="I201" s="9">
        <f t="shared" si="64"/>
        <v>-7713.589</v>
      </c>
      <c r="K201" s="21">
        <f t="shared" si="65"/>
        <v>-0.13390315279568277</v>
      </c>
      <c r="M201" s="9">
        <v>186332.399</v>
      </c>
      <c r="O201" s="9">
        <v>190401.955</v>
      </c>
      <c r="Q201" s="9">
        <f t="shared" si="66"/>
        <v>-4069.5559999999823</v>
      </c>
      <c r="S201" s="21">
        <f t="shared" si="67"/>
        <v>-0.021373499027360212</v>
      </c>
      <c r="U201" s="9">
        <v>302065.615</v>
      </c>
      <c r="W201" s="9">
        <v>277946.282</v>
      </c>
      <c r="Y201" s="9">
        <f t="shared" si="68"/>
        <v>24119.332999999984</v>
      </c>
      <c r="AA201" s="21">
        <f t="shared" si="69"/>
        <v>0.08677695857791681</v>
      </c>
      <c r="AC201" s="9">
        <v>622998.284</v>
      </c>
      <c r="AE201" s="9">
        <v>671147.3230000001</v>
      </c>
      <c r="AG201" s="9">
        <f t="shared" si="70"/>
        <v>-48149.039000000106</v>
      </c>
      <c r="AI201" s="21">
        <f t="shared" si="71"/>
        <v>-0.07174138575831003</v>
      </c>
    </row>
    <row r="202" spans="1:35" ht="12.75" outlineLevel="1">
      <c r="A202" s="1" t="s">
        <v>559</v>
      </c>
      <c r="B202" s="16" t="s">
        <v>560</v>
      </c>
      <c r="C202" s="1" t="s">
        <v>1134</v>
      </c>
      <c r="E202" s="5">
        <v>29859.261000000002</v>
      </c>
      <c r="G202" s="5">
        <v>27554.444</v>
      </c>
      <c r="I202" s="9">
        <f t="shared" si="64"/>
        <v>2304.8170000000027</v>
      </c>
      <c r="K202" s="21">
        <f t="shared" si="65"/>
        <v>0.08364592658810327</v>
      </c>
      <c r="M202" s="9">
        <v>82139.719</v>
      </c>
      <c r="O202" s="9">
        <v>90066.915</v>
      </c>
      <c r="Q202" s="9">
        <f t="shared" si="66"/>
        <v>-7927.195999999996</v>
      </c>
      <c r="S202" s="21">
        <f t="shared" si="67"/>
        <v>-0.08801451676234272</v>
      </c>
      <c r="U202" s="9">
        <v>135217.936</v>
      </c>
      <c r="W202" s="9">
        <v>140988.998</v>
      </c>
      <c r="Y202" s="9">
        <f t="shared" si="68"/>
        <v>-5771.062000000005</v>
      </c>
      <c r="AA202" s="21">
        <f t="shared" si="69"/>
        <v>-0.040932711643216345</v>
      </c>
      <c r="AC202" s="9">
        <v>352309.73</v>
      </c>
      <c r="AE202" s="9">
        <v>354600.74</v>
      </c>
      <c r="AG202" s="9">
        <f t="shared" si="70"/>
        <v>-2291.0100000000093</v>
      </c>
      <c r="AI202" s="21">
        <f t="shared" si="71"/>
        <v>-0.006460815620407361</v>
      </c>
    </row>
    <row r="203" spans="1:35" ht="12.75" outlineLevel="1">
      <c r="A203" s="1" t="s">
        <v>561</v>
      </c>
      <c r="B203" s="16" t="s">
        <v>562</v>
      </c>
      <c r="C203" s="1" t="s">
        <v>1135</v>
      </c>
      <c r="E203" s="5">
        <v>411143.048</v>
      </c>
      <c r="G203" s="5">
        <v>288006.249</v>
      </c>
      <c r="I203" s="9">
        <f t="shared" si="64"/>
        <v>123136.799</v>
      </c>
      <c r="K203" s="21">
        <f t="shared" si="65"/>
        <v>0.42754905293738954</v>
      </c>
      <c r="M203" s="9">
        <v>806980.248</v>
      </c>
      <c r="O203" s="9">
        <v>419027.983</v>
      </c>
      <c r="Q203" s="9">
        <f t="shared" si="66"/>
        <v>387952.265</v>
      </c>
      <c r="S203" s="21">
        <f t="shared" si="67"/>
        <v>0.9258385614786018</v>
      </c>
      <c r="U203" s="9">
        <v>1421395.475</v>
      </c>
      <c r="W203" s="9">
        <v>863695.522</v>
      </c>
      <c r="Y203" s="9">
        <f t="shared" si="68"/>
        <v>557699.9530000001</v>
      </c>
      <c r="AA203" s="21">
        <f t="shared" si="69"/>
        <v>0.6457136094772992</v>
      </c>
      <c r="AC203" s="9">
        <v>3353428.937</v>
      </c>
      <c r="AE203" s="9">
        <v>3597802.7649999997</v>
      </c>
      <c r="AG203" s="9">
        <f t="shared" si="70"/>
        <v>-244373.82799999975</v>
      </c>
      <c r="AI203" s="21">
        <f t="shared" si="71"/>
        <v>-0.06792307526618951</v>
      </c>
    </row>
    <row r="204" spans="1:35" ht="12.75" outlineLevel="1">
      <c r="A204" s="1" t="s">
        <v>563</v>
      </c>
      <c r="B204" s="16" t="s">
        <v>564</v>
      </c>
      <c r="C204" s="1" t="s">
        <v>1128</v>
      </c>
      <c r="E204" s="5">
        <v>155676.61</v>
      </c>
      <c r="G204" s="5">
        <v>122324.13</v>
      </c>
      <c r="I204" s="9">
        <f t="shared" si="64"/>
        <v>33352.47999999998</v>
      </c>
      <c r="K204" s="21">
        <f t="shared" si="65"/>
        <v>0.2726565886877755</v>
      </c>
      <c r="M204" s="9">
        <v>630187.36</v>
      </c>
      <c r="O204" s="9">
        <v>374047.91</v>
      </c>
      <c r="Q204" s="9">
        <f t="shared" si="66"/>
        <v>256139.45</v>
      </c>
      <c r="S204" s="21">
        <f t="shared" si="67"/>
        <v>0.6847771185247367</v>
      </c>
      <c r="U204" s="9">
        <v>864304.96</v>
      </c>
      <c r="W204" s="9">
        <v>607267.76</v>
      </c>
      <c r="Y204" s="9">
        <f t="shared" si="68"/>
        <v>257037.19999999995</v>
      </c>
      <c r="AA204" s="21">
        <f t="shared" si="69"/>
        <v>0.42326831248212476</v>
      </c>
      <c r="AC204" s="9">
        <v>1805463.03</v>
      </c>
      <c r="AE204" s="9">
        <v>1369128.05</v>
      </c>
      <c r="AG204" s="9">
        <f t="shared" si="70"/>
        <v>436334.98</v>
      </c>
      <c r="AI204" s="21">
        <f t="shared" si="71"/>
        <v>0.31869552303745435</v>
      </c>
    </row>
    <row r="205" spans="1:35" ht="12.75" outlineLevel="1">
      <c r="A205" s="1" t="s">
        <v>565</v>
      </c>
      <c r="B205" s="16" t="s">
        <v>566</v>
      </c>
      <c r="C205" s="1" t="s">
        <v>1136</v>
      </c>
      <c r="E205" s="5">
        <v>3136.21</v>
      </c>
      <c r="G205" s="5">
        <v>5033.59</v>
      </c>
      <c r="I205" s="9">
        <f t="shared" si="64"/>
        <v>-1897.38</v>
      </c>
      <c r="K205" s="21">
        <f t="shared" si="65"/>
        <v>-0.37694369227529456</v>
      </c>
      <c r="M205" s="9">
        <v>9408.63</v>
      </c>
      <c r="O205" s="9">
        <v>15100.77</v>
      </c>
      <c r="Q205" s="9">
        <f t="shared" si="66"/>
        <v>-5692.140000000001</v>
      </c>
      <c r="S205" s="21">
        <f t="shared" si="67"/>
        <v>-0.3769436922752946</v>
      </c>
      <c r="U205" s="9">
        <v>15681.05</v>
      </c>
      <c r="W205" s="9">
        <v>25167.95</v>
      </c>
      <c r="Y205" s="9">
        <f t="shared" si="68"/>
        <v>-9486.900000000001</v>
      </c>
      <c r="AA205" s="21">
        <f t="shared" si="69"/>
        <v>-0.3769436922752946</v>
      </c>
      <c r="AC205" s="9">
        <v>50916.18</v>
      </c>
      <c r="AE205" s="9">
        <v>76457.65</v>
      </c>
      <c r="AG205" s="9">
        <f t="shared" si="70"/>
        <v>-25541.469999999994</v>
      </c>
      <c r="AI205" s="21">
        <f t="shared" si="71"/>
        <v>-0.33406035890457</v>
      </c>
    </row>
    <row r="206" spans="1:35" ht="12.75" outlineLevel="1">
      <c r="A206" s="1" t="s">
        <v>567</v>
      </c>
      <c r="B206" s="16" t="s">
        <v>568</v>
      </c>
      <c r="C206" s="1" t="s">
        <v>1137</v>
      </c>
      <c r="E206" s="5">
        <v>33744.066</v>
      </c>
      <c r="G206" s="5">
        <v>30260.999</v>
      </c>
      <c r="I206" s="9">
        <f t="shared" si="64"/>
        <v>3483.066999999999</v>
      </c>
      <c r="K206" s="21">
        <f t="shared" si="65"/>
        <v>0.11510085969071937</v>
      </c>
      <c r="M206" s="9">
        <v>111942.448</v>
      </c>
      <c r="O206" s="9">
        <v>98319.506</v>
      </c>
      <c r="Q206" s="9">
        <f t="shared" si="66"/>
        <v>13622.94200000001</v>
      </c>
      <c r="S206" s="21">
        <f t="shared" si="67"/>
        <v>0.13855787680625664</v>
      </c>
      <c r="U206" s="9">
        <v>170055.3</v>
      </c>
      <c r="W206" s="9">
        <v>149154.968</v>
      </c>
      <c r="Y206" s="9">
        <f t="shared" si="68"/>
        <v>20900.331999999995</v>
      </c>
      <c r="AA206" s="21">
        <f t="shared" si="69"/>
        <v>0.14012494709529216</v>
      </c>
      <c r="AC206" s="9">
        <v>381451.89300000004</v>
      </c>
      <c r="AE206" s="9">
        <v>386328.103</v>
      </c>
      <c r="AG206" s="9">
        <f t="shared" si="70"/>
        <v>-4876.209999999963</v>
      </c>
      <c r="AI206" s="21">
        <f t="shared" si="71"/>
        <v>-0.012621939646984373</v>
      </c>
    </row>
    <row r="207" spans="1:35" ht="12.75" outlineLevel="1">
      <c r="A207" s="1" t="s">
        <v>569</v>
      </c>
      <c r="B207" s="16" t="s">
        <v>570</v>
      </c>
      <c r="C207" s="1" t="s">
        <v>1138</v>
      </c>
      <c r="E207" s="5">
        <v>18861.532</v>
      </c>
      <c r="G207" s="5">
        <v>18926.04</v>
      </c>
      <c r="I207" s="9">
        <f t="shared" si="64"/>
        <v>-64.50800000000163</v>
      </c>
      <c r="K207" s="21">
        <f t="shared" si="65"/>
        <v>-0.0034084256400177546</v>
      </c>
      <c r="M207" s="9">
        <v>22831.885</v>
      </c>
      <c r="O207" s="9">
        <v>23868.045000000002</v>
      </c>
      <c r="Q207" s="9">
        <f t="shared" si="66"/>
        <v>-1036.1600000000035</v>
      </c>
      <c r="S207" s="21">
        <f t="shared" si="67"/>
        <v>-0.04341201803499212</v>
      </c>
      <c r="U207" s="9">
        <v>30671.511</v>
      </c>
      <c r="W207" s="9">
        <v>28398.31</v>
      </c>
      <c r="Y207" s="9">
        <f t="shared" si="68"/>
        <v>2273.2009999999973</v>
      </c>
      <c r="AA207" s="21">
        <f t="shared" si="69"/>
        <v>0.08004705209570559</v>
      </c>
      <c r="AC207" s="9">
        <v>57783.966</v>
      </c>
      <c r="AE207" s="9">
        <v>48705.343</v>
      </c>
      <c r="AG207" s="9">
        <f t="shared" si="70"/>
        <v>9078.623</v>
      </c>
      <c r="AI207" s="21">
        <f t="shared" si="71"/>
        <v>0.1863989131541482</v>
      </c>
    </row>
    <row r="208" spans="1:35" ht="12.75" outlineLevel="1">
      <c r="A208" s="1" t="s">
        <v>571</v>
      </c>
      <c r="B208" s="16" t="s">
        <v>572</v>
      </c>
      <c r="C208" s="1" t="s">
        <v>1139</v>
      </c>
      <c r="E208" s="5">
        <v>0</v>
      </c>
      <c r="G208" s="5">
        <v>0</v>
      </c>
      <c r="I208" s="9">
        <f t="shared" si="64"/>
        <v>0</v>
      </c>
      <c r="K208" s="21">
        <f t="shared" si="65"/>
        <v>0</v>
      </c>
      <c r="M208" s="9">
        <v>0</v>
      </c>
      <c r="O208" s="9">
        <v>0</v>
      </c>
      <c r="Q208" s="9">
        <f t="shared" si="66"/>
        <v>0</v>
      </c>
      <c r="S208" s="21">
        <f t="shared" si="67"/>
        <v>0</v>
      </c>
      <c r="U208" s="9">
        <v>0</v>
      </c>
      <c r="W208" s="9">
        <v>23.22</v>
      </c>
      <c r="Y208" s="9">
        <f t="shared" si="68"/>
        <v>-23.22</v>
      </c>
      <c r="AA208" s="21" t="str">
        <f t="shared" si="69"/>
        <v>N.M.</v>
      </c>
      <c r="AC208" s="9">
        <v>0</v>
      </c>
      <c r="AE208" s="9">
        <v>23.22</v>
      </c>
      <c r="AG208" s="9">
        <f t="shared" si="70"/>
        <v>-23.22</v>
      </c>
      <c r="AI208" s="21" t="str">
        <f t="shared" si="71"/>
        <v>N.M.</v>
      </c>
    </row>
    <row r="209" spans="1:35" ht="12.75" outlineLevel="1">
      <c r="A209" s="1" t="s">
        <v>573</v>
      </c>
      <c r="B209" s="16" t="s">
        <v>574</v>
      </c>
      <c r="C209" s="1" t="s">
        <v>1140</v>
      </c>
      <c r="E209" s="5">
        <v>66488.414</v>
      </c>
      <c r="G209" s="5">
        <v>115416.555</v>
      </c>
      <c r="I209" s="9">
        <f t="shared" si="64"/>
        <v>-48928.14099999999</v>
      </c>
      <c r="K209" s="21">
        <f t="shared" si="65"/>
        <v>-0.4239265415606972</v>
      </c>
      <c r="M209" s="9">
        <v>209055.694</v>
      </c>
      <c r="O209" s="9">
        <v>324883.725</v>
      </c>
      <c r="Q209" s="9">
        <f t="shared" si="66"/>
        <v>-115828.03099999999</v>
      </c>
      <c r="S209" s="21">
        <f t="shared" si="67"/>
        <v>-0.356521493959108</v>
      </c>
      <c r="U209" s="9">
        <v>344138.526</v>
      </c>
      <c r="W209" s="9">
        <v>479665.515</v>
      </c>
      <c r="Y209" s="9">
        <f t="shared" si="68"/>
        <v>-135526.989</v>
      </c>
      <c r="AA209" s="21">
        <f t="shared" si="69"/>
        <v>-0.2825447833163491</v>
      </c>
      <c r="AC209" s="9">
        <v>942274.608</v>
      </c>
      <c r="AE209" s="9">
        <v>1337890.4780000001</v>
      </c>
      <c r="AG209" s="9">
        <f t="shared" si="70"/>
        <v>-395615.8700000001</v>
      </c>
      <c r="AI209" s="21">
        <f t="shared" si="71"/>
        <v>-0.29570123751190946</v>
      </c>
    </row>
    <row r="210" spans="1:35" ht="12.75" outlineLevel="1">
      <c r="A210" s="1" t="s">
        <v>575</v>
      </c>
      <c r="B210" s="16" t="s">
        <v>576</v>
      </c>
      <c r="C210" s="1" t="s">
        <v>1141</v>
      </c>
      <c r="E210" s="5">
        <v>3470.435</v>
      </c>
      <c r="G210" s="5">
        <v>3516.445</v>
      </c>
      <c r="I210" s="9">
        <f t="shared" si="64"/>
        <v>-46.01000000000022</v>
      </c>
      <c r="K210" s="21">
        <f t="shared" si="65"/>
        <v>-0.013084237063284146</v>
      </c>
      <c r="M210" s="9">
        <v>11455.569</v>
      </c>
      <c r="O210" s="9">
        <v>10152.321</v>
      </c>
      <c r="Q210" s="9">
        <f t="shared" si="66"/>
        <v>1303.2479999999996</v>
      </c>
      <c r="S210" s="21">
        <f t="shared" si="67"/>
        <v>0.12836946349509631</v>
      </c>
      <c r="U210" s="9">
        <v>18427.736</v>
      </c>
      <c r="W210" s="9">
        <v>16306.737000000001</v>
      </c>
      <c r="Y210" s="9">
        <f t="shared" si="68"/>
        <v>2120.999</v>
      </c>
      <c r="AA210" s="21">
        <f t="shared" si="69"/>
        <v>0.1300688788934291</v>
      </c>
      <c r="AC210" s="9">
        <v>42210.59</v>
      </c>
      <c r="AE210" s="9">
        <v>39770.973</v>
      </c>
      <c r="AG210" s="9">
        <f t="shared" si="70"/>
        <v>2439.6169999999984</v>
      </c>
      <c r="AI210" s="21">
        <f t="shared" si="71"/>
        <v>0.06134164733661403</v>
      </c>
    </row>
    <row r="211" spans="1:35" ht="12.75" outlineLevel="1">
      <c r="A211" s="1" t="s">
        <v>577</v>
      </c>
      <c r="B211" s="16" t="s">
        <v>578</v>
      </c>
      <c r="C211" s="1" t="s">
        <v>1142</v>
      </c>
      <c r="E211" s="5">
        <v>7911.171</v>
      </c>
      <c r="G211" s="5">
        <v>6812.714</v>
      </c>
      <c r="I211" s="9">
        <f t="shared" si="64"/>
        <v>1098.4570000000003</v>
      </c>
      <c r="K211" s="21">
        <f t="shared" si="65"/>
        <v>0.16123632960373802</v>
      </c>
      <c r="M211" s="9">
        <v>23835.686</v>
      </c>
      <c r="O211" s="9">
        <v>22383.615</v>
      </c>
      <c r="Q211" s="9">
        <f t="shared" si="66"/>
        <v>1452.071</v>
      </c>
      <c r="S211" s="21">
        <f t="shared" si="67"/>
        <v>0.06487205038149556</v>
      </c>
      <c r="U211" s="9">
        <v>38624.55</v>
      </c>
      <c r="W211" s="9">
        <v>33726.315</v>
      </c>
      <c r="Y211" s="9">
        <f t="shared" si="68"/>
        <v>4898.235000000001</v>
      </c>
      <c r="AA211" s="21">
        <f t="shared" si="69"/>
        <v>0.14523481145212574</v>
      </c>
      <c r="AC211" s="9">
        <v>80100.94200000001</v>
      </c>
      <c r="AE211" s="9">
        <v>78188.68</v>
      </c>
      <c r="AG211" s="9">
        <f t="shared" si="70"/>
        <v>1912.262000000017</v>
      </c>
      <c r="AI211" s="21">
        <f t="shared" si="71"/>
        <v>0.024457018586322436</v>
      </c>
    </row>
    <row r="212" spans="1:35" ht="12.75" outlineLevel="1">
      <c r="A212" s="1" t="s">
        <v>579</v>
      </c>
      <c r="B212" s="16" t="s">
        <v>580</v>
      </c>
      <c r="C212" s="1" t="s">
        <v>1143</v>
      </c>
      <c r="E212" s="5">
        <v>40791.808</v>
      </c>
      <c r="G212" s="5">
        <v>45373.141</v>
      </c>
      <c r="I212" s="9">
        <f t="shared" si="64"/>
        <v>-4581.333000000006</v>
      </c>
      <c r="K212" s="21">
        <f t="shared" si="65"/>
        <v>-0.10097015324550719</v>
      </c>
      <c r="M212" s="9">
        <v>133555.177</v>
      </c>
      <c r="O212" s="9">
        <v>152228.692</v>
      </c>
      <c r="Q212" s="9">
        <f t="shared" si="66"/>
        <v>-18673.515000000014</v>
      </c>
      <c r="S212" s="21">
        <f t="shared" si="67"/>
        <v>-0.12266751263947018</v>
      </c>
      <c r="U212" s="9">
        <v>221749.289</v>
      </c>
      <c r="W212" s="9">
        <v>242010.527</v>
      </c>
      <c r="Y212" s="9">
        <f t="shared" si="68"/>
        <v>-20261.238000000012</v>
      </c>
      <c r="AA212" s="21">
        <f t="shared" si="69"/>
        <v>-0.08372048212596972</v>
      </c>
      <c r="AC212" s="9">
        <v>617499.7749999999</v>
      </c>
      <c r="AE212" s="9">
        <v>688507.58</v>
      </c>
      <c r="AG212" s="9">
        <f t="shared" si="70"/>
        <v>-71007.80500000005</v>
      </c>
      <c r="AI212" s="21">
        <f t="shared" si="71"/>
        <v>-0.10313293137600614</v>
      </c>
    </row>
    <row r="213" spans="1:35" ht="12.75" outlineLevel="1">
      <c r="A213" s="1" t="s">
        <v>581</v>
      </c>
      <c r="B213" s="16" t="s">
        <v>582</v>
      </c>
      <c r="C213" s="1" t="s">
        <v>1144</v>
      </c>
      <c r="E213" s="5">
        <v>256247.603</v>
      </c>
      <c r="G213" s="5">
        <v>268458.867</v>
      </c>
      <c r="I213" s="9">
        <f t="shared" si="64"/>
        <v>-12211.264000000025</v>
      </c>
      <c r="K213" s="21">
        <f t="shared" si="65"/>
        <v>-0.04548653630427496</v>
      </c>
      <c r="M213" s="9">
        <v>819346.25</v>
      </c>
      <c r="O213" s="9">
        <v>823503.069</v>
      </c>
      <c r="Q213" s="9">
        <f t="shared" si="66"/>
        <v>-4156.819000000018</v>
      </c>
      <c r="S213" s="21">
        <f t="shared" si="67"/>
        <v>-0.005047727393472552</v>
      </c>
      <c r="U213" s="9">
        <v>1307477.988</v>
      </c>
      <c r="W213" s="9">
        <v>1291956.156</v>
      </c>
      <c r="Y213" s="9">
        <f t="shared" si="68"/>
        <v>15521.831999999937</v>
      </c>
      <c r="AA213" s="21">
        <f t="shared" si="69"/>
        <v>0.012014209559600517</v>
      </c>
      <c r="AC213" s="9">
        <v>3190070.182</v>
      </c>
      <c r="AE213" s="9">
        <v>3046789.7479999997</v>
      </c>
      <c r="AG213" s="9">
        <f t="shared" si="70"/>
        <v>143280.43400000036</v>
      </c>
      <c r="AI213" s="21">
        <f t="shared" si="71"/>
        <v>0.04702668902376797</v>
      </c>
    </row>
    <row r="214" spans="1:35" ht="12.75" outlineLevel="1">
      <c r="A214" s="1" t="s">
        <v>583</v>
      </c>
      <c r="B214" s="16" t="s">
        <v>584</v>
      </c>
      <c r="C214" s="1" t="s">
        <v>1145</v>
      </c>
      <c r="E214" s="5">
        <v>3413.82</v>
      </c>
      <c r="G214" s="5">
        <v>2601.1</v>
      </c>
      <c r="I214" s="9">
        <f t="shared" si="64"/>
        <v>812.7200000000003</v>
      </c>
      <c r="K214" s="21">
        <f t="shared" si="65"/>
        <v>0.3124524239744724</v>
      </c>
      <c r="M214" s="9">
        <v>10858.68</v>
      </c>
      <c r="O214" s="9">
        <v>8556.42</v>
      </c>
      <c r="Q214" s="9">
        <f t="shared" si="66"/>
        <v>2302.26</v>
      </c>
      <c r="S214" s="21">
        <f t="shared" si="67"/>
        <v>0.26906813831018117</v>
      </c>
      <c r="U214" s="9">
        <v>17025.8</v>
      </c>
      <c r="W214" s="9">
        <v>13678.34</v>
      </c>
      <c r="Y214" s="9">
        <f t="shared" si="68"/>
        <v>3347.459999999999</v>
      </c>
      <c r="AA214" s="21">
        <f t="shared" si="69"/>
        <v>0.2447270648338906</v>
      </c>
      <c r="AC214" s="9">
        <v>41827.19</v>
      </c>
      <c r="AE214" s="9">
        <v>33007.75</v>
      </c>
      <c r="AG214" s="9">
        <f t="shared" si="70"/>
        <v>8819.440000000002</v>
      </c>
      <c r="AI214" s="21">
        <f t="shared" si="71"/>
        <v>0.2671930077027366</v>
      </c>
    </row>
    <row r="215" spans="1:35" ht="12.75" outlineLevel="1">
      <c r="A215" s="1" t="s">
        <v>585</v>
      </c>
      <c r="B215" s="16" t="s">
        <v>586</v>
      </c>
      <c r="C215" s="1" t="s">
        <v>1146</v>
      </c>
      <c r="E215" s="5">
        <v>57436.59</v>
      </c>
      <c r="G215" s="5">
        <v>64717.9</v>
      </c>
      <c r="I215" s="9">
        <f t="shared" si="64"/>
        <v>-7281.310000000005</v>
      </c>
      <c r="K215" s="21">
        <f t="shared" si="65"/>
        <v>-0.1125084404778277</v>
      </c>
      <c r="M215" s="9">
        <v>140429.08</v>
      </c>
      <c r="O215" s="9">
        <v>155747.199</v>
      </c>
      <c r="Q215" s="9">
        <f t="shared" si="66"/>
        <v>-15318.119000000006</v>
      </c>
      <c r="S215" s="21">
        <f t="shared" si="67"/>
        <v>-0.09835245255357694</v>
      </c>
      <c r="U215" s="9">
        <v>190885.66</v>
      </c>
      <c r="W215" s="9">
        <v>263477.309</v>
      </c>
      <c r="Y215" s="9">
        <f t="shared" si="68"/>
        <v>-72591.649</v>
      </c>
      <c r="AA215" s="21">
        <f t="shared" si="69"/>
        <v>-0.27551385459155425</v>
      </c>
      <c r="AC215" s="9">
        <v>567249.81</v>
      </c>
      <c r="AE215" s="9">
        <v>682002.8670000001</v>
      </c>
      <c r="AG215" s="9">
        <f t="shared" si="70"/>
        <v>-114753.05700000003</v>
      </c>
      <c r="AI215" s="21">
        <f t="shared" si="71"/>
        <v>-0.16825890704063567</v>
      </c>
    </row>
    <row r="216" spans="1:35" ht="12.75" outlineLevel="1">
      <c r="A216" s="1" t="s">
        <v>587</v>
      </c>
      <c r="B216" s="16" t="s">
        <v>588</v>
      </c>
      <c r="C216" s="1" t="s">
        <v>1147</v>
      </c>
      <c r="E216" s="5">
        <v>8749.54</v>
      </c>
      <c r="G216" s="5">
        <v>8354.48</v>
      </c>
      <c r="I216" s="9">
        <f t="shared" si="64"/>
        <v>395.0600000000013</v>
      </c>
      <c r="K216" s="21">
        <f t="shared" si="65"/>
        <v>0.04728720399115221</v>
      </c>
      <c r="M216" s="9">
        <v>29077.37</v>
      </c>
      <c r="O216" s="9">
        <v>27621.55</v>
      </c>
      <c r="Q216" s="9">
        <f t="shared" si="66"/>
        <v>1455.8199999999997</v>
      </c>
      <c r="S216" s="21">
        <f t="shared" si="67"/>
        <v>0.052705948797225344</v>
      </c>
      <c r="U216" s="9">
        <v>45704.26</v>
      </c>
      <c r="W216" s="9">
        <v>43996.82</v>
      </c>
      <c r="Y216" s="9">
        <f t="shared" si="68"/>
        <v>1707.4400000000023</v>
      </c>
      <c r="AA216" s="21">
        <f t="shared" si="69"/>
        <v>0.03880825932419667</v>
      </c>
      <c r="AC216" s="9">
        <v>134485.32</v>
      </c>
      <c r="AE216" s="9">
        <v>130369.79</v>
      </c>
      <c r="AG216" s="9">
        <f t="shared" si="70"/>
        <v>4115.530000000013</v>
      </c>
      <c r="AI216" s="21">
        <f t="shared" si="71"/>
        <v>0.031568126327426116</v>
      </c>
    </row>
    <row r="217" spans="1:35" ht="12.75" outlineLevel="1">
      <c r="A217" s="1" t="s">
        <v>589</v>
      </c>
      <c r="B217" s="16" t="s">
        <v>590</v>
      </c>
      <c r="C217" s="1" t="s">
        <v>1148</v>
      </c>
      <c r="E217" s="5">
        <v>6409</v>
      </c>
      <c r="G217" s="5">
        <v>109.03</v>
      </c>
      <c r="I217" s="9">
        <f aca="true" t="shared" si="72" ref="I217:I248">+E217-G217</f>
        <v>6299.97</v>
      </c>
      <c r="K217" s="21" t="str">
        <f aca="true" t="shared" si="73" ref="K217:K248">IF(G217&lt;0,IF(I217=0,0,IF(OR(G217=0,E217=0),"N.M.",IF(ABS(I217/G217)&gt;=10,"N.M.",I217/(-G217)))),IF(I217=0,0,IF(OR(G217=0,E217=0),"N.M.",IF(ABS(I217/G217)&gt;=10,"N.M.",I217/G217))))</f>
        <v>N.M.</v>
      </c>
      <c r="M217" s="9">
        <v>40159.41</v>
      </c>
      <c r="O217" s="9">
        <v>24245.67</v>
      </c>
      <c r="Q217" s="9">
        <f aca="true" t="shared" si="74" ref="Q217:Q248">(+M217-O217)</f>
        <v>15913.740000000005</v>
      </c>
      <c r="S217" s="21">
        <f aca="true" t="shared" si="75" ref="S217:S248">IF(O217&lt;0,IF(Q217=0,0,IF(OR(O217=0,M217=0),"N.M.",IF(ABS(Q217/O217)&gt;=10,"N.M.",Q217/(-O217)))),IF(Q217=0,0,IF(OR(O217=0,M217=0),"N.M.",IF(ABS(Q217/O217)&gt;=10,"N.M.",Q217/O217))))</f>
        <v>0.6563538974175598</v>
      </c>
      <c r="U217" s="9">
        <v>50537.57</v>
      </c>
      <c r="W217" s="9">
        <v>43521.91</v>
      </c>
      <c r="Y217" s="9">
        <f aca="true" t="shared" si="76" ref="Y217:Y248">(+U217-W217)</f>
        <v>7015.659999999996</v>
      </c>
      <c r="AA217" s="21">
        <f aca="true" t="shared" si="77" ref="AA217:AA248">IF(W217&lt;0,IF(Y217=0,0,IF(OR(W217=0,U217=0),"N.M.",IF(ABS(Y217/W217)&gt;=10,"N.M.",Y217/(-W217)))),IF(Y217=0,0,IF(OR(W217=0,U217=0),"N.M.",IF(ABS(Y217/W217)&gt;=10,"N.M.",Y217/W217))))</f>
        <v>0.16119834814234935</v>
      </c>
      <c r="AC217" s="9">
        <v>141109.36</v>
      </c>
      <c r="AE217" s="9">
        <v>116084.71</v>
      </c>
      <c r="AG217" s="9">
        <f aca="true" t="shared" si="78" ref="AG217:AG248">(+AC217-AE217)</f>
        <v>25024.64999999998</v>
      </c>
      <c r="AI217" s="21">
        <f aca="true" t="shared" si="79" ref="AI217:AI248">IF(AE217&lt;0,IF(AG217=0,0,IF(OR(AE217=0,AC217=0),"N.M.",IF(ABS(AG217/AE217)&gt;=10,"N.M.",AG217/(-AE217)))),IF(AG217=0,0,IF(OR(AE217=0,AC217=0),"N.M.",IF(ABS(AG217/AE217)&gt;=10,"N.M.",AG217/AE217))))</f>
        <v>0.2155723178358285</v>
      </c>
    </row>
    <row r="218" spans="1:35" ht="12.75" outlineLevel="1">
      <c r="A218" s="1" t="s">
        <v>591</v>
      </c>
      <c r="B218" s="16" t="s">
        <v>592</v>
      </c>
      <c r="C218" s="1" t="s">
        <v>1149</v>
      </c>
      <c r="E218" s="5">
        <v>46168.035</v>
      </c>
      <c r="G218" s="5">
        <v>47354.205</v>
      </c>
      <c r="I218" s="9">
        <f t="shared" si="72"/>
        <v>-1186.1699999999983</v>
      </c>
      <c r="K218" s="21">
        <f t="shared" si="73"/>
        <v>-0.025048884254312752</v>
      </c>
      <c r="M218" s="9">
        <v>151447.481</v>
      </c>
      <c r="O218" s="9">
        <v>174037.206</v>
      </c>
      <c r="Q218" s="9">
        <f t="shared" si="74"/>
        <v>-22589.725000000006</v>
      </c>
      <c r="S218" s="21">
        <f t="shared" si="75"/>
        <v>-0.12979825130035705</v>
      </c>
      <c r="U218" s="9">
        <v>239626.343</v>
      </c>
      <c r="W218" s="9">
        <v>238471.862</v>
      </c>
      <c r="Y218" s="9">
        <f t="shared" si="76"/>
        <v>1154.4809999999998</v>
      </c>
      <c r="AA218" s="21">
        <f t="shared" si="77"/>
        <v>0.004841162350634054</v>
      </c>
      <c r="AC218" s="9">
        <v>579245.91</v>
      </c>
      <c r="AE218" s="9">
        <v>580529.116</v>
      </c>
      <c r="AG218" s="9">
        <f t="shared" si="78"/>
        <v>-1283.2060000000056</v>
      </c>
      <c r="AI218" s="21">
        <f t="shared" si="79"/>
        <v>-0.0022104076516293206</v>
      </c>
    </row>
    <row r="219" spans="1:35" ht="12.75" outlineLevel="1">
      <c r="A219" s="1" t="s">
        <v>593</v>
      </c>
      <c r="B219" s="16" t="s">
        <v>594</v>
      </c>
      <c r="C219" s="1" t="s">
        <v>1150</v>
      </c>
      <c r="E219" s="5">
        <v>56377.252</v>
      </c>
      <c r="G219" s="5">
        <v>49839.431</v>
      </c>
      <c r="I219" s="9">
        <f t="shared" si="72"/>
        <v>6537.821000000004</v>
      </c>
      <c r="K219" s="21">
        <f t="shared" si="73"/>
        <v>0.13117768138243802</v>
      </c>
      <c r="M219" s="9">
        <v>171860.879</v>
      </c>
      <c r="O219" s="9">
        <v>143164.754</v>
      </c>
      <c r="Q219" s="9">
        <f t="shared" si="74"/>
        <v>28696.125</v>
      </c>
      <c r="S219" s="21">
        <f t="shared" si="75"/>
        <v>0.2004412692246864</v>
      </c>
      <c r="U219" s="9">
        <v>244139.294</v>
      </c>
      <c r="W219" s="9">
        <v>205993.118</v>
      </c>
      <c r="Y219" s="9">
        <f t="shared" si="76"/>
        <v>38146.17600000001</v>
      </c>
      <c r="AA219" s="21">
        <f t="shared" si="77"/>
        <v>0.1851817981608493</v>
      </c>
      <c r="AC219" s="9">
        <v>524091.482</v>
      </c>
      <c r="AE219" s="9">
        <v>438756.662</v>
      </c>
      <c r="AG219" s="9">
        <f t="shared" si="78"/>
        <v>85334.82</v>
      </c>
      <c r="AI219" s="21">
        <f t="shared" si="79"/>
        <v>0.19449236305840983</v>
      </c>
    </row>
    <row r="220" spans="1:35" ht="12.75" outlineLevel="1">
      <c r="A220" s="1" t="s">
        <v>595</v>
      </c>
      <c r="B220" s="16" t="s">
        <v>596</v>
      </c>
      <c r="C220" s="1" t="s">
        <v>1151</v>
      </c>
      <c r="E220" s="5">
        <v>11952.875</v>
      </c>
      <c r="G220" s="5">
        <v>9119.246000000001</v>
      </c>
      <c r="I220" s="9">
        <f t="shared" si="72"/>
        <v>2833.628999999999</v>
      </c>
      <c r="K220" s="21">
        <f t="shared" si="73"/>
        <v>0.3107306240011508</v>
      </c>
      <c r="M220" s="9">
        <v>31387.129</v>
      </c>
      <c r="O220" s="9">
        <v>26315.278000000002</v>
      </c>
      <c r="Q220" s="9">
        <f t="shared" si="74"/>
        <v>5071.850999999999</v>
      </c>
      <c r="S220" s="21">
        <f t="shared" si="75"/>
        <v>0.19273408397965616</v>
      </c>
      <c r="U220" s="9">
        <v>42628.697</v>
      </c>
      <c r="W220" s="9">
        <v>34514.579</v>
      </c>
      <c r="Y220" s="9">
        <f t="shared" si="76"/>
        <v>8114.118000000002</v>
      </c>
      <c r="AA220" s="21">
        <f t="shared" si="77"/>
        <v>0.23509248077457362</v>
      </c>
      <c r="AC220" s="9">
        <v>134190.272</v>
      </c>
      <c r="AE220" s="9">
        <v>98258.456</v>
      </c>
      <c r="AG220" s="9">
        <f t="shared" si="78"/>
        <v>35931.81599999999</v>
      </c>
      <c r="AI220" s="21">
        <f t="shared" si="79"/>
        <v>0.36568675575362175</v>
      </c>
    </row>
    <row r="221" spans="1:35" ht="12.75" outlineLevel="1">
      <c r="A221" s="1" t="s">
        <v>597</v>
      </c>
      <c r="B221" s="16" t="s">
        <v>598</v>
      </c>
      <c r="C221" s="1" t="s">
        <v>1152</v>
      </c>
      <c r="E221" s="5">
        <v>-77.47</v>
      </c>
      <c r="G221" s="5">
        <v>0</v>
      </c>
      <c r="I221" s="9">
        <f t="shared" si="72"/>
        <v>-77.47</v>
      </c>
      <c r="K221" s="21" t="str">
        <f t="shared" si="73"/>
        <v>N.M.</v>
      </c>
      <c r="M221" s="9">
        <v>-77.47</v>
      </c>
      <c r="O221" s="9">
        <v>0</v>
      </c>
      <c r="Q221" s="9">
        <f t="shared" si="74"/>
        <v>-77.47</v>
      </c>
      <c r="S221" s="21" t="str">
        <f t="shared" si="75"/>
        <v>N.M.</v>
      </c>
      <c r="U221" s="9">
        <v>-77.47</v>
      </c>
      <c r="W221" s="9">
        <v>220.33</v>
      </c>
      <c r="Y221" s="9">
        <f t="shared" si="76"/>
        <v>-297.8</v>
      </c>
      <c r="AA221" s="21">
        <f t="shared" si="77"/>
        <v>-1.351608950211047</v>
      </c>
      <c r="AC221" s="9">
        <v>-77.47</v>
      </c>
      <c r="AE221" s="9">
        <v>40794.94</v>
      </c>
      <c r="AG221" s="9">
        <f t="shared" si="78"/>
        <v>-40872.41</v>
      </c>
      <c r="AI221" s="21">
        <f t="shared" si="79"/>
        <v>-1.0018990100242824</v>
      </c>
    </row>
    <row r="222" spans="1:35" ht="12.75" outlineLevel="1">
      <c r="A222" s="1" t="s">
        <v>599</v>
      </c>
      <c r="B222" s="16" t="s">
        <v>600</v>
      </c>
      <c r="C222" s="1" t="s">
        <v>1153</v>
      </c>
      <c r="E222" s="5">
        <v>0</v>
      </c>
      <c r="G222" s="5">
        <v>-57084.99</v>
      </c>
      <c r="I222" s="9">
        <f t="shared" si="72"/>
        <v>57084.99</v>
      </c>
      <c r="K222" s="21" t="str">
        <f t="shared" si="73"/>
        <v>N.M.</v>
      </c>
      <c r="M222" s="9">
        <v>2348.43</v>
      </c>
      <c r="O222" s="9">
        <v>-60347.96</v>
      </c>
      <c r="Q222" s="9">
        <f t="shared" si="74"/>
        <v>62696.39</v>
      </c>
      <c r="S222" s="21">
        <f t="shared" si="75"/>
        <v>1.038914819987287</v>
      </c>
      <c r="U222" s="9">
        <v>4412.31</v>
      </c>
      <c r="W222" s="9">
        <v>19381.22</v>
      </c>
      <c r="Y222" s="9">
        <f t="shared" si="76"/>
        <v>-14968.91</v>
      </c>
      <c r="AA222" s="21">
        <f t="shared" si="77"/>
        <v>-0.7723409568644285</v>
      </c>
      <c r="AC222" s="9">
        <v>2633.79</v>
      </c>
      <c r="AE222" s="9">
        <v>9622.27</v>
      </c>
      <c r="AG222" s="9">
        <f t="shared" si="78"/>
        <v>-6988.4800000000005</v>
      </c>
      <c r="AI222" s="21">
        <f t="shared" si="79"/>
        <v>-0.726281844097079</v>
      </c>
    </row>
    <row r="223" spans="1:35" ht="12.75" outlineLevel="1">
      <c r="A223" s="1" t="s">
        <v>601</v>
      </c>
      <c r="B223" s="16" t="s">
        <v>602</v>
      </c>
      <c r="C223" s="1" t="s">
        <v>1154</v>
      </c>
      <c r="E223" s="5">
        <v>234.48</v>
      </c>
      <c r="G223" s="5">
        <v>74.8</v>
      </c>
      <c r="I223" s="9">
        <f t="shared" si="72"/>
        <v>159.68</v>
      </c>
      <c r="K223" s="21">
        <f t="shared" si="73"/>
        <v>2.13475935828877</v>
      </c>
      <c r="M223" s="9">
        <v>424.74</v>
      </c>
      <c r="O223" s="9">
        <v>240.05</v>
      </c>
      <c r="Q223" s="9">
        <f t="shared" si="74"/>
        <v>184.69</v>
      </c>
      <c r="S223" s="21">
        <f t="shared" si="75"/>
        <v>0.7693813788794001</v>
      </c>
      <c r="U223" s="9">
        <v>636.43</v>
      </c>
      <c r="W223" s="9">
        <v>646.3</v>
      </c>
      <c r="Y223" s="9">
        <f t="shared" si="76"/>
        <v>-9.870000000000005</v>
      </c>
      <c r="AA223" s="21">
        <f t="shared" si="77"/>
        <v>-0.01527154572180103</v>
      </c>
      <c r="AC223" s="9">
        <v>2094.5</v>
      </c>
      <c r="AE223" s="9">
        <v>9558.49</v>
      </c>
      <c r="AG223" s="9">
        <f t="shared" si="78"/>
        <v>-7463.99</v>
      </c>
      <c r="AI223" s="21">
        <f t="shared" si="79"/>
        <v>-0.7808754311611981</v>
      </c>
    </row>
    <row r="224" spans="1:35" ht="12.75" outlineLevel="1">
      <c r="A224" s="1" t="s">
        <v>603</v>
      </c>
      <c r="B224" s="16" t="s">
        <v>604</v>
      </c>
      <c r="C224" s="1" t="s">
        <v>1155</v>
      </c>
      <c r="E224" s="5">
        <v>18607.975000000002</v>
      </c>
      <c r="G224" s="5">
        <v>32623.898</v>
      </c>
      <c r="I224" s="9">
        <f t="shared" si="72"/>
        <v>-14015.922999999999</v>
      </c>
      <c r="K224" s="21">
        <f t="shared" si="73"/>
        <v>-0.4296213469034264</v>
      </c>
      <c r="M224" s="9">
        <v>79781.421</v>
      </c>
      <c r="O224" s="9">
        <v>97503.864</v>
      </c>
      <c r="Q224" s="9">
        <f t="shared" si="74"/>
        <v>-17722.443</v>
      </c>
      <c r="S224" s="21">
        <f t="shared" si="75"/>
        <v>-0.18176144280805118</v>
      </c>
      <c r="U224" s="9">
        <v>118085.186</v>
      </c>
      <c r="W224" s="9">
        <v>168425.433</v>
      </c>
      <c r="Y224" s="9">
        <f t="shared" si="76"/>
        <v>-50340.24699999999</v>
      </c>
      <c r="AA224" s="21">
        <f t="shared" si="77"/>
        <v>-0.29888744296712</v>
      </c>
      <c r="AC224" s="9">
        <v>365460.094</v>
      </c>
      <c r="AE224" s="9">
        <v>396512.703</v>
      </c>
      <c r="AG224" s="9">
        <f t="shared" si="78"/>
        <v>-31052.608999999997</v>
      </c>
      <c r="AI224" s="21">
        <f t="shared" si="79"/>
        <v>-0.07831428543160696</v>
      </c>
    </row>
    <row r="225" spans="1:35" ht="12.75" outlineLevel="1">
      <c r="A225" s="1" t="s">
        <v>605</v>
      </c>
      <c r="B225" s="16" t="s">
        <v>606</v>
      </c>
      <c r="C225" s="1" t="s">
        <v>1156</v>
      </c>
      <c r="E225" s="5">
        <v>190.34</v>
      </c>
      <c r="G225" s="5">
        <v>154.685</v>
      </c>
      <c r="I225" s="9">
        <f t="shared" si="72"/>
        <v>35.655</v>
      </c>
      <c r="K225" s="21">
        <f t="shared" si="73"/>
        <v>0.23050069496072664</v>
      </c>
      <c r="M225" s="9">
        <v>435.97</v>
      </c>
      <c r="O225" s="9">
        <v>319.235</v>
      </c>
      <c r="Q225" s="9">
        <f t="shared" si="74"/>
        <v>116.73500000000001</v>
      </c>
      <c r="S225" s="21">
        <f t="shared" si="75"/>
        <v>0.36567105737152883</v>
      </c>
      <c r="U225" s="9">
        <v>678.92</v>
      </c>
      <c r="W225" s="9">
        <v>779.115</v>
      </c>
      <c r="Y225" s="9">
        <f t="shared" si="76"/>
        <v>-100.19500000000005</v>
      </c>
      <c r="AA225" s="21">
        <f t="shared" si="77"/>
        <v>-0.12860104092463892</v>
      </c>
      <c r="AC225" s="9">
        <v>2024.866</v>
      </c>
      <c r="AE225" s="9">
        <v>1651.2640000000001</v>
      </c>
      <c r="AG225" s="9">
        <f t="shared" si="78"/>
        <v>373.60199999999986</v>
      </c>
      <c r="AI225" s="21">
        <f t="shared" si="79"/>
        <v>0.2262521317003216</v>
      </c>
    </row>
    <row r="226" spans="1:35" ht="12.75" outlineLevel="1">
      <c r="A226" s="1" t="s">
        <v>607</v>
      </c>
      <c r="B226" s="16" t="s">
        <v>608</v>
      </c>
      <c r="C226" s="1" t="s">
        <v>1157</v>
      </c>
      <c r="E226" s="5">
        <v>40726.611</v>
      </c>
      <c r="G226" s="5">
        <v>66629.314</v>
      </c>
      <c r="I226" s="9">
        <f t="shared" si="72"/>
        <v>-25902.703</v>
      </c>
      <c r="K226" s="21">
        <f t="shared" si="73"/>
        <v>-0.3887583624228819</v>
      </c>
      <c r="M226" s="9">
        <v>138739.41</v>
      </c>
      <c r="O226" s="9">
        <v>197467.693</v>
      </c>
      <c r="Q226" s="9">
        <f t="shared" si="74"/>
        <v>-58728.282999999996</v>
      </c>
      <c r="S226" s="21">
        <f t="shared" si="75"/>
        <v>-0.2974070447057889</v>
      </c>
      <c r="U226" s="9">
        <v>225736.906</v>
      </c>
      <c r="W226" s="9">
        <v>292296.847</v>
      </c>
      <c r="Y226" s="9">
        <f t="shared" si="76"/>
        <v>-66559.94100000002</v>
      </c>
      <c r="AA226" s="21">
        <f t="shared" si="77"/>
        <v>-0.227713510026333</v>
      </c>
      <c r="AC226" s="9">
        <v>751920.1849999999</v>
      </c>
      <c r="AE226" s="9">
        <v>650186.435</v>
      </c>
      <c r="AG226" s="9">
        <f t="shared" si="78"/>
        <v>101733.74999999988</v>
      </c>
      <c r="AI226" s="21">
        <f t="shared" si="79"/>
        <v>0.15646858273811862</v>
      </c>
    </row>
    <row r="227" spans="1:35" ht="12.75" outlineLevel="1">
      <c r="A227" s="1" t="s">
        <v>609</v>
      </c>
      <c r="B227" s="16" t="s">
        <v>610</v>
      </c>
      <c r="C227" s="1" t="s">
        <v>1158</v>
      </c>
      <c r="E227" s="5">
        <v>23052.564</v>
      </c>
      <c r="G227" s="5">
        <v>31564.093</v>
      </c>
      <c r="I227" s="9">
        <f t="shared" si="72"/>
        <v>-8511.529000000002</v>
      </c>
      <c r="K227" s="21">
        <f t="shared" si="73"/>
        <v>-0.2696585959241725</v>
      </c>
      <c r="M227" s="9">
        <v>201012.708</v>
      </c>
      <c r="O227" s="9">
        <v>153354.029</v>
      </c>
      <c r="Q227" s="9">
        <f t="shared" si="74"/>
        <v>47658.679000000004</v>
      </c>
      <c r="S227" s="21">
        <f t="shared" si="75"/>
        <v>0.31077552582593054</v>
      </c>
      <c r="U227" s="9">
        <v>461106.467</v>
      </c>
      <c r="W227" s="9">
        <v>345348.749</v>
      </c>
      <c r="Y227" s="9">
        <f t="shared" si="76"/>
        <v>115757.718</v>
      </c>
      <c r="AA227" s="21">
        <f t="shared" si="77"/>
        <v>0.33519078420058207</v>
      </c>
      <c r="AC227" s="9">
        <v>869911.8570000001</v>
      </c>
      <c r="AE227" s="9">
        <v>672947.531</v>
      </c>
      <c r="AG227" s="9">
        <f t="shared" si="78"/>
        <v>196964.32600000012</v>
      </c>
      <c r="AI227" s="21">
        <f t="shared" si="79"/>
        <v>0.2926889793433244</v>
      </c>
    </row>
    <row r="228" spans="1:35" ht="12.75" outlineLevel="1">
      <c r="A228" s="1" t="s">
        <v>611</v>
      </c>
      <c r="B228" s="16" t="s">
        <v>612</v>
      </c>
      <c r="C228" s="1" t="s">
        <v>1159</v>
      </c>
      <c r="E228" s="5">
        <v>11812.945</v>
      </c>
      <c r="G228" s="5">
        <v>11544.985</v>
      </c>
      <c r="I228" s="9">
        <f t="shared" si="72"/>
        <v>267.9599999999991</v>
      </c>
      <c r="K228" s="21">
        <f t="shared" si="73"/>
        <v>0.023210077795683504</v>
      </c>
      <c r="M228" s="9">
        <v>38113.851</v>
      </c>
      <c r="O228" s="9">
        <v>63589.847</v>
      </c>
      <c r="Q228" s="9">
        <f t="shared" si="74"/>
        <v>-25475.996</v>
      </c>
      <c r="S228" s="21">
        <f t="shared" si="75"/>
        <v>-0.400629930749794</v>
      </c>
      <c r="U228" s="9">
        <v>160978.692</v>
      </c>
      <c r="W228" s="9">
        <v>119066.761</v>
      </c>
      <c r="Y228" s="9">
        <f t="shared" si="76"/>
        <v>41911.93100000001</v>
      </c>
      <c r="AA228" s="21">
        <f t="shared" si="77"/>
        <v>0.35200362089298803</v>
      </c>
      <c r="AC228" s="9">
        <v>258131.853</v>
      </c>
      <c r="AE228" s="9">
        <v>185445.325</v>
      </c>
      <c r="AG228" s="9">
        <f t="shared" si="78"/>
        <v>72686.52799999999</v>
      </c>
      <c r="AI228" s="21">
        <f t="shared" si="79"/>
        <v>0.3919566481387438</v>
      </c>
    </row>
    <row r="229" spans="1:35" ht="12.75" outlineLevel="1">
      <c r="A229" s="1" t="s">
        <v>613</v>
      </c>
      <c r="B229" s="16" t="s">
        <v>614</v>
      </c>
      <c r="C229" s="1" t="s">
        <v>1160</v>
      </c>
      <c r="E229" s="5">
        <v>4459.35</v>
      </c>
      <c r="G229" s="5">
        <v>2858.32</v>
      </c>
      <c r="I229" s="9">
        <f t="shared" si="72"/>
        <v>1601.0300000000002</v>
      </c>
      <c r="K229" s="21">
        <f t="shared" si="73"/>
        <v>0.5601297265526604</v>
      </c>
      <c r="M229" s="9">
        <v>28176.013</v>
      </c>
      <c r="O229" s="9">
        <v>10875.704</v>
      </c>
      <c r="Q229" s="9">
        <f t="shared" si="74"/>
        <v>17300.309</v>
      </c>
      <c r="S229" s="21">
        <f t="shared" si="75"/>
        <v>1.5907300345798305</v>
      </c>
      <c r="U229" s="9">
        <v>39296.286</v>
      </c>
      <c r="W229" s="9">
        <v>11388.564</v>
      </c>
      <c r="Y229" s="9">
        <f t="shared" si="76"/>
        <v>27907.722</v>
      </c>
      <c r="AA229" s="21">
        <f t="shared" si="77"/>
        <v>2.450504031939409</v>
      </c>
      <c r="AC229" s="9">
        <v>77051.464</v>
      </c>
      <c r="AE229" s="9">
        <v>11500.084</v>
      </c>
      <c r="AG229" s="9">
        <f t="shared" si="78"/>
        <v>65551.38</v>
      </c>
      <c r="AI229" s="21">
        <f t="shared" si="79"/>
        <v>5.700078364644988</v>
      </c>
    </row>
    <row r="230" spans="1:35" ht="12.75" outlineLevel="1">
      <c r="A230" s="1" t="s">
        <v>615</v>
      </c>
      <c r="B230" s="16" t="s">
        <v>616</v>
      </c>
      <c r="C230" s="1" t="s">
        <v>1161</v>
      </c>
      <c r="E230" s="5">
        <v>0</v>
      </c>
      <c r="G230" s="5">
        <v>7.214</v>
      </c>
      <c r="I230" s="9">
        <f t="shared" si="72"/>
        <v>-7.214</v>
      </c>
      <c r="K230" s="21" t="str">
        <f t="shared" si="73"/>
        <v>N.M.</v>
      </c>
      <c r="M230" s="9">
        <v>3.947</v>
      </c>
      <c r="O230" s="9">
        <v>9.754000000000001</v>
      </c>
      <c r="Q230" s="9">
        <f t="shared" si="74"/>
        <v>-5.807000000000001</v>
      </c>
      <c r="S230" s="21">
        <f t="shared" si="75"/>
        <v>-0.5953454992823457</v>
      </c>
      <c r="U230" s="9">
        <v>10.532</v>
      </c>
      <c r="W230" s="9">
        <v>12.244</v>
      </c>
      <c r="Y230" s="9">
        <f t="shared" si="76"/>
        <v>-1.7119999999999997</v>
      </c>
      <c r="AA230" s="21">
        <f t="shared" si="77"/>
        <v>-0.13982358706305129</v>
      </c>
      <c r="AC230" s="9">
        <v>23.114</v>
      </c>
      <c r="AE230" s="9">
        <v>19.494</v>
      </c>
      <c r="AG230" s="9">
        <f t="shared" si="78"/>
        <v>3.620000000000001</v>
      </c>
      <c r="AI230" s="21">
        <f t="shared" si="79"/>
        <v>0.18569816353749877</v>
      </c>
    </row>
    <row r="231" spans="1:35" ht="12.75" outlineLevel="1">
      <c r="A231" s="1" t="s">
        <v>617</v>
      </c>
      <c r="B231" s="16" t="s">
        <v>618</v>
      </c>
      <c r="C231" s="1" t="s">
        <v>1162</v>
      </c>
      <c r="E231" s="5">
        <v>0</v>
      </c>
      <c r="G231" s="5">
        <v>0</v>
      </c>
      <c r="I231" s="9">
        <f t="shared" si="72"/>
        <v>0</v>
      </c>
      <c r="K231" s="21">
        <f t="shared" si="73"/>
        <v>0</v>
      </c>
      <c r="M231" s="9">
        <v>0</v>
      </c>
      <c r="O231" s="9">
        <v>0</v>
      </c>
      <c r="Q231" s="9">
        <f t="shared" si="74"/>
        <v>0</v>
      </c>
      <c r="S231" s="21">
        <f t="shared" si="75"/>
        <v>0</v>
      </c>
      <c r="U231" s="9">
        <v>0</v>
      </c>
      <c r="W231" s="9">
        <v>0</v>
      </c>
      <c r="Y231" s="9">
        <f t="shared" si="76"/>
        <v>0</v>
      </c>
      <c r="AA231" s="21">
        <f t="shared" si="77"/>
        <v>0</v>
      </c>
      <c r="AC231" s="9">
        <v>0</v>
      </c>
      <c r="AE231" s="9">
        <v>1.99</v>
      </c>
      <c r="AG231" s="9">
        <f t="shared" si="78"/>
        <v>-1.99</v>
      </c>
      <c r="AI231" s="21" t="str">
        <f t="shared" si="79"/>
        <v>N.M.</v>
      </c>
    </row>
    <row r="232" spans="1:35" ht="12.75" outlineLevel="1">
      <c r="A232" s="1" t="s">
        <v>619</v>
      </c>
      <c r="B232" s="16" t="s">
        <v>620</v>
      </c>
      <c r="C232" s="1" t="s">
        <v>1163</v>
      </c>
      <c r="E232" s="5">
        <v>0</v>
      </c>
      <c r="G232" s="5">
        <v>0</v>
      </c>
      <c r="I232" s="9">
        <f t="shared" si="72"/>
        <v>0</v>
      </c>
      <c r="K232" s="21">
        <f t="shared" si="73"/>
        <v>0</v>
      </c>
      <c r="M232" s="9">
        <v>0</v>
      </c>
      <c r="O232" s="9">
        <v>0</v>
      </c>
      <c r="Q232" s="9">
        <f t="shared" si="74"/>
        <v>0</v>
      </c>
      <c r="S232" s="21">
        <f t="shared" si="75"/>
        <v>0</v>
      </c>
      <c r="U232" s="9">
        <v>0</v>
      </c>
      <c r="W232" s="9">
        <v>0</v>
      </c>
      <c r="Y232" s="9">
        <f t="shared" si="76"/>
        <v>0</v>
      </c>
      <c r="AA232" s="21">
        <f t="shared" si="77"/>
        <v>0</v>
      </c>
      <c r="AC232" s="9">
        <v>-194.75</v>
      </c>
      <c r="AE232" s="9">
        <v>157.58</v>
      </c>
      <c r="AG232" s="9">
        <f t="shared" si="78"/>
        <v>-352.33000000000004</v>
      </c>
      <c r="AI232" s="21">
        <f t="shared" si="79"/>
        <v>-2.2358801878410968</v>
      </c>
    </row>
    <row r="233" spans="1:35" ht="12.75" outlineLevel="1">
      <c r="A233" s="1" t="s">
        <v>621</v>
      </c>
      <c r="B233" s="16" t="s">
        <v>622</v>
      </c>
      <c r="C233" s="1" t="s">
        <v>1164</v>
      </c>
      <c r="E233" s="5">
        <v>0</v>
      </c>
      <c r="G233" s="5">
        <v>0</v>
      </c>
      <c r="I233" s="9">
        <f t="shared" si="72"/>
        <v>0</v>
      </c>
      <c r="K233" s="21">
        <f t="shared" si="73"/>
        <v>0</v>
      </c>
      <c r="M233" s="9">
        <v>0</v>
      </c>
      <c r="O233" s="9">
        <v>0</v>
      </c>
      <c r="Q233" s="9">
        <f t="shared" si="74"/>
        <v>0</v>
      </c>
      <c r="S233" s="21">
        <f t="shared" si="75"/>
        <v>0</v>
      </c>
      <c r="U233" s="9">
        <v>0</v>
      </c>
      <c r="W233" s="9">
        <v>0</v>
      </c>
      <c r="Y233" s="9">
        <f t="shared" si="76"/>
        <v>0</v>
      </c>
      <c r="AA233" s="21">
        <f t="shared" si="77"/>
        <v>0</v>
      </c>
      <c r="AC233" s="9">
        <v>0</v>
      </c>
      <c r="AE233" s="9">
        <v>458.16</v>
      </c>
      <c r="AG233" s="9">
        <f t="shared" si="78"/>
        <v>-458.16</v>
      </c>
      <c r="AI233" s="21" t="str">
        <f t="shared" si="79"/>
        <v>N.M.</v>
      </c>
    </row>
    <row r="234" spans="1:35" ht="12.75" outlineLevel="1">
      <c r="A234" s="1" t="s">
        <v>623</v>
      </c>
      <c r="B234" s="16" t="s">
        <v>624</v>
      </c>
      <c r="C234" s="1" t="s">
        <v>1165</v>
      </c>
      <c r="E234" s="5">
        <v>0</v>
      </c>
      <c r="G234" s="5">
        <v>0</v>
      </c>
      <c r="I234" s="9">
        <f t="shared" si="72"/>
        <v>0</v>
      </c>
      <c r="K234" s="21">
        <f t="shared" si="73"/>
        <v>0</v>
      </c>
      <c r="M234" s="9">
        <v>0</v>
      </c>
      <c r="O234" s="9">
        <v>0</v>
      </c>
      <c r="Q234" s="9">
        <f t="shared" si="74"/>
        <v>0</v>
      </c>
      <c r="S234" s="21">
        <f t="shared" si="75"/>
        <v>0</v>
      </c>
      <c r="U234" s="9">
        <v>0</v>
      </c>
      <c r="W234" s="9">
        <v>0</v>
      </c>
      <c r="Y234" s="9">
        <f t="shared" si="76"/>
        <v>0</v>
      </c>
      <c r="AA234" s="21">
        <f t="shared" si="77"/>
        <v>0</v>
      </c>
      <c r="AC234" s="9">
        <v>0</v>
      </c>
      <c r="AE234" s="9">
        <v>4497.36</v>
      </c>
      <c r="AG234" s="9">
        <f t="shared" si="78"/>
        <v>-4497.36</v>
      </c>
      <c r="AI234" s="21" t="str">
        <f t="shared" si="79"/>
        <v>N.M.</v>
      </c>
    </row>
    <row r="235" spans="1:35" ht="12.75" outlineLevel="1">
      <c r="A235" s="1" t="s">
        <v>625</v>
      </c>
      <c r="B235" s="16" t="s">
        <v>626</v>
      </c>
      <c r="C235" s="1" t="s">
        <v>1166</v>
      </c>
      <c r="E235" s="5">
        <v>612373.303</v>
      </c>
      <c r="G235" s="5">
        <v>606348.257</v>
      </c>
      <c r="I235" s="9">
        <f t="shared" si="72"/>
        <v>6025.045999999973</v>
      </c>
      <c r="K235" s="21">
        <f t="shared" si="73"/>
        <v>0.009936609746039021</v>
      </c>
      <c r="M235" s="9">
        <v>1501192.27</v>
      </c>
      <c r="O235" s="9">
        <v>1778666.32</v>
      </c>
      <c r="Q235" s="9">
        <f t="shared" si="74"/>
        <v>-277474.05000000005</v>
      </c>
      <c r="S235" s="21">
        <f t="shared" si="75"/>
        <v>-0.15600118295375381</v>
      </c>
      <c r="U235" s="9">
        <v>2860341.398</v>
      </c>
      <c r="W235" s="9">
        <v>3005328.008</v>
      </c>
      <c r="Y235" s="9">
        <f t="shared" si="76"/>
        <v>-144986.60999999987</v>
      </c>
      <c r="AA235" s="21">
        <f t="shared" si="77"/>
        <v>-0.048243189965971885</v>
      </c>
      <c r="AC235" s="9">
        <v>7093875.485</v>
      </c>
      <c r="AE235" s="9">
        <v>8316826.899</v>
      </c>
      <c r="AG235" s="9">
        <f t="shared" si="78"/>
        <v>-1222951.4139999999</v>
      </c>
      <c r="AI235" s="21">
        <f t="shared" si="79"/>
        <v>-0.14704543317440516</v>
      </c>
    </row>
    <row r="236" spans="1:35" ht="12.75" outlineLevel="1">
      <c r="A236" s="1" t="s">
        <v>627</v>
      </c>
      <c r="B236" s="16" t="s">
        <v>628</v>
      </c>
      <c r="C236" s="1" t="s">
        <v>1167</v>
      </c>
      <c r="E236" s="5">
        <v>51.63</v>
      </c>
      <c r="G236" s="5">
        <v>0</v>
      </c>
      <c r="I236" s="9">
        <f t="shared" si="72"/>
        <v>51.63</v>
      </c>
      <c r="K236" s="21" t="str">
        <f t="shared" si="73"/>
        <v>N.M.</v>
      </c>
      <c r="M236" s="9">
        <v>137.38</v>
      </c>
      <c r="O236" s="9">
        <v>0</v>
      </c>
      <c r="Q236" s="9">
        <f t="shared" si="74"/>
        <v>137.38</v>
      </c>
      <c r="S236" s="21" t="str">
        <f t="shared" si="75"/>
        <v>N.M.</v>
      </c>
      <c r="U236" s="9">
        <v>137.38</v>
      </c>
      <c r="W236" s="9">
        <v>0</v>
      </c>
      <c r="Y236" s="9">
        <f t="shared" si="76"/>
        <v>137.38</v>
      </c>
      <c r="AA236" s="21" t="str">
        <f t="shared" si="77"/>
        <v>N.M.</v>
      </c>
      <c r="AC236" s="9">
        <v>137.38</v>
      </c>
      <c r="AE236" s="9">
        <v>0</v>
      </c>
      <c r="AG236" s="9">
        <f t="shared" si="78"/>
        <v>137.38</v>
      </c>
      <c r="AI236" s="21" t="str">
        <f t="shared" si="79"/>
        <v>N.M.</v>
      </c>
    </row>
    <row r="237" spans="1:35" ht="12.75" outlineLevel="1">
      <c r="A237" s="1" t="s">
        <v>629</v>
      </c>
      <c r="B237" s="16" t="s">
        <v>630</v>
      </c>
      <c r="C237" s="1" t="s">
        <v>1168</v>
      </c>
      <c r="E237" s="5">
        <v>-5956.1410000000005</v>
      </c>
      <c r="G237" s="5">
        <v>65201.991</v>
      </c>
      <c r="I237" s="9">
        <f t="shared" si="72"/>
        <v>-71158.132</v>
      </c>
      <c r="K237" s="21">
        <f t="shared" si="73"/>
        <v>-1.0913490663191558</v>
      </c>
      <c r="M237" s="9">
        <v>203171.57200000001</v>
      </c>
      <c r="O237" s="9">
        <v>172159.275</v>
      </c>
      <c r="Q237" s="9">
        <f t="shared" si="74"/>
        <v>31012.29700000002</v>
      </c>
      <c r="S237" s="21">
        <f t="shared" si="75"/>
        <v>0.18013724209747062</v>
      </c>
      <c r="U237" s="9">
        <v>262684.685</v>
      </c>
      <c r="W237" s="9">
        <v>260311.596</v>
      </c>
      <c r="Y237" s="9">
        <f t="shared" si="76"/>
        <v>2373.089000000007</v>
      </c>
      <c r="AA237" s="21">
        <f t="shared" si="77"/>
        <v>0.00911633994207468</v>
      </c>
      <c r="AC237" s="9">
        <v>840669.5630000001</v>
      </c>
      <c r="AE237" s="9">
        <v>783807.086</v>
      </c>
      <c r="AG237" s="9">
        <f t="shared" si="78"/>
        <v>56862.47700000007</v>
      </c>
      <c r="AI237" s="21">
        <f t="shared" si="79"/>
        <v>0.07254652071364416</v>
      </c>
    </row>
    <row r="238" spans="1:35" ht="12.75" outlineLevel="1">
      <c r="A238" s="1" t="s">
        <v>631</v>
      </c>
      <c r="B238" s="16" t="s">
        <v>632</v>
      </c>
      <c r="C238" s="1" t="s">
        <v>1169</v>
      </c>
      <c r="E238" s="5">
        <v>0</v>
      </c>
      <c r="G238" s="5">
        <v>123.26</v>
      </c>
      <c r="I238" s="9">
        <f t="shared" si="72"/>
        <v>-123.26</v>
      </c>
      <c r="K238" s="21" t="str">
        <f t="shared" si="73"/>
        <v>N.M.</v>
      </c>
      <c r="M238" s="9">
        <v>90.32</v>
      </c>
      <c r="O238" s="9">
        <v>460.87</v>
      </c>
      <c r="Q238" s="9">
        <f t="shared" si="74"/>
        <v>-370.55</v>
      </c>
      <c r="S238" s="21">
        <f t="shared" si="75"/>
        <v>-0.80402282639356</v>
      </c>
      <c r="U238" s="9">
        <v>241.42</v>
      </c>
      <c r="W238" s="9">
        <v>523.68</v>
      </c>
      <c r="Y238" s="9">
        <f t="shared" si="76"/>
        <v>-282.26</v>
      </c>
      <c r="AA238" s="21">
        <f t="shared" si="77"/>
        <v>-0.5389932783379163</v>
      </c>
      <c r="AC238" s="9">
        <v>711.66</v>
      </c>
      <c r="AE238" s="9">
        <v>1003.24</v>
      </c>
      <c r="AG238" s="9">
        <f t="shared" si="78"/>
        <v>-291.58000000000004</v>
      </c>
      <c r="AI238" s="21">
        <f t="shared" si="79"/>
        <v>-0.290638331804952</v>
      </c>
    </row>
    <row r="239" spans="1:35" ht="12.75" outlineLevel="1">
      <c r="A239" s="1" t="s">
        <v>633</v>
      </c>
      <c r="B239" s="16" t="s">
        <v>634</v>
      </c>
      <c r="C239" s="1" t="s">
        <v>1170</v>
      </c>
      <c r="E239" s="5">
        <v>0</v>
      </c>
      <c r="G239" s="5">
        <v>0</v>
      </c>
      <c r="I239" s="9">
        <f t="shared" si="72"/>
        <v>0</v>
      </c>
      <c r="K239" s="21">
        <f t="shared" si="73"/>
        <v>0</v>
      </c>
      <c r="M239" s="9">
        <v>0</v>
      </c>
      <c r="O239" s="9">
        <v>0</v>
      </c>
      <c r="Q239" s="9">
        <f t="shared" si="74"/>
        <v>0</v>
      </c>
      <c r="S239" s="21">
        <f t="shared" si="75"/>
        <v>0</v>
      </c>
      <c r="U239" s="9">
        <v>0</v>
      </c>
      <c r="W239" s="9">
        <v>0</v>
      </c>
      <c r="Y239" s="9">
        <f t="shared" si="76"/>
        <v>0</v>
      </c>
      <c r="AA239" s="21">
        <f t="shared" si="77"/>
        <v>0</v>
      </c>
      <c r="AC239" s="9">
        <v>0</v>
      </c>
      <c r="AE239" s="9">
        <v>-31.67</v>
      </c>
      <c r="AG239" s="9">
        <f t="shared" si="78"/>
        <v>31.67</v>
      </c>
      <c r="AI239" s="21" t="str">
        <f t="shared" si="79"/>
        <v>N.M.</v>
      </c>
    </row>
    <row r="240" spans="1:35" ht="12.75" outlineLevel="1">
      <c r="A240" s="1" t="s">
        <v>635</v>
      </c>
      <c r="B240" s="16" t="s">
        <v>636</v>
      </c>
      <c r="C240" s="1" t="s">
        <v>1171</v>
      </c>
      <c r="E240" s="5">
        <v>-43.6</v>
      </c>
      <c r="G240" s="5">
        <v>0</v>
      </c>
      <c r="I240" s="9">
        <f t="shared" si="72"/>
        <v>-43.6</v>
      </c>
      <c r="K240" s="21" t="str">
        <f t="shared" si="73"/>
        <v>N.M.</v>
      </c>
      <c r="M240" s="9">
        <v>-88.91</v>
      </c>
      <c r="O240" s="9">
        <v>0</v>
      </c>
      <c r="Q240" s="9">
        <f t="shared" si="74"/>
        <v>-88.91</v>
      </c>
      <c r="S240" s="21" t="str">
        <f t="shared" si="75"/>
        <v>N.M.</v>
      </c>
      <c r="U240" s="9">
        <v>-88.91</v>
      </c>
      <c r="W240" s="9">
        <v>-68.02</v>
      </c>
      <c r="Y240" s="9">
        <f t="shared" si="76"/>
        <v>-20.89</v>
      </c>
      <c r="AA240" s="21">
        <f t="shared" si="77"/>
        <v>-0.30711555424875037</v>
      </c>
      <c r="AC240" s="9">
        <v>-89.08</v>
      </c>
      <c r="AE240" s="9">
        <v>-297362.21</v>
      </c>
      <c r="AG240" s="9">
        <f t="shared" si="78"/>
        <v>297273.13</v>
      </c>
      <c r="AI240" s="21">
        <f t="shared" si="79"/>
        <v>0.9997004326810727</v>
      </c>
    </row>
    <row r="241" spans="1:35" ht="12.75" outlineLevel="1">
      <c r="A241" s="1" t="s">
        <v>637</v>
      </c>
      <c r="B241" s="16" t="s">
        <v>638</v>
      </c>
      <c r="C241" s="1" t="s">
        <v>1172</v>
      </c>
      <c r="E241" s="5">
        <v>-23059.65</v>
      </c>
      <c r="G241" s="5">
        <v>-22095</v>
      </c>
      <c r="I241" s="9">
        <f t="shared" si="72"/>
        <v>-964.6500000000015</v>
      </c>
      <c r="K241" s="21">
        <f t="shared" si="73"/>
        <v>-0.04365919891378146</v>
      </c>
      <c r="M241" s="9">
        <v>-83543.65</v>
      </c>
      <c r="O241" s="9">
        <v>-51919</v>
      </c>
      <c r="Q241" s="9">
        <f t="shared" si="74"/>
        <v>-31624.649999999994</v>
      </c>
      <c r="S241" s="21">
        <f t="shared" si="75"/>
        <v>-0.6091151601533157</v>
      </c>
      <c r="U241" s="9">
        <v>-133886.86</v>
      </c>
      <c r="W241" s="9">
        <v>-90462</v>
      </c>
      <c r="Y241" s="9">
        <f t="shared" si="76"/>
        <v>-43424.859999999986</v>
      </c>
      <c r="AA241" s="21">
        <f t="shared" si="77"/>
        <v>-0.48003426853264336</v>
      </c>
      <c r="AC241" s="9">
        <v>-301042.86</v>
      </c>
      <c r="AE241" s="9">
        <v>-226910</v>
      </c>
      <c r="AG241" s="9">
        <f t="shared" si="78"/>
        <v>-74132.85999999999</v>
      </c>
      <c r="AI241" s="21">
        <f t="shared" si="79"/>
        <v>-0.3267060067868317</v>
      </c>
    </row>
    <row r="242" spans="1:35" ht="12.75" outlineLevel="1">
      <c r="A242" s="1" t="s">
        <v>639</v>
      </c>
      <c r="B242" s="16" t="s">
        <v>640</v>
      </c>
      <c r="C242" s="1" t="s">
        <v>1173</v>
      </c>
      <c r="E242" s="5">
        <v>0</v>
      </c>
      <c r="G242" s="5">
        <v>0</v>
      </c>
      <c r="I242" s="9">
        <f t="shared" si="72"/>
        <v>0</v>
      </c>
      <c r="K242" s="21">
        <f t="shared" si="73"/>
        <v>0</v>
      </c>
      <c r="M242" s="9">
        <v>0</v>
      </c>
      <c r="O242" s="9">
        <v>0</v>
      </c>
      <c r="Q242" s="9">
        <f t="shared" si="74"/>
        <v>0</v>
      </c>
      <c r="S242" s="21">
        <f t="shared" si="75"/>
        <v>0</v>
      </c>
      <c r="U242" s="9">
        <v>0</v>
      </c>
      <c r="W242" s="9">
        <v>0</v>
      </c>
      <c r="Y242" s="9">
        <f t="shared" si="76"/>
        <v>0</v>
      </c>
      <c r="AA242" s="21">
        <f t="shared" si="77"/>
        <v>0</v>
      </c>
      <c r="AC242" s="9">
        <v>29.81</v>
      </c>
      <c r="AE242" s="9">
        <v>0</v>
      </c>
      <c r="AG242" s="9">
        <f t="shared" si="78"/>
        <v>29.81</v>
      </c>
      <c r="AI242" s="21" t="str">
        <f t="shared" si="79"/>
        <v>N.M.</v>
      </c>
    </row>
    <row r="243" spans="1:35" ht="12.75" outlineLevel="1">
      <c r="A243" s="1" t="s">
        <v>641</v>
      </c>
      <c r="B243" s="16" t="s">
        <v>642</v>
      </c>
      <c r="C243" s="1" t="s">
        <v>1174</v>
      </c>
      <c r="E243" s="5">
        <v>-1921.09</v>
      </c>
      <c r="G243" s="5">
        <v>-851.31</v>
      </c>
      <c r="I243" s="9">
        <f t="shared" si="72"/>
        <v>-1069.78</v>
      </c>
      <c r="K243" s="21">
        <f t="shared" si="73"/>
        <v>-1.2566280203451152</v>
      </c>
      <c r="M243" s="9">
        <v>-5928</v>
      </c>
      <c r="O243" s="9">
        <v>-4047.39</v>
      </c>
      <c r="Q243" s="9">
        <f t="shared" si="74"/>
        <v>-1880.6100000000001</v>
      </c>
      <c r="S243" s="21">
        <f t="shared" si="75"/>
        <v>-0.46464758770466896</v>
      </c>
      <c r="U243" s="9">
        <v>-9981.59</v>
      </c>
      <c r="W243" s="9">
        <v>-6352.55</v>
      </c>
      <c r="Y243" s="9">
        <f t="shared" si="76"/>
        <v>-3629.04</v>
      </c>
      <c r="AA243" s="21">
        <f t="shared" si="77"/>
        <v>-0.5712729533809258</v>
      </c>
      <c r="AC243" s="9">
        <v>-20007.48</v>
      </c>
      <c r="AE243" s="9">
        <v>-20703.25</v>
      </c>
      <c r="AG243" s="9">
        <f t="shared" si="78"/>
        <v>695.7700000000004</v>
      </c>
      <c r="AI243" s="21">
        <f t="shared" si="79"/>
        <v>0.03360680086459857</v>
      </c>
    </row>
    <row r="244" spans="1:35" ht="12.75" outlineLevel="1">
      <c r="A244" s="1" t="s">
        <v>643</v>
      </c>
      <c r="B244" s="16" t="s">
        <v>644</v>
      </c>
      <c r="C244" s="1" t="s">
        <v>1175</v>
      </c>
      <c r="E244" s="5">
        <v>-35946.48</v>
      </c>
      <c r="G244" s="5">
        <v>-34139.5</v>
      </c>
      <c r="I244" s="9">
        <f t="shared" si="72"/>
        <v>-1806.9800000000032</v>
      </c>
      <c r="K244" s="21">
        <f t="shared" si="73"/>
        <v>-0.052929304764276076</v>
      </c>
      <c r="M244" s="9">
        <v>-109620.6</v>
      </c>
      <c r="O244" s="9">
        <v>-98906.77</v>
      </c>
      <c r="Q244" s="9">
        <f t="shared" si="74"/>
        <v>-10713.830000000002</v>
      </c>
      <c r="S244" s="21">
        <f t="shared" si="75"/>
        <v>-0.10832251422223171</v>
      </c>
      <c r="U244" s="9">
        <v>-184624.31</v>
      </c>
      <c r="W244" s="9">
        <v>-187782.12</v>
      </c>
      <c r="Y244" s="9">
        <f t="shared" si="76"/>
        <v>3157.8099999999977</v>
      </c>
      <c r="AA244" s="21">
        <f t="shared" si="77"/>
        <v>0.01681635077929676</v>
      </c>
      <c r="AC244" s="9">
        <v>-408355.24</v>
      </c>
      <c r="AE244" s="9">
        <v>-390525.56</v>
      </c>
      <c r="AG244" s="9">
        <f t="shared" si="78"/>
        <v>-17829.679999999993</v>
      </c>
      <c r="AI244" s="21">
        <f t="shared" si="79"/>
        <v>-0.04565560318254199</v>
      </c>
    </row>
    <row r="245" spans="1:35" ht="12.75" outlineLevel="1">
      <c r="A245" s="1" t="s">
        <v>645</v>
      </c>
      <c r="B245" s="16" t="s">
        <v>646</v>
      </c>
      <c r="C245" s="1" t="s">
        <v>1176</v>
      </c>
      <c r="E245" s="5">
        <v>0</v>
      </c>
      <c r="G245" s="5">
        <v>0</v>
      </c>
      <c r="I245" s="9">
        <f t="shared" si="72"/>
        <v>0</v>
      </c>
      <c r="K245" s="21">
        <f t="shared" si="73"/>
        <v>0</v>
      </c>
      <c r="M245" s="9">
        <v>0</v>
      </c>
      <c r="O245" s="9">
        <v>0</v>
      </c>
      <c r="Q245" s="9">
        <f t="shared" si="74"/>
        <v>0</v>
      </c>
      <c r="S245" s="21">
        <f t="shared" si="75"/>
        <v>0</v>
      </c>
      <c r="U245" s="9">
        <v>0</v>
      </c>
      <c r="W245" s="9">
        <v>0</v>
      </c>
      <c r="Y245" s="9">
        <f t="shared" si="76"/>
        <v>0</v>
      </c>
      <c r="AA245" s="21">
        <f t="shared" si="77"/>
        <v>0</v>
      </c>
      <c r="AC245" s="9">
        <v>0</v>
      </c>
      <c r="AE245" s="9">
        <v>-839.37</v>
      </c>
      <c r="AG245" s="9">
        <f t="shared" si="78"/>
        <v>839.37</v>
      </c>
      <c r="AI245" s="21" t="str">
        <f t="shared" si="79"/>
        <v>N.M.</v>
      </c>
    </row>
    <row r="246" spans="1:35" ht="12.75" outlineLevel="1">
      <c r="A246" s="1" t="s">
        <v>647</v>
      </c>
      <c r="B246" s="16" t="s">
        <v>648</v>
      </c>
      <c r="C246" s="1" t="s">
        <v>1177</v>
      </c>
      <c r="E246" s="5">
        <v>148872.123</v>
      </c>
      <c r="G246" s="5">
        <v>157034.205</v>
      </c>
      <c r="I246" s="9">
        <f t="shared" si="72"/>
        <v>-8162.081999999995</v>
      </c>
      <c r="K246" s="21">
        <f t="shared" si="73"/>
        <v>-0.051976459523579564</v>
      </c>
      <c r="M246" s="9">
        <v>433424.299</v>
      </c>
      <c r="O246" s="9">
        <v>395976.44</v>
      </c>
      <c r="Q246" s="9">
        <f t="shared" si="74"/>
        <v>37447.859</v>
      </c>
      <c r="S246" s="21">
        <f t="shared" si="75"/>
        <v>0.09457092699757591</v>
      </c>
      <c r="U246" s="9">
        <v>693684.538</v>
      </c>
      <c r="W246" s="9">
        <v>530264.46</v>
      </c>
      <c r="Y246" s="9">
        <f t="shared" si="76"/>
        <v>163420.07799999998</v>
      </c>
      <c r="AA246" s="21">
        <f t="shared" si="77"/>
        <v>0.3081859908167332</v>
      </c>
      <c r="AC246" s="9">
        <v>1645090.312</v>
      </c>
      <c r="AE246" s="9">
        <v>1846217.329</v>
      </c>
      <c r="AG246" s="9">
        <f t="shared" si="78"/>
        <v>-201127.017</v>
      </c>
      <c r="AI246" s="21">
        <f t="shared" si="79"/>
        <v>-0.10894005480326634</v>
      </c>
    </row>
    <row r="247" spans="1:35" ht="12.75" outlineLevel="1">
      <c r="A247" s="1" t="s">
        <v>649</v>
      </c>
      <c r="B247" s="16" t="s">
        <v>650</v>
      </c>
      <c r="C247" s="1" t="s">
        <v>1178</v>
      </c>
      <c r="E247" s="5">
        <v>0</v>
      </c>
      <c r="G247" s="5">
        <v>0</v>
      </c>
      <c r="I247" s="9">
        <f t="shared" si="72"/>
        <v>0</v>
      </c>
      <c r="K247" s="21">
        <f t="shared" si="73"/>
        <v>0</v>
      </c>
      <c r="M247" s="9">
        <v>0</v>
      </c>
      <c r="O247" s="9">
        <v>0</v>
      </c>
      <c r="Q247" s="9">
        <f t="shared" si="74"/>
        <v>0</v>
      </c>
      <c r="S247" s="21">
        <f t="shared" si="75"/>
        <v>0</v>
      </c>
      <c r="U247" s="9">
        <v>-323.89</v>
      </c>
      <c r="W247" s="9">
        <v>0</v>
      </c>
      <c r="Y247" s="9">
        <f t="shared" si="76"/>
        <v>-323.89</v>
      </c>
      <c r="AA247" s="21" t="str">
        <f t="shared" si="77"/>
        <v>N.M.</v>
      </c>
      <c r="AC247" s="9">
        <v>-1.6599999999999682</v>
      </c>
      <c r="AE247" s="9">
        <v>0</v>
      </c>
      <c r="AG247" s="9">
        <f t="shared" si="78"/>
        <v>-1.6599999999999682</v>
      </c>
      <c r="AI247" s="21" t="str">
        <f t="shared" si="79"/>
        <v>N.M.</v>
      </c>
    </row>
    <row r="248" spans="1:35" ht="12.75" outlineLevel="1">
      <c r="A248" s="1" t="s">
        <v>651</v>
      </c>
      <c r="B248" s="16" t="s">
        <v>652</v>
      </c>
      <c r="C248" s="1" t="s">
        <v>1179</v>
      </c>
      <c r="E248" s="5">
        <v>367558</v>
      </c>
      <c r="G248" s="5">
        <v>492026.14</v>
      </c>
      <c r="I248" s="9">
        <f t="shared" si="72"/>
        <v>-124468.14000000001</v>
      </c>
      <c r="K248" s="21">
        <f t="shared" si="73"/>
        <v>-0.252970584042547</v>
      </c>
      <c r="M248" s="9">
        <v>868481.37</v>
      </c>
      <c r="O248" s="9">
        <v>1218630.72</v>
      </c>
      <c r="Q248" s="9">
        <f t="shared" si="74"/>
        <v>-350149.35</v>
      </c>
      <c r="S248" s="21">
        <f t="shared" si="75"/>
        <v>-0.28733015199222944</v>
      </c>
      <c r="U248" s="9">
        <v>1686476.64</v>
      </c>
      <c r="W248" s="9">
        <v>1896437.99</v>
      </c>
      <c r="Y248" s="9">
        <f t="shared" si="76"/>
        <v>-209961.3500000001</v>
      </c>
      <c r="AA248" s="21">
        <f t="shared" si="77"/>
        <v>-0.11071353300615966</v>
      </c>
      <c r="AC248" s="9">
        <v>4483780.55</v>
      </c>
      <c r="AE248" s="9">
        <v>4143808.94</v>
      </c>
      <c r="AG248" s="9">
        <f t="shared" si="78"/>
        <v>339971.60999999987</v>
      </c>
      <c r="AI248" s="21">
        <f t="shared" si="79"/>
        <v>0.08204326379970595</v>
      </c>
    </row>
    <row r="249" spans="1:35" ht="12.75" outlineLevel="1">
      <c r="A249" s="1" t="s">
        <v>653</v>
      </c>
      <c r="B249" s="16" t="s">
        <v>654</v>
      </c>
      <c r="C249" s="1" t="s">
        <v>1180</v>
      </c>
      <c r="E249" s="5">
        <v>171261.9</v>
      </c>
      <c r="G249" s="5">
        <v>30060.38</v>
      </c>
      <c r="I249" s="9">
        <f aca="true" t="shared" si="80" ref="I249:I280">+E249-G249</f>
        <v>141201.52</v>
      </c>
      <c r="K249" s="21">
        <f aca="true" t="shared" si="81" ref="K249:K280">IF(G249&lt;0,IF(I249=0,0,IF(OR(G249=0,E249=0),"N.M.",IF(ABS(I249/G249)&gt;=10,"N.M.",I249/(-G249)))),IF(I249=0,0,IF(OR(G249=0,E249=0),"N.M.",IF(ABS(I249/G249)&gt;=10,"N.M.",I249/G249))))</f>
        <v>4.697263308048667</v>
      </c>
      <c r="M249" s="9">
        <v>221217.611</v>
      </c>
      <c r="O249" s="9">
        <v>85914.269</v>
      </c>
      <c r="Q249" s="9">
        <f aca="true" t="shared" si="82" ref="Q249:Q280">(+M249-O249)</f>
        <v>135303.342</v>
      </c>
      <c r="S249" s="21">
        <f aca="true" t="shared" si="83" ref="S249:S280">IF(O249&lt;0,IF(Q249=0,0,IF(OR(O249=0,M249=0),"N.M.",IF(ABS(Q249/O249)&gt;=10,"N.M.",Q249/(-O249)))),IF(Q249=0,0,IF(OR(O249=0,M249=0),"N.M.",IF(ABS(Q249/O249)&gt;=10,"N.M.",Q249/O249))))</f>
        <v>1.5748646130015957</v>
      </c>
      <c r="U249" s="9">
        <v>275469.311</v>
      </c>
      <c r="W249" s="9">
        <v>216717.979</v>
      </c>
      <c r="Y249" s="9">
        <f aca="true" t="shared" si="84" ref="Y249:Y280">(+U249-W249)</f>
        <v>58751.331999999995</v>
      </c>
      <c r="AA249" s="21">
        <f aca="true" t="shared" si="85" ref="AA249:AA280">IF(W249&lt;0,IF(Y249=0,0,IF(OR(W249=0,U249=0),"N.M.",IF(ABS(Y249/W249)&gt;=10,"N.M.",Y249/(-W249)))),IF(Y249=0,0,IF(OR(W249=0,U249=0),"N.M.",IF(ABS(Y249/W249)&gt;=10,"N.M.",Y249/W249))))</f>
        <v>0.2710957912725829</v>
      </c>
      <c r="AC249" s="9">
        <v>491708.891</v>
      </c>
      <c r="AE249" s="9">
        <v>469275.979</v>
      </c>
      <c r="AG249" s="9">
        <f aca="true" t="shared" si="86" ref="AG249:AG280">(+AC249-AE249)</f>
        <v>22432.91200000001</v>
      </c>
      <c r="AI249" s="21">
        <f aca="true" t="shared" si="87" ref="AI249:AI280">IF(AE249&lt;0,IF(AG249=0,0,IF(OR(AE249=0,AC249=0),"N.M.",IF(ABS(AG249/AE249)&gt;=10,"N.M.",AG249/(-AE249)))),IF(AG249=0,0,IF(OR(AE249=0,AC249=0),"N.M.",IF(ABS(AG249/AE249)&gt;=10,"N.M.",AG249/AE249))))</f>
        <v>0.047803239466471845</v>
      </c>
    </row>
    <row r="250" spans="1:35" ht="12.75" outlineLevel="1">
      <c r="A250" s="1" t="s">
        <v>655</v>
      </c>
      <c r="B250" s="16" t="s">
        <v>656</v>
      </c>
      <c r="C250" s="1" t="s">
        <v>1181</v>
      </c>
      <c r="E250" s="5">
        <v>85292.66</v>
      </c>
      <c r="G250" s="5">
        <v>69446.35</v>
      </c>
      <c r="I250" s="9">
        <f t="shared" si="80"/>
        <v>15846.309999999998</v>
      </c>
      <c r="K250" s="21">
        <f t="shared" si="81"/>
        <v>0.2281806027242612</v>
      </c>
      <c r="M250" s="9">
        <v>217085.12</v>
      </c>
      <c r="O250" s="9">
        <v>240963.66</v>
      </c>
      <c r="Q250" s="9">
        <f t="shared" si="82"/>
        <v>-23878.540000000008</v>
      </c>
      <c r="S250" s="21">
        <f t="shared" si="83"/>
        <v>-0.09909602136687336</v>
      </c>
      <c r="U250" s="9">
        <v>379469.23</v>
      </c>
      <c r="W250" s="9">
        <v>374480.46</v>
      </c>
      <c r="Y250" s="9">
        <f t="shared" si="84"/>
        <v>4988.76999999996</v>
      </c>
      <c r="AA250" s="21">
        <f t="shared" si="85"/>
        <v>0.013321843281222098</v>
      </c>
      <c r="AC250" s="9">
        <v>952617.27</v>
      </c>
      <c r="AE250" s="9">
        <v>769005.68</v>
      </c>
      <c r="AG250" s="9">
        <f t="shared" si="86"/>
        <v>183611.58999999997</v>
      </c>
      <c r="AI250" s="21">
        <f t="shared" si="87"/>
        <v>0.23876493343976335</v>
      </c>
    </row>
    <row r="251" spans="1:35" ht="12.75" outlineLevel="1">
      <c r="A251" s="1" t="s">
        <v>657</v>
      </c>
      <c r="B251" s="16" t="s">
        <v>658</v>
      </c>
      <c r="C251" s="1" t="s">
        <v>1182</v>
      </c>
      <c r="E251" s="5">
        <v>0</v>
      </c>
      <c r="G251" s="5">
        <v>85.8</v>
      </c>
      <c r="I251" s="9">
        <f t="shared" si="80"/>
        <v>-85.8</v>
      </c>
      <c r="K251" s="21" t="str">
        <f t="shared" si="81"/>
        <v>N.M.</v>
      </c>
      <c r="M251" s="9">
        <v>1574.045</v>
      </c>
      <c r="O251" s="9">
        <v>1616.6</v>
      </c>
      <c r="Q251" s="9">
        <f t="shared" si="82"/>
        <v>-42.554999999999836</v>
      </c>
      <c r="S251" s="21">
        <f t="shared" si="83"/>
        <v>-0.026323765928491796</v>
      </c>
      <c r="U251" s="9">
        <v>4442.9490000000005</v>
      </c>
      <c r="W251" s="9">
        <v>1617.08</v>
      </c>
      <c r="Y251" s="9">
        <f t="shared" si="84"/>
        <v>2825.8690000000006</v>
      </c>
      <c r="AA251" s="21">
        <f t="shared" si="85"/>
        <v>1.7475134192495119</v>
      </c>
      <c r="AC251" s="9">
        <v>5555.467000000001</v>
      </c>
      <c r="AE251" s="9">
        <v>1617.08</v>
      </c>
      <c r="AG251" s="9">
        <f t="shared" si="86"/>
        <v>3938.3870000000006</v>
      </c>
      <c r="AI251" s="21">
        <f t="shared" si="87"/>
        <v>2.4354929873599334</v>
      </c>
    </row>
    <row r="252" spans="1:35" ht="12.75" outlineLevel="1">
      <c r="A252" s="1" t="s">
        <v>659</v>
      </c>
      <c r="B252" s="16" t="s">
        <v>660</v>
      </c>
      <c r="C252" s="1" t="s">
        <v>1183</v>
      </c>
      <c r="E252" s="5">
        <v>6128.772</v>
      </c>
      <c r="G252" s="5">
        <v>680</v>
      </c>
      <c r="I252" s="9">
        <f t="shared" si="80"/>
        <v>5448.772</v>
      </c>
      <c r="K252" s="21">
        <f t="shared" si="81"/>
        <v>8.0129</v>
      </c>
      <c r="M252" s="9">
        <v>23616.227</v>
      </c>
      <c r="O252" s="9">
        <v>2438.75</v>
      </c>
      <c r="Q252" s="9">
        <f t="shared" si="82"/>
        <v>21177.477</v>
      </c>
      <c r="S252" s="21">
        <f t="shared" si="83"/>
        <v>8.683742491030241</v>
      </c>
      <c r="U252" s="9">
        <v>33772.574</v>
      </c>
      <c r="W252" s="9">
        <v>8692.51</v>
      </c>
      <c r="Y252" s="9">
        <f t="shared" si="84"/>
        <v>25080.064</v>
      </c>
      <c r="AA252" s="21">
        <f t="shared" si="85"/>
        <v>2.88524994506765</v>
      </c>
      <c r="AC252" s="9">
        <v>38302.424</v>
      </c>
      <c r="AE252" s="9">
        <v>19120.368000000002</v>
      </c>
      <c r="AG252" s="9">
        <f t="shared" si="86"/>
        <v>19182.055999999997</v>
      </c>
      <c r="AI252" s="21">
        <f t="shared" si="87"/>
        <v>1.0032262977365287</v>
      </c>
    </row>
    <row r="253" spans="1:35" ht="12.75" outlineLevel="1">
      <c r="A253" s="1" t="s">
        <v>661</v>
      </c>
      <c r="B253" s="16" t="s">
        <v>662</v>
      </c>
      <c r="C253" s="1" t="s">
        <v>1184</v>
      </c>
      <c r="E253" s="5">
        <v>0</v>
      </c>
      <c r="G253" s="5">
        <v>0</v>
      </c>
      <c r="I253" s="9">
        <f t="shared" si="80"/>
        <v>0</v>
      </c>
      <c r="K253" s="21">
        <f t="shared" si="81"/>
        <v>0</v>
      </c>
      <c r="M253" s="9">
        <v>0</v>
      </c>
      <c r="O253" s="9">
        <v>0</v>
      </c>
      <c r="Q253" s="9">
        <f t="shared" si="82"/>
        <v>0</v>
      </c>
      <c r="S253" s="21">
        <f t="shared" si="83"/>
        <v>0</v>
      </c>
      <c r="U253" s="9">
        <v>0</v>
      </c>
      <c r="W253" s="9">
        <v>0</v>
      </c>
      <c r="Y253" s="9">
        <f t="shared" si="84"/>
        <v>0</v>
      </c>
      <c r="AA253" s="21">
        <f t="shared" si="85"/>
        <v>0</v>
      </c>
      <c r="AC253" s="9">
        <v>34.23</v>
      </c>
      <c r="AE253" s="9">
        <v>0</v>
      </c>
      <c r="AG253" s="9">
        <f t="shared" si="86"/>
        <v>34.23</v>
      </c>
      <c r="AI253" s="21" t="str">
        <f t="shared" si="87"/>
        <v>N.M.</v>
      </c>
    </row>
    <row r="254" spans="1:35" ht="12.75" outlineLevel="1">
      <c r="A254" s="1" t="s">
        <v>663</v>
      </c>
      <c r="B254" s="16" t="s">
        <v>664</v>
      </c>
      <c r="C254" s="1" t="s">
        <v>1185</v>
      </c>
      <c r="E254" s="5">
        <v>30016.78</v>
      </c>
      <c r="G254" s="5">
        <v>-20843.68</v>
      </c>
      <c r="I254" s="9">
        <f t="shared" si="80"/>
        <v>50860.46</v>
      </c>
      <c r="K254" s="21">
        <f t="shared" si="81"/>
        <v>2.4400902335863917</v>
      </c>
      <c r="M254" s="9">
        <v>151026.96</v>
      </c>
      <c r="O254" s="9">
        <v>74723.39</v>
      </c>
      <c r="Q254" s="9">
        <f t="shared" si="82"/>
        <v>76303.56999999999</v>
      </c>
      <c r="S254" s="21">
        <f t="shared" si="83"/>
        <v>1.0211470598429755</v>
      </c>
      <c r="U254" s="9">
        <v>164172.17</v>
      </c>
      <c r="W254" s="9">
        <v>106666.74</v>
      </c>
      <c r="Y254" s="9">
        <f t="shared" si="84"/>
        <v>57505.43000000001</v>
      </c>
      <c r="AA254" s="21">
        <f t="shared" si="85"/>
        <v>0.5391130356097881</v>
      </c>
      <c r="AC254" s="9">
        <v>1480225.22</v>
      </c>
      <c r="AE254" s="9">
        <v>165525.47</v>
      </c>
      <c r="AG254" s="9">
        <f t="shared" si="86"/>
        <v>1314699.75</v>
      </c>
      <c r="AI254" s="21">
        <f t="shared" si="87"/>
        <v>7.942582794055803</v>
      </c>
    </row>
    <row r="255" spans="1:35" ht="12.75" outlineLevel="1">
      <c r="A255" s="1" t="s">
        <v>665</v>
      </c>
      <c r="B255" s="16" t="s">
        <v>666</v>
      </c>
      <c r="C255" s="1" t="s">
        <v>1186</v>
      </c>
      <c r="E255" s="5">
        <v>5547.022</v>
      </c>
      <c r="G255" s="5">
        <v>8.268</v>
      </c>
      <c r="I255" s="9">
        <f t="shared" si="80"/>
        <v>5538.754</v>
      </c>
      <c r="K255" s="21" t="str">
        <f t="shared" si="81"/>
        <v>N.M.</v>
      </c>
      <c r="M255" s="9">
        <v>23480.997</v>
      </c>
      <c r="O255" s="9">
        <v>144.657</v>
      </c>
      <c r="Q255" s="9">
        <f t="shared" si="82"/>
        <v>23336.34</v>
      </c>
      <c r="S255" s="21" t="str">
        <f t="shared" si="83"/>
        <v>N.M.</v>
      </c>
      <c r="U255" s="9">
        <v>27110.957000000002</v>
      </c>
      <c r="W255" s="9">
        <v>165.487</v>
      </c>
      <c r="Y255" s="9">
        <f t="shared" si="84"/>
        <v>26945.47</v>
      </c>
      <c r="AA255" s="21" t="str">
        <f t="shared" si="85"/>
        <v>N.M.</v>
      </c>
      <c r="AC255" s="9">
        <v>58703.034</v>
      </c>
      <c r="AE255" s="9">
        <v>19744.373000000003</v>
      </c>
      <c r="AG255" s="9">
        <f t="shared" si="86"/>
        <v>38958.66099999999</v>
      </c>
      <c r="AI255" s="21">
        <f t="shared" si="87"/>
        <v>1.9731526040355896</v>
      </c>
    </row>
    <row r="256" spans="1:35" ht="12.75" outlineLevel="1">
      <c r="A256" s="1" t="s">
        <v>667</v>
      </c>
      <c r="B256" s="16" t="s">
        <v>668</v>
      </c>
      <c r="C256" s="1" t="s">
        <v>1187</v>
      </c>
      <c r="E256" s="5">
        <v>-13178.857</v>
      </c>
      <c r="G256" s="5">
        <v>0</v>
      </c>
      <c r="I256" s="9">
        <f t="shared" si="80"/>
        <v>-13178.857</v>
      </c>
      <c r="K256" s="21" t="str">
        <f t="shared" si="81"/>
        <v>N.M.</v>
      </c>
      <c r="M256" s="9">
        <v>-29895.278000000002</v>
      </c>
      <c r="O256" s="9">
        <v>0</v>
      </c>
      <c r="Q256" s="9">
        <f t="shared" si="82"/>
        <v>-29895.278000000002</v>
      </c>
      <c r="S256" s="21" t="str">
        <f t="shared" si="83"/>
        <v>N.M.</v>
      </c>
      <c r="U256" s="9">
        <v>-36062.844</v>
      </c>
      <c r="W256" s="9">
        <v>0</v>
      </c>
      <c r="Y256" s="9">
        <f t="shared" si="84"/>
        <v>-36062.844</v>
      </c>
      <c r="AA256" s="21" t="str">
        <f t="shared" si="85"/>
        <v>N.M.</v>
      </c>
      <c r="AC256" s="9">
        <v>-87032.606</v>
      </c>
      <c r="AE256" s="9">
        <v>0</v>
      </c>
      <c r="AG256" s="9">
        <f t="shared" si="86"/>
        <v>-87032.606</v>
      </c>
      <c r="AI256" s="21" t="str">
        <f t="shared" si="87"/>
        <v>N.M.</v>
      </c>
    </row>
    <row r="257" spans="1:35" ht="12.75" outlineLevel="1">
      <c r="A257" s="1" t="s">
        <v>669</v>
      </c>
      <c r="B257" s="16" t="s">
        <v>670</v>
      </c>
      <c r="C257" s="1" t="s">
        <v>1188</v>
      </c>
      <c r="E257" s="5">
        <v>730.35</v>
      </c>
      <c r="G257" s="5">
        <v>687.04</v>
      </c>
      <c r="I257" s="9">
        <f t="shared" si="80"/>
        <v>43.31000000000006</v>
      </c>
      <c r="K257" s="21">
        <f t="shared" si="81"/>
        <v>0.06303854215183986</v>
      </c>
      <c r="M257" s="9">
        <v>2183.54</v>
      </c>
      <c r="O257" s="9">
        <v>22154.44</v>
      </c>
      <c r="Q257" s="9">
        <f t="shared" si="82"/>
        <v>-19970.899999999998</v>
      </c>
      <c r="S257" s="21">
        <f t="shared" si="83"/>
        <v>-0.9014400725091675</v>
      </c>
      <c r="U257" s="9">
        <v>13648.6</v>
      </c>
      <c r="W257" s="9">
        <v>23625.96</v>
      </c>
      <c r="Y257" s="9">
        <f t="shared" si="84"/>
        <v>-9977.359999999999</v>
      </c>
      <c r="AA257" s="21">
        <f t="shared" si="85"/>
        <v>-0.4223049560737426</v>
      </c>
      <c r="AC257" s="9">
        <v>18850.58</v>
      </c>
      <c r="AE257" s="9">
        <v>28602.42</v>
      </c>
      <c r="AG257" s="9">
        <f t="shared" si="86"/>
        <v>-9751.839999999997</v>
      </c>
      <c r="AI257" s="21">
        <f t="shared" si="87"/>
        <v>-0.34094457741687584</v>
      </c>
    </row>
    <row r="258" spans="1:35" ht="12.75" outlineLevel="1">
      <c r="A258" s="1" t="s">
        <v>671</v>
      </c>
      <c r="B258" s="16" t="s">
        <v>672</v>
      </c>
      <c r="C258" s="1" t="s">
        <v>1189</v>
      </c>
      <c r="E258" s="5">
        <v>1448.31</v>
      </c>
      <c r="G258" s="5">
        <v>1012.48</v>
      </c>
      <c r="I258" s="9">
        <f t="shared" si="80"/>
        <v>435.8299999999999</v>
      </c>
      <c r="K258" s="21">
        <f t="shared" si="81"/>
        <v>0.4304578855878634</v>
      </c>
      <c r="M258" s="9">
        <v>5141.15</v>
      </c>
      <c r="O258" s="9">
        <v>3153.09</v>
      </c>
      <c r="Q258" s="9">
        <f t="shared" si="82"/>
        <v>1988.0599999999995</v>
      </c>
      <c r="S258" s="21">
        <f t="shared" si="83"/>
        <v>0.6305116568191835</v>
      </c>
      <c r="U258" s="9">
        <v>7693.98</v>
      </c>
      <c r="W258" s="9">
        <v>5473.14</v>
      </c>
      <c r="Y258" s="9">
        <f t="shared" si="84"/>
        <v>2220.8399999999992</v>
      </c>
      <c r="AA258" s="21">
        <f t="shared" si="85"/>
        <v>0.4057707275896467</v>
      </c>
      <c r="AC258" s="9">
        <v>18539.33</v>
      </c>
      <c r="AE258" s="9">
        <v>20941.66</v>
      </c>
      <c r="AG258" s="9">
        <f t="shared" si="86"/>
        <v>-2402.329999999998</v>
      </c>
      <c r="AI258" s="21">
        <f t="shared" si="87"/>
        <v>-0.11471535685327706</v>
      </c>
    </row>
    <row r="259" spans="1:35" ht="12.75" outlineLevel="1">
      <c r="A259" s="1" t="s">
        <v>673</v>
      </c>
      <c r="B259" s="16" t="s">
        <v>674</v>
      </c>
      <c r="C259" s="1" t="s">
        <v>1190</v>
      </c>
      <c r="E259" s="5">
        <v>2637</v>
      </c>
      <c r="G259" s="5">
        <v>1526.03</v>
      </c>
      <c r="I259" s="9">
        <f t="shared" si="80"/>
        <v>1110.97</v>
      </c>
      <c r="K259" s="21">
        <f t="shared" si="81"/>
        <v>0.728013210749461</v>
      </c>
      <c r="M259" s="9">
        <v>6684</v>
      </c>
      <c r="O259" s="9">
        <v>6197.03</v>
      </c>
      <c r="Q259" s="9">
        <f t="shared" si="82"/>
        <v>486.97000000000025</v>
      </c>
      <c r="S259" s="21">
        <f t="shared" si="83"/>
        <v>0.0785811913126127</v>
      </c>
      <c r="U259" s="9">
        <v>8393.23</v>
      </c>
      <c r="W259" s="9">
        <v>7108.81</v>
      </c>
      <c r="Y259" s="9">
        <f t="shared" si="84"/>
        <v>1284.4199999999992</v>
      </c>
      <c r="AA259" s="21">
        <f t="shared" si="85"/>
        <v>0.1806800294282727</v>
      </c>
      <c r="AC259" s="9">
        <v>15144.38</v>
      </c>
      <c r="AE259" s="9">
        <v>13639.84</v>
      </c>
      <c r="AG259" s="9">
        <f t="shared" si="86"/>
        <v>1504.539999999999</v>
      </c>
      <c r="AI259" s="21">
        <f t="shared" si="87"/>
        <v>0.11030481295968274</v>
      </c>
    </row>
    <row r="260" spans="1:35" ht="12.75" outlineLevel="1">
      <c r="A260" s="1" t="s">
        <v>675</v>
      </c>
      <c r="B260" s="16" t="s">
        <v>676</v>
      </c>
      <c r="C260" s="1" t="s">
        <v>1191</v>
      </c>
      <c r="E260" s="5">
        <v>84499.99</v>
      </c>
      <c r="G260" s="5">
        <v>118951.08</v>
      </c>
      <c r="I260" s="9">
        <f t="shared" si="80"/>
        <v>-34451.09</v>
      </c>
      <c r="K260" s="21">
        <f t="shared" si="81"/>
        <v>-0.28962402022747497</v>
      </c>
      <c r="M260" s="9">
        <v>288333.31</v>
      </c>
      <c r="O260" s="9">
        <v>352587.91</v>
      </c>
      <c r="Q260" s="9">
        <f t="shared" si="82"/>
        <v>-64254.59999999998</v>
      </c>
      <c r="S260" s="21">
        <f t="shared" si="83"/>
        <v>-0.18223710506693205</v>
      </c>
      <c r="U260" s="9">
        <v>422499.98</v>
      </c>
      <c r="W260" s="9">
        <v>594755.41</v>
      </c>
      <c r="Y260" s="9">
        <f t="shared" si="84"/>
        <v>-172255.43000000005</v>
      </c>
      <c r="AA260" s="21">
        <f t="shared" si="85"/>
        <v>-0.28962398173057396</v>
      </c>
      <c r="AC260" s="9">
        <v>1255157.54</v>
      </c>
      <c r="AE260" s="9">
        <v>1462167.41</v>
      </c>
      <c r="AG260" s="9">
        <f t="shared" si="86"/>
        <v>-207009.86999999988</v>
      </c>
      <c r="AI260" s="21">
        <f t="shared" si="87"/>
        <v>-0.14157740665277166</v>
      </c>
    </row>
    <row r="261" spans="1:35" ht="12.75" outlineLevel="1">
      <c r="A261" s="1" t="s">
        <v>677</v>
      </c>
      <c r="B261" s="16" t="s">
        <v>678</v>
      </c>
      <c r="C261" s="1" t="s">
        <v>1192</v>
      </c>
      <c r="E261" s="5">
        <v>12530.68</v>
      </c>
      <c r="G261" s="5">
        <v>10933.08</v>
      </c>
      <c r="I261" s="9">
        <f t="shared" si="80"/>
        <v>1597.6000000000004</v>
      </c>
      <c r="K261" s="21">
        <f t="shared" si="81"/>
        <v>0.14612533705049266</v>
      </c>
      <c r="M261" s="9">
        <v>36275.14</v>
      </c>
      <c r="O261" s="9">
        <v>32127.53</v>
      </c>
      <c r="Q261" s="9">
        <f t="shared" si="82"/>
        <v>4147.610000000001</v>
      </c>
      <c r="S261" s="21">
        <f t="shared" si="83"/>
        <v>0.12909831537002692</v>
      </c>
      <c r="U261" s="9">
        <v>59614.29</v>
      </c>
      <c r="W261" s="9">
        <v>53377.84</v>
      </c>
      <c r="Y261" s="9">
        <f t="shared" si="84"/>
        <v>6236.450000000004</v>
      </c>
      <c r="AA261" s="21">
        <f t="shared" si="85"/>
        <v>0.11683593790981435</v>
      </c>
      <c r="AC261" s="9">
        <v>136386</v>
      </c>
      <c r="AE261" s="9">
        <v>123657.05</v>
      </c>
      <c r="AG261" s="9">
        <f t="shared" si="86"/>
        <v>12728.949999999997</v>
      </c>
      <c r="AI261" s="21">
        <f t="shared" si="87"/>
        <v>0.10293751953487486</v>
      </c>
    </row>
    <row r="262" spans="1:35" ht="12.75" outlineLevel="1">
      <c r="A262" s="1" t="s">
        <v>679</v>
      </c>
      <c r="B262" s="16" t="s">
        <v>680</v>
      </c>
      <c r="C262" s="1" t="s">
        <v>1193</v>
      </c>
      <c r="E262" s="5">
        <v>313299.03</v>
      </c>
      <c r="G262" s="5">
        <v>283177.77</v>
      </c>
      <c r="I262" s="9">
        <f t="shared" si="80"/>
        <v>30121.26000000001</v>
      </c>
      <c r="K262" s="21">
        <f t="shared" si="81"/>
        <v>0.10636873085058904</v>
      </c>
      <c r="M262" s="9">
        <v>943421.6</v>
      </c>
      <c r="O262" s="9">
        <v>846041.51</v>
      </c>
      <c r="Q262" s="9">
        <f t="shared" si="82"/>
        <v>97380.08999999997</v>
      </c>
      <c r="S262" s="21">
        <f t="shared" si="83"/>
        <v>0.11510084180148557</v>
      </c>
      <c r="U262" s="9">
        <v>1577122.97</v>
      </c>
      <c r="W262" s="9">
        <v>1410859.11</v>
      </c>
      <c r="Y262" s="9">
        <f t="shared" si="84"/>
        <v>166263.85999999987</v>
      </c>
      <c r="AA262" s="21">
        <f t="shared" si="85"/>
        <v>0.11784582799341307</v>
      </c>
      <c r="AC262" s="9">
        <v>3579350.51</v>
      </c>
      <c r="AE262" s="9">
        <v>3192943.45</v>
      </c>
      <c r="AG262" s="9">
        <f t="shared" si="86"/>
        <v>386407.0599999996</v>
      </c>
      <c r="AI262" s="21">
        <f t="shared" si="87"/>
        <v>0.12101907410856261</v>
      </c>
    </row>
    <row r="263" spans="1:35" ht="12.75" outlineLevel="1">
      <c r="A263" s="1" t="s">
        <v>681</v>
      </c>
      <c r="B263" s="16" t="s">
        <v>682</v>
      </c>
      <c r="C263" s="1" t="s">
        <v>1194</v>
      </c>
      <c r="E263" s="5">
        <v>33.21</v>
      </c>
      <c r="G263" s="5">
        <v>36.73</v>
      </c>
      <c r="I263" s="9">
        <f t="shared" si="80"/>
        <v>-3.519999999999996</v>
      </c>
      <c r="K263" s="21">
        <f t="shared" si="81"/>
        <v>-0.09583446773754414</v>
      </c>
      <c r="M263" s="9">
        <v>33.2</v>
      </c>
      <c r="O263" s="9">
        <v>39.761</v>
      </c>
      <c r="Q263" s="9">
        <f t="shared" si="82"/>
        <v>-6.561</v>
      </c>
      <c r="S263" s="21">
        <f t="shared" si="83"/>
        <v>-0.16501094036870298</v>
      </c>
      <c r="U263" s="9">
        <v>33.2</v>
      </c>
      <c r="W263" s="9">
        <v>137.484</v>
      </c>
      <c r="Y263" s="9">
        <f t="shared" si="84"/>
        <v>-104.284</v>
      </c>
      <c r="AA263" s="21">
        <f t="shared" si="85"/>
        <v>-0.7585173547467342</v>
      </c>
      <c r="AC263" s="9">
        <v>206.2</v>
      </c>
      <c r="AE263" s="9">
        <v>644.196</v>
      </c>
      <c r="AG263" s="9">
        <f t="shared" si="86"/>
        <v>-437.99600000000004</v>
      </c>
      <c r="AI263" s="21">
        <f t="shared" si="87"/>
        <v>-0.6799110829623283</v>
      </c>
    </row>
    <row r="264" spans="1:35" ht="12.75" outlineLevel="1">
      <c r="A264" s="1" t="s">
        <v>683</v>
      </c>
      <c r="B264" s="16" t="s">
        <v>684</v>
      </c>
      <c r="C264" s="1" t="s">
        <v>1195</v>
      </c>
      <c r="E264" s="5">
        <v>26448.47</v>
      </c>
      <c r="G264" s="5">
        <v>16739.02</v>
      </c>
      <c r="I264" s="9">
        <f t="shared" si="80"/>
        <v>9709.45</v>
      </c>
      <c r="K264" s="21">
        <f t="shared" si="81"/>
        <v>0.5800488917511301</v>
      </c>
      <c r="M264" s="9">
        <v>66650.49</v>
      </c>
      <c r="O264" s="9">
        <v>50658.03</v>
      </c>
      <c r="Q264" s="9">
        <f t="shared" si="82"/>
        <v>15992.460000000006</v>
      </c>
      <c r="S264" s="21">
        <f t="shared" si="83"/>
        <v>0.3156944713404767</v>
      </c>
      <c r="U264" s="9">
        <v>75290.5</v>
      </c>
      <c r="W264" s="9">
        <v>78198.09</v>
      </c>
      <c r="Y264" s="9">
        <f t="shared" si="84"/>
        <v>-2907.5899999999965</v>
      </c>
      <c r="AA264" s="21">
        <f t="shared" si="85"/>
        <v>-0.037182365963158395</v>
      </c>
      <c r="AC264" s="9">
        <v>103284.6</v>
      </c>
      <c r="AE264" s="9">
        <v>144090</v>
      </c>
      <c r="AG264" s="9">
        <f t="shared" si="86"/>
        <v>-40805.399999999994</v>
      </c>
      <c r="AI264" s="21">
        <f t="shared" si="87"/>
        <v>-0.2831938371850926</v>
      </c>
    </row>
    <row r="265" spans="1:35" ht="12.75" outlineLevel="1">
      <c r="A265" s="1" t="s">
        <v>685</v>
      </c>
      <c r="B265" s="16" t="s">
        <v>686</v>
      </c>
      <c r="C265" s="1" t="s">
        <v>1196</v>
      </c>
      <c r="E265" s="5">
        <v>21544.68</v>
      </c>
      <c r="G265" s="5">
        <v>20274.14</v>
      </c>
      <c r="I265" s="9">
        <f t="shared" si="80"/>
        <v>1270.5400000000009</v>
      </c>
      <c r="K265" s="21">
        <f t="shared" si="81"/>
        <v>0.06266800959251544</v>
      </c>
      <c r="M265" s="9">
        <v>65161.14</v>
      </c>
      <c r="O265" s="9">
        <v>60610.76</v>
      </c>
      <c r="Q265" s="9">
        <f t="shared" si="82"/>
        <v>4550.379999999997</v>
      </c>
      <c r="S265" s="21">
        <f t="shared" si="83"/>
        <v>0.07507544864971166</v>
      </c>
      <c r="U265" s="9">
        <v>108774.94</v>
      </c>
      <c r="W265" s="9">
        <v>101218.01</v>
      </c>
      <c r="Y265" s="9">
        <f t="shared" si="84"/>
        <v>7556.930000000008</v>
      </c>
      <c r="AA265" s="21">
        <f t="shared" si="85"/>
        <v>0.07465993453141401</v>
      </c>
      <c r="AC265" s="9">
        <v>253273.74</v>
      </c>
      <c r="AE265" s="9">
        <v>219027.74</v>
      </c>
      <c r="AG265" s="9">
        <f t="shared" si="86"/>
        <v>34246</v>
      </c>
      <c r="AI265" s="21">
        <f t="shared" si="87"/>
        <v>0.1563546243046657</v>
      </c>
    </row>
    <row r="266" spans="1:35" ht="12.75" outlineLevel="1">
      <c r="A266" s="1" t="s">
        <v>687</v>
      </c>
      <c r="B266" s="16" t="s">
        <v>688</v>
      </c>
      <c r="C266" s="1" t="s">
        <v>1197</v>
      </c>
      <c r="E266" s="5">
        <v>560.3620000000001</v>
      </c>
      <c r="G266" s="5">
        <v>-0.04</v>
      </c>
      <c r="I266" s="9">
        <f t="shared" si="80"/>
        <v>560.402</v>
      </c>
      <c r="K266" s="21" t="str">
        <f t="shared" si="81"/>
        <v>N.M.</v>
      </c>
      <c r="M266" s="9">
        <v>769.967</v>
      </c>
      <c r="O266" s="9">
        <v>616.03</v>
      </c>
      <c r="Q266" s="9">
        <f t="shared" si="82"/>
        <v>153.937</v>
      </c>
      <c r="S266" s="21">
        <f t="shared" si="83"/>
        <v>0.2498855575215493</v>
      </c>
      <c r="U266" s="9">
        <v>827.817</v>
      </c>
      <c r="W266" s="9">
        <v>2434.761</v>
      </c>
      <c r="Y266" s="9">
        <f t="shared" si="84"/>
        <v>-1606.944</v>
      </c>
      <c r="AA266" s="21">
        <f t="shared" si="85"/>
        <v>-0.6600007146491996</v>
      </c>
      <c r="AC266" s="9">
        <v>1823.0230000000001</v>
      </c>
      <c r="AE266" s="9">
        <v>2889.651</v>
      </c>
      <c r="AG266" s="9">
        <f t="shared" si="86"/>
        <v>-1066.6279999999997</v>
      </c>
      <c r="AI266" s="21">
        <f t="shared" si="87"/>
        <v>-0.3691200079179111</v>
      </c>
    </row>
    <row r="267" spans="1:35" ht="12.75" outlineLevel="1">
      <c r="A267" s="1" t="s">
        <v>689</v>
      </c>
      <c r="B267" s="16" t="s">
        <v>690</v>
      </c>
      <c r="C267" s="1" t="s">
        <v>1198</v>
      </c>
      <c r="E267" s="5">
        <v>42.7</v>
      </c>
      <c r="G267" s="5">
        <v>0</v>
      </c>
      <c r="I267" s="9">
        <f t="shared" si="80"/>
        <v>42.7</v>
      </c>
      <c r="K267" s="21" t="str">
        <f t="shared" si="81"/>
        <v>N.M.</v>
      </c>
      <c r="M267" s="9">
        <v>104</v>
      </c>
      <c r="O267" s="9">
        <v>64.71300000000001</v>
      </c>
      <c r="Q267" s="9">
        <f t="shared" si="82"/>
        <v>39.28699999999999</v>
      </c>
      <c r="S267" s="21">
        <f t="shared" si="83"/>
        <v>0.607095946718588</v>
      </c>
      <c r="U267" s="9">
        <v>307.58</v>
      </c>
      <c r="W267" s="9">
        <v>64.71300000000001</v>
      </c>
      <c r="Y267" s="9">
        <f t="shared" si="84"/>
        <v>242.86699999999996</v>
      </c>
      <c r="AA267" s="21">
        <f t="shared" si="85"/>
        <v>3.7529862624202237</v>
      </c>
      <c r="AC267" s="9">
        <v>1818.473</v>
      </c>
      <c r="AE267" s="9">
        <v>64.71300000000001</v>
      </c>
      <c r="AG267" s="9">
        <f t="shared" si="86"/>
        <v>1753.76</v>
      </c>
      <c r="AI267" s="21" t="str">
        <f t="shared" si="87"/>
        <v>N.M.</v>
      </c>
    </row>
    <row r="268" spans="1:35" ht="12.75" outlineLevel="1">
      <c r="A268" s="1" t="s">
        <v>691</v>
      </c>
      <c r="B268" s="16" t="s">
        <v>692</v>
      </c>
      <c r="C268" s="1" t="s">
        <v>1199</v>
      </c>
      <c r="E268" s="5">
        <v>1155.137</v>
      </c>
      <c r="G268" s="5">
        <v>1559.607</v>
      </c>
      <c r="I268" s="9">
        <f t="shared" si="80"/>
        <v>-404.47</v>
      </c>
      <c r="K268" s="21">
        <f t="shared" si="81"/>
        <v>-0.2593409750020358</v>
      </c>
      <c r="M268" s="9">
        <v>1679.373</v>
      </c>
      <c r="O268" s="9">
        <v>3130.8830000000003</v>
      </c>
      <c r="Q268" s="9">
        <f t="shared" si="82"/>
        <v>-1451.5100000000002</v>
      </c>
      <c r="S268" s="21">
        <f t="shared" si="83"/>
        <v>-0.46361042555726295</v>
      </c>
      <c r="U268" s="9">
        <v>8385.879</v>
      </c>
      <c r="W268" s="9">
        <v>5900.017000000001</v>
      </c>
      <c r="Y268" s="9">
        <f t="shared" si="84"/>
        <v>2485.862</v>
      </c>
      <c r="AA268" s="21">
        <f t="shared" si="85"/>
        <v>0.4213313283673589</v>
      </c>
      <c r="AC268" s="9">
        <v>11848.922</v>
      </c>
      <c r="AE268" s="9">
        <v>12759.806</v>
      </c>
      <c r="AG268" s="9">
        <f t="shared" si="86"/>
        <v>-910.884</v>
      </c>
      <c r="AI268" s="21">
        <f t="shared" si="87"/>
        <v>-0.07138697876754552</v>
      </c>
    </row>
    <row r="269" spans="1:35" ht="12.75" outlineLevel="1">
      <c r="A269" s="1" t="s">
        <v>693</v>
      </c>
      <c r="B269" s="16" t="s">
        <v>694</v>
      </c>
      <c r="C269" s="1" t="s">
        <v>1200</v>
      </c>
      <c r="E269" s="5">
        <v>0</v>
      </c>
      <c r="G269" s="5">
        <v>0</v>
      </c>
      <c r="I269" s="9">
        <f t="shared" si="80"/>
        <v>0</v>
      </c>
      <c r="K269" s="21">
        <f t="shared" si="81"/>
        <v>0</v>
      </c>
      <c r="M269" s="9">
        <v>0</v>
      </c>
      <c r="O269" s="9">
        <v>0</v>
      </c>
      <c r="Q269" s="9">
        <f t="shared" si="82"/>
        <v>0</v>
      </c>
      <c r="S269" s="21">
        <f t="shared" si="83"/>
        <v>0</v>
      </c>
      <c r="U269" s="9">
        <v>0</v>
      </c>
      <c r="W269" s="9">
        <v>0</v>
      </c>
      <c r="Y269" s="9">
        <f t="shared" si="84"/>
        <v>0</v>
      </c>
      <c r="AA269" s="21">
        <f t="shared" si="85"/>
        <v>0</v>
      </c>
      <c r="AC269" s="9">
        <v>4000</v>
      </c>
      <c r="AE269" s="9">
        <v>4050</v>
      </c>
      <c r="AG269" s="9">
        <f t="shared" si="86"/>
        <v>-50</v>
      </c>
      <c r="AI269" s="21">
        <f t="shared" si="87"/>
        <v>-0.012345679012345678</v>
      </c>
    </row>
    <row r="270" spans="1:35" ht="12.75" outlineLevel="1">
      <c r="A270" s="1" t="s">
        <v>695</v>
      </c>
      <c r="B270" s="16" t="s">
        <v>696</v>
      </c>
      <c r="C270" s="1" t="s">
        <v>1201</v>
      </c>
      <c r="E270" s="5">
        <v>220916.67</v>
      </c>
      <c r="G270" s="5">
        <v>249518.43</v>
      </c>
      <c r="I270" s="9">
        <f t="shared" si="80"/>
        <v>-28601.75999999998</v>
      </c>
      <c r="K270" s="21">
        <f t="shared" si="81"/>
        <v>-0.11462784532589429</v>
      </c>
      <c r="M270" s="9">
        <v>669666.67</v>
      </c>
      <c r="O270" s="9">
        <v>764517.4</v>
      </c>
      <c r="Q270" s="9">
        <f t="shared" si="82"/>
        <v>-94850.72999999998</v>
      </c>
      <c r="S270" s="21">
        <f t="shared" si="83"/>
        <v>-0.12406614944277262</v>
      </c>
      <c r="U270" s="9">
        <v>1104583.34</v>
      </c>
      <c r="W270" s="9">
        <v>1247592.16</v>
      </c>
      <c r="Y270" s="9">
        <f t="shared" si="84"/>
        <v>-143008.81999999983</v>
      </c>
      <c r="AA270" s="21">
        <f t="shared" si="85"/>
        <v>-0.11462786043798147</v>
      </c>
      <c r="AC270" s="9">
        <v>2851212.35</v>
      </c>
      <c r="AE270" s="9">
        <v>3078981.16</v>
      </c>
      <c r="AG270" s="9">
        <f t="shared" si="86"/>
        <v>-227768.81000000006</v>
      </c>
      <c r="AI270" s="21">
        <f t="shared" si="87"/>
        <v>-0.07397538281786695</v>
      </c>
    </row>
    <row r="271" spans="1:35" ht="12.75" outlineLevel="1">
      <c r="A271" s="1" t="s">
        <v>697</v>
      </c>
      <c r="B271" s="16" t="s">
        <v>698</v>
      </c>
      <c r="C271" s="1" t="s">
        <v>1202</v>
      </c>
      <c r="E271" s="5">
        <v>0</v>
      </c>
      <c r="G271" s="5">
        <v>0</v>
      </c>
      <c r="I271" s="9">
        <f t="shared" si="80"/>
        <v>0</v>
      </c>
      <c r="K271" s="21">
        <f t="shared" si="81"/>
        <v>0</v>
      </c>
      <c r="M271" s="9">
        <v>0</v>
      </c>
      <c r="O271" s="9">
        <v>0</v>
      </c>
      <c r="Q271" s="9">
        <f t="shared" si="82"/>
        <v>0</v>
      </c>
      <c r="S271" s="21">
        <f t="shared" si="83"/>
        <v>0</v>
      </c>
      <c r="U271" s="9">
        <v>0</v>
      </c>
      <c r="W271" s="9">
        <v>0</v>
      </c>
      <c r="Y271" s="9">
        <f t="shared" si="84"/>
        <v>0</v>
      </c>
      <c r="AA271" s="21">
        <f t="shared" si="85"/>
        <v>0</v>
      </c>
      <c r="AC271" s="9">
        <v>85343.26</v>
      </c>
      <c r="AE271" s="9">
        <v>0</v>
      </c>
      <c r="AG271" s="9">
        <f t="shared" si="86"/>
        <v>85343.26</v>
      </c>
      <c r="AI271" s="21" t="str">
        <f t="shared" si="87"/>
        <v>N.M.</v>
      </c>
    </row>
    <row r="272" spans="1:35" ht="12.75" outlineLevel="1">
      <c r="A272" s="1" t="s">
        <v>699</v>
      </c>
      <c r="B272" s="16" t="s">
        <v>700</v>
      </c>
      <c r="C272" s="1" t="s">
        <v>1203</v>
      </c>
      <c r="E272" s="5">
        <v>112335.121</v>
      </c>
      <c r="G272" s="5">
        <v>111984.749</v>
      </c>
      <c r="I272" s="9">
        <f t="shared" si="80"/>
        <v>350.372000000003</v>
      </c>
      <c r="K272" s="21">
        <f t="shared" si="81"/>
        <v>0.0031287474689968993</v>
      </c>
      <c r="M272" s="9">
        <v>342869.833</v>
      </c>
      <c r="O272" s="9">
        <v>352480.318</v>
      </c>
      <c r="Q272" s="9">
        <f t="shared" si="82"/>
        <v>-9610.485000000044</v>
      </c>
      <c r="S272" s="21">
        <f t="shared" si="83"/>
        <v>-0.027265309605173597</v>
      </c>
      <c r="U272" s="9">
        <v>543088.237</v>
      </c>
      <c r="W272" s="9">
        <v>530769.171</v>
      </c>
      <c r="Y272" s="9">
        <f t="shared" si="84"/>
        <v>12319.065999999992</v>
      </c>
      <c r="AA272" s="21">
        <f t="shared" si="85"/>
        <v>0.02320983710638309</v>
      </c>
      <c r="AC272" s="9">
        <v>1326742.756</v>
      </c>
      <c r="AE272" s="9">
        <v>1357829.531</v>
      </c>
      <c r="AG272" s="9">
        <f t="shared" si="86"/>
        <v>-31086.774999999907</v>
      </c>
      <c r="AI272" s="21">
        <f t="shared" si="87"/>
        <v>-0.022894460821680205</v>
      </c>
    </row>
    <row r="273" spans="1:35" ht="12.75" outlineLevel="1">
      <c r="A273" s="1" t="s">
        <v>701</v>
      </c>
      <c r="B273" s="16" t="s">
        <v>702</v>
      </c>
      <c r="C273" s="1" t="s">
        <v>1204</v>
      </c>
      <c r="E273" s="5">
        <v>0</v>
      </c>
      <c r="G273" s="5">
        <v>0</v>
      </c>
      <c r="I273" s="9">
        <f t="shared" si="80"/>
        <v>0</v>
      </c>
      <c r="K273" s="21">
        <f t="shared" si="81"/>
        <v>0</v>
      </c>
      <c r="M273" s="9">
        <v>0</v>
      </c>
      <c r="O273" s="9">
        <v>0</v>
      </c>
      <c r="Q273" s="9">
        <f t="shared" si="82"/>
        <v>0</v>
      </c>
      <c r="S273" s="21">
        <f t="shared" si="83"/>
        <v>0</v>
      </c>
      <c r="U273" s="9">
        <v>0</v>
      </c>
      <c r="W273" s="9">
        <v>0</v>
      </c>
      <c r="Y273" s="9">
        <f t="shared" si="84"/>
        <v>0</v>
      </c>
      <c r="AA273" s="21">
        <f t="shared" si="85"/>
        <v>0</v>
      </c>
      <c r="AC273" s="9">
        <v>-5810.01</v>
      </c>
      <c r="AE273" s="9">
        <v>-2504.63</v>
      </c>
      <c r="AG273" s="9">
        <f t="shared" si="86"/>
        <v>-3305.38</v>
      </c>
      <c r="AI273" s="21">
        <f t="shared" si="87"/>
        <v>-1.3197079009674084</v>
      </c>
    </row>
    <row r="274" spans="1:35" ht="12.75" outlineLevel="1">
      <c r="A274" s="1" t="s">
        <v>703</v>
      </c>
      <c r="B274" s="16" t="s">
        <v>704</v>
      </c>
      <c r="C274" s="1" t="s">
        <v>1205</v>
      </c>
      <c r="E274" s="5">
        <v>333.33</v>
      </c>
      <c r="G274" s="5">
        <v>573.66</v>
      </c>
      <c r="I274" s="9">
        <f t="shared" si="80"/>
        <v>-240.32999999999998</v>
      </c>
      <c r="K274" s="21">
        <f t="shared" si="81"/>
        <v>-0.418941533312415</v>
      </c>
      <c r="M274" s="9">
        <v>1166.66</v>
      </c>
      <c r="O274" s="9">
        <v>-329.5</v>
      </c>
      <c r="Q274" s="9">
        <f t="shared" si="82"/>
        <v>1496.16</v>
      </c>
      <c r="S274" s="21">
        <f t="shared" si="83"/>
        <v>4.540698027314113</v>
      </c>
      <c r="U274" s="9">
        <v>1666.66</v>
      </c>
      <c r="W274" s="9">
        <v>2868.32</v>
      </c>
      <c r="Y274" s="9">
        <f t="shared" si="84"/>
        <v>-1201.66</v>
      </c>
      <c r="AA274" s="21">
        <f t="shared" si="85"/>
        <v>-0.4189420985106264</v>
      </c>
      <c r="AC274" s="9">
        <v>5682.28</v>
      </c>
      <c r="AE274" s="9">
        <v>13949.32</v>
      </c>
      <c r="AG274" s="9">
        <f t="shared" si="86"/>
        <v>-8267.04</v>
      </c>
      <c r="AI274" s="21">
        <f t="shared" si="87"/>
        <v>-0.5926482437853602</v>
      </c>
    </row>
    <row r="275" spans="1:35" ht="12.75" outlineLevel="1">
      <c r="A275" s="1" t="s">
        <v>705</v>
      </c>
      <c r="B275" s="16" t="s">
        <v>706</v>
      </c>
      <c r="C275" s="1" t="s">
        <v>1206</v>
      </c>
      <c r="E275" s="5">
        <v>-36773.893000000004</v>
      </c>
      <c r="G275" s="5">
        <v>-65292.628</v>
      </c>
      <c r="I275" s="9">
        <f t="shared" si="80"/>
        <v>28518.734999999993</v>
      </c>
      <c r="K275" s="21">
        <f t="shared" si="81"/>
        <v>0.4367833838760479</v>
      </c>
      <c r="M275" s="9">
        <v>-105337.635</v>
      </c>
      <c r="O275" s="9">
        <v>-195496.319</v>
      </c>
      <c r="Q275" s="9">
        <f t="shared" si="82"/>
        <v>90158.684</v>
      </c>
      <c r="S275" s="21">
        <f t="shared" si="83"/>
        <v>0.46117842249500357</v>
      </c>
      <c r="U275" s="9">
        <v>-149877.849</v>
      </c>
      <c r="W275" s="9">
        <v>-291993.344</v>
      </c>
      <c r="Y275" s="9">
        <f t="shared" si="84"/>
        <v>142115.495</v>
      </c>
      <c r="AA275" s="21">
        <f t="shared" si="85"/>
        <v>0.48670799496032346</v>
      </c>
      <c r="AC275" s="9">
        <v>-498133.485</v>
      </c>
      <c r="AE275" s="9">
        <v>-685459.41</v>
      </c>
      <c r="AG275" s="9">
        <f t="shared" si="86"/>
        <v>187325.92500000005</v>
      </c>
      <c r="AI275" s="21">
        <f t="shared" si="87"/>
        <v>0.27328521903288194</v>
      </c>
    </row>
    <row r="276" spans="1:35" ht="12.75" outlineLevel="1">
      <c r="A276" s="1" t="s">
        <v>707</v>
      </c>
      <c r="B276" s="16" t="s">
        <v>708</v>
      </c>
      <c r="C276" s="1" t="s">
        <v>1207</v>
      </c>
      <c r="E276" s="5">
        <v>-142400.737</v>
      </c>
      <c r="G276" s="5">
        <v>-171658.572</v>
      </c>
      <c r="I276" s="9">
        <f t="shared" si="80"/>
        <v>29257.834999999992</v>
      </c>
      <c r="K276" s="21">
        <f t="shared" si="81"/>
        <v>0.1704420272120171</v>
      </c>
      <c r="M276" s="9">
        <v>-471750.49</v>
      </c>
      <c r="O276" s="9">
        <v>-482338.879</v>
      </c>
      <c r="Q276" s="9">
        <f t="shared" si="82"/>
        <v>10588.389000000025</v>
      </c>
      <c r="S276" s="21">
        <f t="shared" si="83"/>
        <v>0.021952178149006362</v>
      </c>
      <c r="U276" s="9">
        <v>-721915.463</v>
      </c>
      <c r="W276" s="9">
        <v>-708699.856</v>
      </c>
      <c r="Y276" s="9">
        <f t="shared" si="84"/>
        <v>-13215.60699999996</v>
      </c>
      <c r="AA276" s="21">
        <f t="shared" si="85"/>
        <v>-0.01864767840449506</v>
      </c>
      <c r="AC276" s="9">
        <v>-1626597.472</v>
      </c>
      <c r="AE276" s="9">
        <v>-1701459.493</v>
      </c>
      <c r="AG276" s="9">
        <f t="shared" si="86"/>
        <v>74862.02099999995</v>
      </c>
      <c r="AI276" s="21">
        <f t="shared" si="87"/>
        <v>0.04399870893664581</v>
      </c>
    </row>
    <row r="277" spans="1:35" ht="12.75" outlineLevel="1">
      <c r="A277" s="1" t="s">
        <v>709</v>
      </c>
      <c r="B277" s="16" t="s">
        <v>710</v>
      </c>
      <c r="C277" s="1" t="s">
        <v>1208</v>
      </c>
      <c r="E277" s="5">
        <v>-46195.151</v>
      </c>
      <c r="G277" s="5">
        <v>-55344.733</v>
      </c>
      <c r="I277" s="9">
        <f t="shared" si="80"/>
        <v>9149.582000000002</v>
      </c>
      <c r="K277" s="21">
        <f t="shared" si="81"/>
        <v>0.16531983269302253</v>
      </c>
      <c r="M277" s="9">
        <v>-152219.191</v>
      </c>
      <c r="O277" s="9">
        <v>-158290.892</v>
      </c>
      <c r="Q277" s="9">
        <f t="shared" si="82"/>
        <v>6071.701000000001</v>
      </c>
      <c r="S277" s="21">
        <f t="shared" si="83"/>
        <v>0.038357867109624987</v>
      </c>
      <c r="U277" s="9">
        <v>-247442.545</v>
      </c>
      <c r="W277" s="9">
        <v>-232789.342</v>
      </c>
      <c r="Y277" s="9">
        <f t="shared" si="84"/>
        <v>-14653.203000000009</v>
      </c>
      <c r="AA277" s="21">
        <f t="shared" si="85"/>
        <v>-0.06294619364489637</v>
      </c>
      <c r="AC277" s="9">
        <v>-545251.877</v>
      </c>
      <c r="AE277" s="9">
        <v>-571684.612</v>
      </c>
      <c r="AG277" s="9">
        <f t="shared" si="86"/>
        <v>26432.734999999986</v>
      </c>
      <c r="AI277" s="21">
        <f t="shared" si="87"/>
        <v>0.046236568984298614</v>
      </c>
    </row>
    <row r="278" spans="1:35" ht="12.75" outlineLevel="1">
      <c r="A278" s="1" t="s">
        <v>711</v>
      </c>
      <c r="B278" s="16" t="s">
        <v>712</v>
      </c>
      <c r="C278" s="1" t="s">
        <v>1209</v>
      </c>
      <c r="E278" s="5">
        <v>-61120.416</v>
      </c>
      <c r="G278" s="5">
        <v>-94433.385</v>
      </c>
      <c r="I278" s="9">
        <f t="shared" si="80"/>
        <v>33312.969</v>
      </c>
      <c r="K278" s="21">
        <f t="shared" si="81"/>
        <v>0.3527668631173181</v>
      </c>
      <c r="M278" s="9">
        <v>-203510.17</v>
      </c>
      <c r="O278" s="9">
        <v>-260581.586</v>
      </c>
      <c r="Q278" s="9">
        <f t="shared" si="82"/>
        <v>57071.416</v>
      </c>
      <c r="S278" s="21">
        <f t="shared" si="83"/>
        <v>0.21901553703798546</v>
      </c>
      <c r="U278" s="9">
        <v>-299348.229</v>
      </c>
      <c r="W278" s="9">
        <v>-376453.214</v>
      </c>
      <c r="Y278" s="9">
        <f t="shared" si="84"/>
        <v>77104.98499999999</v>
      </c>
      <c r="AA278" s="21">
        <f t="shared" si="85"/>
        <v>0.20481956889336053</v>
      </c>
      <c r="AC278" s="9">
        <v>-790313.159</v>
      </c>
      <c r="AE278" s="9">
        <v>-984250.3869999999</v>
      </c>
      <c r="AG278" s="9">
        <f t="shared" si="86"/>
        <v>193937.2279999999</v>
      </c>
      <c r="AI278" s="21">
        <f t="shared" si="87"/>
        <v>0.1970405402543163</v>
      </c>
    </row>
    <row r="279" spans="1:35" ht="12.75" outlineLevel="1">
      <c r="A279" s="1" t="s">
        <v>713</v>
      </c>
      <c r="B279" s="16" t="s">
        <v>714</v>
      </c>
      <c r="C279" s="1" t="s">
        <v>1210</v>
      </c>
      <c r="E279" s="5">
        <v>-53853.482</v>
      </c>
      <c r="G279" s="5">
        <v>-85668.701</v>
      </c>
      <c r="I279" s="9">
        <f t="shared" si="80"/>
        <v>31815.218999999997</v>
      </c>
      <c r="K279" s="21">
        <f t="shared" si="81"/>
        <v>0.371375060303529</v>
      </c>
      <c r="M279" s="9">
        <v>-249318.21600000001</v>
      </c>
      <c r="O279" s="9">
        <v>-303039.694</v>
      </c>
      <c r="Q279" s="9">
        <f t="shared" si="82"/>
        <v>53721.478</v>
      </c>
      <c r="S279" s="21">
        <f t="shared" si="83"/>
        <v>0.17727538360040715</v>
      </c>
      <c r="U279" s="9">
        <v>-387645.388</v>
      </c>
      <c r="W279" s="9">
        <v>-445665.012</v>
      </c>
      <c r="Y279" s="9">
        <f t="shared" si="84"/>
        <v>58019.62400000001</v>
      </c>
      <c r="AA279" s="21">
        <f t="shared" si="85"/>
        <v>0.1301866254647785</v>
      </c>
      <c r="AC279" s="9">
        <v>-989500.4580000001</v>
      </c>
      <c r="AE279" s="9">
        <v>-956289.546</v>
      </c>
      <c r="AG279" s="9">
        <f t="shared" si="86"/>
        <v>-33210.91200000013</v>
      </c>
      <c r="AI279" s="21">
        <f t="shared" si="87"/>
        <v>-0.03472892926511206</v>
      </c>
    </row>
    <row r="280" spans="1:35" ht="12.75" outlineLevel="1">
      <c r="A280" s="1" t="s">
        <v>715</v>
      </c>
      <c r="B280" s="16" t="s">
        <v>716</v>
      </c>
      <c r="C280" s="1" t="s">
        <v>1211</v>
      </c>
      <c r="E280" s="5">
        <v>0</v>
      </c>
      <c r="G280" s="5">
        <v>0</v>
      </c>
      <c r="I280" s="9">
        <f t="shared" si="80"/>
        <v>0</v>
      </c>
      <c r="K280" s="21">
        <f t="shared" si="81"/>
        <v>0</v>
      </c>
      <c r="M280" s="9">
        <v>0</v>
      </c>
      <c r="O280" s="9">
        <v>0</v>
      </c>
      <c r="Q280" s="9">
        <f t="shared" si="82"/>
        <v>0</v>
      </c>
      <c r="S280" s="21">
        <f t="shared" si="83"/>
        <v>0</v>
      </c>
      <c r="U280" s="9">
        <v>0</v>
      </c>
      <c r="W280" s="9">
        <v>0</v>
      </c>
      <c r="Y280" s="9">
        <f t="shared" si="84"/>
        <v>0</v>
      </c>
      <c r="AA280" s="21">
        <f t="shared" si="85"/>
        <v>0</v>
      </c>
      <c r="AC280" s="9">
        <v>0</v>
      </c>
      <c r="AE280" s="9">
        <v>-2.15</v>
      </c>
      <c r="AG280" s="9">
        <f t="shared" si="86"/>
        <v>2.15</v>
      </c>
      <c r="AI280" s="21" t="str">
        <f t="shared" si="87"/>
        <v>N.M.</v>
      </c>
    </row>
    <row r="281" spans="1:35" ht="12.75" outlineLevel="1">
      <c r="A281" s="1" t="s">
        <v>717</v>
      </c>
      <c r="B281" s="16" t="s">
        <v>718</v>
      </c>
      <c r="C281" s="1" t="s">
        <v>1212</v>
      </c>
      <c r="E281" s="5">
        <v>-78750</v>
      </c>
      <c r="G281" s="5">
        <v>-78672.44</v>
      </c>
      <c r="I281" s="9">
        <f aca="true" t="shared" si="88" ref="I281:I305">+E281-G281</f>
        <v>-77.55999999999767</v>
      </c>
      <c r="K281" s="21">
        <f aca="true" t="shared" si="89" ref="K281:K305">IF(G281&lt;0,IF(I281=0,0,IF(OR(G281=0,E281=0),"N.M.",IF(ABS(I281/G281)&gt;=10,"N.M.",I281/(-G281)))),IF(I281=0,0,IF(OR(G281=0,E281=0),"N.M.",IF(ABS(I281/G281)&gt;=10,"N.M.",I281/G281))))</f>
        <v>-0.0009858598513024087</v>
      </c>
      <c r="M281" s="9">
        <v>-234750.01</v>
      </c>
      <c r="O281" s="9">
        <v>-240811.16</v>
      </c>
      <c r="Q281" s="9">
        <f aca="true" t="shared" si="90" ref="Q281:Q305">(+M281-O281)</f>
        <v>6061.149999999994</v>
      </c>
      <c r="S281" s="21">
        <f aca="true" t="shared" si="91" ref="S281:S305">IF(O281&lt;0,IF(Q281=0,0,IF(OR(O281=0,M281=0),"N.M.",IF(ABS(Q281/O281)&gt;=10,"N.M.",Q281/(-O281)))),IF(Q281=0,0,IF(OR(O281=0,M281=0),"N.M.",IF(ABS(Q281/O281)&gt;=10,"N.M.",Q281/O281))))</f>
        <v>0.025169722200582372</v>
      </c>
      <c r="U281" s="9">
        <v>-393750</v>
      </c>
      <c r="W281" s="9">
        <v>-393362.18</v>
      </c>
      <c r="Y281" s="9">
        <f aca="true" t="shared" si="92" ref="Y281:Y305">(+U281-W281)</f>
        <v>-387.820000000007</v>
      </c>
      <c r="AA281" s="21">
        <f aca="true" t="shared" si="93" ref="AA281:AA305">IF(W281&lt;0,IF(Y281=0,0,IF(OR(W281=0,U281=0),"N.M.",IF(ABS(Y281/W281)&gt;=10,"N.M.",Y281/(-W281)))),IF(Y281=0,0,IF(OR(W281=0,U281=0),"N.M.",IF(ABS(Y281/W281)&gt;=10,"N.M.",Y281/W281))))</f>
        <v>-0.0009859107451560467</v>
      </c>
      <c r="AC281" s="9">
        <v>-944457.08</v>
      </c>
      <c r="AE281" s="9">
        <v>-1024517.18</v>
      </c>
      <c r="AG281" s="9">
        <f aca="true" t="shared" si="94" ref="AG281:AG305">(+AC281-AE281)</f>
        <v>80060.1000000001</v>
      </c>
      <c r="AI281" s="21">
        <f aca="true" t="shared" si="95" ref="AI281:AI305">IF(AE281&lt;0,IF(AG281=0,0,IF(OR(AE281=0,AC281=0),"N.M.",IF(ABS(AG281/AE281)&gt;=10,"N.M.",AG281/(-AE281)))),IF(AG281=0,0,IF(OR(AE281=0,AC281=0),"N.M.",IF(ABS(AG281/AE281)&gt;=10,"N.M.",AG281/AE281))))</f>
        <v>0.07814422399436981</v>
      </c>
    </row>
    <row r="282" spans="1:35" ht="12.75" outlineLevel="1">
      <c r="A282" s="1" t="s">
        <v>719</v>
      </c>
      <c r="B282" s="16" t="s">
        <v>720</v>
      </c>
      <c r="C282" s="1" t="s">
        <v>1213</v>
      </c>
      <c r="E282" s="5">
        <v>-51680.556</v>
      </c>
      <c r="G282" s="5">
        <v>-73831.266</v>
      </c>
      <c r="I282" s="9">
        <f t="shared" si="88"/>
        <v>22150.710000000006</v>
      </c>
      <c r="K282" s="21">
        <f t="shared" si="89"/>
        <v>0.30001801675729095</v>
      </c>
      <c r="M282" s="9">
        <v>49819.505</v>
      </c>
      <c r="O282" s="9">
        <v>36410.414</v>
      </c>
      <c r="Q282" s="9">
        <f t="shared" si="90"/>
        <v>13409.091</v>
      </c>
      <c r="S282" s="21">
        <f t="shared" si="91"/>
        <v>0.3682762574465646</v>
      </c>
      <c r="U282" s="9">
        <v>94907.28</v>
      </c>
      <c r="W282" s="9">
        <v>-168804.21600000001</v>
      </c>
      <c r="Y282" s="9">
        <f t="shared" si="92"/>
        <v>263711.49600000004</v>
      </c>
      <c r="AA282" s="21">
        <f t="shared" si="93"/>
        <v>1.5622328769324103</v>
      </c>
      <c r="AC282" s="9">
        <v>332.89400000000023</v>
      </c>
      <c r="AE282" s="9">
        <v>-168804.21600000001</v>
      </c>
      <c r="AG282" s="9">
        <f t="shared" si="94"/>
        <v>169137.11000000002</v>
      </c>
      <c r="AI282" s="21">
        <f t="shared" si="95"/>
        <v>1.0019720715980223</v>
      </c>
    </row>
    <row r="283" spans="1:35" ht="12.75" outlineLevel="1">
      <c r="A283" s="1" t="s">
        <v>721</v>
      </c>
      <c r="B283" s="16" t="s">
        <v>722</v>
      </c>
      <c r="C283" s="1" t="s">
        <v>1214</v>
      </c>
      <c r="E283" s="5">
        <v>13070.63</v>
      </c>
      <c r="G283" s="5">
        <v>13055.68</v>
      </c>
      <c r="I283" s="9">
        <f t="shared" si="88"/>
        <v>14.949999999998909</v>
      </c>
      <c r="K283" s="21">
        <f t="shared" si="89"/>
        <v>0.0011450954680260934</v>
      </c>
      <c r="M283" s="9">
        <v>41826.91</v>
      </c>
      <c r="O283" s="9">
        <v>38038.34</v>
      </c>
      <c r="Q283" s="9">
        <f t="shared" si="90"/>
        <v>3788.570000000007</v>
      </c>
      <c r="S283" s="21">
        <f t="shared" si="91"/>
        <v>0.09959872065920877</v>
      </c>
      <c r="U283" s="9">
        <v>70010.96</v>
      </c>
      <c r="W283" s="9">
        <v>61895.29</v>
      </c>
      <c r="Y283" s="9">
        <f t="shared" si="92"/>
        <v>8115.6700000000055</v>
      </c>
      <c r="AA283" s="21">
        <f t="shared" si="93"/>
        <v>0.13111934688406832</v>
      </c>
      <c r="AC283" s="9">
        <v>169154.82</v>
      </c>
      <c r="AE283" s="9">
        <v>146193.91</v>
      </c>
      <c r="AG283" s="9">
        <f t="shared" si="94"/>
        <v>22960.910000000003</v>
      </c>
      <c r="AI283" s="21">
        <f t="shared" si="95"/>
        <v>0.15705791027820518</v>
      </c>
    </row>
    <row r="284" spans="1:35" ht="12.75" outlineLevel="1">
      <c r="A284" s="1" t="s">
        <v>723</v>
      </c>
      <c r="B284" s="16" t="s">
        <v>724</v>
      </c>
      <c r="C284" s="1" t="s">
        <v>1215</v>
      </c>
      <c r="E284" s="5">
        <v>0</v>
      </c>
      <c r="G284" s="5">
        <v>0</v>
      </c>
      <c r="I284" s="9">
        <f t="shared" si="88"/>
        <v>0</v>
      </c>
      <c r="K284" s="21">
        <f t="shared" si="89"/>
        <v>0</v>
      </c>
      <c r="M284" s="9">
        <v>0</v>
      </c>
      <c r="O284" s="9">
        <v>0</v>
      </c>
      <c r="Q284" s="9">
        <f t="shared" si="90"/>
        <v>0</v>
      </c>
      <c r="S284" s="21">
        <f t="shared" si="91"/>
        <v>0</v>
      </c>
      <c r="U284" s="9">
        <v>0</v>
      </c>
      <c r="W284" s="9">
        <v>0</v>
      </c>
      <c r="Y284" s="9">
        <f t="shared" si="92"/>
        <v>0</v>
      </c>
      <c r="AA284" s="21">
        <f t="shared" si="93"/>
        <v>0</v>
      </c>
      <c r="AC284" s="9">
        <v>0</v>
      </c>
      <c r="AE284" s="9">
        <v>8764</v>
      </c>
      <c r="AG284" s="9">
        <f t="shared" si="94"/>
        <v>-8764</v>
      </c>
      <c r="AI284" s="21" t="str">
        <f t="shared" si="95"/>
        <v>N.M.</v>
      </c>
    </row>
    <row r="285" spans="1:35" ht="12.75" outlineLevel="1">
      <c r="A285" s="1" t="s">
        <v>725</v>
      </c>
      <c r="B285" s="16" t="s">
        <v>726</v>
      </c>
      <c r="C285" s="1" t="s">
        <v>1216</v>
      </c>
      <c r="E285" s="5">
        <v>0</v>
      </c>
      <c r="G285" s="5">
        <v>86</v>
      </c>
      <c r="I285" s="9">
        <f t="shared" si="88"/>
        <v>-86</v>
      </c>
      <c r="K285" s="21" t="str">
        <f t="shared" si="89"/>
        <v>N.M.</v>
      </c>
      <c r="M285" s="9">
        <v>0</v>
      </c>
      <c r="O285" s="9">
        <v>98679.681</v>
      </c>
      <c r="Q285" s="9">
        <f t="shared" si="90"/>
        <v>-98679.681</v>
      </c>
      <c r="S285" s="21" t="str">
        <f t="shared" si="91"/>
        <v>N.M.</v>
      </c>
      <c r="U285" s="9">
        <v>0</v>
      </c>
      <c r="W285" s="9">
        <v>168479.371</v>
      </c>
      <c r="Y285" s="9">
        <f t="shared" si="92"/>
        <v>-168479.371</v>
      </c>
      <c r="AA285" s="21" t="str">
        <f t="shared" si="93"/>
        <v>N.M.</v>
      </c>
      <c r="AC285" s="9">
        <v>918</v>
      </c>
      <c r="AE285" s="9">
        <v>169489.825</v>
      </c>
      <c r="AG285" s="9">
        <f t="shared" si="94"/>
        <v>-168571.825</v>
      </c>
      <c r="AI285" s="21">
        <f t="shared" si="95"/>
        <v>-0.9945837456614284</v>
      </c>
    </row>
    <row r="286" spans="1:35" ht="12.75" outlineLevel="1">
      <c r="A286" s="1" t="s">
        <v>727</v>
      </c>
      <c r="B286" s="16" t="s">
        <v>728</v>
      </c>
      <c r="C286" s="1" t="s">
        <v>1217</v>
      </c>
      <c r="E286" s="5">
        <v>985.13</v>
      </c>
      <c r="G286" s="5">
        <v>0</v>
      </c>
      <c r="I286" s="9">
        <f t="shared" si="88"/>
        <v>985.13</v>
      </c>
      <c r="K286" s="21" t="str">
        <f t="shared" si="89"/>
        <v>N.M.</v>
      </c>
      <c r="M286" s="9">
        <v>985.13</v>
      </c>
      <c r="O286" s="9">
        <v>0</v>
      </c>
      <c r="Q286" s="9">
        <f t="shared" si="90"/>
        <v>985.13</v>
      </c>
      <c r="S286" s="21" t="str">
        <f t="shared" si="91"/>
        <v>N.M.</v>
      </c>
      <c r="U286" s="9">
        <v>985.13</v>
      </c>
      <c r="W286" s="9">
        <v>0</v>
      </c>
      <c r="Y286" s="9">
        <f t="shared" si="92"/>
        <v>985.13</v>
      </c>
      <c r="AA286" s="21" t="str">
        <f t="shared" si="93"/>
        <v>N.M.</v>
      </c>
      <c r="AC286" s="9">
        <v>985.13</v>
      </c>
      <c r="AE286" s="9">
        <v>139.979</v>
      </c>
      <c r="AG286" s="9">
        <f t="shared" si="94"/>
        <v>845.151</v>
      </c>
      <c r="AI286" s="21">
        <f t="shared" si="95"/>
        <v>6.037698511919644</v>
      </c>
    </row>
    <row r="287" spans="1:35" ht="12.75" outlineLevel="1">
      <c r="A287" s="1" t="s">
        <v>729</v>
      </c>
      <c r="B287" s="16" t="s">
        <v>730</v>
      </c>
      <c r="C287" s="1" t="s">
        <v>1218</v>
      </c>
      <c r="E287" s="5">
        <v>2019.45</v>
      </c>
      <c r="G287" s="5">
        <v>60</v>
      </c>
      <c r="I287" s="9">
        <f t="shared" si="88"/>
        <v>1959.45</v>
      </c>
      <c r="K287" s="21" t="str">
        <f t="shared" si="89"/>
        <v>N.M.</v>
      </c>
      <c r="M287" s="9">
        <v>9664.45</v>
      </c>
      <c r="O287" s="9">
        <v>8374.54</v>
      </c>
      <c r="Q287" s="9">
        <f t="shared" si="90"/>
        <v>1289.9099999999999</v>
      </c>
      <c r="S287" s="21">
        <f t="shared" si="91"/>
        <v>0.154027564499065</v>
      </c>
      <c r="U287" s="9">
        <v>10964.45</v>
      </c>
      <c r="W287" s="9">
        <v>9404.54</v>
      </c>
      <c r="Y287" s="9">
        <f t="shared" si="92"/>
        <v>1559.9099999999999</v>
      </c>
      <c r="AA287" s="21">
        <f t="shared" si="93"/>
        <v>0.1658677617406061</v>
      </c>
      <c r="AC287" s="9">
        <v>21463.14</v>
      </c>
      <c r="AE287" s="9">
        <v>186647.41</v>
      </c>
      <c r="AG287" s="9">
        <f t="shared" si="94"/>
        <v>-165184.27000000002</v>
      </c>
      <c r="AI287" s="21">
        <f t="shared" si="95"/>
        <v>-0.8850070301002303</v>
      </c>
    </row>
    <row r="288" spans="1:35" ht="12.75" outlineLevel="1">
      <c r="A288" s="1" t="s">
        <v>731</v>
      </c>
      <c r="B288" s="16" t="s">
        <v>732</v>
      </c>
      <c r="C288" s="1" t="s">
        <v>1219</v>
      </c>
      <c r="E288" s="5">
        <v>0</v>
      </c>
      <c r="G288" s="5">
        <v>0</v>
      </c>
      <c r="I288" s="9">
        <f t="shared" si="88"/>
        <v>0</v>
      </c>
      <c r="K288" s="21">
        <f t="shared" si="89"/>
        <v>0</v>
      </c>
      <c r="M288" s="9">
        <v>0</v>
      </c>
      <c r="O288" s="9">
        <v>0</v>
      </c>
      <c r="Q288" s="9">
        <f t="shared" si="90"/>
        <v>0</v>
      </c>
      <c r="S288" s="21">
        <f t="shared" si="91"/>
        <v>0</v>
      </c>
      <c r="U288" s="9">
        <v>35</v>
      </c>
      <c r="W288" s="9">
        <v>0</v>
      </c>
      <c r="Y288" s="9">
        <f t="shared" si="92"/>
        <v>35</v>
      </c>
      <c r="AA288" s="21" t="str">
        <f t="shared" si="93"/>
        <v>N.M.</v>
      </c>
      <c r="AC288" s="9">
        <v>35</v>
      </c>
      <c r="AE288" s="9">
        <v>0</v>
      </c>
      <c r="AG288" s="9">
        <f t="shared" si="94"/>
        <v>35</v>
      </c>
      <c r="AI288" s="21" t="str">
        <f t="shared" si="95"/>
        <v>N.M.</v>
      </c>
    </row>
    <row r="289" spans="1:35" ht="12.75" outlineLevel="1">
      <c r="A289" s="1" t="s">
        <v>733</v>
      </c>
      <c r="B289" s="16" t="s">
        <v>734</v>
      </c>
      <c r="C289" s="1" t="s">
        <v>1220</v>
      </c>
      <c r="E289" s="5">
        <v>0</v>
      </c>
      <c r="G289" s="5">
        <v>0</v>
      </c>
      <c r="I289" s="9">
        <f t="shared" si="88"/>
        <v>0</v>
      </c>
      <c r="K289" s="21">
        <f t="shared" si="89"/>
        <v>0</v>
      </c>
      <c r="M289" s="9">
        <v>0</v>
      </c>
      <c r="O289" s="9">
        <v>0</v>
      </c>
      <c r="Q289" s="9">
        <f t="shared" si="90"/>
        <v>0</v>
      </c>
      <c r="S289" s="21">
        <f t="shared" si="91"/>
        <v>0</v>
      </c>
      <c r="U289" s="9">
        <v>0</v>
      </c>
      <c r="W289" s="9">
        <v>0</v>
      </c>
      <c r="Y289" s="9">
        <f t="shared" si="92"/>
        <v>0</v>
      </c>
      <c r="AA289" s="21">
        <f t="shared" si="93"/>
        <v>0</v>
      </c>
      <c r="AC289" s="9">
        <v>0</v>
      </c>
      <c r="AE289" s="9">
        <v>2.41</v>
      </c>
      <c r="AG289" s="9">
        <f t="shared" si="94"/>
        <v>-2.41</v>
      </c>
      <c r="AI289" s="21" t="str">
        <f t="shared" si="95"/>
        <v>N.M.</v>
      </c>
    </row>
    <row r="290" spans="1:35" ht="12.75" outlineLevel="1">
      <c r="A290" s="1" t="s">
        <v>735</v>
      </c>
      <c r="B290" s="16" t="s">
        <v>736</v>
      </c>
      <c r="C290" s="1" t="s">
        <v>1221</v>
      </c>
      <c r="E290" s="5">
        <v>0</v>
      </c>
      <c r="G290" s="5">
        <v>0</v>
      </c>
      <c r="I290" s="9">
        <f t="shared" si="88"/>
        <v>0</v>
      </c>
      <c r="K290" s="21">
        <f t="shared" si="89"/>
        <v>0</v>
      </c>
      <c r="M290" s="9">
        <v>7.62</v>
      </c>
      <c r="O290" s="9">
        <v>0</v>
      </c>
      <c r="Q290" s="9">
        <f t="shared" si="90"/>
        <v>7.62</v>
      </c>
      <c r="S290" s="21" t="str">
        <f t="shared" si="91"/>
        <v>N.M.</v>
      </c>
      <c r="U290" s="9">
        <v>7.62</v>
      </c>
      <c r="W290" s="9">
        <v>2.2</v>
      </c>
      <c r="Y290" s="9">
        <f t="shared" si="92"/>
        <v>5.42</v>
      </c>
      <c r="AA290" s="21">
        <f t="shared" si="93"/>
        <v>2.4636363636363634</v>
      </c>
      <c r="AC290" s="9">
        <v>7.62</v>
      </c>
      <c r="AE290" s="9">
        <v>1470.04</v>
      </c>
      <c r="AG290" s="9">
        <f t="shared" si="94"/>
        <v>-1462.42</v>
      </c>
      <c r="AI290" s="21">
        <f t="shared" si="95"/>
        <v>-0.9948164675791136</v>
      </c>
    </row>
    <row r="291" spans="1:35" ht="12.75" outlineLevel="1">
      <c r="A291" s="1" t="s">
        <v>737</v>
      </c>
      <c r="B291" s="16" t="s">
        <v>738</v>
      </c>
      <c r="C291" s="1" t="s">
        <v>1222</v>
      </c>
      <c r="E291" s="5">
        <v>0</v>
      </c>
      <c r="G291" s="5">
        <v>30.96</v>
      </c>
      <c r="I291" s="9">
        <f t="shared" si="88"/>
        <v>-30.96</v>
      </c>
      <c r="K291" s="21" t="str">
        <f t="shared" si="89"/>
        <v>N.M.</v>
      </c>
      <c r="M291" s="9">
        <v>115.37</v>
      </c>
      <c r="O291" s="9">
        <v>39.88</v>
      </c>
      <c r="Q291" s="9">
        <f t="shared" si="90"/>
        <v>75.49000000000001</v>
      </c>
      <c r="S291" s="21">
        <f t="shared" si="91"/>
        <v>1.8929287863590774</v>
      </c>
      <c r="U291" s="9">
        <v>115.37</v>
      </c>
      <c r="W291" s="9">
        <v>39.88</v>
      </c>
      <c r="Y291" s="9">
        <f t="shared" si="92"/>
        <v>75.49000000000001</v>
      </c>
      <c r="AA291" s="21">
        <f t="shared" si="93"/>
        <v>1.8929287863590774</v>
      </c>
      <c r="AC291" s="9">
        <v>687.08</v>
      </c>
      <c r="AE291" s="9">
        <v>123.71</v>
      </c>
      <c r="AG291" s="9">
        <f t="shared" si="94"/>
        <v>563.37</v>
      </c>
      <c r="AI291" s="21">
        <f t="shared" si="95"/>
        <v>4.553956834532374</v>
      </c>
    </row>
    <row r="292" spans="1:35" ht="12.75" outlineLevel="1">
      <c r="A292" s="1" t="s">
        <v>739</v>
      </c>
      <c r="B292" s="16" t="s">
        <v>740</v>
      </c>
      <c r="C292" s="1" t="s">
        <v>1223</v>
      </c>
      <c r="E292" s="5">
        <v>56.47</v>
      </c>
      <c r="G292" s="5">
        <v>171.75</v>
      </c>
      <c r="I292" s="9">
        <f t="shared" si="88"/>
        <v>-115.28</v>
      </c>
      <c r="K292" s="21">
        <f t="shared" si="89"/>
        <v>-0.6712081513828239</v>
      </c>
      <c r="M292" s="9">
        <v>189.86</v>
      </c>
      <c r="O292" s="9">
        <v>571.85</v>
      </c>
      <c r="Q292" s="9">
        <f t="shared" si="90"/>
        <v>-381.99</v>
      </c>
      <c r="S292" s="21">
        <f t="shared" si="91"/>
        <v>-0.6679898574801084</v>
      </c>
      <c r="U292" s="9">
        <v>793.2760000000001</v>
      </c>
      <c r="W292" s="9">
        <v>571.85</v>
      </c>
      <c r="Y292" s="9">
        <f t="shared" si="92"/>
        <v>221.42600000000004</v>
      </c>
      <c r="AA292" s="21">
        <f t="shared" si="93"/>
        <v>0.3872099326746525</v>
      </c>
      <c r="AC292" s="9">
        <v>566.1260000000001</v>
      </c>
      <c r="AE292" s="9">
        <v>557.5360000000001</v>
      </c>
      <c r="AG292" s="9">
        <f t="shared" si="94"/>
        <v>8.590000000000032</v>
      </c>
      <c r="AI292" s="21">
        <f t="shared" si="95"/>
        <v>0.01540707685243649</v>
      </c>
    </row>
    <row r="293" spans="1:35" ht="12.75" outlineLevel="1">
      <c r="A293" s="1" t="s">
        <v>741</v>
      </c>
      <c r="B293" s="16" t="s">
        <v>742</v>
      </c>
      <c r="C293" s="1" t="s">
        <v>1224</v>
      </c>
      <c r="E293" s="5">
        <v>170.387</v>
      </c>
      <c r="G293" s="5">
        <v>121.82</v>
      </c>
      <c r="I293" s="9">
        <f t="shared" si="88"/>
        <v>48.56700000000001</v>
      </c>
      <c r="K293" s="21">
        <f t="shared" si="89"/>
        <v>0.39867837793465777</v>
      </c>
      <c r="M293" s="9">
        <v>194.36700000000002</v>
      </c>
      <c r="O293" s="9">
        <v>327.572</v>
      </c>
      <c r="Q293" s="9">
        <f t="shared" si="90"/>
        <v>-133.20499999999998</v>
      </c>
      <c r="S293" s="21">
        <f t="shared" si="91"/>
        <v>-0.406643424956956</v>
      </c>
      <c r="U293" s="9">
        <v>337.069</v>
      </c>
      <c r="W293" s="9">
        <v>526.477</v>
      </c>
      <c r="Y293" s="9">
        <f t="shared" si="92"/>
        <v>-189.40799999999996</v>
      </c>
      <c r="AA293" s="21">
        <f t="shared" si="93"/>
        <v>-0.3597650039792811</v>
      </c>
      <c r="AC293" s="9">
        <v>1100.714</v>
      </c>
      <c r="AE293" s="9">
        <v>1253.209</v>
      </c>
      <c r="AG293" s="9">
        <f t="shared" si="94"/>
        <v>-152.49500000000012</v>
      </c>
      <c r="AI293" s="21">
        <f t="shared" si="95"/>
        <v>-0.12168361382658448</v>
      </c>
    </row>
    <row r="294" spans="1:35" ht="12.75" outlineLevel="1">
      <c r="A294" s="1" t="s">
        <v>743</v>
      </c>
      <c r="B294" s="16" t="s">
        <v>744</v>
      </c>
      <c r="C294" s="1" t="s">
        <v>1225</v>
      </c>
      <c r="E294" s="5">
        <v>0</v>
      </c>
      <c r="G294" s="5">
        <v>0.8</v>
      </c>
      <c r="I294" s="9">
        <f t="shared" si="88"/>
        <v>-0.8</v>
      </c>
      <c r="K294" s="21" t="str">
        <f t="shared" si="89"/>
        <v>N.M.</v>
      </c>
      <c r="M294" s="9">
        <v>0.82</v>
      </c>
      <c r="O294" s="9">
        <v>2.6</v>
      </c>
      <c r="Q294" s="9">
        <f t="shared" si="90"/>
        <v>-1.7800000000000002</v>
      </c>
      <c r="S294" s="21">
        <f t="shared" si="91"/>
        <v>-0.6846153846153847</v>
      </c>
      <c r="U294" s="9">
        <v>0.82</v>
      </c>
      <c r="W294" s="9">
        <v>42.56</v>
      </c>
      <c r="Y294" s="9">
        <f t="shared" si="92"/>
        <v>-41.74</v>
      </c>
      <c r="AA294" s="21">
        <f t="shared" si="93"/>
        <v>-0.980733082706767</v>
      </c>
      <c r="AC294" s="9">
        <v>0.93</v>
      </c>
      <c r="AE294" s="9">
        <v>42.56</v>
      </c>
      <c r="AG294" s="9">
        <f t="shared" si="94"/>
        <v>-41.63</v>
      </c>
      <c r="AI294" s="21">
        <f t="shared" si="95"/>
        <v>-0.9781484962406015</v>
      </c>
    </row>
    <row r="295" spans="1:35" ht="12.75" outlineLevel="1">
      <c r="A295" s="1" t="s">
        <v>745</v>
      </c>
      <c r="B295" s="16" t="s">
        <v>746</v>
      </c>
      <c r="C295" s="1" t="s">
        <v>1226</v>
      </c>
      <c r="E295" s="5">
        <v>1383.7530000000002</v>
      </c>
      <c r="G295" s="5">
        <v>0</v>
      </c>
      <c r="I295" s="9">
        <f t="shared" si="88"/>
        <v>1383.7530000000002</v>
      </c>
      <c r="K295" s="21" t="str">
        <f t="shared" si="89"/>
        <v>N.M.</v>
      </c>
      <c r="M295" s="9">
        <v>8309.122000000001</v>
      </c>
      <c r="O295" s="9">
        <v>0</v>
      </c>
      <c r="Q295" s="9">
        <f t="shared" si="90"/>
        <v>8309.122000000001</v>
      </c>
      <c r="S295" s="21" t="str">
        <f t="shared" si="91"/>
        <v>N.M.</v>
      </c>
      <c r="U295" s="9">
        <v>23260.152000000002</v>
      </c>
      <c r="W295" s="9">
        <v>0</v>
      </c>
      <c r="Y295" s="9">
        <f t="shared" si="92"/>
        <v>23260.152000000002</v>
      </c>
      <c r="AA295" s="21" t="str">
        <f t="shared" si="93"/>
        <v>N.M.</v>
      </c>
      <c r="AC295" s="9">
        <v>51177.72900000001</v>
      </c>
      <c r="AE295" s="9">
        <v>0</v>
      </c>
      <c r="AG295" s="9">
        <f t="shared" si="94"/>
        <v>51177.72900000001</v>
      </c>
      <c r="AI295" s="21" t="str">
        <f t="shared" si="95"/>
        <v>N.M.</v>
      </c>
    </row>
    <row r="296" spans="1:35" ht="12.75" outlineLevel="1">
      <c r="A296" s="1" t="s">
        <v>747</v>
      </c>
      <c r="B296" s="16" t="s">
        <v>748</v>
      </c>
      <c r="C296" s="1" t="s">
        <v>1227</v>
      </c>
      <c r="E296" s="5">
        <v>18.62</v>
      </c>
      <c r="G296" s="5">
        <v>18.8</v>
      </c>
      <c r="I296" s="9">
        <f t="shared" si="88"/>
        <v>-0.17999999999999972</v>
      </c>
      <c r="K296" s="21">
        <f t="shared" si="89"/>
        <v>-0.009574468085106367</v>
      </c>
      <c r="M296" s="9">
        <v>58.05</v>
      </c>
      <c r="O296" s="9">
        <v>212.66</v>
      </c>
      <c r="Q296" s="9">
        <f t="shared" si="90"/>
        <v>-154.61</v>
      </c>
      <c r="S296" s="21">
        <f t="shared" si="91"/>
        <v>-0.7270290604721152</v>
      </c>
      <c r="U296" s="9">
        <v>95.38</v>
      </c>
      <c r="W296" s="9">
        <v>250.09</v>
      </c>
      <c r="Y296" s="9">
        <f t="shared" si="92"/>
        <v>-154.71</v>
      </c>
      <c r="AA296" s="21">
        <f t="shared" si="93"/>
        <v>-0.6186172977728018</v>
      </c>
      <c r="AC296" s="9">
        <v>229.74</v>
      </c>
      <c r="AE296" s="9">
        <v>423.82</v>
      </c>
      <c r="AG296" s="9">
        <f t="shared" si="94"/>
        <v>-194.07999999999998</v>
      </c>
      <c r="AI296" s="21">
        <f t="shared" si="95"/>
        <v>-0.45793025340946625</v>
      </c>
    </row>
    <row r="297" spans="1:35" ht="12.75" outlineLevel="1">
      <c r="A297" s="1" t="s">
        <v>749</v>
      </c>
      <c r="B297" s="16" t="s">
        <v>750</v>
      </c>
      <c r="C297" s="1" t="s">
        <v>1228</v>
      </c>
      <c r="E297" s="5">
        <v>3147.2830000000004</v>
      </c>
      <c r="G297" s="5">
        <v>4281.1410000000005</v>
      </c>
      <c r="I297" s="9">
        <f t="shared" si="88"/>
        <v>-1133.8580000000002</v>
      </c>
      <c r="K297" s="21">
        <f t="shared" si="89"/>
        <v>-0.26484948755483645</v>
      </c>
      <c r="M297" s="9">
        <v>13611.813</v>
      </c>
      <c r="O297" s="9">
        <v>13707.246000000001</v>
      </c>
      <c r="Q297" s="9">
        <f t="shared" si="90"/>
        <v>-95.4330000000009</v>
      </c>
      <c r="S297" s="21">
        <f t="shared" si="91"/>
        <v>-0.006962230049712458</v>
      </c>
      <c r="U297" s="9">
        <v>24313.925</v>
      </c>
      <c r="W297" s="9">
        <v>20123.138</v>
      </c>
      <c r="Y297" s="9">
        <f t="shared" si="92"/>
        <v>4190.787</v>
      </c>
      <c r="AA297" s="21">
        <f t="shared" si="93"/>
        <v>0.20825713166604534</v>
      </c>
      <c r="AC297" s="9">
        <v>63336.804000000004</v>
      </c>
      <c r="AE297" s="9">
        <v>48036.990999999995</v>
      </c>
      <c r="AG297" s="9">
        <f t="shared" si="94"/>
        <v>15299.81300000001</v>
      </c>
      <c r="AI297" s="21">
        <f t="shared" si="95"/>
        <v>0.31850065296554503</v>
      </c>
    </row>
    <row r="298" spans="1:35" ht="12.75" outlineLevel="1">
      <c r="A298" s="1" t="s">
        <v>751</v>
      </c>
      <c r="B298" s="16" t="s">
        <v>752</v>
      </c>
      <c r="C298" s="1" t="s">
        <v>1229</v>
      </c>
      <c r="E298" s="5">
        <v>105.97200000000001</v>
      </c>
      <c r="G298" s="5">
        <v>0</v>
      </c>
      <c r="I298" s="9">
        <f t="shared" si="88"/>
        <v>105.97200000000001</v>
      </c>
      <c r="K298" s="21" t="str">
        <f t="shared" si="89"/>
        <v>N.M.</v>
      </c>
      <c r="M298" s="9">
        <v>105.97200000000001</v>
      </c>
      <c r="O298" s="9">
        <v>0</v>
      </c>
      <c r="Q298" s="9">
        <f t="shared" si="90"/>
        <v>105.97200000000001</v>
      </c>
      <c r="S298" s="21" t="str">
        <f t="shared" si="91"/>
        <v>N.M.</v>
      </c>
      <c r="U298" s="9">
        <v>105.97200000000001</v>
      </c>
      <c r="W298" s="9">
        <v>0</v>
      </c>
      <c r="Y298" s="9">
        <f t="shared" si="92"/>
        <v>105.97200000000001</v>
      </c>
      <c r="AA298" s="21" t="str">
        <f t="shared" si="93"/>
        <v>N.M.</v>
      </c>
      <c r="AC298" s="9">
        <v>105.97200000000001</v>
      </c>
      <c r="AE298" s="9">
        <v>0</v>
      </c>
      <c r="AG298" s="9">
        <f t="shared" si="94"/>
        <v>105.97200000000001</v>
      </c>
      <c r="AI298" s="21" t="str">
        <f t="shared" si="95"/>
        <v>N.M.</v>
      </c>
    </row>
    <row r="299" spans="1:35" ht="12.75" outlineLevel="1">
      <c r="A299" s="1" t="s">
        <v>753</v>
      </c>
      <c r="B299" s="16" t="s">
        <v>754</v>
      </c>
      <c r="C299" s="1" t="s">
        <v>1230</v>
      </c>
      <c r="E299" s="5">
        <v>-17773.577</v>
      </c>
      <c r="G299" s="5">
        <v>19969.977</v>
      </c>
      <c r="I299" s="9">
        <f t="shared" si="88"/>
        <v>-37743.554000000004</v>
      </c>
      <c r="K299" s="21">
        <f t="shared" si="89"/>
        <v>-1.890014895860922</v>
      </c>
      <c r="M299" s="9">
        <v>2098.66</v>
      </c>
      <c r="O299" s="9">
        <v>88065.283</v>
      </c>
      <c r="Q299" s="9">
        <f t="shared" si="90"/>
        <v>-85966.62299999999</v>
      </c>
      <c r="S299" s="21">
        <f t="shared" si="91"/>
        <v>-0.9761692697904576</v>
      </c>
      <c r="U299" s="9">
        <v>78912.299</v>
      </c>
      <c r="W299" s="9">
        <v>162782.179</v>
      </c>
      <c r="Y299" s="9">
        <f t="shared" si="92"/>
        <v>-83869.88</v>
      </c>
      <c r="AA299" s="21">
        <f t="shared" si="93"/>
        <v>-0.5152276527764136</v>
      </c>
      <c r="AC299" s="9">
        <v>166574.34100000001</v>
      </c>
      <c r="AE299" s="9">
        <v>318356.173</v>
      </c>
      <c r="AG299" s="9">
        <f t="shared" si="94"/>
        <v>-151781.832</v>
      </c>
      <c r="AI299" s="21">
        <f t="shared" si="95"/>
        <v>-0.4767673595573722</v>
      </c>
    </row>
    <row r="300" spans="1:35" ht="12.75" outlineLevel="1">
      <c r="A300" s="1" t="s">
        <v>755</v>
      </c>
      <c r="B300" s="16" t="s">
        <v>756</v>
      </c>
      <c r="C300" s="1" t="s">
        <v>1231</v>
      </c>
      <c r="E300" s="5">
        <v>306.81</v>
      </c>
      <c r="G300" s="5">
        <v>383.098</v>
      </c>
      <c r="I300" s="9">
        <f t="shared" si="88"/>
        <v>-76.28800000000001</v>
      </c>
      <c r="K300" s="21">
        <f t="shared" si="89"/>
        <v>-0.19913442513403884</v>
      </c>
      <c r="M300" s="9">
        <v>3679.369</v>
      </c>
      <c r="O300" s="9">
        <v>2826.241</v>
      </c>
      <c r="Q300" s="9">
        <f t="shared" si="90"/>
        <v>853.1280000000002</v>
      </c>
      <c r="S300" s="21">
        <f t="shared" si="91"/>
        <v>0.30185960786783583</v>
      </c>
      <c r="U300" s="9">
        <v>11912.495</v>
      </c>
      <c r="W300" s="9">
        <v>10672.12</v>
      </c>
      <c r="Y300" s="9">
        <f t="shared" si="92"/>
        <v>1240.375</v>
      </c>
      <c r="AA300" s="21">
        <f t="shared" si="93"/>
        <v>0.11622573584255048</v>
      </c>
      <c r="AC300" s="9">
        <v>38839.43</v>
      </c>
      <c r="AE300" s="9">
        <v>31765.735</v>
      </c>
      <c r="AG300" s="9">
        <f t="shared" si="94"/>
        <v>7073.695</v>
      </c>
      <c r="AI300" s="21">
        <f t="shared" si="95"/>
        <v>0.22268318362537493</v>
      </c>
    </row>
    <row r="301" spans="1:35" ht="12.75" outlineLevel="1">
      <c r="A301" s="1" t="s">
        <v>757</v>
      </c>
      <c r="B301" s="16" t="s">
        <v>758</v>
      </c>
      <c r="C301" s="1" t="s">
        <v>1232</v>
      </c>
      <c r="E301" s="5">
        <v>53.5</v>
      </c>
      <c r="G301" s="5">
        <v>0</v>
      </c>
      <c r="I301" s="9">
        <f t="shared" si="88"/>
        <v>53.5</v>
      </c>
      <c r="K301" s="21" t="str">
        <f t="shared" si="89"/>
        <v>N.M.</v>
      </c>
      <c r="M301" s="9">
        <v>53.5</v>
      </c>
      <c r="O301" s="9">
        <v>0</v>
      </c>
      <c r="Q301" s="9">
        <f t="shared" si="90"/>
        <v>53.5</v>
      </c>
      <c r="S301" s="21" t="str">
        <f t="shared" si="91"/>
        <v>N.M.</v>
      </c>
      <c r="U301" s="9">
        <v>69.19</v>
      </c>
      <c r="W301" s="9">
        <v>0</v>
      </c>
      <c r="Y301" s="9">
        <f t="shared" si="92"/>
        <v>69.19</v>
      </c>
      <c r="AA301" s="21" t="str">
        <f t="shared" si="93"/>
        <v>N.M.</v>
      </c>
      <c r="AC301" s="9">
        <v>6466.58</v>
      </c>
      <c r="AE301" s="9">
        <v>393.76</v>
      </c>
      <c r="AG301" s="9">
        <f t="shared" si="94"/>
        <v>6072.82</v>
      </c>
      <c r="AI301" s="21" t="str">
        <f t="shared" si="95"/>
        <v>N.M.</v>
      </c>
    </row>
    <row r="302" spans="1:35" ht="12.75" outlineLevel="1">
      <c r="A302" s="1" t="s">
        <v>759</v>
      </c>
      <c r="B302" s="16" t="s">
        <v>760</v>
      </c>
      <c r="C302" s="1" t="s">
        <v>1233</v>
      </c>
      <c r="E302" s="5">
        <v>21380.193</v>
      </c>
      <c r="G302" s="5">
        <v>62260.51</v>
      </c>
      <c r="I302" s="9">
        <f t="shared" si="88"/>
        <v>-40880.317</v>
      </c>
      <c r="K302" s="21">
        <f t="shared" si="89"/>
        <v>-0.656601062214235</v>
      </c>
      <c r="M302" s="9">
        <v>73779.644</v>
      </c>
      <c r="O302" s="9">
        <v>153294.582</v>
      </c>
      <c r="Q302" s="9">
        <f t="shared" si="90"/>
        <v>-79514.938</v>
      </c>
      <c r="S302" s="21">
        <f t="shared" si="91"/>
        <v>-0.5187067733418002</v>
      </c>
      <c r="U302" s="9">
        <v>130807.568</v>
      </c>
      <c r="W302" s="9">
        <v>329525.113</v>
      </c>
      <c r="Y302" s="9">
        <f t="shared" si="92"/>
        <v>-198717.545</v>
      </c>
      <c r="AA302" s="21">
        <f t="shared" si="93"/>
        <v>-0.6030421875615896</v>
      </c>
      <c r="AC302" s="9">
        <v>659258.6869999999</v>
      </c>
      <c r="AE302" s="9">
        <v>994170.107</v>
      </c>
      <c r="AG302" s="9">
        <f t="shared" si="94"/>
        <v>-334911.42000000004</v>
      </c>
      <c r="AI302" s="21">
        <f t="shared" si="95"/>
        <v>-0.33687536734596274</v>
      </c>
    </row>
    <row r="303" spans="1:35" ht="12.75" outlineLevel="1">
      <c r="A303" s="1" t="s">
        <v>761</v>
      </c>
      <c r="B303" s="16" t="s">
        <v>762</v>
      </c>
      <c r="C303" s="1" t="s">
        <v>1234</v>
      </c>
      <c r="E303" s="5">
        <v>7928.02</v>
      </c>
      <c r="G303" s="5">
        <v>7853.02</v>
      </c>
      <c r="I303" s="9">
        <f t="shared" si="88"/>
        <v>75</v>
      </c>
      <c r="K303" s="21">
        <f t="shared" si="89"/>
        <v>0.0095504659353981</v>
      </c>
      <c r="M303" s="9">
        <v>23784.06</v>
      </c>
      <c r="O303" s="9">
        <v>23559.06</v>
      </c>
      <c r="Q303" s="9">
        <f t="shared" si="90"/>
        <v>225</v>
      </c>
      <c r="S303" s="21">
        <f t="shared" si="91"/>
        <v>0.0095504659353981</v>
      </c>
      <c r="U303" s="9">
        <v>39640.1</v>
      </c>
      <c r="W303" s="9">
        <v>39265.1</v>
      </c>
      <c r="Y303" s="9">
        <f t="shared" si="92"/>
        <v>375</v>
      </c>
      <c r="AA303" s="21">
        <f t="shared" si="93"/>
        <v>0.009550465935398102</v>
      </c>
      <c r="AC303" s="9">
        <v>94686.24</v>
      </c>
      <c r="AE303" s="9">
        <v>96208.24</v>
      </c>
      <c r="AG303" s="9">
        <f t="shared" si="94"/>
        <v>-1522</v>
      </c>
      <c r="AI303" s="21">
        <f t="shared" si="95"/>
        <v>-0.01581985077369672</v>
      </c>
    </row>
    <row r="304" spans="1:35" ht="12.75" outlineLevel="1">
      <c r="A304" s="1" t="s">
        <v>763</v>
      </c>
      <c r="B304" s="16" t="s">
        <v>764</v>
      </c>
      <c r="C304" s="1" t="s">
        <v>1235</v>
      </c>
      <c r="E304" s="5">
        <v>23463.6</v>
      </c>
      <c r="G304" s="5">
        <v>20362.699</v>
      </c>
      <c r="I304" s="9">
        <f t="shared" si="88"/>
        <v>3100.900999999998</v>
      </c>
      <c r="K304" s="21">
        <f t="shared" si="89"/>
        <v>0.15228339818802988</v>
      </c>
      <c r="M304" s="9">
        <v>70355.07</v>
      </c>
      <c r="O304" s="9">
        <v>61092.965</v>
      </c>
      <c r="Q304" s="9">
        <f t="shared" si="90"/>
        <v>9262.10500000001</v>
      </c>
      <c r="S304" s="21">
        <f t="shared" si="91"/>
        <v>0.15160673573463018</v>
      </c>
      <c r="U304" s="9">
        <v>117171.969</v>
      </c>
      <c r="W304" s="9">
        <v>94288.164</v>
      </c>
      <c r="Y304" s="9">
        <f t="shared" si="92"/>
        <v>22883.804999999993</v>
      </c>
      <c r="AA304" s="21">
        <f t="shared" si="93"/>
        <v>0.242700716921373</v>
      </c>
      <c r="AC304" s="9">
        <v>279339.477</v>
      </c>
      <c r="AE304" s="9">
        <v>248179.055</v>
      </c>
      <c r="AG304" s="9">
        <f t="shared" si="94"/>
        <v>31160.42200000002</v>
      </c>
      <c r="AI304" s="21">
        <f t="shared" si="95"/>
        <v>0.1255562118245636</v>
      </c>
    </row>
    <row r="305" spans="1:35" ht="12.75" outlineLevel="1">
      <c r="A305" s="1" t="s">
        <v>765</v>
      </c>
      <c r="B305" s="16" t="s">
        <v>766</v>
      </c>
      <c r="C305" s="1" t="s">
        <v>1236</v>
      </c>
      <c r="E305" s="5">
        <v>23943.65</v>
      </c>
      <c r="G305" s="5">
        <v>54461.33</v>
      </c>
      <c r="I305" s="9">
        <f t="shared" si="88"/>
        <v>-30517.68</v>
      </c>
      <c r="K305" s="21">
        <f t="shared" si="89"/>
        <v>-0.5603550262176851</v>
      </c>
      <c r="M305" s="9">
        <v>71830.95</v>
      </c>
      <c r="O305" s="9">
        <v>154453.68</v>
      </c>
      <c r="Q305" s="9">
        <f t="shared" si="90"/>
        <v>-82622.73</v>
      </c>
      <c r="S305" s="21">
        <f t="shared" si="91"/>
        <v>-0.5349353281838283</v>
      </c>
      <c r="U305" s="9">
        <v>119718.25</v>
      </c>
      <c r="W305" s="9">
        <v>272313.32</v>
      </c>
      <c r="Y305" s="9">
        <f t="shared" si="92"/>
        <v>-152595.07</v>
      </c>
      <c r="AA305" s="21">
        <f t="shared" si="93"/>
        <v>-0.5603657948131219</v>
      </c>
      <c r="AC305" s="9">
        <v>500947.56</v>
      </c>
      <c r="AE305" s="9">
        <v>578371.66</v>
      </c>
      <c r="AG305" s="9">
        <f t="shared" si="94"/>
        <v>-77424.10000000003</v>
      </c>
      <c r="AI305" s="21">
        <f t="shared" si="95"/>
        <v>-0.1338656530992546</v>
      </c>
    </row>
    <row r="306" spans="1:68" s="90" customFormat="1" ht="12.75">
      <c r="A306" s="90" t="s">
        <v>33</v>
      </c>
      <c r="B306" s="91"/>
      <c r="C306" s="77" t="s">
        <v>1237</v>
      </c>
      <c r="D306" s="105"/>
      <c r="E306" s="105">
        <v>5526324.589999999</v>
      </c>
      <c r="F306" s="105"/>
      <c r="G306" s="105">
        <v>4889145.247999997</v>
      </c>
      <c r="H306" s="105"/>
      <c r="I306" s="9">
        <f>+E306-G306</f>
        <v>637179.342000002</v>
      </c>
      <c r="J306" s="37" t="str">
        <f>IF((+E306-G306)=(I306),"  ",$AO$500)</f>
        <v>  </v>
      </c>
      <c r="K306" s="38">
        <f>IF(G306&lt;0,IF(I306=0,0,IF(OR(G306=0,E306=0),"N.M.",IF(ABS(I306/G306)&gt;=10,"N.M.",I306/(-G306)))),IF(I306=0,0,IF(OR(G306=0,E306=0),"N.M.",IF(ABS(I306/G306)&gt;=10,"N.M.",I306/G306))))</f>
        <v>0.13032530425653707</v>
      </c>
      <c r="L306" s="39"/>
      <c r="M306" s="5">
        <v>15856846.991999999</v>
      </c>
      <c r="N306" s="9"/>
      <c r="O306" s="5">
        <v>14555159.608999996</v>
      </c>
      <c r="P306" s="9"/>
      <c r="Q306" s="9">
        <f>(+M306-O306)</f>
        <v>1301687.3830000032</v>
      </c>
      <c r="R306" s="37" t="str">
        <f>IF((+M306-O306)=(Q306),"  ",$AO$500)</f>
        <v>  </v>
      </c>
      <c r="S306" s="38">
        <f>IF(O306&lt;0,IF(Q306=0,0,IF(OR(O306=0,M306=0),"N.M.",IF(ABS(Q306/O306)&gt;=10,"N.M.",Q306/(-O306)))),IF(Q306=0,0,IF(OR(O306=0,M306=0),"N.M.",IF(ABS(Q306/O306)&gt;=10,"N.M.",Q306/O306))))</f>
        <v>0.08943133692571269</v>
      </c>
      <c r="T306" s="39"/>
      <c r="U306" s="9">
        <v>26500112.80900001</v>
      </c>
      <c r="V306" s="9"/>
      <c r="W306" s="9">
        <v>24114769.72500001</v>
      </c>
      <c r="X306" s="9"/>
      <c r="Y306" s="9">
        <f>(+U306-W306)</f>
        <v>2385343.0840000026</v>
      </c>
      <c r="Z306" s="37" t="str">
        <f>IF((+U306-W306)=(Y306),"  ",$AO$500)</f>
        <v>  </v>
      </c>
      <c r="AA306" s="38">
        <f>IF(W306&lt;0,IF(Y306=0,0,IF(OR(W306=0,U306=0),"N.M.",IF(ABS(Y306/W306)&gt;=10,"N.M.",Y306/(-W306)))),IF(Y306=0,0,IF(OR(W306=0,U306=0),"N.M.",IF(ABS(Y306/W306)&gt;=10,"N.M.",Y306/W306))))</f>
        <v>0.09891627045175949</v>
      </c>
      <c r="AB306" s="39"/>
      <c r="AC306" s="9">
        <v>66456766.729999974</v>
      </c>
      <c r="AD306" s="9"/>
      <c r="AE306" s="9">
        <v>62075834.127000004</v>
      </c>
      <c r="AF306" s="9"/>
      <c r="AG306" s="9">
        <f>(+AC306-AE306)</f>
        <v>4380932.60299997</v>
      </c>
      <c r="AH306" s="37" t="str">
        <f>IF((+AC306-AE306)=(AG306),"  ",$AO$500)</f>
        <v>  </v>
      </c>
      <c r="AI306" s="38">
        <f>IF(AE306&lt;0,IF(AG306=0,0,IF(OR(AE306=0,AC306=0),"N.M.",IF(ABS(AG306/AE306)&gt;=10,"N.M.",AG306/(-AE306)))),IF(AG306=0,0,IF(OR(AE306=0,AC306=0),"N.M.",IF(ABS(AG306/AE306)&gt;=10,"N.M.",AG306/AE306))))</f>
        <v>0.07057388216543473</v>
      </c>
      <c r="AJ306" s="105"/>
      <c r="AK306" s="105"/>
      <c r="AL306" s="105"/>
      <c r="AM306" s="105"/>
      <c r="AN306" s="105"/>
      <c r="AO306" s="105"/>
      <c r="AP306" s="106"/>
      <c r="AQ306" s="107"/>
      <c r="AR306" s="108"/>
      <c r="AS306" s="105"/>
      <c r="AT306" s="105"/>
      <c r="AU306" s="105"/>
      <c r="AV306" s="105"/>
      <c r="AW306" s="105"/>
      <c r="AX306" s="106"/>
      <c r="AY306" s="107"/>
      <c r="AZ306" s="108"/>
      <c r="BA306" s="105"/>
      <c r="BB306" s="105"/>
      <c r="BC306" s="105"/>
      <c r="BD306" s="106"/>
      <c r="BE306" s="107"/>
      <c r="BF306" s="108"/>
      <c r="BG306" s="105"/>
      <c r="BH306" s="109"/>
      <c r="BI306" s="105"/>
      <c r="BJ306" s="109"/>
      <c r="BK306" s="105"/>
      <c r="BL306" s="109"/>
      <c r="BM306" s="105"/>
      <c r="BN306" s="97"/>
      <c r="BO306" s="97"/>
      <c r="BP306" s="97"/>
    </row>
    <row r="307" spans="1:35" ht="12.75" outlineLevel="1">
      <c r="A307" s="1" t="s">
        <v>767</v>
      </c>
      <c r="B307" s="16" t="s">
        <v>768</v>
      </c>
      <c r="C307" s="1" t="s">
        <v>1238</v>
      </c>
      <c r="E307" s="5">
        <v>63878.745</v>
      </c>
      <c r="G307" s="5">
        <v>73944.842</v>
      </c>
      <c r="I307" s="9">
        <f aca="true" t="shared" si="96" ref="I307:I336">+E307-G307</f>
        <v>-10066.097000000002</v>
      </c>
      <c r="K307" s="21">
        <f aca="true" t="shared" si="97" ref="K307:K336">IF(G307&lt;0,IF(I307=0,0,IF(OR(G307=0,E307=0),"N.M.",IF(ABS(I307/G307)&gt;=10,"N.M.",I307/(-G307)))),IF(I307=0,0,IF(OR(G307=0,E307=0),"N.M.",IF(ABS(I307/G307)&gt;=10,"N.M.",I307/G307))))</f>
        <v>-0.1361298060519218</v>
      </c>
      <c r="M307" s="9">
        <v>189227.067</v>
      </c>
      <c r="O307" s="9">
        <v>272190.373</v>
      </c>
      <c r="Q307" s="9">
        <f aca="true" t="shared" si="98" ref="Q307:Q336">(+M307-O307)</f>
        <v>-82963.30600000001</v>
      </c>
      <c r="S307" s="21">
        <f aca="true" t="shared" si="99" ref="S307:S336">IF(O307&lt;0,IF(Q307=0,0,IF(OR(O307=0,M307=0),"N.M.",IF(ABS(Q307/O307)&gt;=10,"N.M.",Q307/(-O307)))),IF(Q307=0,0,IF(OR(O307=0,M307=0),"N.M.",IF(ABS(Q307/O307)&gt;=10,"N.M.",Q307/O307))))</f>
        <v>-0.30479882548968773</v>
      </c>
      <c r="U307" s="9">
        <v>294178.616</v>
      </c>
      <c r="W307" s="9">
        <v>440047.702</v>
      </c>
      <c r="Y307" s="9">
        <f aca="true" t="shared" si="100" ref="Y307:Y336">(+U307-W307)</f>
        <v>-145869.086</v>
      </c>
      <c r="AA307" s="21">
        <f aca="true" t="shared" si="101" ref="AA307:AA336">IF(W307&lt;0,IF(Y307=0,0,IF(OR(W307=0,U307=0),"N.M.",IF(ABS(Y307/W307)&gt;=10,"N.M.",Y307/(-W307)))),IF(Y307=0,0,IF(OR(W307=0,U307=0),"N.M.",IF(ABS(Y307/W307)&gt;=10,"N.M.",Y307/W307))))</f>
        <v>-0.33148471253691497</v>
      </c>
      <c r="AC307" s="9">
        <v>795608.213</v>
      </c>
      <c r="AE307" s="9">
        <v>1162501.665</v>
      </c>
      <c r="AG307" s="9">
        <f aca="true" t="shared" si="102" ref="AG307:AG336">(+AC307-AE307)</f>
        <v>-366893.45200000005</v>
      </c>
      <c r="AI307" s="21">
        <f aca="true" t="shared" si="103" ref="AI307:AI336">IF(AE307&lt;0,IF(AG307=0,0,IF(OR(AE307=0,AC307=0),"N.M.",IF(ABS(AG307/AE307)&gt;=10,"N.M.",AG307/(-AE307)))),IF(AG307=0,0,IF(OR(AE307=0,AC307=0),"N.M.",IF(ABS(AG307/AE307)&gt;=10,"N.M.",AG307/AE307))))</f>
        <v>-0.31560681850722344</v>
      </c>
    </row>
    <row r="308" spans="1:35" ht="12.75" outlineLevel="1">
      <c r="A308" s="1" t="s">
        <v>769</v>
      </c>
      <c r="B308" s="16" t="s">
        <v>770</v>
      </c>
      <c r="C308" s="1" t="s">
        <v>1239</v>
      </c>
      <c r="E308" s="5">
        <v>55636.431</v>
      </c>
      <c r="G308" s="5">
        <v>59785.977</v>
      </c>
      <c r="I308" s="9">
        <f t="shared" si="96"/>
        <v>-4149.546000000002</v>
      </c>
      <c r="K308" s="21">
        <f t="shared" si="97"/>
        <v>-0.06940667708750502</v>
      </c>
      <c r="M308" s="9">
        <v>165048.88</v>
      </c>
      <c r="O308" s="9">
        <v>193216.067</v>
      </c>
      <c r="Q308" s="9">
        <f t="shared" si="98"/>
        <v>-28167.187000000005</v>
      </c>
      <c r="S308" s="21">
        <f t="shared" si="99"/>
        <v>-0.14578076987769348</v>
      </c>
      <c r="U308" s="9">
        <v>189642.967</v>
      </c>
      <c r="W308" s="9">
        <v>317934.839</v>
      </c>
      <c r="Y308" s="9">
        <f t="shared" si="100"/>
        <v>-128291.87199999997</v>
      </c>
      <c r="AA308" s="21">
        <f t="shared" si="101"/>
        <v>-0.4035162437797513</v>
      </c>
      <c r="AC308" s="9">
        <v>713929.228</v>
      </c>
      <c r="AE308" s="9">
        <v>615858.662</v>
      </c>
      <c r="AG308" s="9">
        <f t="shared" si="102"/>
        <v>98070.56599999999</v>
      </c>
      <c r="AI308" s="21">
        <f t="shared" si="103"/>
        <v>0.15924200153573548</v>
      </c>
    </row>
    <row r="309" spans="1:35" ht="12.75" outlineLevel="1">
      <c r="A309" s="1" t="s">
        <v>771</v>
      </c>
      <c r="B309" s="16" t="s">
        <v>772</v>
      </c>
      <c r="C309" s="1" t="s">
        <v>1240</v>
      </c>
      <c r="E309" s="5">
        <v>2444929.361</v>
      </c>
      <c r="G309" s="5">
        <v>918155.695</v>
      </c>
      <c r="I309" s="9">
        <f t="shared" si="96"/>
        <v>1526773.6660000002</v>
      </c>
      <c r="K309" s="21">
        <f t="shared" si="97"/>
        <v>1.6628701148556295</v>
      </c>
      <c r="M309" s="9">
        <v>4811242.299</v>
      </c>
      <c r="O309" s="9">
        <v>1886521.099</v>
      </c>
      <c r="Q309" s="9">
        <f t="shared" si="98"/>
        <v>2924721.1999999997</v>
      </c>
      <c r="S309" s="21">
        <f t="shared" si="99"/>
        <v>1.5503251999409522</v>
      </c>
      <c r="U309" s="9">
        <v>6060074.904</v>
      </c>
      <c r="W309" s="9">
        <v>2729885.406</v>
      </c>
      <c r="Y309" s="9">
        <f t="shared" si="100"/>
        <v>3330189.498</v>
      </c>
      <c r="AA309" s="21">
        <f t="shared" si="101"/>
        <v>1.2199008393101758</v>
      </c>
      <c r="AC309" s="9">
        <v>11152717.155000001</v>
      </c>
      <c r="AE309" s="9">
        <v>7492478.402000001</v>
      </c>
      <c r="AG309" s="9">
        <f t="shared" si="102"/>
        <v>3660238.7530000005</v>
      </c>
      <c r="AI309" s="21">
        <f t="shared" si="103"/>
        <v>0.4885217623080444</v>
      </c>
    </row>
    <row r="310" spans="1:35" ht="12.75" outlineLevel="1">
      <c r="A310" s="1" t="s">
        <v>773</v>
      </c>
      <c r="B310" s="16" t="s">
        <v>774</v>
      </c>
      <c r="C310" s="1" t="s">
        <v>1241</v>
      </c>
      <c r="E310" s="5">
        <v>547917.431</v>
      </c>
      <c r="G310" s="5">
        <v>608083.002</v>
      </c>
      <c r="I310" s="9">
        <f t="shared" si="96"/>
        <v>-60165.570999999996</v>
      </c>
      <c r="K310" s="21">
        <f t="shared" si="97"/>
        <v>-0.0989430238998853</v>
      </c>
      <c r="M310" s="9">
        <v>985965.385</v>
      </c>
      <c r="O310" s="9">
        <v>804281.027</v>
      </c>
      <c r="Q310" s="9">
        <f t="shared" si="98"/>
        <v>181684.358</v>
      </c>
      <c r="S310" s="21">
        <f t="shared" si="99"/>
        <v>0.22589661063831112</v>
      </c>
      <c r="U310" s="9">
        <v>1163914.354</v>
      </c>
      <c r="W310" s="9">
        <v>969211.214</v>
      </c>
      <c r="Y310" s="9">
        <f t="shared" si="100"/>
        <v>194703.14</v>
      </c>
      <c r="AA310" s="21">
        <f t="shared" si="101"/>
        <v>0.20088824519110446</v>
      </c>
      <c r="AC310" s="9">
        <v>2423869.9110000003</v>
      </c>
      <c r="AE310" s="9">
        <v>1881849.296</v>
      </c>
      <c r="AG310" s="9">
        <f t="shared" si="102"/>
        <v>542020.6150000002</v>
      </c>
      <c r="AI310" s="21">
        <f t="shared" si="103"/>
        <v>0.28802551625791833</v>
      </c>
    </row>
    <row r="311" spans="1:35" ht="12.75" outlineLevel="1">
      <c r="A311" s="1" t="s">
        <v>775</v>
      </c>
      <c r="B311" s="16" t="s">
        <v>776</v>
      </c>
      <c r="C311" s="1" t="s">
        <v>1242</v>
      </c>
      <c r="E311" s="5">
        <v>31520.443</v>
      </c>
      <c r="G311" s="5">
        <v>71831.148</v>
      </c>
      <c r="I311" s="9">
        <f t="shared" si="96"/>
        <v>-40310.705</v>
      </c>
      <c r="K311" s="21">
        <f t="shared" si="97"/>
        <v>-0.561186979776517</v>
      </c>
      <c r="M311" s="9">
        <v>96537.836</v>
      </c>
      <c r="O311" s="9">
        <v>236494.3</v>
      </c>
      <c r="Q311" s="9">
        <f t="shared" si="98"/>
        <v>-139956.46399999998</v>
      </c>
      <c r="S311" s="21">
        <f t="shared" si="99"/>
        <v>-0.5917963519628168</v>
      </c>
      <c r="U311" s="9">
        <v>224901.168</v>
      </c>
      <c r="W311" s="9">
        <v>290057.188</v>
      </c>
      <c r="Y311" s="9">
        <f t="shared" si="100"/>
        <v>-65156.02000000002</v>
      </c>
      <c r="AA311" s="21">
        <f t="shared" si="101"/>
        <v>-0.22463163367632183</v>
      </c>
      <c r="AC311" s="9">
        <v>541992.041</v>
      </c>
      <c r="AE311" s="9">
        <v>549253.632</v>
      </c>
      <c r="AG311" s="9">
        <f t="shared" si="102"/>
        <v>-7261.591000000015</v>
      </c>
      <c r="AI311" s="21">
        <f t="shared" si="103"/>
        <v>-0.013220833831463885</v>
      </c>
    </row>
    <row r="312" spans="1:35" ht="12.75" outlineLevel="1">
      <c r="A312" s="1" t="s">
        <v>777</v>
      </c>
      <c r="B312" s="16" t="s">
        <v>778</v>
      </c>
      <c r="C312" s="1" t="s">
        <v>1238</v>
      </c>
      <c r="E312" s="5">
        <v>11822.81</v>
      </c>
      <c r="G312" s="5">
        <v>7618.8</v>
      </c>
      <c r="I312" s="9">
        <f t="shared" si="96"/>
        <v>4204.009999999999</v>
      </c>
      <c r="K312" s="21">
        <f t="shared" si="97"/>
        <v>0.5517942458129889</v>
      </c>
      <c r="M312" s="9">
        <v>39754.93</v>
      </c>
      <c r="O312" s="9">
        <v>22975.69</v>
      </c>
      <c r="Q312" s="9">
        <f t="shared" si="98"/>
        <v>16779.24</v>
      </c>
      <c r="S312" s="21">
        <f t="shared" si="99"/>
        <v>0.7303040735664523</v>
      </c>
      <c r="U312" s="9">
        <v>55387.51</v>
      </c>
      <c r="W312" s="9">
        <v>39032.24</v>
      </c>
      <c r="Y312" s="9">
        <f t="shared" si="100"/>
        <v>16355.270000000004</v>
      </c>
      <c r="AA312" s="21">
        <f t="shared" si="101"/>
        <v>0.41901950797597076</v>
      </c>
      <c r="AC312" s="9">
        <v>106627.99</v>
      </c>
      <c r="AE312" s="9">
        <v>120162.807</v>
      </c>
      <c r="AG312" s="9">
        <f t="shared" si="102"/>
        <v>-13534.816999999995</v>
      </c>
      <c r="AI312" s="21">
        <f t="shared" si="103"/>
        <v>-0.11263732379354284</v>
      </c>
    </row>
    <row r="313" spans="1:35" ht="12.75" outlineLevel="1">
      <c r="A313" s="1" t="s">
        <v>779</v>
      </c>
      <c r="B313" s="16" t="s">
        <v>780</v>
      </c>
      <c r="C313" s="1" t="s">
        <v>1239</v>
      </c>
      <c r="E313" s="5">
        <v>485.639</v>
      </c>
      <c r="G313" s="5">
        <v>916.96</v>
      </c>
      <c r="I313" s="9">
        <f t="shared" si="96"/>
        <v>-431.321</v>
      </c>
      <c r="K313" s="21">
        <f t="shared" si="97"/>
        <v>-0.47038147792706336</v>
      </c>
      <c r="M313" s="9">
        <v>5677.213000000001</v>
      </c>
      <c r="O313" s="9">
        <v>4009.58</v>
      </c>
      <c r="Q313" s="9">
        <f t="shared" si="98"/>
        <v>1667.6330000000007</v>
      </c>
      <c r="S313" s="21">
        <f t="shared" si="99"/>
        <v>0.41591214042368546</v>
      </c>
      <c r="U313" s="9">
        <v>16006.227</v>
      </c>
      <c r="W313" s="9">
        <v>4829.916</v>
      </c>
      <c r="Y313" s="9">
        <f t="shared" si="100"/>
        <v>11176.311000000002</v>
      </c>
      <c r="AA313" s="21">
        <f t="shared" si="101"/>
        <v>2.31397626791025</v>
      </c>
      <c r="AC313" s="9">
        <v>22924.587</v>
      </c>
      <c r="AE313" s="9">
        <v>15101.28</v>
      </c>
      <c r="AG313" s="9">
        <f t="shared" si="102"/>
        <v>7823.306999999999</v>
      </c>
      <c r="AI313" s="21">
        <f t="shared" si="103"/>
        <v>0.5180558866533167</v>
      </c>
    </row>
    <row r="314" spans="1:35" ht="12.75" outlineLevel="1">
      <c r="A314" s="1" t="s">
        <v>781</v>
      </c>
      <c r="B314" s="16" t="s">
        <v>782</v>
      </c>
      <c r="C314" s="1" t="s">
        <v>1243</v>
      </c>
      <c r="E314" s="5">
        <v>1005.38</v>
      </c>
      <c r="G314" s="5">
        <v>0</v>
      </c>
      <c r="I314" s="9">
        <f t="shared" si="96"/>
        <v>1005.38</v>
      </c>
      <c r="K314" s="21" t="str">
        <f t="shared" si="97"/>
        <v>N.M.</v>
      </c>
      <c r="M314" s="9">
        <v>2980.9</v>
      </c>
      <c r="O314" s="9">
        <v>0</v>
      </c>
      <c r="Q314" s="9">
        <f t="shared" si="98"/>
        <v>2980.9</v>
      </c>
      <c r="S314" s="21" t="str">
        <f t="shared" si="99"/>
        <v>N.M.</v>
      </c>
      <c r="U314" s="9">
        <v>4271.37</v>
      </c>
      <c r="W314" s="9">
        <v>0</v>
      </c>
      <c r="Y314" s="9">
        <f t="shared" si="100"/>
        <v>4271.37</v>
      </c>
      <c r="AA314" s="21" t="str">
        <f t="shared" si="101"/>
        <v>N.M.</v>
      </c>
      <c r="AC314" s="9">
        <v>40501.467000000004</v>
      </c>
      <c r="AE314" s="9">
        <v>0</v>
      </c>
      <c r="AG314" s="9">
        <f t="shared" si="102"/>
        <v>40501.467000000004</v>
      </c>
      <c r="AI314" s="21" t="str">
        <f t="shared" si="103"/>
        <v>N.M.</v>
      </c>
    </row>
    <row r="315" spans="1:35" ht="12.75" outlineLevel="1">
      <c r="A315" s="1" t="s">
        <v>783</v>
      </c>
      <c r="B315" s="16" t="s">
        <v>784</v>
      </c>
      <c r="C315" s="1" t="s">
        <v>1244</v>
      </c>
      <c r="E315" s="5">
        <v>4934.95</v>
      </c>
      <c r="G315" s="5">
        <v>0</v>
      </c>
      <c r="I315" s="9">
        <f t="shared" si="96"/>
        <v>4934.95</v>
      </c>
      <c r="K315" s="21" t="str">
        <f t="shared" si="97"/>
        <v>N.M.</v>
      </c>
      <c r="M315" s="9">
        <v>18765.59</v>
      </c>
      <c r="O315" s="9">
        <v>0</v>
      </c>
      <c r="Q315" s="9">
        <f t="shared" si="98"/>
        <v>18765.59</v>
      </c>
      <c r="S315" s="21" t="str">
        <f t="shared" si="99"/>
        <v>N.M.</v>
      </c>
      <c r="U315" s="9">
        <v>29058.13</v>
      </c>
      <c r="W315" s="9">
        <v>0</v>
      </c>
      <c r="Y315" s="9">
        <f t="shared" si="100"/>
        <v>29058.13</v>
      </c>
      <c r="AA315" s="21" t="str">
        <f t="shared" si="101"/>
        <v>N.M.</v>
      </c>
      <c r="AC315" s="9">
        <v>126641.67</v>
      </c>
      <c r="AE315" s="9">
        <v>0</v>
      </c>
      <c r="AG315" s="9">
        <f t="shared" si="102"/>
        <v>126641.67</v>
      </c>
      <c r="AI315" s="21" t="str">
        <f t="shared" si="103"/>
        <v>N.M.</v>
      </c>
    </row>
    <row r="316" spans="1:35" ht="12.75" outlineLevel="1">
      <c r="A316" s="1" t="s">
        <v>785</v>
      </c>
      <c r="B316" s="16" t="s">
        <v>786</v>
      </c>
      <c r="C316" s="1" t="s">
        <v>1245</v>
      </c>
      <c r="E316" s="5">
        <v>359.22</v>
      </c>
      <c r="G316" s="5">
        <v>0</v>
      </c>
      <c r="I316" s="9">
        <f t="shared" si="96"/>
        <v>359.22</v>
      </c>
      <c r="K316" s="21" t="str">
        <f t="shared" si="97"/>
        <v>N.M.</v>
      </c>
      <c r="M316" s="9">
        <v>1403.44</v>
      </c>
      <c r="O316" s="9">
        <v>0</v>
      </c>
      <c r="Q316" s="9">
        <f t="shared" si="98"/>
        <v>1403.44</v>
      </c>
      <c r="S316" s="21" t="str">
        <f t="shared" si="99"/>
        <v>N.M.</v>
      </c>
      <c r="U316" s="9">
        <v>2125.8</v>
      </c>
      <c r="W316" s="9">
        <v>0</v>
      </c>
      <c r="Y316" s="9">
        <f t="shared" si="100"/>
        <v>2125.8</v>
      </c>
      <c r="AA316" s="21" t="str">
        <f t="shared" si="101"/>
        <v>N.M.</v>
      </c>
      <c r="AC316" s="9">
        <v>80892.304</v>
      </c>
      <c r="AE316" s="9">
        <v>0</v>
      </c>
      <c r="AG316" s="9">
        <f t="shared" si="102"/>
        <v>80892.304</v>
      </c>
      <c r="AI316" s="21" t="str">
        <f t="shared" si="103"/>
        <v>N.M.</v>
      </c>
    </row>
    <row r="317" spans="1:35" ht="12.75" outlineLevel="1">
      <c r="A317" s="1" t="s">
        <v>787</v>
      </c>
      <c r="B317" s="16" t="s">
        <v>788</v>
      </c>
      <c r="C317" s="1" t="s">
        <v>1246</v>
      </c>
      <c r="E317" s="5">
        <v>52419.731</v>
      </c>
      <c r="G317" s="5">
        <v>52323.331</v>
      </c>
      <c r="I317" s="9">
        <f t="shared" si="96"/>
        <v>96.40000000000146</v>
      </c>
      <c r="K317" s="21">
        <f t="shared" si="97"/>
        <v>0.0018423903478163777</v>
      </c>
      <c r="M317" s="9">
        <v>179626.269</v>
      </c>
      <c r="O317" s="9">
        <v>213057.434</v>
      </c>
      <c r="Q317" s="9">
        <f t="shared" si="98"/>
        <v>-33431.16500000001</v>
      </c>
      <c r="S317" s="21">
        <f t="shared" si="99"/>
        <v>-0.15691151616892188</v>
      </c>
      <c r="U317" s="9">
        <v>391088.044</v>
      </c>
      <c r="W317" s="9">
        <v>318586.021</v>
      </c>
      <c r="Y317" s="9">
        <f t="shared" si="100"/>
        <v>72502.02299999999</v>
      </c>
      <c r="AA317" s="21">
        <f t="shared" si="101"/>
        <v>0.22757440132629042</v>
      </c>
      <c r="AC317" s="9">
        <v>846831.021</v>
      </c>
      <c r="AE317" s="9">
        <v>782673.491</v>
      </c>
      <c r="AG317" s="9">
        <f t="shared" si="102"/>
        <v>64157.52999999991</v>
      </c>
      <c r="AI317" s="21">
        <f t="shared" si="103"/>
        <v>0.08197227929366514</v>
      </c>
    </row>
    <row r="318" spans="1:35" ht="12.75" outlineLevel="1">
      <c r="A318" s="1" t="s">
        <v>789</v>
      </c>
      <c r="B318" s="16" t="s">
        <v>790</v>
      </c>
      <c r="C318" s="1" t="s">
        <v>1247</v>
      </c>
      <c r="E318" s="5">
        <v>154770.533</v>
      </c>
      <c r="G318" s="5">
        <v>149849.927</v>
      </c>
      <c r="I318" s="9">
        <f t="shared" si="96"/>
        <v>4920.606</v>
      </c>
      <c r="K318" s="21">
        <f t="shared" si="97"/>
        <v>0.03283689287349469</v>
      </c>
      <c r="M318" s="9">
        <v>497038.227</v>
      </c>
      <c r="O318" s="9">
        <v>472282.693</v>
      </c>
      <c r="Q318" s="9">
        <f t="shared" si="98"/>
        <v>24755.533999999985</v>
      </c>
      <c r="S318" s="21">
        <f t="shared" si="99"/>
        <v>0.052416771494948645</v>
      </c>
      <c r="U318" s="9">
        <v>883442.109</v>
      </c>
      <c r="W318" s="9">
        <v>895456.003</v>
      </c>
      <c r="Y318" s="9">
        <f t="shared" si="100"/>
        <v>-12013.893999999971</v>
      </c>
      <c r="AA318" s="21">
        <f t="shared" si="101"/>
        <v>-0.013416509532294655</v>
      </c>
      <c r="AC318" s="9">
        <v>3963466.813</v>
      </c>
      <c r="AE318" s="9">
        <v>2820545.7029999997</v>
      </c>
      <c r="AG318" s="9">
        <f t="shared" si="102"/>
        <v>1142921.1100000003</v>
      </c>
      <c r="AI318" s="21">
        <f t="shared" si="103"/>
        <v>0.4052127603478866</v>
      </c>
    </row>
    <row r="319" spans="1:35" ht="12.75" outlineLevel="1">
      <c r="A319" s="1" t="s">
        <v>791</v>
      </c>
      <c r="B319" s="16" t="s">
        <v>792</v>
      </c>
      <c r="C319" s="1" t="s">
        <v>1248</v>
      </c>
      <c r="E319" s="5">
        <v>33.847</v>
      </c>
      <c r="G319" s="5">
        <v>0</v>
      </c>
      <c r="I319" s="9">
        <f t="shared" si="96"/>
        <v>33.847</v>
      </c>
      <c r="K319" s="21" t="str">
        <f t="shared" si="97"/>
        <v>N.M.</v>
      </c>
      <c r="M319" s="9">
        <v>33.847</v>
      </c>
      <c r="O319" s="9">
        <v>0</v>
      </c>
      <c r="Q319" s="9">
        <f t="shared" si="98"/>
        <v>33.847</v>
      </c>
      <c r="S319" s="21" t="str">
        <f t="shared" si="99"/>
        <v>N.M.</v>
      </c>
      <c r="U319" s="9">
        <v>33.847</v>
      </c>
      <c r="W319" s="9">
        <v>0</v>
      </c>
      <c r="Y319" s="9">
        <f t="shared" si="100"/>
        <v>33.847</v>
      </c>
      <c r="AA319" s="21" t="str">
        <f t="shared" si="101"/>
        <v>N.M.</v>
      </c>
      <c r="AC319" s="9">
        <v>33.847</v>
      </c>
      <c r="AE319" s="9">
        <v>2.391</v>
      </c>
      <c r="AG319" s="9">
        <f t="shared" si="102"/>
        <v>31.456000000000003</v>
      </c>
      <c r="AI319" s="21" t="str">
        <f t="shared" si="103"/>
        <v>N.M.</v>
      </c>
    </row>
    <row r="320" spans="1:35" ht="12.75" outlineLevel="1">
      <c r="A320" s="1" t="s">
        <v>793</v>
      </c>
      <c r="B320" s="16" t="s">
        <v>794</v>
      </c>
      <c r="C320" s="1" t="s">
        <v>1249</v>
      </c>
      <c r="E320" s="5">
        <v>0</v>
      </c>
      <c r="G320" s="5">
        <v>0</v>
      </c>
      <c r="I320" s="9">
        <f t="shared" si="96"/>
        <v>0</v>
      </c>
      <c r="K320" s="21">
        <f t="shared" si="97"/>
        <v>0</v>
      </c>
      <c r="M320" s="9">
        <v>3765.697</v>
      </c>
      <c r="O320" s="9">
        <v>768.105</v>
      </c>
      <c r="Q320" s="9">
        <f t="shared" si="98"/>
        <v>2997.592</v>
      </c>
      <c r="S320" s="21">
        <f t="shared" si="99"/>
        <v>3.9025810273335027</v>
      </c>
      <c r="U320" s="9">
        <v>5797.608</v>
      </c>
      <c r="W320" s="9">
        <v>2684.978</v>
      </c>
      <c r="Y320" s="9">
        <f t="shared" si="100"/>
        <v>3112.63</v>
      </c>
      <c r="AA320" s="21">
        <f t="shared" si="101"/>
        <v>1.1592757929487691</v>
      </c>
      <c r="AC320" s="9">
        <v>8406.669</v>
      </c>
      <c r="AE320" s="9">
        <v>10818.247</v>
      </c>
      <c r="AG320" s="9">
        <f t="shared" si="102"/>
        <v>-2411.5779999999995</v>
      </c>
      <c r="AI320" s="21">
        <f t="shared" si="103"/>
        <v>-0.22291763166435372</v>
      </c>
    </row>
    <row r="321" spans="1:35" ht="12.75" outlineLevel="1">
      <c r="A321" s="1" t="s">
        <v>795</v>
      </c>
      <c r="B321" s="16" t="s">
        <v>796</v>
      </c>
      <c r="C321" s="1" t="s">
        <v>1238</v>
      </c>
      <c r="E321" s="5">
        <v>349.214</v>
      </c>
      <c r="G321" s="5">
        <v>674.046</v>
      </c>
      <c r="I321" s="9">
        <f t="shared" si="96"/>
        <v>-324.83200000000005</v>
      </c>
      <c r="K321" s="21">
        <f t="shared" si="97"/>
        <v>-0.4819136972847551</v>
      </c>
      <c r="M321" s="9">
        <v>3658.73</v>
      </c>
      <c r="O321" s="9">
        <v>1600.824</v>
      </c>
      <c r="Q321" s="9">
        <f t="shared" si="98"/>
        <v>2057.906</v>
      </c>
      <c r="S321" s="21">
        <f t="shared" si="99"/>
        <v>1.2855292024607325</v>
      </c>
      <c r="U321" s="9">
        <v>4634.494000000001</v>
      </c>
      <c r="W321" s="9">
        <v>3222.868</v>
      </c>
      <c r="Y321" s="9">
        <f t="shared" si="100"/>
        <v>1411.6260000000007</v>
      </c>
      <c r="AA321" s="21">
        <f t="shared" si="101"/>
        <v>0.4380030457344206</v>
      </c>
      <c r="AC321" s="9">
        <v>8684.018</v>
      </c>
      <c r="AE321" s="9">
        <v>9667.514000000001</v>
      </c>
      <c r="AG321" s="9">
        <f t="shared" si="102"/>
        <v>-983.496000000001</v>
      </c>
      <c r="AI321" s="21">
        <f t="shared" si="103"/>
        <v>-0.1017320481770185</v>
      </c>
    </row>
    <row r="322" spans="1:35" ht="12.75" outlineLevel="1">
      <c r="A322" s="1" t="s">
        <v>797</v>
      </c>
      <c r="B322" s="16" t="s">
        <v>798</v>
      </c>
      <c r="C322" s="1" t="s">
        <v>1239</v>
      </c>
      <c r="E322" s="5">
        <v>0</v>
      </c>
      <c r="G322" s="5">
        <v>12289.407</v>
      </c>
      <c r="I322" s="9">
        <f t="shared" si="96"/>
        <v>-12289.407</v>
      </c>
      <c r="K322" s="21" t="str">
        <f t="shared" si="97"/>
        <v>N.M.</v>
      </c>
      <c r="M322" s="9">
        <v>130.64600000000002</v>
      </c>
      <c r="O322" s="9">
        <v>20917.794</v>
      </c>
      <c r="Q322" s="9">
        <f t="shared" si="98"/>
        <v>-20787.148</v>
      </c>
      <c r="S322" s="21">
        <f t="shared" si="99"/>
        <v>-0.9937543127157672</v>
      </c>
      <c r="U322" s="9">
        <v>3635.4350000000004</v>
      </c>
      <c r="W322" s="9">
        <v>21924.446</v>
      </c>
      <c r="Y322" s="9">
        <f t="shared" si="100"/>
        <v>-18289.011</v>
      </c>
      <c r="AA322" s="21">
        <f t="shared" si="101"/>
        <v>-0.8341834954461335</v>
      </c>
      <c r="AC322" s="9">
        <v>23428.131</v>
      </c>
      <c r="AE322" s="9">
        <v>27991.259</v>
      </c>
      <c r="AG322" s="9">
        <f t="shared" si="102"/>
        <v>-4563.127999999997</v>
      </c>
      <c r="AI322" s="21">
        <f t="shared" si="103"/>
        <v>-0.1630197484150319</v>
      </c>
    </row>
    <row r="323" spans="1:35" ht="12.75" outlineLevel="1">
      <c r="A323" s="1" t="s">
        <v>799</v>
      </c>
      <c r="B323" s="16" t="s">
        <v>800</v>
      </c>
      <c r="C323" s="1" t="s">
        <v>1246</v>
      </c>
      <c r="E323" s="5">
        <v>31681.057</v>
      </c>
      <c r="G323" s="5">
        <v>69482.968</v>
      </c>
      <c r="I323" s="9">
        <f t="shared" si="96"/>
        <v>-37801.91099999999</v>
      </c>
      <c r="K323" s="21">
        <f t="shared" si="97"/>
        <v>-0.5440457149153444</v>
      </c>
      <c r="M323" s="9">
        <v>127540.596</v>
      </c>
      <c r="O323" s="9">
        <v>242724.394</v>
      </c>
      <c r="Q323" s="9">
        <f t="shared" si="98"/>
        <v>-115183.798</v>
      </c>
      <c r="S323" s="21">
        <f t="shared" si="99"/>
        <v>-0.47454561983580434</v>
      </c>
      <c r="U323" s="9">
        <v>256608.979</v>
      </c>
      <c r="W323" s="9">
        <v>380732.263</v>
      </c>
      <c r="Y323" s="9">
        <f t="shared" si="100"/>
        <v>-124123.28399999999</v>
      </c>
      <c r="AA323" s="21">
        <f t="shared" si="101"/>
        <v>-0.32601199336763326</v>
      </c>
      <c r="AC323" s="9">
        <v>769605.976</v>
      </c>
      <c r="AE323" s="9">
        <v>815921.8910000001</v>
      </c>
      <c r="AG323" s="9">
        <f t="shared" si="102"/>
        <v>-46315.91500000004</v>
      </c>
      <c r="AI323" s="21">
        <f t="shared" si="103"/>
        <v>-0.05676513341642899</v>
      </c>
    </row>
    <row r="324" spans="1:35" ht="12.75" outlineLevel="1">
      <c r="A324" s="1" t="s">
        <v>801</v>
      </c>
      <c r="B324" s="16" t="s">
        <v>802</v>
      </c>
      <c r="C324" s="1" t="s">
        <v>1247</v>
      </c>
      <c r="E324" s="5">
        <v>890629.203</v>
      </c>
      <c r="G324" s="5">
        <v>1093798.918</v>
      </c>
      <c r="I324" s="9">
        <f t="shared" si="96"/>
        <v>-203169.71500000008</v>
      </c>
      <c r="K324" s="21">
        <f t="shared" si="97"/>
        <v>-0.18574686046635866</v>
      </c>
      <c r="M324" s="9">
        <v>2527672.699</v>
      </c>
      <c r="O324" s="9">
        <v>3312501.232</v>
      </c>
      <c r="Q324" s="9">
        <f t="shared" si="98"/>
        <v>-784828.5329999998</v>
      </c>
      <c r="S324" s="21">
        <f t="shared" si="99"/>
        <v>-0.23692928033301933</v>
      </c>
      <c r="U324" s="9">
        <v>5029708.634</v>
      </c>
      <c r="W324" s="9">
        <v>5113456.568</v>
      </c>
      <c r="Y324" s="9">
        <f t="shared" si="100"/>
        <v>-83747.93400000036</v>
      </c>
      <c r="AA324" s="21">
        <f t="shared" si="101"/>
        <v>-0.01637794960929066</v>
      </c>
      <c r="AC324" s="9">
        <v>13940825.292</v>
      </c>
      <c r="AE324" s="9">
        <v>13121797.826000001</v>
      </c>
      <c r="AG324" s="9">
        <f t="shared" si="102"/>
        <v>819027.4659999982</v>
      </c>
      <c r="AI324" s="21">
        <f t="shared" si="103"/>
        <v>0.0624173209235969</v>
      </c>
    </row>
    <row r="325" spans="1:35" ht="12.75" outlineLevel="1">
      <c r="A325" s="1" t="s">
        <v>803</v>
      </c>
      <c r="B325" s="16" t="s">
        <v>804</v>
      </c>
      <c r="C325" s="1" t="s">
        <v>1250</v>
      </c>
      <c r="E325" s="5">
        <v>3922.561</v>
      </c>
      <c r="G325" s="5">
        <v>12278.47</v>
      </c>
      <c r="I325" s="9">
        <f t="shared" si="96"/>
        <v>-8355.909</v>
      </c>
      <c r="K325" s="21">
        <f t="shared" si="97"/>
        <v>-0.6805334052206831</v>
      </c>
      <c r="M325" s="9">
        <v>13037.538</v>
      </c>
      <c r="O325" s="9">
        <v>38661.198000000004</v>
      </c>
      <c r="Q325" s="9">
        <f t="shared" si="98"/>
        <v>-25623.660000000003</v>
      </c>
      <c r="S325" s="21">
        <f t="shared" si="99"/>
        <v>-0.6627745989661262</v>
      </c>
      <c r="U325" s="9">
        <v>22878.882</v>
      </c>
      <c r="W325" s="9">
        <v>54901.692</v>
      </c>
      <c r="Y325" s="9">
        <f t="shared" si="100"/>
        <v>-32022.81</v>
      </c>
      <c r="AA325" s="21">
        <f t="shared" si="101"/>
        <v>-0.5832754662643184</v>
      </c>
      <c r="AC325" s="9">
        <v>68792.349</v>
      </c>
      <c r="AE325" s="9">
        <v>118837.933</v>
      </c>
      <c r="AG325" s="9">
        <f t="shared" si="102"/>
        <v>-50045.584</v>
      </c>
      <c r="AI325" s="21">
        <f t="shared" si="103"/>
        <v>-0.42112465890836387</v>
      </c>
    </row>
    <row r="326" spans="1:35" ht="12.75" outlineLevel="1">
      <c r="A326" s="1" t="s">
        <v>805</v>
      </c>
      <c r="B326" s="16" t="s">
        <v>806</v>
      </c>
      <c r="C326" s="1" t="s">
        <v>1248</v>
      </c>
      <c r="E326" s="5">
        <v>40054.089</v>
      </c>
      <c r="G326" s="5">
        <v>17118.497</v>
      </c>
      <c r="I326" s="9">
        <f t="shared" si="96"/>
        <v>22935.592</v>
      </c>
      <c r="K326" s="21">
        <f t="shared" si="97"/>
        <v>1.3398134193673663</v>
      </c>
      <c r="M326" s="9">
        <v>79296.527</v>
      </c>
      <c r="O326" s="9">
        <v>46039.032</v>
      </c>
      <c r="Q326" s="9">
        <f t="shared" si="98"/>
        <v>33257.495</v>
      </c>
      <c r="S326" s="21">
        <f t="shared" si="99"/>
        <v>0.7223760699399588</v>
      </c>
      <c r="U326" s="9">
        <v>113707.728</v>
      </c>
      <c r="W326" s="9">
        <v>82008.721</v>
      </c>
      <c r="Y326" s="9">
        <f t="shared" si="100"/>
        <v>31699.006999999998</v>
      </c>
      <c r="AA326" s="21">
        <f t="shared" si="101"/>
        <v>0.3865321469895866</v>
      </c>
      <c r="AC326" s="9">
        <v>266718.499</v>
      </c>
      <c r="AE326" s="9">
        <v>197389.749</v>
      </c>
      <c r="AG326" s="9">
        <f t="shared" si="102"/>
        <v>69328.75</v>
      </c>
      <c r="AI326" s="21">
        <f t="shared" si="103"/>
        <v>0.35122771243809625</v>
      </c>
    </row>
    <row r="327" spans="1:35" ht="12.75" outlineLevel="1">
      <c r="A327" s="1" t="s">
        <v>807</v>
      </c>
      <c r="B327" s="16" t="s">
        <v>808</v>
      </c>
      <c r="C327" s="1" t="s">
        <v>1251</v>
      </c>
      <c r="E327" s="5">
        <v>52862.007</v>
      </c>
      <c r="G327" s="5">
        <v>341.13300000000004</v>
      </c>
      <c r="I327" s="9">
        <f t="shared" si="96"/>
        <v>52520.873999999996</v>
      </c>
      <c r="K327" s="21" t="str">
        <f t="shared" si="97"/>
        <v>N.M.</v>
      </c>
      <c r="M327" s="9">
        <v>218311.273</v>
      </c>
      <c r="O327" s="9">
        <v>78804.014</v>
      </c>
      <c r="Q327" s="9">
        <f t="shared" si="98"/>
        <v>139507.259</v>
      </c>
      <c r="S327" s="21">
        <f t="shared" si="99"/>
        <v>1.7703065100211772</v>
      </c>
      <c r="U327" s="9">
        <v>356876.722</v>
      </c>
      <c r="W327" s="9">
        <v>151470.695</v>
      </c>
      <c r="Y327" s="9">
        <f t="shared" si="100"/>
        <v>205406.027</v>
      </c>
      <c r="AA327" s="21">
        <f t="shared" si="101"/>
        <v>1.3560776690170993</v>
      </c>
      <c r="AC327" s="9">
        <v>771888.616</v>
      </c>
      <c r="AE327" s="9">
        <v>393260.98600000003</v>
      </c>
      <c r="AG327" s="9">
        <f t="shared" si="102"/>
        <v>378627.63</v>
      </c>
      <c r="AI327" s="21">
        <f t="shared" si="103"/>
        <v>0.9627897083083649</v>
      </c>
    </row>
    <row r="328" spans="1:35" ht="12.75" outlineLevel="1">
      <c r="A328" s="1" t="s">
        <v>809</v>
      </c>
      <c r="B328" s="16" t="s">
        <v>810</v>
      </c>
      <c r="C328" s="1" t="s">
        <v>1252</v>
      </c>
      <c r="E328" s="5">
        <v>4489.224</v>
      </c>
      <c r="G328" s="5">
        <v>2623.588</v>
      </c>
      <c r="I328" s="9">
        <f t="shared" si="96"/>
        <v>1865.636</v>
      </c>
      <c r="K328" s="21">
        <f t="shared" si="97"/>
        <v>0.7111009807942404</v>
      </c>
      <c r="M328" s="9">
        <v>17750.435</v>
      </c>
      <c r="O328" s="9">
        <v>10452.058</v>
      </c>
      <c r="Q328" s="9">
        <f t="shared" si="98"/>
        <v>7298.377</v>
      </c>
      <c r="S328" s="21">
        <f t="shared" si="99"/>
        <v>0.6982717661918829</v>
      </c>
      <c r="U328" s="9">
        <v>29253.286</v>
      </c>
      <c r="W328" s="9">
        <v>18576.631</v>
      </c>
      <c r="Y328" s="9">
        <f t="shared" si="100"/>
        <v>10676.654999999999</v>
      </c>
      <c r="AA328" s="21">
        <f t="shared" si="101"/>
        <v>0.5747358065087258</v>
      </c>
      <c r="AC328" s="9">
        <v>49535.054000000004</v>
      </c>
      <c r="AE328" s="9">
        <v>33334.996</v>
      </c>
      <c r="AG328" s="9">
        <f t="shared" si="102"/>
        <v>16200.058000000005</v>
      </c>
      <c r="AI328" s="21">
        <f t="shared" si="103"/>
        <v>0.485977499442328</v>
      </c>
    </row>
    <row r="329" spans="1:35" ht="12.75" outlineLevel="1">
      <c r="A329" s="1" t="s">
        <v>811</v>
      </c>
      <c r="B329" s="16" t="s">
        <v>812</v>
      </c>
      <c r="C329" s="1" t="s">
        <v>1253</v>
      </c>
      <c r="E329" s="5">
        <v>13488.635</v>
      </c>
      <c r="G329" s="5">
        <v>11342.539</v>
      </c>
      <c r="I329" s="9">
        <f t="shared" si="96"/>
        <v>2146.0959999999995</v>
      </c>
      <c r="K329" s="21">
        <f t="shared" si="97"/>
        <v>0.18920772500760186</v>
      </c>
      <c r="M329" s="9">
        <v>45576.705</v>
      </c>
      <c r="O329" s="9">
        <v>36098.013</v>
      </c>
      <c r="Q329" s="9">
        <f t="shared" si="98"/>
        <v>9478.692000000003</v>
      </c>
      <c r="S329" s="21">
        <f t="shared" si="99"/>
        <v>0.26258209835538604</v>
      </c>
      <c r="U329" s="9">
        <v>67751.459</v>
      </c>
      <c r="W329" s="9">
        <v>55105.859</v>
      </c>
      <c r="Y329" s="9">
        <f t="shared" si="100"/>
        <v>12645.600000000006</v>
      </c>
      <c r="AA329" s="21">
        <f t="shared" si="101"/>
        <v>0.22947832098942522</v>
      </c>
      <c r="AC329" s="9">
        <v>164907.456</v>
      </c>
      <c r="AE329" s="9">
        <v>104515.29699999999</v>
      </c>
      <c r="AG329" s="9">
        <f t="shared" si="102"/>
        <v>60392.159000000014</v>
      </c>
      <c r="AI329" s="21">
        <f t="shared" si="103"/>
        <v>0.5778308126512812</v>
      </c>
    </row>
    <row r="330" spans="1:35" ht="12.75" outlineLevel="1">
      <c r="A330" s="1" t="s">
        <v>813</v>
      </c>
      <c r="B330" s="16" t="s">
        <v>814</v>
      </c>
      <c r="C330" s="1" t="s">
        <v>1254</v>
      </c>
      <c r="E330" s="5">
        <v>27702.047</v>
      </c>
      <c r="G330" s="5">
        <v>22864.367</v>
      </c>
      <c r="I330" s="9">
        <f t="shared" si="96"/>
        <v>4837.68</v>
      </c>
      <c r="K330" s="21">
        <f t="shared" si="97"/>
        <v>0.21158162830398938</v>
      </c>
      <c r="M330" s="9">
        <v>70920.831</v>
      </c>
      <c r="O330" s="9">
        <v>72646.225</v>
      </c>
      <c r="Q330" s="9">
        <f t="shared" si="98"/>
        <v>-1725.3940000000002</v>
      </c>
      <c r="S330" s="21">
        <f t="shared" si="99"/>
        <v>-0.02375063535648274</v>
      </c>
      <c r="U330" s="9">
        <v>98461.304</v>
      </c>
      <c r="W330" s="9">
        <v>139216.062</v>
      </c>
      <c r="Y330" s="9">
        <f t="shared" si="100"/>
        <v>-40754.758</v>
      </c>
      <c r="AA330" s="21">
        <f t="shared" si="101"/>
        <v>-0.2927446547080178</v>
      </c>
      <c r="AC330" s="9">
        <v>326333.504</v>
      </c>
      <c r="AE330" s="9">
        <v>271255.712</v>
      </c>
      <c r="AG330" s="9">
        <f t="shared" si="102"/>
        <v>55077.792000000016</v>
      </c>
      <c r="AI330" s="21">
        <f t="shared" si="103"/>
        <v>0.2030474919547501</v>
      </c>
    </row>
    <row r="331" spans="1:35" ht="12.75" outlineLevel="1">
      <c r="A331" s="1" t="s">
        <v>815</v>
      </c>
      <c r="B331" s="16" t="s">
        <v>816</v>
      </c>
      <c r="C331" s="1" t="s">
        <v>1255</v>
      </c>
      <c r="E331" s="5">
        <v>0</v>
      </c>
      <c r="G331" s="5">
        <v>8.06</v>
      </c>
      <c r="I331" s="9">
        <f t="shared" si="96"/>
        <v>-8.06</v>
      </c>
      <c r="K331" s="21" t="str">
        <f t="shared" si="97"/>
        <v>N.M.</v>
      </c>
      <c r="M331" s="9">
        <v>55.62</v>
      </c>
      <c r="O331" s="9">
        <v>1815.93</v>
      </c>
      <c r="Q331" s="9">
        <f t="shared" si="98"/>
        <v>-1760.3100000000002</v>
      </c>
      <c r="S331" s="21">
        <f t="shared" si="99"/>
        <v>-0.969371066065322</v>
      </c>
      <c r="U331" s="9">
        <v>53.11</v>
      </c>
      <c r="W331" s="9">
        <v>2622.33</v>
      </c>
      <c r="Y331" s="9">
        <f t="shared" si="100"/>
        <v>-2569.22</v>
      </c>
      <c r="AA331" s="21">
        <f t="shared" si="101"/>
        <v>-0.9797470188725294</v>
      </c>
      <c r="AC331" s="9">
        <v>1176.91</v>
      </c>
      <c r="AE331" s="9">
        <v>2775.09</v>
      </c>
      <c r="AG331" s="9">
        <f t="shared" si="102"/>
        <v>-1598.18</v>
      </c>
      <c r="AI331" s="21">
        <f t="shared" si="103"/>
        <v>-0.5759020428166294</v>
      </c>
    </row>
    <row r="332" spans="1:35" ht="12.75" outlineLevel="1">
      <c r="A332" s="1" t="s">
        <v>817</v>
      </c>
      <c r="B332" s="16" t="s">
        <v>818</v>
      </c>
      <c r="C332" s="1" t="s">
        <v>1256</v>
      </c>
      <c r="E332" s="5">
        <v>19829.991</v>
      </c>
      <c r="G332" s="5">
        <v>44217.321</v>
      </c>
      <c r="I332" s="9">
        <f t="shared" si="96"/>
        <v>-24387.33</v>
      </c>
      <c r="K332" s="21">
        <f t="shared" si="97"/>
        <v>-0.5515334137950149</v>
      </c>
      <c r="M332" s="9">
        <v>66024.689</v>
      </c>
      <c r="O332" s="9">
        <v>112857.407</v>
      </c>
      <c r="Q332" s="9">
        <f t="shared" si="98"/>
        <v>-46832.71800000001</v>
      </c>
      <c r="S332" s="21">
        <f t="shared" si="99"/>
        <v>-0.414972479387197</v>
      </c>
      <c r="U332" s="9">
        <v>105051.744</v>
      </c>
      <c r="W332" s="9">
        <v>147745.414</v>
      </c>
      <c r="Y332" s="9">
        <f t="shared" si="100"/>
        <v>-42693.669999999984</v>
      </c>
      <c r="AA332" s="21">
        <f t="shared" si="101"/>
        <v>-0.28896781865594817</v>
      </c>
      <c r="AC332" s="9">
        <v>325931.227</v>
      </c>
      <c r="AE332" s="9">
        <v>452880.122</v>
      </c>
      <c r="AG332" s="9">
        <f t="shared" si="102"/>
        <v>-126948.89499999996</v>
      </c>
      <c r="AI332" s="21">
        <f t="shared" si="103"/>
        <v>-0.2803145663346204</v>
      </c>
    </row>
    <row r="333" spans="1:35" ht="12.75" outlineLevel="1">
      <c r="A333" s="1" t="s">
        <v>819</v>
      </c>
      <c r="B333" s="16" t="s">
        <v>820</v>
      </c>
      <c r="C333" s="1" t="s">
        <v>1257</v>
      </c>
      <c r="E333" s="5">
        <v>2913.05</v>
      </c>
      <c r="G333" s="5">
        <v>2595.027</v>
      </c>
      <c r="I333" s="9">
        <f t="shared" si="96"/>
        <v>318.02300000000014</v>
      </c>
      <c r="K333" s="21">
        <f t="shared" si="97"/>
        <v>0.12255094070312184</v>
      </c>
      <c r="M333" s="9">
        <v>12067.56</v>
      </c>
      <c r="O333" s="9">
        <v>10146.373</v>
      </c>
      <c r="Q333" s="9">
        <f t="shared" si="98"/>
        <v>1921.187</v>
      </c>
      <c r="S333" s="21">
        <f t="shared" si="99"/>
        <v>0.18934716868776655</v>
      </c>
      <c r="U333" s="9">
        <v>16352.465</v>
      </c>
      <c r="W333" s="9">
        <v>22248.8</v>
      </c>
      <c r="Y333" s="9">
        <f t="shared" si="100"/>
        <v>-5896.334999999999</v>
      </c>
      <c r="AA333" s="21">
        <f t="shared" si="101"/>
        <v>-0.2650181133364496</v>
      </c>
      <c r="AC333" s="9">
        <v>37718.104</v>
      </c>
      <c r="AE333" s="9">
        <v>163064.13199999998</v>
      </c>
      <c r="AG333" s="9">
        <f t="shared" si="102"/>
        <v>-125346.02799999999</v>
      </c>
      <c r="AI333" s="21">
        <f t="shared" si="103"/>
        <v>-0.7686915967516388</v>
      </c>
    </row>
    <row r="334" spans="1:35" ht="12.75" outlineLevel="1">
      <c r="A334" s="1" t="s">
        <v>821</v>
      </c>
      <c r="B334" s="16" t="s">
        <v>822</v>
      </c>
      <c r="C334" s="1" t="s">
        <v>1258</v>
      </c>
      <c r="E334" s="5">
        <v>2.95</v>
      </c>
      <c r="G334" s="5">
        <v>5.91</v>
      </c>
      <c r="I334" s="9">
        <f t="shared" si="96"/>
        <v>-2.96</v>
      </c>
      <c r="K334" s="21">
        <f t="shared" si="97"/>
        <v>-0.5008460236886633</v>
      </c>
      <c r="M334" s="9">
        <v>27.46</v>
      </c>
      <c r="O334" s="9">
        <v>13.59</v>
      </c>
      <c r="Q334" s="9">
        <f t="shared" si="98"/>
        <v>13.870000000000001</v>
      </c>
      <c r="S334" s="21">
        <f t="shared" si="99"/>
        <v>1.0206033848417955</v>
      </c>
      <c r="U334" s="9">
        <v>45.34</v>
      </c>
      <c r="W334" s="9">
        <v>29.13</v>
      </c>
      <c r="Y334" s="9">
        <f t="shared" si="100"/>
        <v>16.210000000000004</v>
      </c>
      <c r="AA334" s="21">
        <f t="shared" si="101"/>
        <v>0.5564709921043599</v>
      </c>
      <c r="AC334" s="9">
        <v>104.57</v>
      </c>
      <c r="AE334" s="9">
        <v>78.04</v>
      </c>
      <c r="AG334" s="9">
        <f t="shared" si="102"/>
        <v>26.529999999999987</v>
      </c>
      <c r="AI334" s="21">
        <f t="shared" si="103"/>
        <v>0.33995386981035347</v>
      </c>
    </row>
    <row r="335" spans="1:35" ht="12.75" outlineLevel="1">
      <c r="A335" s="1" t="s">
        <v>823</v>
      </c>
      <c r="B335" s="16" t="s">
        <v>824</v>
      </c>
      <c r="C335" s="1" t="s">
        <v>1259</v>
      </c>
      <c r="E335" s="5">
        <v>84572.068</v>
      </c>
      <c r="G335" s="5">
        <v>98426.217</v>
      </c>
      <c r="I335" s="9">
        <f t="shared" si="96"/>
        <v>-13854.149000000005</v>
      </c>
      <c r="K335" s="21">
        <f t="shared" si="97"/>
        <v>-0.1407566949362689</v>
      </c>
      <c r="M335" s="9">
        <v>287628.572</v>
      </c>
      <c r="O335" s="9">
        <v>318830.552</v>
      </c>
      <c r="Q335" s="9">
        <f t="shared" si="98"/>
        <v>-31201.98000000004</v>
      </c>
      <c r="S335" s="21">
        <f t="shared" si="99"/>
        <v>-0.09786383332548393</v>
      </c>
      <c r="U335" s="9">
        <v>458329.957</v>
      </c>
      <c r="W335" s="9">
        <v>463561.837</v>
      </c>
      <c r="Y335" s="9">
        <f t="shared" si="100"/>
        <v>-5231.880000000005</v>
      </c>
      <c r="AA335" s="21">
        <f t="shared" si="101"/>
        <v>-0.011286261254504444</v>
      </c>
      <c r="AC335" s="9">
        <v>1067955.27</v>
      </c>
      <c r="AE335" s="9">
        <v>1019257.625</v>
      </c>
      <c r="AG335" s="9">
        <f t="shared" si="102"/>
        <v>48697.64500000002</v>
      </c>
      <c r="AI335" s="21">
        <f t="shared" si="103"/>
        <v>0.04777756261573223</v>
      </c>
    </row>
    <row r="336" spans="1:35" ht="12.75" outlineLevel="1">
      <c r="A336" s="1" t="s">
        <v>825</v>
      </c>
      <c r="B336" s="16" t="s">
        <v>826</v>
      </c>
      <c r="C336" s="1" t="s">
        <v>1260</v>
      </c>
      <c r="E336" s="5">
        <v>57.94</v>
      </c>
      <c r="G336" s="5">
        <v>0</v>
      </c>
      <c r="I336" s="9">
        <f t="shared" si="96"/>
        <v>57.94</v>
      </c>
      <c r="K336" s="21" t="str">
        <f t="shared" si="97"/>
        <v>N.M.</v>
      </c>
      <c r="M336" s="9">
        <v>497.85</v>
      </c>
      <c r="O336" s="9">
        <v>58.73</v>
      </c>
      <c r="Q336" s="9">
        <f t="shared" si="98"/>
        <v>439.12</v>
      </c>
      <c r="S336" s="21">
        <f t="shared" si="99"/>
        <v>7.476928316022477</v>
      </c>
      <c r="U336" s="9">
        <v>6501.27</v>
      </c>
      <c r="W336" s="9">
        <v>664.17</v>
      </c>
      <c r="Y336" s="9">
        <f t="shared" si="100"/>
        <v>5837.1</v>
      </c>
      <c r="AA336" s="21">
        <f t="shared" si="101"/>
        <v>8.788563169068162</v>
      </c>
      <c r="AC336" s="9">
        <v>6501.27</v>
      </c>
      <c r="AE336" s="9">
        <v>3418.55</v>
      </c>
      <c r="AG336" s="9">
        <f t="shared" si="102"/>
        <v>3082.7200000000003</v>
      </c>
      <c r="AI336" s="21">
        <f t="shared" si="103"/>
        <v>0.9017624431410979</v>
      </c>
    </row>
    <row r="337" spans="1:68" s="90" customFormat="1" ht="12.75">
      <c r="A337" s="90" t="s">
        <v>34</v>
      </c>
      <c r="B337" s="91"/>
      <c r="C337" s="77" t="s">
        <v>1261</v>
      </c>
      <c r="D337" s="105"/>
      <c r="E337" s="105">
        <v>4542268.557000001</v>
      </c>
      <c r="F337" s="105"/>
      <c r="G337" s="105">
        <v>3330576.15</v>
      </c>
      <c r="H337" s="105"/>
      <c r="I337" s="9">
        <f>+E337-G337</f>
        <v>1211692.407000001</v>
      </c>
      <c r="J337" s="37" t="str">
        <f>IF((+E337-G337)=(I337),"  ",$AO$500)</f>
        <v>  </v>
      </c>
      <c r="K337" s="38">
        <f>IF(G337&lt;0,IF(I337=0,0,IF(OR(G337=0,E337=0),"N.M.",IF(ABS(I337/G337)&gt;=10,"N.M.",I337/(-G337)))),IF(I337=0,0,IF(OR(G337=0,E337=0),"N.M.",IF(ABS(I337/G337)&gt;=10,"N.M.",I337/G337))))</f>
        <v>0.3638086482424373</v>
      </c>
      <c r="L337" s="39"/>
      <c r="M337" s="5">
        <v>10467265.311000003</v>
      </c>
      <c r="N337" s="9"/>
      <c r="O337" s="5">
        <v>8409963.734</v>
      </c>
      <c r="P337" s="9"/>
      <c r="Q337" s="9">
        <f>(+M337-O337)</f>
        <v>2057301.5770000033</v>
      </c>
      <c r="R337" s="37" t="str">
        <f>IF((+M337-O337)=(Q337),"  ",$AO$500)</f>
        <v>  </v>
      </c>
      <c r="S337" s="38">
        <f>IF(O337&lt;0,IF(Q337=0,0,IF(OR(O337=0,M337=0),"N.M.",IF(ABS(Q337/O337)&gt;=10,"N.M.",Q337/(-O337)))),IF(Q337=0,0,IF(OR(O337=0,M337=0),"N.M.",IF(ABS(Q337/O337)&gt;=10,"N.M.",Q337/O337))))</f>
        <v>0.24462668830338663</v>
      </c>
      <c r="T337" s="39"/>
      <c r="U337" s="9">
        <v>15889773.462999998</v>
      </c>
      <c r="V337" s="9"/>
      <c r="W337" s="9">
        <v>12665212.993</v>
      </c>
      <c r="X337" s="9"/>
      <c r="Y337" s="9">
        <f>(+U337-W337)</f>
        <v>3224560.469999997</v>
      </c>
      <c r="Z337" s="37" t="str">
        <f>IF((+U337-W337)=(Y337),"  ",$AO$500)</f>
        <v>  </v>
      </c>
      <c r="AA337" s="38">
        <f>IF(W337&lt;0,IF(Y337=0,0,IF(OR(W337=0,U337=0),"N.M.",IF(ABS(Y337/W337)&gt;=10,"N.M.",Y337/(-W337)))),IF(Y337=0,0,IF(OR(W337=0,U337=0),"N.M.",IF(ABS(Y337/W337)&gt;=10,"N.M.",Y337/W337))))</f>
        <v>0.25459978223676105</v>
      </c>
      <c r="AB337" s="39"/>
      <c r="AC337" s="9">
        <v>38654549.162000015</v>
      </c>
      <c r="AD337" s="9"/>
      <c r="AE337" s="9">
        <v>32186692.298000008</v>
      </c>
      <c r="AF337" s="9"/>
      <c r="AG337" s="9">
        <f>(+AC337-AE337)</f>
        <v>6467856.8640000075</v>
      </c>
      <c r="AH337" s="37" t="str">
        <f>IF((+AC337-AE337)=(AG337),"  ",$AO$500)</f>
        <v>  </v>
      </c>
      <c r="AI337" s="38">
        <f>IF(AE337&lt;0,IF(AG337=0,0,IF(OR(AE337=0,AC337=0),"N.M.",IF(ABS(AG337/AE337)&gt;=10,"N.M.",AG337/(-AE337)))),IF(AG337=0,0,IF(OR(AE337=0,AC337=0),"N.M.",IF(ABS(AG337/AE337)&gt;=10,"N.M.",AG337/AE337))))</f>
        <v>0.20094816839572863</v>
      </c>
      <c r="AJ337" s="105"/>
      <c r="AK337" s="105"/>
      <c r="AL337" s="105"/>
      <c r="AM337" s="105"/>
      <c r="AN337" s="105"/>
      <c r="AO337" s="105"/>
      <c r="AP337" s="106"/>
      <c r="AQ337" s="107"/>
      <c r="AR337" s="108"/>
      <c r="AS337" s="105"/>
      <c r="AT337" s="105"/>
      <c r="AU337" s="105"/>
      <c r="AV337" s="105"/>
      <c r="AW337" s="105"/>
      <c r="AX337" s="106"/>
      <c r="AY337" s="107"/>
      <c r="AZ337" s="108"/>
      <c r="BA337" s="105"/>
      <c r="BB337" s="105"/>
      <c r="BC337" s="105"/>
      <c r="BD337" s="106"/>
      <c r="BE337" s="107"/>
      <c r="BF337" s="108"/>
      <c r="BG337" s="105"/>
      <c r="BH337" s="109"/>
      <c r="BI337" s="105"/>
      <c r="BJ337" s="109"/>
      <c r="BK337" s="105"/>
      <c r="BL337" s="109"/>
      <c r="BM337" s="105"/>
      <c r="BN337" s="97"/>
      <c r="BO337" s="97"/>
      <c r="BP337" s="97"/>
    </row>
    <row r="338" spans="1:68" s="17" customFormat="1" ht="12.75">
      <c r="A338" s="17" t="s">
        <v>35</v>
      </c>
      <c r="B338" s="98"/>
      <c r="C338" s="17" t="s">
        <v>36</v>
      </c>
      <c r="D338" s="18"/>
      <c r="E338" s="18">
        <v>37301290.951000005</v>
      </c>
      <c r="F338" s="18"/>
      <c r="G338" s="18">
        <v>32877442.386</v>
      </c>
      <c r="H338" s="18"/>
      <c r="I338" s="18">
        <f>+E338-G338</f>
        <v>4423848.565000005</v>
      </c>
      <c r="J338" s="37" t="str">
        <f>IF((+E338-G338)=(I338),"  ",$AO$500)</f>
        <v>  </v>
      </c>
      <c r="K338" s="40">
        <f>IF(G338&lt;0,IF(I338=0,0,IF(OR(G338=0,E338=0),"N.M.",IF(ABS(I338/G338)&gt;=10,"N.M.",I338/(-G338)))),IF(I338=0,0,IF(OR(G338=0,E338=0),"N.M.",IF(ABS(I338/G338)&gt;=10,"N.M.",I338/G338))))</f>
        <v>0.13455573925311737</v>
      </c>
      <c r="L338" s="39"/>
      <c r="M338" s="8">
        <v>111121013.10799997</v>
      </c>
      <c r="N338" s="18"/>
      <c r="O338" s="8">
        <v>106515223.84899998</v>
      </c>
      <c r="P338" s="18"/>
      <c r="Q338" s="18">
        <f>(+M338-O338)</f>
        <v>4605789.258999988</v>
      </c>
      <c r="R338" s="37" t="str">
        <f>IF((+M338-O338)=(Q338),"  ",$AO$500)</f>
        <v>  </v>
      </c>
      <c r="S338" s="40">
        <f>IF(O338&lt;0,IF(Q338=0,0,IF(OR(O338=0,M338=0),"N.M.",IF(ABS(Q338/O338)&gt;=10,"N.M.",Q338/(-O338)))),IF(Q338=0,0,IF(OR(O338=0,M338=0),"N.M.",IF(ABS(Q338/O338)&gt;=10,"N.M.",Q338/O338))))</f>
        <v>0.04324066638144919</v>
      </c>
      <c r="T338" s="39"/>
      <c r="U338" s="18">
        <v>182098605.51000002</v>
      </c>
      <c r="V338" s="18"/>
      <c r="W338" s="18">
        <v>181789512.51099992</v>
      </c>
      <c r="X338" s="18"/>
      <c r="Y338" s="18">
        <f>(+U338-W338)</f>
        <v>309092.9990001023</v>
      </c>
      <c r="Z338" s="37" t="str">
        <f>IF((+U338-W338)=(Y338),"  ",$AO$500)</f>
        <v>  </v>
      </c>
      <c r="AA338" s="40">
        <f>IF(W338&lt;0,IF(Y338=0,0,IF(OR(W338=0,U338=0),"N.M.",IF(ABS(Y338/W338)&gt;=10,"N.M.",Y338/(-W338)))),IF(Y338=0,0,IF(OR(W338=0,U338=0),"N.M.",IF(ABS(Y338/W338)&gt;=10,"N.M.",Y338/W338))))</f>
        <v>0.0017002795966098393</v>
      </c>
      <c r="AB338" s="39"/>
      <c r="AC338" s="18">
        <v>451991832.524</v>
      </c>
      <c r="AD338" s="18"/>
      <c r="AE338" s="18">
        <v>437825556.7420001</v>
      </c>
      <c r="AF338" s="18"/>
      <c r="AG338" s="18">
        <f>(+AC338-AE338)</f>
        <v>14166275.781999886</v>
      </c>
      <c r="AH338" s="37" t="str">
        <f>IF((+AC338-AE338)=(AG338),"  ",$AO$500)</f>
        <v>  </v>
      </c>
      <c r="AI338" s="40">
        <f>IF(AE338&lt;0,IF(AG338=0,0,IF(OR(AE338=0,AC338=0),"N.M.",IF(ABS(AG338/AE338)&gt;=10,"N.M.",AG338/(-AE338)))),IF(AG338=0,0,IF(OR(AE338=0,AC338=0),"N.M.",IF(ABS(AG338/AE338)&gt;=10,"N.M.",AG338/AE338))))</f>
        <v>0.03235598188332283</v>
      </c>
      <c r="AJ338" s="18"/>
      <c r="AK338" s="18"/>
      <c r="AL338" s="18"/>
      <c r="AM338" s="18"/>
      <c r="AN338" s="18"/>
      <c r="AO338" s="18"/>
      <c r="AP338" s="85"/>
      <c r="AQ338" s="117"/>
      <c r="AR338" s="39"/>
      <c r="AS338" s="18"/>
      <c r="AT338" s="18"/>
      <c r="AU338" s="18"/>
      <c r="AV338" s="18"/>
      <c r="AW338" s="18"/>
      <c r="AX338" s="85"/>
      <c r="AY338" s="117"/>
      <c r="AZ338" s="39"/>
      <c r="BA338" s="18"/>
      <c r="BB338" s="18"/>
      <c r="BC338" s="18"/>
      <c r="BD338" s="85"/>
      <c r="BE338" s="117"/>
      <c r="BF338" s="39"/>
      <c r="BG338" s="18"/>
      <c r="BH338" s="104"/>
      <c r="BI338" s="18"/>
      <c r="BJ338" s="104"/>
      <c r="BK338" s="18"/>
      <c r="BL338" s="104"/>
      <c r="BM338" s="18"/>
      <c r="BN338" s="104"/>
      <c r="BO338" s="104"/>
      <c r="BP338" s="104"/>
    </row>
    <row r="339" spans="1:35" ht="12.75" outlineLevel="1">
      <c r="A339" s="1" t="s">
        <v>827</v>
      </c>
      <c r="B339" s="16" t="s">
        <v>828</v>
      </c>
      <c r="C339" s="1" t="s">
        <v>1262</v>
      </c>
      <c r="E339" s="5">
        <v>3059215.47</v>
      </c>
      <c r="G339" s="5">
        <v>3071139.15</v>
      </c>
      <c r="I339" s="9">
        <f aca="true" t="shared" si="104" ref="I339:I345">+E339-G339</f>
        <v>-11923.679999999702</v>
      </c>
      <c r="K339" s="21">
        <f aca="true" t="shared" si="105" ref="K339:K345">IF(G339&lt;0,IF(I339=0,0,IF(OR(G339=0,E339=0),"N.M.",IF(ABS(I339/G339)&gt;=10,"N.M.",I339/(-G339)))),IF(I339=0,0,IF(OR(G339=0,E339=0),"N.M.",IF(ABS(I339/G339)&gt;=10,"N.M.",I339/G339))))</f>
        <v>-0.0038824942204262226</v>
      </c>
      <c r="M339" s="9">
        <v>9136842.68</v>
      </c>
      <c r="O339" s="9">
        <v>8992166.36</v>
      </c>
      <c r="Q339" s="9">
        <f aca="true" t="shared" si="106" ref="Q339:Q345">(+M339-O339)</f>
        <v>144676.3200000003</v>
      </c>
      <c r="S339" s="21">
        <f aca="true" t="shared" si="107" ref="S339:S345">IF(O339&lt;0,IF(Q339=0,0,IF(OR(O339=0,M339=0),"N.M.",IF(ABS(Q339/O339)&gt;=10,"N.M.",Q339/(-O339)))),IF(Q339=0,0,IF(OR(O339=0,M339=0),"N.M.",IF(ABS(Q339/O339)&gt;=10,"N.M.",Q339/O339))))</f>
        <v>0.01608915073497376</v>
      </c>
      <c r="U339" s="9">
        <v>15204651.03</v>
      </c>
      <c r="W339" s="9">
        <v>14877943.89</v>
      </c>
      <c r="Y339" s="9">
        <f aca="true" t="shared" si="108" ref="Y339:Y345">(+U339-W339)</f>
        <v>326707.13999999873</v>
      </c>
      <c r="AA339" s="21">
        <f aca="true" t="shared" si="109" ref="AA339:AA345">IF(W339&lt;0,IF(Y339=0,0,IF(OR(W339=0,U339=0),"N.M.",IF(ABS(Y339/W339)&gt;=10,"N.M.",Y339/(-W339)))),IF(Y339=0,0,IF(OR(W339=0,U339=0),"N.M.",IF(ABS(Y339/W339)&gt;=10,"N.M.",Y339/W339))))</f>
        <v>0.021959159304236274</v>
      </c>
      <c r="AC339" s="9">
        <v>36150188.089999996</v>
      </c>
      <c r="AE339" s="9">
        <v>35280800.25</v>
      </c>
      <c r="AG339" s="9">
        <f aca="true" t="shared" si="110" ref="AG339:AG345">(+AC339-AE339)</f>
        <v>869387.8399999961</v>
      </c>
      <c r="AI339" s="21">
        <f aca="true" t="shared" si="111" ref="AI339:AI345">IF(AE339&lt;0,IF(AG339=0,0,IF(OR(AE339=0,AC339=0),"N.M.",IF(ABS(AG339/AE339)&gt;=10,"N.M.",AG339/(-AE339)))),IF(AG339=0,0,IF(OR(AE339=0,AC339=0),"N.M.",IF(ABS(AG339/AE339)&gt;=10,"N.M.",AG339/AE339))))</f>
        <v>0.024641953522581906</v>
      </c>
    </row>
    <row r="340" spans="1:35" ht="12.75" outlineLevel="1">
      <c r="A340" s="1" t="s">
        <v>829</v>
      </c>
      <c r="B340" s="16" t="s">
        <v>830</v>
      </c>
      <c r="C340" s="1" t="s">
        <v>1263</v>
      </c>
      <c r="E340" s="5">
        <v>0</v>
      </c>
      <c r="G340" s="5">
        <v>917.46</v>
      </c>
      <c r="I340" s="9">
        <f t="shared" si="104"/>
        <v>-917.46</v>
      </c>
      <c r="K340" s="21" t="str">
        <f t="shared" si="105"/>
        <v>N.M.</v>
      </c>
      <c r="M340" s="9">
        <v>0</v>
      </c>
      <c r="O340" s="9">
        <v>2752.38</v>
      </c>
      <c r="Q340" s="9">
        <f t="shared" si="106"/>
        <v>-2752.38</v>
      </c>
      <c r="S340" s="21" t="str">
        <f t="shared" si="107"/>
        <v>N.M.</v>
      </c>
      <c r="U340" s="9">
        <v>0</v>
      </c>
      <c r="W340" s="9">
        <v>4587.3</v>
      </c>
      <c r="Y340" s="9">
        <f t="shared" si="108"/>
        <v>-4587.3</v>
      </c>
      <c r="AA340" s="21" t="str">
        <f t="shared" si="109"/>
        <v>N.M.</v>
      </c>
      <c r="AC340" s="9">
        <v>6422.22</v>
      </c>
      <c r="AE340" s="9">
        <v>4587.3</v>
      </c>
      <c r="AG340" s="9">
        <f t="shared" si="110"/>
        <v>1834.92</v>
      </c>
      <c r="AI340" s="21">
        <f t="shared" si="111"/>
        <v>0.4</v>
      </c>
    </row>
    <row r="341" spans="1:35" ht="12.75" outlineLevel="1">
      <c r="A341" s="1" t="s">
        <v>831</v>
      </c>
      <c r="B341" s="16" t="s">
        <v>832</v>
      </c>
      <c r="C341" s="1" t="s">
        <v>1264</v>
      </c>
      <c r="E341" s="5">
        <v>448144.08</v>
      </c>
      <c r="G341" s="5">
        <v>442978.08</v>
      </c>
      <c r="I341" s="9">
        <f t="shared" si="104"/>
        <v>5166</v>
      </c>
      <c r="K341" s="21">
        <f t="shared" si="105"/>
        <v>0.011661976592611535</v>
      </c>
      <c r="M341" s="9">
        <v>1344114.34</v>
      </c>
      <c r="O341" s="9">
        <v>1325992.23</v>
      </c>
      <c r="Q341" s="9">
        <f t="shared" si="106"/>
        <v>18122.110000000102</v>
      </c>
      <c r="S341" s="21">
        <f t="shared" si="107"/>
        <v>0.013666829706837802</v>
      </c>
      <c r="U341" s="9">
        <v>2237814.96</v>
      </c>
      <c r="W341" s="9">
        <v>2207929.05</v>
      </c>
      <c r="Y341" s="9">
        <f t="shared" si="108"/>
        <v>29885.91000000015</v>
      </c>
      <c r="AA341" s="21">
        <f t="shared" si="109"/>
        <v>0.013535720271446292</v>
      </c>
      <c r="AC341" s="9">
        <v>5348453.69</v>
      </c>
      <c r="AE341" s="9">
        <v>5269317.07</v>
      </c>
      <c r="AG341" s="9">
        <f t="shared" si="110"/>
        <v>79136.62000000011</v>
      </c>
      <c r="AI341" s="21">
        <f t="shared" si="111"/>
        <v>0.015018382638340665</v>
      </c>
    </row>
    <row r="342" spans="1:35" ht="12.75" outlineLevel="1">
      <c r="A342" s="1" t="s">
        <v>833</v>
      </c>
      <c r="B342" s="16" t="s">
        <v>834</v>
      </c>
      <c r="C342" s="1" t="s">
        <v>1265</v>
      </c>
      <c r="E342" s="5">
        <v>299340.72</v>
      </c>
      <c r="G342" s="5">
        <v>353431.58</v>
      </c>
      <c r="I342" s="9">
        <f t="shared" si="104"/>
        <v>-54090.860000000044</v>
      </c>
      <c r="K342" s="21">
        <f t="shared" si="105"/>
        <v>-0.15304478450963563</v>
      </c>
      <c r="M342" s="9">
        <v>1005640.93</v>
      </c>
      <c r="O342" s="9">
        <v>1051038.02</v>
      </c>
      <c r="Q342" s="9">
        <f t="shared" si="106"/>
        <v>-45397.08999999997</v>
      </c>
      <c r="S342" s="21">
        <f t="shared" si="107"/>
        <v>-0.04319262399280282</v>
      </c>
      <c r="U342" s="9">
        <v>1777054.76</v>
      </c>
      <c r="W342" s="9">
        <v>1794124.41</v>
      </c>
      <c r="Y342" s="9">
        <f t="shared" si="108"/>
        <v>-17069.649999999907</v>
      </c>
      <c r="AA342" s="21">
        <f t="shared" si="109"/>
        <v>-0.009514195283703826</v>
      </c>
      <c r="AC342" s="9">
        <v>4365285.15</v>
      </c>
      <c r="AE342" s="9">
        <v>4323554.35</v>
      </c>
      <c r="AG342" s="9">
        <f t="shared" si="110"/>
        <v>41730.800000000745</v>
      </c>
      <c r="AI342" s="21">
        <f t="shared" si="111"/>
        <v>0.009651966095904576</v>
      </c>
    </row>
    <row r="343" spans="1:35" ht="12.75" outlineLevel="1">
      <c r="A343" s="1" t="s">
        <v>835</v>
      </c>
      <c r="B343" s="16" t="s">
        <v>836</v>
      </c>
      <c r="C343" s="1" t="s">
        <v>1266</v>
      </c>
      <c r="E343" s="5">
        <v>3218</v>
      </c>
      <c r="G343" s="5">
        <v>3218</v>
      </c>
      <c r="I343" s="9">
        <f t="shared" si="104"/>
        <v>0</v>
      </c>
      <c r="K343" s="21">
        <f t="shared" si="105"/>
        <v>0</v>
      </c>
      <c r="M343" s="9">
        <v>9654</v>
      </c>
      <c r="O343" s="9">
        <v>9654</v>
      </c>
      <c r="Q343" s="9">
        <f t="shared" si="106"/>
        <v>0</v>
      </c>
      <c r="S343" s="21">
        <f t="shared" si="107"/>
        <v>0</v>
      </c>
      <c r="U343" s="9">
        <v>16090</v>
      </c>
      <c r="W343" s="9">
        <v>16090</v>
      </c>
      <c r="Y343" s="9">
        <f t="shared" si="108"/>
        <v>0</v>
      </c>
      <c r="AA343" s="21">
        <f t="shared" si="109"/>
        <v>0</v>
      </c>
      <c r="AC343" s="9">
        <v>38616</v>
      </c>
      <c r="AE343" s="9">
        <v>38616</v>
      </c>
      <c r="AG343" s="9">
        <f t="shared" si="110"/>
        <v>0</v>
      </c>
      <c r="AI343" s="21">
        <f t="shared" si="111"/>
        <v>0</v>
      </c>
    </row>
    <row r="344" spans="1:35" ht="12.75" outlineLevel="1">
      <c r="A344" s="1" t="s">
        <v>837</v>
      </c>
      <c r="B344" s="16" t="s">
        <v>838</v>
      </c>
      <c r="C344" s="1" t="s">
        <v>1267</v>
      </c>
      <c r="E344" s="5">
        <v>68529.47</v>
      </c>
      <c r="G344" s="5">
        <v>59260.18</v>
      </c>
      <c r="I344" s="9">
        <f t="shared" si="104"/>
        <v>9269.29</v>
      </c>
      <c r="K344" s="21">
        <f t="shared" si="105"/>
        <v>0.156416838423373</v>
      </c>
      <c r="M344" s="9">
        <v>205588.41</v>
      </c>
      <c r="O344" s="9">
        <v>196852.52</v>
      </c>
      <c r="Q344" s="9">
        <f t="shared" si="106"/>
        <v>8735.890000000014</v>
      </c>
      <c r="S344" s="21">
        <f t="shared" si="107"/>
        <v>0.04437784184830357</v>
      </c>
      <c r="U344" s="9">
        <v>342647.35</v>
      </c>
      <c r="W344" s="9">
        <v>334444.85</v>
      </c>
      <c r="Y344" s="9">
        <f t="shared" si="108"/>
        <v>8202.5</v>
      </c>
      <c r="AA344" s="21">
        <f t="shared" si="109"/>
        <v>0.024525717767817326</v>
      </c>
      <c r="AC344" s="9">
        <v>821767.41</v>
      </c>
      <c r="AE344" s="9">
        <v>803789.23</v>
      </c>
      <c r="AG344" s="9">
        <f t="shared" si="110"/>
        <v>17978.18000000005</v>
      </c>
      <c r="AI344" s="21">
        <f t="shared" si="111"/>
        <v>0.022366783889353745</v>
      </c>
    </row>
    <row r="345" spans="1:35" ht="12.75" outlineLevel="1">
      <c r="A345" s="1" t="s">
        <v>839</v>
      </c>
      <c r="B345" s="16" t="s">
        <v>840</v>
      </c>
      <c r="C345" s="1" t="s">
        <v>1268</v>
      </c>
      <c r="E345" s="5">
        <v>0</v>
      </c>
      <c r="G345" s="5">
        <v>-7147.67</v>
      </c>
      <c r="I345" s="9">
        <f t="shared" si="104"/>
        <v>7147.67</v>
      </c>
      <c r="K345" s="21" t="str">
        <f t="shared" si="105"/>
        <v>N.M.</v>
      </c>
      <c r="M345" s="9">
        <v>0</v>
      </c>
      <c r="O345" s="9">
        <v>-21386.34</v>
      </c>
      <c r="Q345" s="9">
        <f t="shared" si="106"/>
        <v>21386.34</v>
      </c>
      <c r="S345" s="21" t="str">
        <f t="shared" si="107"/>
        <v>N.M.</v>
      </c>
      <c r="U345" s="9">
        <v>0</v>
      </c>
      <c r="W345" s="9">
        <v>-35554.36</v>
      </c>
      <c r="Y345" s="9">
        <f t="shared" si="108"/>
        <v>35554.36</v>
      </c>
      <c r="AA345" s="21" t="str">
        <f t="shared" si="109"/>
        <v>N.M.</v>
      </c>
      <c r="AC345" s="9">
        <v>-49167.67</v>
      </c>
      <c r="AE345" s="9">
        <v>-35554.36</v>
      </c>
      <c r="AG345" s="9">
        <f t="shared" si="110"/>
        <v>-13613.309999999998</v>
      </c>
      <c r="AI345" s="21">
        <f t="shared" si="111"/>
        <v>-0.3828872183327164</v>
      </c>
    </row>
    <row r="346" spans="1:68" s="90" customFormat="1" ht="12.75">
      <c r="A346" s="90" t="s">
        <v>37</v>
      </c>
      <c r="B346" s="91"/>
      <c r="C346" s="77" t="s">
        <v>1269</v>
      </c>
      <c r="D346" s="105"/>
      <c r="E346" s="105">
        <v>3878447.74</v>
      </c>
      <c r="F346" s="105"/>
      <c r="G346" s="105">
        <v>3923796.78</v>
      </c>
      <c r="H346" s="105"/>
      <c r="I346" s="9">
        <f>+E346-G346</f>
        <v>-45349.03999999957</v>
      </c>
      <c r="J346" s="37" t="str">
        <f>IF((+E346-G346)=(I346),"  ",$AO$500)</f>
        <v>  </v>
      </c>
      <c r="K346" s="38">
        <f>IF(G346&lt;0,IF(I346=0,0,IF(OR(G346=0,E346=0),"N.M.",IF(ABS(I346/G346)&gt;=10,"N.M.",I346/(-G346)))),IF(I346=0,0,IF(OR(G346=0,E346=0),"N.M.",IF(ABS(I346/G346)&gt;=10,"N.M.",I346/G346))))</f>
        <v>-0.011557438507301995</v>
      </c>
      <c r="L346" s="39"/>
      <c r="M346" s="5">
        <v>11701840.36</v>
      </c>
      <c r="N346" s="9"/>
      <c r="O346" s="5">
        <v>11557069.17</v>
      </c>
      <c r="P346" s="9"/>
      <c r="Q346" s="9">
        <f>(+M346-O346)</f>
        <v>144771.18999999948</v>
      </c>
      <c r="R346" s="37" t="str">
        <f>IF((+M346-O346)=(Q346),"  ",$AO$500)</f>
        <v>  </v>
      </c>
      <c r="S346" s="38">
        <f>IF(O346&lt;0,IF(Q346=0,0,IF(OR(O346=0,M346=0),"N.M.",IF(ABS(Q346/O346)&gt;=10,"N.M.",Q346/(-O346)))),IF(Q346=0,0,IF(OR(O346=0,M346=0),"N.M.",IF(ABS(Q346/O346)&gt;=10,"N.M.",Q346/O346))))</f>
        <v>0.01252663524553427</v>
      </c>
      <c r="T346" s="39"/>
      <c r="U346" s="9">
        <v>19578258.1</v>
      </c>
      <c r="V346" s="9"/>
      <c r="W346" s="9">
        <v>19199565.140000004</v>
      </c>
      <c r="X346" s="9"/>
      <c r="Y346" s="9">
        <f>(+U346-W346)</f>
        <v>378692.95999999717</v>
      </c>
      <c r="Z346" s="37" t="str">
        <f>IF((+U346-W346)=(Y346),"  ",$AO$500)</f>
        <v>  </v>
      </c>
      <c r="AA346" s="38">
        <f>IF(W346&lt;0,IF(Y346=0,0,IF(OR(W346=0,U346=0),"N.M.",IF(ABS(Y346/W346)&gt;=10,"N.M.",Y346/(-W346)))),IF(Y346=0,0,IF(OR(W346=0,U346=0),"N.M.",IF(ABS(Y346/W346)&gt;=10,"N.M.",Y346/W346))))</f>
        <v>0.019724038395590303</v>
      </c>
      <c r="AB346" s="39"/>
      <c r="AC346" s="9">
        <v>46681564.88999999</v>
      </c>
      <c r="AD346" s="9"/>
      <c r="AE346" s="9">
        <v>45685109.839999996</v>
      </c>
      <c r="AF346" s="9"/>
      <c r="AG346" s="9">
        <f>(+AC346-AE346)</f>
        <v>996455.049999997</v>
      </c>
      <c r="AH346" s="37" t="str">
        <f>IF((+AC346-AE346)=(AG346),"  ",$AO$500)</f>
        <v>  </v>
      </c>
      <c r="AI346" s="38">
        <f>IF(AE346&lt;0,IF(AG346=0,0,IF(OR(AE346=0,AC346=0),"N.M.",IF(ABS(AG346/AE346)&gt;=10,"N.M.",AG346/(-AE346)))),IF(AG346=0,0,IF(OR(AE346=0,AC346=0),"N.M.",IF(ABS(AG346/AE346)&gt;=10,"N.M.",AG346/AE346))))</f>
        <v>0.0218113747234015</v>
      </c>
      <c r="AJ346" s="105"/>
      <c r="AK346" s="105"/>
      <c r="AL346" s="105"/>
      <c r="AM346" s="105"/>
      <c r="AN346" s="105"/>
      <c r="AO346" s="105"/>
      <c r="AP346" s="106"/>
      <c r="AQ346" s="107"/>
      <c r="AR346" s="108"/>
      <c r="AS346" s="105"/>
      <c r="AT346" s="105"/>
      <c r="AU346" s="105"/>
      <c r="AV346" s="105"/>
      <c r="AW346" s="105"/>
      <c r="AX346" s="106"/>
      <c r="AY346" s="107"/>
      <c r="AZ346" s="108"/>
      <c r="BA346" s="105"/>
      <c r="BB346" s="105"/>
      <c r="BC346" s="105"/>
      <c r="BD346" s="106"/>
      <c r="BE346" s="107"/>
      <c r="BF346" s="108"/>
      <c r="BG346" s="105"/>
      <c r="BH346" s="109"/>
      <c r="BI346" s="105"/>
      <c r="BJ346" s="109"/>
      <c r="BK346" s="105"/>
      <c r="BL346" s="109"/>
      <c r="BM346" s="105"/>
      <c r="BN346" s="97"/>
      <c r="BO346" s="97"/>
      <c r="BP346" s="97"/>
    </row>
    <row r="347" spans="1:35" ht="12.75" outlineLevel="1">
      <c r="A347" s="1" t="s">
        <v>841</v>
      </c>
      <c r="B347" s="16" t="s">
        <v>842</v>
      </c>
      <c r="C347" s="1" t="s">
        <v>1270</v>
      </c>
      <c r="E347" s="5">
        <v>241187.966</v>
      </c>
      <c r="G347" s="5">
        <v>253887.617</v>
      </c>
      <c r="I347" s="9">
        <f aca="true" t="shared" si="112" ref="I347:I384">+E347-G347</f>
        <v>-12699.651000000013</v>
      </c>
      <c r="K347" s="21">
        <f aca="true" t="shared" si="113" ref="K347:K384">IF(G347&lt;0,IF(I347=0,0,IF(OR(G347=0,E347=0),"N.M.",IF(ABS(I347/G347)&gt;=10,"N.M.",I347/(-G347)))),IF(I347=0,0,IF(OR(G347=0,E347=0),"N.M.",IF(ABS(I347/G347)&gt;=10,"N.M.",I347/G347))))</f>
        <v>-0.05002075780639594</v>
      </c>
      <c r="M347" s="9">
        <v>594090.347</v>
      </c>
      <c r="O347" s="9">
        <v>669703.844</v>
      </c>
      <c r="Q347" s="9">
        <f aca="true" t="shared" si="114" ref="Q347:Q384">(+M347-O347)</f>
        <v>-75613.49700000009</v>
      </c>
      <c r="S347" s="21">
        <f aca="true" t="shared" si="115" ref="S347:S384">IF(O347&lt;0,IF(Q347=0,0,IF(OR(O347=0,M347=0),"N.M.",IF(ABS(Q347/O347)&gt;=10,"N.M.",Q347/(-O347)))),IF(Q347=0,0,IF(OR(O347=0,M347=0),"N.M.",IF(ABS(Q347/O347)&gt;=10,"N.M.",Q347/O347))))</f>
        <v>-0.11290587276366311</v>
      </c>
      <c r="U347" s="9">
        <v>1018674.736</v>
      </c>
      <c r="W347" s="9">
        <v>1056728.271</v>
      </c>
      <c r="Y347" s="9">
        <f aca="true" t="shared" si="116" ref="Y347:Y384">(+U347-W347)</f>
        <v>-38053.534999999916</v>
      </c>
      <c r="AA347" s="21">
        <f aca="true" t="shared" si="117" ref="AA347:AA384">IF(W347&lt;0,IF(Y347=0,0,IF(OR(W347=0,U347=0),"N.M.",IF(ABS(Y347/W347)&gt;=10,"N.M.",Y347/(-W347)))),IF(Y347=0,0,IF(OR(W347=0,U347=0),"N.M.",IF(ABS(Y347/W347)&gt;=10,"N.M.",Y347/W347))))</f>
        <v>-0.03601070970116964</v>
      </c>
      <c r="AC347" s="9">
        <v>2446821.313</v>
      </c>
      <c r="AE347" s="9">
        <v>2726739.4790000003</v>
      </c>
      <c r="AG347" s="9">
        <f aca="true" t="shared" si="118" ref="AG347:AG384">(+AC347-AE347)</f>
        <v>-279918.1660000002</v>
      </c>
      <c r="AI347" s="21">
        <f aca="true" t="shared" si="119" ref="AI347:AI384">IF(AE347&lt;0,IF(AG347=0,0,IF(OR(AE347=0,AC347=0),"N.M.",IF(ABS(AG347/AE347)&gt;=10,"N.M.",AG347/(-AE347)))),IF(AG347=0,0,IF(OR(AE347=0,AC347=0),"N.M.",IF(ABS(AG347/AE347)&gt;=10,"N.M.",AG347/AE347))))</f>
        <v>-0.10265673275932356</v>
      </c>
    </row>
    <row r="348" spans="1:35" ht="12.75" outlineLevel="1">
      <c r="A348" s="1" t="s">
        <v>843</v>
      </c>
      <c r="B348" s="16" t="s">
        <v>844</v>
      </c>
      <c r="C348" s="1" t="s">
        <v>1271</v>
      </c>
      <c r="E348" s="5">
        <v>277.11</v>
      </c>
      <c r="G348" s="5">
        <v>246.245</v>
      </c>
      <c r="I348" s="9">
        <f t="shared" si="112"/>
        <v>30.86500000000001</v>
      </c>
      <c r="K348" s="21">
        <f t="shared" si="113"/>
        <v>0.12534264655119903</v>
      </c>
      <c r="M348" s="9">
        <v>578.5640000000001</v>
      </c>
      <c r="O348" s="9">
        <v>649.92</v>
      </c>
      <c r="Q348" s="9">
        <f t="shared" si="114"/>
        <v>-71.35599999999988</v>
      </c>
      <c r="S348" s="21">
        <f t="shared" si="115"/>
        <v>-0.10979197439684867</v>
      </c>
      <c r="U348" s="9">
        <v>17218.182</v>
      </c>
      <c r="W348" s="9">
        <v>26165.88</v>
      </c>
      <c r="Y348" s="9">
        <f t="shared" si="116"/>
        <v>-8947.698</v>
      </c>
      <c r="AA348" s="21">
        <f t="shared" si="117"/>
        <v>-0.34196052263482063</v>
      </c>
      <c r="AC348" s="9">
        <v>28355.002</v>
      </c>
      <c r="AE348" s="9">
        <v>27142.66</v>
      </c>
      <c r="AG348" s="9">
        <f t="shared" si="118"/>
        <v>1212.3420000000006</v>
      </c>
      <c r="AI348" s="21">
        <f t="shared" si="119"/>
        <v>0.04466555599193302</v>
      </c>
    </row>
    <row r="349" spans="1:35" ht="12.75" outlineLevel="1">
      <c r="A349" s="1" t="s">
        <v>845</v>
      </c>
      <c r="B349" s="16" t="s">
        <v>846</v>
      </c>
      <c r="C349" s="1" t="s">
        <v>1272</v>
      </c>
      <c r="E349" s="5">
        <v>0</v>
      </c>
      <c r="G349" s="5">
        <v>0</v>
      </c>
      <c r="I349" s="9">
        <f t="shared" si="112"/>
        <v>0</v>
      </c>
      <c r="K349" s="21">
        <f t="shared" si="113"/>
        <v>0</v>
      </c>
      <c r="M349" s="9">
        <v>0</v>
      </c>
      <c r="O349" s="9">
        <v>603.94</v>
      </c>
      <c r="Q349" s="9">
        <f t="shared" si="114"/>
        <v>-603.94</v>
      </c>
      <c r="S349" s="21" t="str">
        <f t="shared" si="115"/>
        <v>N.M.</v>
      </c>
      <c r="U349" s="9">
        <v>0</v>
      </c>
      <c r="W349" s="9">
        <v>2196.34</v>
      </c>
      <c r="Y349" s="9">
        <f t="shared" si="116"/>
        <v>-2196.34</v>
      </c>
      <c r="AA349" s="21" t="str">
        <f t="shared" si="117"/>
        <v>N.M.</v>
      </c>
      <c r="AC349" s="9">
        <v>0</v>
      </c>
      <c r="AE349" s="9">
        <v>9887.52</v>
      </c>
      <c r="AG349" s="9">
        <f t="shared" si="118"/>
        <v>-9887.52</v>
      </c>
      <c r="AI349" s="21" t="str">
        <f t="shared" si="119"/>
        <v>N.M.</v>
      </c>
    </row>
    <row r="350" spans="1:35" ht="12.75" outlineLevel="1">
      <c r="A350" s="1" t="s">
        <v>847</v>
      </c>
      <c r="B350" s="16" t="s">
        <v>848</v>
      </c>
      <c r="C350" s="1" t="s">
        <v>1272</v>
      </c>
      <c r="E350" s="5">
        <v>607.79</v>
      </c>
      <c r="G350" s="5">
        <v>0</v>
      </c>
      <c r="I350" s="9">
        <f t="shared" si="112"/>
        <v>607.79</v>
      </c>
      <c r="K350" s="21" t="str">
        <f t="shared" si="113"/>
        <v>N.M.</v>
      </c>
      <c r="M350" s="9">
        <v>607.79</v>
      </c>
      <c r="O350" s="9">
        <v>0</v>
      </c>
      <c r="Q350" s="9">
        <f t="shared" si="114"/>
        <v>607.79</v>
      </c>
      <c r="S350" s="21" t="str">
        <f t="shared" si="115"/>
        <v>N.M.</v>
      </c>
      <c r="U350" s="9">
        <v>607.79</v>
      </c>
      <c r="W350" s="9">
        <v>0</v>
      </c>
      <c r="Y350" s="9">
        <f t="shared" si="116"/>
        <v>607.79</v>
      </c>
      <c r="AA350" s="21" t="str">
        <f t="shared" si="117"/>
        <v>N.M.</v>
      </c>
      <c r="AC350" s="9">
        <v>-40104.88</v>
      </c>
      <c r="AE350" s="9">
        <v>4302995.52</v>
      </c>
      <c r="AG350" s="9">
        <f t="shared" si="118"/>
        <v>-4343100.399999999</v>
      </c>
      <c r="AI350" s="21">
        <f t="shared" si="119"/>
        <v>-1.009320223507925</v>
      </c>
    </row>
    <row r="351" spans="1:35" ht="12.75" outlineLevel="1">
      <c r="A351" s="1" t="s">
        <v>849</v>
      </c>
      <c r="B351" s="16" t="s">
        <v>850</v>
      </c>
      <c r="C351" s="1" t="s">
        <v>1272</v>
      </c>
      <c r="E351" s="5">
        <v>0</v>
      </c>
      <c r="G351" s="5">
        <v>625659</v>
      </c>
      <c r="I351" s="9">
        <f t="shared" si="112"/>
        <v>-625659</v>
      </c>
      <c r="K351" s="21" t="str">
        <f t="shared" si="113"/>
        <v>N.M.</v>
      </c>
      <c r="M351" s="9">
        <v>0</v>
      </c>
      <c r="O351" s="9">
        <v>1876977</v>
      </c>
      <c r="Q351" s="9">
        <f t="shared" si="114"/>
        <v>-1876977</v>
      </c>
      <c r="S351" s="21" t="str">
        <f t="shared" si="115"/>
        <v>N.M.</v>
      </c>
      <c r="U351" s="9">
        <v>0</v>
      </c>
      <c r="W351" s="9">
        <v>3128882.84</v>
      </c>
      <c r="Y351" s="9">
        <f t="shared" si="116"/>
        <v>-3128882.84</v>
      </c>
      <c r="AA351" s="21" t="str">
        <f t="shared" si="117"/>
        <v>N.M.</v>
      </c>
      <c r="AC351" s="9">
        <v>4381595.58</v>
      </c>
      <c r="AE351" s="9">
        <v>3128882.84</v>
      </c>
      <c r="AG351" s="9">
        <f t="shared" si="118"/>
        <v>1252712.7400000002</v>
      </c>
      <c r="AI351" s="21">
        <f t="shared" si="119"/>
        <v>0.4003706127903467</v>
      </c>
    </row>
    <row r="352" spans="1:35" ht="12.75" outlineLevel="1">
      <c r="A352" s="1" t="s">
        <v>851</v>
      </c>
      <c r="B352" s="16" t="s">
        <v>852</v>
      </c>
      <c r="C352" s="1" t="s">
        <v>1272</v>
      </c>
      <c r="E352" s="5">
        <v>743870</v>
      </c>
      <c r="G352" s="5">
        <v>0</v>
      </c>
      <c r="I352" s="9">
        <f t="shared" si="112"/>
        <v>743870</v>
      </c>
      <c r="K352" s="21" t="str">
        <f t="shared" si="113"/>
        <v>N.M.</v>
      </c>
      <c r="M352" s="9">
        <v>2231610</v>
      </c>
      <c r="O352" s="9">
        <v>0</v>
      </c>
      <c r="Q352" s="9">
        <f t="shared" si="114"/>
        <v>2231610</v>
      </c>
      <c r="S352" s="21" t="str">
        <f t="shared" si="115"/>
        <v>N.M.</v>
      </c>
      <c r="U352" s="9">
        <v>3719549.91</v>
      </c>
      <c r="W352" s="9">
        <v>0</v>
      </c>
      <c r="Y352" s="9">
        <f t="shared" si="116"/>
        <v>3719549.91</v>
      </c>
      <c r="AA352" s="21" t="str">
        <f t="shared" si="117"/>
        <v>N.M.</v>
      </c>
      <c r="AC352" s="9">
        <v>3719549.91</v>
      </c>
      <c r="AE352" s="9">
        <v>0</v>
      </c>
      <c r="AG352" s="9">
        <f t="shared" si="118"/>
        <v>3719549.91</v>
      </c>
      <c r="AI352" s="21" t="str">
        <f t="shared" si="119"/>
        <v>N.M.</v>
      </c>
    </row>
    <row r="353" spans="1:35" ht="12.75" outlineLevel="1">
      <c r="A353" s="1" t="s">
        <v>853</v>
      </c>
      <c r="B353" s="16" t="s">
        <v>854</v>
      </c>
      <c r="C353" s="1" t="s">
        <v>1273</v>
      </c>
      <c r="E353" s="5">
        <v>0</v>
      </c>
      <c r="G353" s="5">
        <v>0</v>
      </c>
      <c r="I353" s="9">
        <f t="shared" si="112"/>
        <v>0</v>
      </c>
      <c r="K353" s="21">
        <f t="shared" si="113"/>
        <v>0</v>
      </c>
      <c r="M353" s="9">
        <v>0</v>
      </c>
      <c r="O353" s="9">
        <v>0</v>
      </c>
      <c r="Q353" s="9">
        <f t="shared" si="114"/>
        <v>0</v>
      </c>
      <c r="S353" s="21">
        <f t="shared" si="115"/>
        <v>0</v>
      </c>
      <c r="U353" s="9">
        <v>0</v>
      </c>
      <c r="W353" s="9">
        <v>40779</v>
      </c>
      <c r="Y353" s="9">
        <f t="shared" si="116"/>
        <v>-40779</v>
      </c>
      <c r="AA353" s="21" t="str">
        <f t="shared" si="117"/>
        <v>N.M.</v>
      </c>
      <c r="AC353" s="9">
        <v>0</v>
      </c>
      <c r="AE353" s="9">
        <v>40779</v>
      </c>
      <c r="AG353" s="9">
        <f t="shared" si="118"/>
        <v>-40779</v>
      </c>
      <c r="AI353" s="21" t="str">
        <f t="shared" si="119"/>
        <v>N.M.</v>
      </c>
    </row>
    <row r="354" spans="1:35" ht="12.75" outlineLevel="1">
      <c r="A354" s="1" t="s">
        <v>855</v>
      </c>
      <c r="B354" s="16" t="s">
        <v>856</v>
      </c>
      <c r="C354" s="1" t="s">
        <v>1273</v>
      </c>
      <c r="E354" s="5">
        <v>0</v>
      </c>
      <c r="G354" s="5">
        <v>-13644</v>
      </c>
      <c r="I354" s="9">
        <f t="shared" si="112"/>
        <v>13644</v>
      </c>
      <c r="K354" s="21" t="str">
        <f t="shared" si="113"/>
        <v>N.M.</v>
      </c>
      <c r="M354" s="9">
        <v>0</v>
      </c>
      <c r="O354" s="9">
        <v>13301</v>
      </c>
      <c r="Q354" s="9">
        <f t="shared" si="114"/>
        <v>-13301</v>
      </c>
      <c r="S354" s="21" t="str">
        <f t="shared" si="115"/>
        <v>N.M.</v>
      </c>
      <c r="U354" s="9">
        <v>-11685</v>
      </c>
      <c r="W354" s="9">
        <v>34135</v>
      </c>
      <c r="Y354" s="9">
        <f t="shared" si="116"/>
        <v>-45820</v>
      </c>
      <c r="AA354" s="21">
        <f t="shared" si="117"/>
        <v>-1.342317269664567</v>
      </c>
      <c r="AC354" s="9">
        <v>32092</v>
      </c>
      <c r="AE354" s="9">
        <v>34135</v>
      </c>
      <c r="AG354" s="9">
        <f t="shared" si="118"/>
        <v>-2043</v>
      </c>
      <c r="AI354" s="21">
        <f t="shared" si="119"/>
        <v>-0.059850593232752304</v>
      </c>
    </row>
    <row r="355" spans="1:35" ht="12.75" outlineLevel="1">
      <c r="A355" s="1" t="s">
        <v>857</v>
      </c>
      <c r="B355" s="16" t="s">
        <v>858</v>
      </c>
      <c r="C355" s="1" t="s">
        <v>1273</v>
      </c>
      <c r="E355" s="5">
        <v>1660</v>
      </c>
      <c r="G355" s="5">
        <v>0</v>
      </c>
      <c r="I355" s="9">
        <f t="shared" si="112"/>
        <v>1660</v>
      </c>
      <c r="K355" s="21" t="str">
        <f t="shared" si="113"/>
        <v>N.M.</v>
      </c>
      <c r="M355" s="9">
        <v>24660</v>
      </c>
      <c r="O355" s="9">
        <v>0</v>
      </c>
      <c r="Q355" s="9">
        <f t="shared" si="114"/>
        <v>24660</v>
      </c>
      <c r="S355" s="21" t="str">
        <f t="shared" si="115"/>
        <v>N.M.</v>
      </c>
      <c r="U355" s="9">
        <v>42660</v>
      </c>
      <c r="W355" s="9">
        <v>0</v>
      </c>
      <c r="Y355" s="9">
        <f t="shared" si="116"/>
        <v>42660</v>
      </c>
      <c r="AA355" s="21" t="str">
        <f t="shared" si="117"/>
        <v>N.M.</v>
      </c>
      <c r="AC355" s="9">
        <v>42660</v>
      </c>
      <c r="AE355" s="9">
        <v>0</v>
      </c>
      <c r="AG355" s="9">
        <f t="shared" si="118"/>
        <v>42660</v>
      </c>
      <c r="AI355" s="21" t="str">
        <f t="shared" si="119"/>
        <v>N.M.</v>
      </c>
    </row>
    <row r="356" spans="1:35" ht="12.75" outlineLevel="1">
      <c r="A356" s="1" t="s">
        <v>859</v>
      </c>
      <c r="B356" s="16" t="s">
        <v>860</v>
      </c>
      <c r="C356" s="1" t="s">
        <v>1274</v>
      </c>
      <c r="E356" s="5">
        <v>177.917</v>
      </c>
      <c r="G356" s="5">
        <v>148.33</v>
      </c>
      <c r="I356" s="9">
        <f t="shared" si="112"/>
        <v>29.58699999999999</v>
      </c>
      <c r="K356" s="21">
        <f t="shared" si="113"/>
        <v>0.1994674037618822</v>
      </c>
      <c r="M356" s="9">
        <v>-430.639</v>
      </c>
      <c r="O356" s="9">
        <v>527.26</v>
      </c>
      <c r="Q356" s="9">
        <f t="shared" si="114"/>
        <v>-957.899</v>
      </c>
      <c r="S356" s="21">
        <f t="shared" si="115"/>
        <v>-1.81674885255851</v>
      </c>
      <c r="U356" s="9">
        <v>13093.113</v>
      </c>
      <c r="W356" s="9">
        <v>19337.55</v>
      </c>
      <c r="Y356" s="9">
        <f t="shared" si="116"/>
        <v>-6244.437</v>
      </c>
      <c r="AA356" s="21">
        <f t="shared" si="117"/>
        <v>-0.32291769122768915</v>
      </c>
      <c r="AC356" s="9">
        <v>20949.143</v>
      </c>
      <c r="AE356" s="9">
        <v>20014.44</v>
      </c>
      <c r="AG356" s="9">
        <f t="shared" si="118"/>
        <v>934.7030000000013</v>
      </c>
      <c r="AI356" s="21">
        <f t="shared" si="119"/>
        <v>0.04670143156640912</v>
      </c>
    </row>
    <row r="357" spans="1:35" ht="12.75" outlineLevel="1">
      <c r="A357" s="1" t="s">
        <v>861</v>
      </c>
      <c r="B357" s="16" t="s">
        <v>862</v>
      </c>
      <c r="C357" s="1" t="s">
        <v>1275</v>
      </c>
      <c r="E357" s="5">
        <v>0</v>
      </c>
      <c r="G357" s="5">
        <v>0</v>
      </c>
      <c r="I357" s="9">
        <f t="shared" si="112"/>
        <v>0</v>
      </c>
      <c r="K357" s="21">
        <f t="shared" si="113"/>
        <v>0</v>
      </c>
      <c r="M357" s="9">
        <v>0</v>
      </c>
      <c r="O357" s="9">
        <v>0</v>
      </c>
      <c r="Q357" s="9">
        <f t="shared" si="114"/>
        <v>0</v>
      </c>
      <c r="S357" s="21">
        <f t="shared" si="115"/>
        <v>0</v>
      </c>
      <c r="U357" s="9">
        <v>0</v>
      </c>
      <c r="W357" s="9">
        <v>0</v>
      </c>
      <c r="Y357" s="9">
        <f t="shared" si="116"/>
        <v>0</v>
      </c>
      <c r="AA357" s="21">
        <f t="shared" si="117"/>
        <v>0</v>
      </c>
      <c r="AC357" s="9">
        <v>0</v>
      </c>
      <c r="AE357" s="9">
        <v>13884</v>
      </c>
      <c r="AG357" s="9">
        <f t="shared" si="118"/>
        <v>-13884</v>
      </c>
      <c r="AI357" s="21" t="str">
        <f t="shared" si="119"/>
        <v>N.M.</v>
      </c>
    </row>
    <row r="358" spans="1:35" ht="12.75" outlineLevel="1">
      <c r="A358" s="1" t="s">
        <v>863</v>
      </c>
      <c r="B358" s="16" t="s">
        <v>864</v>
      </c>
      <c r="C358" s="1" t="s">
        <v>1275</v>
      </c>
      <c r="E358" s="5">
        <v>0</v>
      </c>
      <c r="G358" s="5">
        <v>0</v>
      </c>
      <c r="I358" s="9">
        <f t="shared" si="112"/>
        <v>0</v>
      </c>
      <c r="K358" s="21">
        <f t="shared" si="113"/>
        <v>0</v>
      </c>
      <c r="M358" s="9">
        <v>0</v>
      </c>
      <c r="O358" s="9">
        <v>165</v>
      </c>
      <c r="Q358" s="9">
        <f t="shared" si="114"/>
        <v>-165</v>
      </c>
      <c r="S358" s="21" t="str">
        <f t="shared" si="115"/>
        <v>N.M.</v>
      </c>
      <c r="U358" s="9">
        <v>0</v>
      </c>
      <c r="W358" s="9">
        <v>165</v>
      </c>
      <c r="Y358" s="9">
        <f t="shared" si="116"/>
        <v>-165</v>
      </c>
      <c r="AA358" s="21" t="str">
        <f t="shared" si="117"/>
        <v>N.M.</v>
      </c>
      <c r="AC358" s="9">
        <v>82269</v>
      </c>
      <c r="AE358" s="9">
        <v>137415</v>
      </c>
      <c r="AG358" s="9">
        <f t="shared" si="118"/>
        <v>-55146</v>
      </c>
      <c r="AI358" s="21">
        <f t="shared" si="119"/>
        <v>-0.4013099006658662</v>
      </c>
    </row>
    <row r="359" spans="1:35" ht="12.75" outlineLevel="1">
      <c r="A359" s="1" t="s">
        <v>865</v>
      </c>
      <c r="B359" s="16" t="s">
        <v>866</v>
      </c>
      <c r="C359" s="1" t="s">
        <v>1275</v>
      </c>
      <c r="E359" s="5">
        <v>0</v>
      </c>
      <c r="G359" s="5">
        <v>11900</v>
      </c>
      <c r="I359" s="9">
        <f t="shared" si="112"/>
        <v>-11900</v>
      </c>
      <c r="K359" s="21" t="str">
        <f t="shared" si="113"/>
        <v>N.M.</v>
      </c>
      <c r="M359" s="9">
        <v>0</v>
      </c>
      <c r="O359" s="9">
        <v>40600</v>
      </c>
      <c r="Q359" s="9">
        <f t="shared" si="114"/>
        <v>-40600</v>
      </c>
      <c r="S359" s="21" t="str">
        <f t="shared" si="115"/>
        <v>N.M.</v>
      </c>
      <c r="U359" s="9">
        <v>0</v>
      </c>
      <c r="W359" s="9">
        <v>59700</v>
      </c>
      <c r="Y359" s="9">
        <f t="shared" si="116"/>
        <v>-59700</v>
      </c>
      <c r="AA359" s="21" t="str">
        <f t="shared" si="117"/>
        <v>N.M.</v>
      </c>
      <c r="AC359" s="9">
        <v>135731</v>
      </c>
      <c r="AE359" s="9">
        <v>59700</v>
      </c>
      <c r="AG359" s="9">
        <f t="shared" si="118"/>
        <v>76031</v>
      </c>
      <c r="AI359" s="21">
        <f t="shared" si="119"/>
        <v>1.2735510887772195</v>
      </c>
    </row>
    <row r="360" spans="1:35" ht="12.75" outlineLevel="1">
      <c r="A360" s="1" t="s">
        <v>867</v>
      </c>
      <c r="B360" s="16" t="s">
        <v>868</v>
      </c>
      <c r="C360" s="1" t="s">
        <v>1275</v>
      </c>
      <c r="E360" s="5">
        <v>14500</v>
      </c>
      <c r="G360" s="5">
        <v>0</v>
      </c>
      <c r="I360" s="9">
        <f t="shared" si="112"/>
        <v>14500</v>
      </c>
      <c r="K360" s="21" t="str">
        <f t="shared" si="113"/>
        <v>N.M.</v>
      </c>
      <c r="M360" s="9">
        <v>43100</v>
      </c>
      <c r="O360" s="9">
        <v>0</v>
      </c>
      <c r="Q360" s="9">
        <f t="shared" si="114"/>
        <v>43100</v>
      </c>
      <c r="S360" s="21" t="str">
        <f t="shared" si="115"/>
        <v>N.M.</v>
      </c>
      <c r="U360" s="9">
        <v>71800</v>
      </c>
      <c r="W360" s="9">
        <v>0</v>
      </c>
      <c r="Y360" s="9">
        <f t="shared" si="116"/>
        <v>71800</v>
      </c>
      <c r="AA360" s="21" t="str">
        <f t="shared" si="117"/>
        <v>N.M.</v>
      </c>
      <c r="AC360" s="9">
        <v>71800</v>
      </c>
      <c r="AE360" s="9">
        <v>0</v>
      </c>
      <c r="AG360" s="9">
        <f t="shared" si="118"/>
        <v>71800</v>
      </c>
      <c r="AI360" s="21" t="str">
        <f t="shared" si="119"/>
        <v>N.M.</v>
      </c>
    </row>
    <row r="361" spans="1:35" ht="12.75" outlineLevel="1">
      <c r="A361" s="1" t="s">
        <v>869</v>
      </c>
      <c r="B361" s="16" t="s">
        <v>870</v>
      </c>
      <c r="C361" s="1" t="s">
        <v>1276</v>
      </c>
      <c r="E361" s="5">
        <v>0</v>
      </c>
      <c r="G361" s="5">
        <v>862</v>
      </c>
      <c r="I361" s="9">
        <f t="shared" si="112"/>
        <v>-862</v>
      </c>
      <c r="K361" s="21" t="str">
        <f t="shared" si="113"/>
        <v>N.M.</v>
      </c>
      <c r="M361" s="9">
        <v>0</v>
      </c>
      <c r="O361" s="9">
        <v>862</v>
      </c>
      <c r="Q361" s="9">
        <f t="shared" si="114"/>
        <v>-862</v>
      </c>
      <c r="S361" s="21" t="str">
        <f t="shared" si="115"/>
        <v>N.M.</v>
      </c>
      <c r="U361" s="9">
        <v>74.56</v>
      </c>
      <c r="W361" s="9">
        <v>862</v>
      </c>
      <c r="Y361" s="9">
        <f t="shared" si="116"/>
        <v>-787.44</v>
      </c>
      <c r="AA361" s="21">
        <f t="shared" si="117"/>
        <v>-0.9135034802784223</v>
      </c>
      <c r="AC361" s="9">
        <v>7310.56</v>
      </c>
      <c r="AE361" s="9">
        <v>862</v>
      </c>
      <c r="AG361" s="9">
        <f t="shared" si="118"/>
        <v>6448.56</v>
      </c>
      <c r="AI361" s="21">
        <f t="shared" si="119"/>
        <v>7.4809280742459405</v>
      </c>
    </row>
    <row r="362" spans="1:35" ht="12.75" outlineLevel="1">
      <c r="A362" s="1" t="s">
        <v>871</v>
      </c>
      <c r="B362" s="16" t="s">
        <v>872</v>
      </c>
      <c r="C362" s="1" t="s">
        <v>1276</v>
      </c>
      <c r="E362" s="5">
        <v>0</v>
      </c>
      <c r="G362" s="5">
        <v>0</v>
      </c>
      <c r="I362" s="9">
        <f t="shared" si="112"/>
        <v>0</v>
      </c>
      <c r="K362" s="21">
        <f t="shared" si="113"/>
        <v>0</v>
      </c>
      <c r="M362" s="9">
        <v>4926.84</v>
      </c>
      <c r="O362" s="9">
        <v>0</v>
      </c>
      <c r="Q362" s="9">
        <f t="shared" si="114"/>
        <v>4926.84</v>
      </c>
      <c r="S362" s="21" t="str">
        <f t="shared" si="115"/>
        <v>N.M.</v>
      </c>
      <c r="U362" s="9">
        <v>4926.84</v>
      </c>
      <c r="W362" s="9">
        <v>0</v>
      </c>
      <c r="Y362" s="9">
        <f t="shared" si="116"/>
        <v>4926.84</v>
      </c>
      <c r="AA362" s="21" t="str">
        <f t="shared" si="117"/>
        <v>N.M.</v>
      </c>
      <c r="AC362" s="9">
        <v>4926.84</v>
      </c>
      <c r="AE362" s="9">
        <v>0</v>
      </c>
      <c r="AG362" s="9">
        <f t="shared" si="118"/>
        <v>4926.84</v>
      </c>
      <c r="AI362" s="21" t="str">
        <f t="shared" si="119"/>
        <v>N.M.</v>
      </c>
    </row>
    <row r="363" spans="1:35" ht="12.75" outlineLevel="1">
      <c r="A363" s="1" t="s">
        <v>873</v>
      </c>
      <c r="B363" s="16" t="s">
        <v>874</v>
      </c>
      <c r="C363" s="1" t="s">
        <v>1277</v>
      </c>
      <c r="E363" s="5">
        <v>0</v>
      </c>
      <c r="G363" s="5">
        <v>0</v>
      </c>
      <c r="I363" s="9">
        <f t="shared" si="112"/>
        <v>0</v>
      </c>
      <c r="K363" s="21">
        <f t="shared" si="113"/>
        <v>0</v>
      </c>
      <c r="M363" s="9">
        <v>0</v>
      </c>
      <c r="O363" s="9">
        <v>295</v>
      </c>
      <c r="Q363" s="9">
        <f t="shared" si="114"/>
        <v>-295</v>
      </c>
      <c r="S363" s="21" t="str">
        <f t="shared" si="115"/>
        <v>N.M.</v>
      </c>
      <c r="U363" s="9">
        <v>0</v>
      </c>
      <c r="W363" s="9">
        <v>295</v>
      </c>
      <c r="Y363" s="9">
        <f t="shared" si="116"/>
        <v>-295</v>
      </c>
      <c r="AA363" s="21" t="str">
        <f t="shared" si="117"/>
        <v>N.M.</v>
      </c>
      <c r="AC363" s="9">
        <v>0</v>
      </c>
      <c r="AE363" s="9">
        <v>1209.04</v>
      </c>
      <c r="AG363" s="9">
        <f t="shared" si="118"/>
        <v>-1209.04</v>
      </c>
      <c r="AI363" s="21" t="str">
        <f t="shared" si="119"/>
        <v>N.M.</v>
      </c>
    </row>
    <row r="364" spans="1:35" ht="12.75" outlineLevel="1">
      <c r="A364" s="1" t="s">
        <v>875</v>
      </c>
      <c r="B364" s="16" t="s">
        <v>876</v>
      </c>
      <c r="C364" s="1" t="s">
        <v>1277</v>
      </c>
      <c r="E364" s="5">
        <v>0</v>
      </c>
      <c r="G364" s="5">
        <v>0</v>
      </c>
      <c r="I364" s="9">
        <f t="shared" si="112"/>
        <v>0</v>
      </c>
      <c r="K364" s="21">
        <f t="shared" si="113"/>
        <v>0</v>
      </c>
      <c r="M364" s="9">
        <v>0</v>
      </c>
      <c r="O364" s="9">
        <v>177</v>
      </c>
      <c r="Q364" s="9">
        <f t="shared" si="114"/>
        <v>-177</v>
      </c>
      <c r="S364" s="21" t="str">
        <f t="shared" si="115"/>
        <v>N.M.</v>
      </c>
      <c r="U364" s="9">
        <v>0</v>
      </c>
      <c r="W364" s="9">
        <v>277</v>
      </c>
      <c r="Y364" s="9">
        <f t="shared" si="116"/>
        <v>-277</v>
      </c>
      <c r="AA364" s="21" t="str">
        <f t="shared" si="117"/>
        <v>N.M.</v>
      </c>
      <c r="AC364" s="9">
        <v>305</v>
      </c>
      <c r="AE364" s="9">
        <v>277</v>
      </c>
      <c r="AG364" s="9">
        <f t="shared" si="118"/>
        <v>28</v>
      </c>
      <c r="AI364" s="21">
        <f t="shared" si="119"/>
        <v>0.10108303249097472</v>
      </c>
    </row>
    <row r="365" spans="1:35" ht="12.75" outlineLevel="1">
      <c r="A365" s="1" t="s">
        <v>877</v>
      </c>
      <c r="B365" s="16" t="s">
        <v>878</v>
      </c>
      <c r="C365" s="1" t="s">
        <v>1277</v>
      </c>
      <c r="E365" s="5">
        <v>25</v>
      </c>
      <c r="G365" s="5">
        <v>0</v>
      </c>
      <c r="I365" s="9">
        <f t="shared" si="112"/>
        <v>25</v>
      </c>
      <c r="K365" s="21" t="str">
        <f t="shared" si="113"/>
        <v>N.M.</v>
      </c>
      <c r="M365" s="9">
        <v>25</v>
      </c>
      <c r="O365" s="9">
        <v>0</v>
      </c>
      <c r="Q365" s="9">
        <f t="shared" si="114"/>
        <v>25</v>
      </c>
      <c r="S365" s="21" t="str">
        <f t="shared" si="115"/>
        <v>N.M.</v>
      </c>
      <c r="U365" s="9">
        <v>25</v>
      </c>
      <c r="W365" s="9">
        <v>0</v>
      </c>
      <c r="Y365" s="9">
        <f t="shared" si="116"/>
        <v>25</v>
      </c>
      <c r="AA365" s="21" t="str">
        <f t="shared" si="117"/>
        <v>N.M.</v>
      </c>
      <c r="AC365" s="9">
        <v>25</v>
      </c>
      <c r="AE365" s="9">
        <v>0</v>
      </c>
      <c r="AG365" s="9">
        <f t="shared" si="118"/>
        <v>25</v>
      </c>
      <c r="AI365" s="21" t="str">
        <f t="shared" si="119"/>
        <v>N.M.</v>
      </c>
    </row>
    <row r="366" spans="1:35" ht="12.75" outlineLevel="1">
      <c r="A366" s="1" t="s">
        <v>879</v>
      </c>
      <c r="B366" s="16" t="s">
        <v>880</v>
      </c>
      <c r="C366" s="1" t="s">
        <v>1278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0</v>
      </c>
      <c r="O366" s="9">
        <v>0</v>
      </c>
      <c r="Q366" s="9">
        <f t="shared" si="114"/>
        <v>0</v>
      </c>
      <c r="S366" s="21">
        <f t="shared" si="115"/>
        <v>0</v>
      </c>
      <c r="U366" s="9">
        <v>0</v>
      </c>
      <c r="W366" s="9">
        <v>0</v>
      </c>
      <c r="Y366" s="9">
        <f t="shared" si="116"/>
        <v>0</v>
      </c>
      <c r="AA366" s="21">
        <f t="shared" si="117"/>
        <v>0</v>
      </c>
      <c r="AC366" s="9">
        <v>0</v>
      </c>
      <c r="AE366" s="9">
        <v>42029.86</v>
      </c>
      <c r="AG366" s="9">
        <f t="shared" si="118"/>
        <v>-42029.86</v>
      </c>
      <c r="AI366" s="21" t="str">
        <f t="shared" si="119"/>
        <v>N.M.</v>
      </c>
    </row>
    <row r="367" spans="1:35" ht="12.75" outlineLevel="1">
      <c r="A367" s="1" t="s">
        <v>881</v>
      </c>
      <c r="B367" s="16" t="s">
        <v>882</v>
      </c>
      <c r="C367" s="1" t="s">
        <v>1278</v>
      </c>
      <c r="E367" s="5">
        <v>0</v>
      </c>
      <c r="G367" s="5">
        <v>44591</v>
      </c>
      <c r="I367" s="9">
        <f t="shared" si="112"/>
        <v>-44591</v>
      </c>
      <c r="K367" s="21" t="str">
        <f t="shared" si="113"/>
        <v>N.M.</v>
      </c>
      <c r="M367" s="9">
        <v>0</v>
      </c>
      <c r="O367" s="9">
        <v>133773</v>
      </c>
      <c r="Q367" s="9">
        <f t="shared" si="114"/>
        <v>-133773</v>
      </c>
      <c r="S367" s="21" t="str">
        <f t="shared" si="115"/>
        <v>N.M.</v>
      </c>
      <c r="U367" s="9">
        <v>0</v>
      </c>
      <c r="W367" s="9">
        <v>222955</v>
      </c>
      <c r="Y367" s="9">
        <f t="shared" si="116"/>
        <v>-222955</v>
      </c>
      <c r="AA367" s="21" t="str">
        <f t="shared" si="117"/>
        <v>N.M.</v>
      </c>
      <c r="AC367" s="9">
        <v>44590.01</v>
      </c>
      <c r="AE367" s="9">
        <v>490501</v>
      </c>
      <c r="AG367" s="9">
        <f t="shared" si="118"/>
        <v>-445910.99</v>
      </c>
      <c r="AI367" s="21">
        <f t="shared" si="119"/>
        <v>-0.909092927435418</v>
      </c>
    </row>
    <row r="368" spans="1:35" ht="12.75" outlineLevel="1">
      <c r="A368" s="1" t="s">
        <v>883</v>
      </c>
      <c r="B368" s="16" t="s">
        <v>884</v>
      </c>
      <c r="C368" s="1" t="s">
        <v>1278</v>
      </c>
      <c r="E368" s="5">
        <v>49035</v>
      </c>
      <c r="G368" s="5">
        <v>0</v>
      </c>
      <c r="I368" s="9">
        <f t="shared" si="112"/>
        <v>49035</v>
      </c>
      <c r="K368" s="21" t="str">
        <f t="shared" si="113"/>
        <v>N.M.</v>
      </c>
      <c r="M368" s="9">
        <v>147105</v>
      </c>
      <c r="O368" s="9">
        <v>0</v>
      </c>
      <c r="Q368" s="9">
        <f t="shared" si="114"/>
        <v>147105</v>
      </c>
      <c r="S368" s="21" t="str">
        <f t="shared" si="115"/>
        <v>N.M.</v>
      </c>
      <c r="U368" s="9">
        <v>245175</v>
      </c>
      <c r="W368" s="9">
        <v>0</v>
      </c>
      <c r="Y368" s="9">
        <f t="shared" si="116"/>
        <v>245175</v>
      </c>
      <c r="AA368" s="21" t="str">
        <f t="shared" si="117"/>
        <v>N.M.</v>
      </c>
      <c r="AC368" s="9">
        <v>539385</v>
      </c>
      <c r="AE368" s="9">
        <v>0</v>
      </c>
      <c r="AG368" s="9">
        <f t="shared" si="118"/>
        <v>539385</v>
      </c>
      <c r="AI368" s="21" t="str">
        <f t="shared" si="119"/>
        <v>N.M.</v>
      </c>
    </row>
    <row r="369" spans="1:35" ht="12.75" outlineLevel="1">
      <c r="A369" s="1" t="s">
        <v>885</v>
      </c>
      <c r="B369" s="16" t="s">
        <v>886</v>
      </c>
      <c r="C369" s="1" t="s">
        <v>1279</v>
      </c>
      <c r="E369" s="5">
        <v>0</v>
      </c>
      <c r="G369" s="5">
        <v>0</v>
      </c>
      <c r="I369" s="9">
        <f t="shared" si="112"/>
        <v>0</v>
      </c>
      <c r="K369" s="21">
        <f t="shared" si="113"/>
        <v>0</v>
      </c>
      <c r="M369" s="9">
        <v>9000</v>
      </c>
      <c r="O369" s="9">
        <v>0</v>
      </c>
      <c r="Q369" s="9">
        <f t="shared" si="114"/>
        <v>9000</v>
      </c>
      <c r="S369" s="21" t="str">
        <f t="shared" si="115"/>
        <v>N.M.</v>
      </c>
      <c r="U369" s="9">
        <v>9000</v>
      </c>
      <c r="W369" s="9">
        <v>0</v>
      </c>
      <c r="Y369" s="9">
        <f t="shared" si="116"/>
        <v>9000</v>
      </c>
      <c r="AA369" s="21" t="str">
        <f t="shared" si="117"/>
        <v>N.M.</v>
      </c>
      <c r="AC369" s="9">
        <v>-1429400</v>
      </c>
      <c r="AE369" s="9">
        <v>0</v>
      </c>
      <c r="AG369" s="9">
        <f t="shared" si="118"/>
        <v>-1429400</v>
      </c>
      <c r="AI369" s="21" t="str">
        <f t="shared" si="119"/>
        <v>N.M.</v>
      </c>
    </row>
    <row r="370" spans="1:35" ht="12.75" outlineLevel="1">
      <c r="A370" s="1" t="s">
        <v>887</v>
      </c>
      <c r="B370" s="16" t="s">
        <v>888</v>
      </c>
      <c r="C370" s="1" t="s">
        <v>1279</v>
      </c>
      <c r="E370" s="5">
        <v>0</v>
      </c>
      <c r="G370" s="5">
        <v>0</v>
      </c>
      <c r="I370" s="9">
        <f t="shared" si="112"/>
        <v>0</v>
      </c>
      <c r="K370" s="21">
        <f t="shared" si="113"/>
        <v>0</v>
      </c>
      <c r="M370" s="9">
        <v>0</v>
      </c>
      <c r="O370" s="9">
        <v>294.6</v>
      </c>
      <c r="Q370" s="9">
        <f t="shared" si="114"/>
        <v>-294.6</v>
      </c>
      <c r="S370" s="21" t="str">
        <f t="shared" si="115"/>
        <v>N.M.</v>
      </c>
      <c r="U370" s="9">
        <v>0</v>
      </c>
      <c r="W370" s="9">
        <v>294.6</v>
      </c>
      <c r="Y370" s="9">
        <f t="shared" si="116"/>
        <v>-294.6</v>
      </c>
      <c r="AA370" s="21" t="str">
        <f t="shared" si="117"/>
        <v>N.M.</v>
      </c>
      <c r="AC370" s="9">
        <v>0</v>
      </c>
      <c r="AE370" s="9">
        <v>294.6</v>
      </c>
      <c r="AG370" s="9">
        <f t="shared" si="118"/>
        <v>-294.6</v>
      </c>
      <c r="AI370" s="21" t="str">
        <f t="shared" si="119"/>
        <v>N.M.</v>
      </c>
    </row>
    <row r="371" spans="1:35" ht="12.75" outlineLevel="1">
      <c r="A371" s="1" t="s">
        <v>889</v>
      </c>
      <c r="B371" s="16" t="s">
        <v>890</v>
      </c>
      <c r="C371" s="1" t="s">
        <v>1279</v>
      </c>
      <c r="E371" s="5">
        <v>0</v>
      </c>
      <c r="G371" s="5">
        <v>0</v>
      </c>
      <c r="I371" s="9">
        <f t="shared" si="112"/>
        <v>0</v>
      </c>
      <c r="K371" s="21">
        <f t="shared" si="113"/>
        <v>0</v>
      </c>
      <c r="M371" s="9">
        <v>0</v>
      </c>
      <c r="O371" s="9">
        <v>4003.19</v>
      </c>
      <c r="Q371" s="9">
        <f t="shared" si="114"/>
        <v>-4003.19</v>
      </c>
      <c r="S371" s="21" t="str">
        <f t="shared" si="115"/>
        <v>N.M.</v>
      </c>
      <c r="U371" s="9">
        <v>7355</v>
      </c>
      <c r="W371" s="9">
        <v>4003.19</v>
      </c>
      <c r="Y371" s="9">
        <f t="shared" si="116"/>
        <v>3351.81</v>
      </c>
      <c r="AA371" s="21">
        <f t="shared" si="117"/>
        <v>0.8372847653995938</v>
      </c>
      <c r="AC371" s="9">
        <v>50694.65</v>
      </c>
      <c r="AE371" s="9">
        <v>4003.19</v>
      </c>
      <c r="AG371" s="9">
        <f t="shared" si="118"/>
        <v>46691.46</v>
      </c>
      <c r="AI371" s="21" t="str">
        <f t="shared" si="119"/>
        <v>N.M.</v>
      </c>
    </row>
    <row r="372" spans="1:35" ht="12.75" outlineLevel="1">
      <c r="A372" s="1" t="s">
        <v>891</v>
      </c>
      <c r="B372" s="16" t="s">
        <v>892</v>
      </c>
      <c r="C372" s="1" t="s">
        <v>1279</v>
      </c>
      <c r="E372" s="5">
        <v>16231.98</v>
      </c>
      <c r="G372" s="5">
        <v>0</v>
      </c>
      <c r="I372" s="9">
        <f t="shared" si="112"/>
        <v>16231.98</v>
      </c>
      <c r="K372" s="21" t="str">
        <f t="shared" si="113"/>
        <v>N.M.</v>
      </c>
      <c r="M372" s="9">
        <v>27078</v>
      </c>
      <c r="O372" s="9">
        <v>0</v>
      </c>
      <c r="Q372" s="9">
        <f t="shared" si="114"/>
        <v>27078</v>
      </c>
      <c r="S372" s="21" t="str">
        <f t="shared" si="115"/>
        <v>N.M.</v>
      </c>
      <c r="U372" s="9">
        <v>31386.12</v>
      </c>
      <c r="W372" s="9">
        <v>0</v>
      </c>
      <c r="Y372" s="9">
        <f t="shared" si="116"/>
        <v>31386.12</v>
      </c>
      <c r="AA372" s="21" t="str">
        <f t="shared" si="117"/>
        <v>N.M.</v>
      </c>
      <c r="AC372" s="9">
        <v>31386.12</v>
      </c>
      <c r="AE372" s="9">
        <v>0</v>
      </c>
      <c r="AG372" s="9">
        <f t="shared" si="118"/>
        <v>31386.12</v>
      </c>
      <c r="AI372" s="21" t="str">
        <f t="shared" si="119"/>
        <v>N.M.</v>
      </c>
    </row>
    <row r="373" spans="1:35" ht="12.75" outlineLevel="1">
      <c r="A373" s="1" t="s">
        <v>893</v>
      </c>
      <c r="B373" s="16" t="s">
        <v>894</v>
      </c>
      <c r="C373" s="1" t="s">
        <v>1280</v>
      </c>
      <c r="E373" s="5">
        <v>0</v>
      </c>
      <c r="G373" s="5">
        <v>0</v>
      </c>
      <c r="I373" s="9">
        <f t="shared" si="112"/>
        <v>0</v>
      </c>
      <c r="K373" s="21">
        <f t="shared" si="113"/>
        <v>0</v>
      </c>
      <c r="M373" s="9">
        <v>100</v>
      </c>
      <c r="O373" s="9">
        <v>0</v>
      </c>
      <c r="Q373" s="9">
        <f t="shared" si="114"/>
        <v>100</v>
      </c>
      <c r="S373" s="21" t="str">
        <f t="shared" si="115"/>
        <v>N.M.</v>
      </c>
      <c r="U373" s="9">
        <v>100</v>
      </c>
      <c r="W373" s="9">
        <v>0</v>
      </c>
      <c r="Y373" s="9">
        <f t="shared" si="116"/>
        <v>100</v>
      </c>
      <c r="AA373" s="21" t="str">
        <f t="shared" si="117"/>
        <v>N.M.</v>
      </c>
      <c r="AC373" s="9">
        <v>100</v>
      </c>
      <c r="AE373" s="9">
        <v>0</v>
      </c>
      <c r="AG373" s="9">
        <f t="shared" si="118"/>
        <v>100</v>
      </c>
      <c r="AI373" s="21" t="str">
        <f t="shared" si="119"/>
        <v>N.M.</v>
      </c>
    </row>
    <row r="374" spans="1:35" ht="12.75" outlineLevel="1">
      <c r="A374" s="1" t="s">
        <v>895</v>
      </c>
      <c r="B374" s="16" t="s">
        <v>896</v>
      </c>
      <c r="C374" s="1" t="s">
        <v>1281</v>
      </c>
      <c r="E374" s="5">
        <v>0</v>
      </c>
      <c r="G374" s="5">
        <v>0</v>
      </c>
      <c r="I374" s="9">
        <f t="shared" si="112"/>
        <v>0</v>
      </c>
      <c r="K374" s="21">
        <f t="shared" si="113"/>
        <v>0</v>
      </c>
      <c r="M374" s="9">
        <v>0</v>
      </c>
      <c r="O374" s="9">
        <v>0</v>
      </c>
      <c r="Q374" s="9">
        <f t="shared" si="114"/>
        <v>0</v>
      </c>
      <c r="S374" s="21">
        <f t="shared" si="115"/>
        <v>0</v>
      </c>
      <c r="U374" s="9">
        <v>0</v>
      </c>
      <c r="W374" s="9">
        <v>0</v>
      </c>
      <c r="Y374" s="9">
        <f t="shared" si="116"/>
        <v>0</v>
      </c>
      <c r="AA374" s="21">
        <f t="shared" si="117"/>
        <v>0</v>
      </c>
      <c r="AC374" s="9">
        <v>106.77</v>
      </c>
      <c r="AE374" s="9">
        <v>-134788.86</v>
      </c>
      <c r="AG374" s="9">
        <f t="shared" si="118"/>
        <v>134895.62999999998</v>
      </c>
      <c r="AI374" s="21">
        <f t="shared" si="119"/>
        <v>1.0007921277767315</v>
      </c>
    </row>
    <row r="375" spans="1:35" ht="12.75" outlineLevel="1">
      <c r="A375" s="1" t="s">
        <v>897</v>
      </c>
      <c r="B375" s="16" t="s">
        <v>898</v>
      </c>
      <c r="C375" s="1" t="s">
        <v>1281</v>
      </c>
      <c r="E375" s="5">
        <v>0</v>
      </c>
      <c r="G375" s="5">
        <v>0</v>
      </c>
      <c r="I375" s="9">
        <f t="shared" si="112"/>
        <v>0</v>
      </c>
      <c r="K375" s="21">
        <f t="shared" si="113"/>
        <v>0</v>
      </c>
      <c r="M375" s="9">
        <v>0</v>
      </c>
      <c r="O375" s="9">
        <v>0</v>
      </c>
      <c r="Q375" s="9">
        <f t="shared" si="114"/>
        <v>0</v>
      </c>
      <c r="S375" s="21">
        <f t="shared" si="115"/>
        <v>0</v>
      </c>
      <c r="U375" s="9">
        <v>0</v>
      </c>
      <c r="W375" s="9">
        <v>0</v>
      </c>
      <c r="Y375" s="9">
        <f t="shared" si="116"/>
        <v>0</v>
      </c>
      <c r="AA375" s="21">
        <f t="shared" si="117"/>
        <v>0</v>
      </c>
      <c r="AC375" s="9">
        <v>83.86</v>
      </c>
      <c r="AE375" s="9">
        <v>-32942.35</v>
      </c>
      <c r="AG375" s="9">
        <f t="shared" si="118"/>
        <v>33026.21</v>
      </c>
      <c r="AI375" s="21">
        <f t="shared" si="119"/>
        <v>1.002545659310887</v>
      </c>
    </row>
    <row r="376" spans="1:35" ht="12.75" outlineLevel="1">
      <c r="A376" s="1" t="s">
        <v>899</v>
      </c>
      <c r="B376" s="16" t="s">
        <v>900</v>
      </c>
      <c r="C376" s="1" t="s">
        <v>1281</v>
      </c>
      <c r="E376" s="5">
        <v>0</v>
      </c>
      <c r="G376" s="5">
        <v>3462</v>
      </c>
      <c r="I376" s="9">
        <f t="shared" si="112"/>
        <v>-3462</v>
      </c>
      <c r="K376" s="21" t="str">
        <f t="shared" si="113"/>
        <v>N.M.</v>
      </c>
      <c r="M376" s="9">
        <v>0</v>
      </c>
      <c r="O376" s="9">
        <v>10386</v>
      </c>
      <c r="Q376" s="9">
        <f t="shared" si="114"/>
        <v>-10386</v>
      </c>
      <c r="S376" s="21" t="str">
        <f t="shared" si="115"/>
        <v>N.M.</v>
      </c>
      <c r="U376" s="9">
        <v>0</v>
      </c>
      <c r="W376" s="9">
        <v>17310</v>
      </c>
      <c r="Y376" s="9">
        <f t="shared" si="116"/>
        <v>-17310</v>
      </c>
      <c r="AA376" s="21" t="str">
        <f t="shared" si="117"/>
        <v>N.M.</v>
      </c>
      <c r="AC376" s="9">
        <v>24230</v>
      </c>
      <c r="AE376" s="9">
        <v>17310</v>
      </c>
      <c r="AG376" s="9">
        <f t="shared" si="118"/>
        <v>6920</v>
      </c>
      <c r="AI376" s="21">
        <f t="shared" si="119"/>
        <v>0.3997689196995956</v>
      </c>
    </row>
    <row r="377" spans="1:35" ht="12.75" outlineLevel="1">
      <c r="A377" s="1" t="s">
        <v>901</v>
      </c>
      <c r="B377" s="16" t="s">
        <v>902</v>
      </c>
      <c r="C377" s="1" t="s">
        <v>1281</v>
      </c>
      <c r="E377" s="5">
        <v>3462</v>
      </c>
      <c r="G377" s="5">
        <v>0</v>
      </c>
      <c r="I377" s="9">
        <f t="shared" si="112"/>
        <v>3462</v>
      </c>
      <c r="K377" s="21" t="str">
        <f t="shared" si="113"/>
        <v>N.M.</v>
      </c>
      <c r="M377" s="9">
        <v>10386</v>
      </c>
      <c r="O377" s="9">
        <v>0</v>
      </c>
      <c r="Q377" s="9">
        <f t="shared" si="114"/>
        <v>10386</v>
      </c>
      <c r="S377" s="21" t="str">
        <f t="shared" si="115"/>
        <v>N.M.</v>
      </c>
      <c r="U377" s="9">
        <v>17310</v>
      </c>
      <c r="W377" s="9">
        <v>0</v>
      </c>
      <c r="Y377" s="9">
        <f t="shared" si="116"/>
        <v>17310</v>
      </c>
      <c r="AA377" s="21" t="str">
        <f t="shared" si="117"/>
        <v>N.M.</v>
      </c>
      <c r="AC377" s="9">
        <v>17310</v>
      </c>
      <c r="AE377" s="9">
        <v>0</v>
      </c>
      <c r="AG377" s="9">
        <f t="shared" si="118"/>
        <v>17310</v>
      </c>
      <c r="AI377" s="21" t="str">
        <f t="shared" si="119"/>
        <v>N.M.</v>
      </c>
    </row>
    <row r="378" spans="1:35" ht="12.75" outlineLevel="1">
      <c r="A378" s="1" t="s">
        <v>903</v>
      </c>
      <c r="B378" s="16" t="s">
        <v>904</v>
      </c>
      <c r="C378" s="1" t="s">
        <v>1282</v>
      </c>
      <c r="E378" s="5">
        <v>-83896.588</v>
      </c>
      <c r="G378" s="5">
        <v>-106442.329</v>
      </c>
      <c r="I378" s="9">
        <f t="shared" si="112"/>
        <v>22545.740999999995</v>
      </c>
      <c r="K378" s="21">
        <f t="shared" si="113"/>
        <v>0.21181179716576848</v>
      </c>
      <c r="M378" s="9">
        <v>-265316.487</v>
      </c>
      <c r="O378" s="9">
        <v>-303636.783</v>
      </c>
      <c r="Q378" s="9">
        <f t="shared" si="114"/>
        <v>38320.29599999997</v>
      </c>
      <c r="S378" s="21">
        <f t="shared" si="115"/>
        <v>0.1262043933590219</v>
      </c>
      <c r="U378" s="9">
        <v>-427822.595</v>
      </c>
      <c r="W378" s="9">
        <v>-446281.971</v>
      </c>
      <c r="Y378" s="9">
        <f t="shared" si="116"/>
        <v>18459.376000000047</v>
      </c>
      <c r="AA378" s="21">
        <f t="shared" si="117"/>
        <v>0.04136258509085066</v>
      </c>
      <c r="AC378" s="9">
        <v>-1003957.668</v>
      </c>
      <c r="AE378" s="9">
        <v>-1118928.581</v>
      </c>
      <c r="AG378" s="9">
        <f t="shared" si="118"/>
        <v>114970.91300000006</v>
      </c>
      <c r="AI378" s="21">
        <f t="shared" si="119"/>
        <v>0.10275089487592601</v>
      </c>
    </row>
    <row r="379" spans="1:35" ht="12.75" outlineLevel="1">
      <c r="A379" s="1" t="s">
        <v>905</v>
      </c>
      <c r="B379" s="16" t="s">
        <v>906</v>
      </c>
      <c r="C379" s="1" t="s">
        <v>1283</v>
      </c>
      <c r="E379" s="5">
        <v>-1040.695</v>
      </c>
      <c r="G379" s="5">
        <v>-1245.518</v>
      </c>
      <c r="I379" s="9">
        <f t="shared" si="112"/>
        <v>204.8230000000001</v>
      </c>
      <c r="K379" s="21">
        <f t="shared" si="113"/>
        <v>0.16444804490982876</v>
      </c>
      <c r="M379" s="9">
        <v>-3206.304</v>
      </c>
      <c r="O379" s="9">
        <v>-3390.7540000000004</v>
      </c>
      <c r="Q379" s="9">
        <f t="shared" si="114"/>
        <v>184.45000000000027</v>
      </c>
      <c r="S379" s="21">
        <f t="shared" si="115"/>
        <v>0.05439793037182888</v>
      </c>
      <c r="U379" s="9">
        <v>-4737.075</v>
      </c>
      <c r="W379" s="9">
        <v>-4955.549</v>
      </c>
      <c r="Y379" s="9">
        <f t="shared" si="116"/>
        <v>218.47400000000016</v>
      </c>
      <c r="AA379" s="21">
        <f t="shared" si="117"/>
        <v>0.04408673993537349</v>
      </c>
      <c r="AC379" s="9">
        <v>-11020.042000000001</v>
      </c>
      <c r="AE379" s="9">
        <v>-13299.318</v>
      </c>
      <c r="AG379" s="9">
        <f t="shared" si="118"/>
        <v>2279.275999999998</v>
      </c>
      <c r="AI379" s="21">
        <f t="shared" si="119"/>
        <v>0.17138292354540272</v>
      </c>
    </row>
    <row r="380" spans="1:35" ht="12.75" outlineLevel="1">
      <c r="A380" s="1" t="s">
        <v>907</v>
      </c>
      <c r="B380" s="16" t="s">
        <v>908</v>
      </c>
      <c r="C380" s="1" t="s">
        <v>1284</v>
      </c>
      <c r="E380" s="5">
        <v>-760.893</v>
      </c>
      <c r="G380" s="5">
        <v>-926.365</v>
      </c>
      <c r="I380" s="9">
        <f t="shared" si="112"/>
        <v>165.47199999999998</v>
      </c>
      <c r="K380" s="21">
        <f t="shared" si="113"/>
        <v>0.17862505599844553</v>
      </c>
      <c r="M380" s="9">
        <v>-2383.543</v>
      </c>
      <c r="O380" s="9">
        <v>-2573.0530000000003</v>
      </c>
      <c r="Q380" s="9">
        <f t="shared" si="114"/>
        <v>189.51000000000022</v>
      </c>
      <c r="S380" s="21">
        <f t="shared" si="115"/>
        <v>0.07365180585087061</v>
      </c>
      <c r="U380" s="9">
        <v>-3556.0640000000003</v>
      </c>
      <c r="W380" s="9">
        <v>-3775.827</v>
      </c>
      <c r="Y380" s="9">
        <f t="shared" si="116"/>
        <v>219.76299999999992</v>
      </c>
      <c r="AA380" s="21">
        <f t="shared" si="117"/>
        <v>0.058202613626100956</v>
      </c>
      <c r="AC380" s="9">
        <v>-8367.245</v>
      </c>
      <c r="AE380" s="9">
        <v>-9777.844000000001</v>
      </c>
      <c r="AG380" s="9">
        <f t="shared" si="118"/>
        <v>1410.5990000000002</v>
      </c>
      <c r="AI380" s="21">
        <f t="shared" si="119"/>
        <v>0.14426482975183486</v>
      </c>
    </row>
    <row r="381" spans="1:35" ht="12.75" outlineLevel="1">
      <c r="A381" s="1" t="s">
        <v>909</v>
      </c>
      <c r="B381" s="16" t="s">
        <v>910</v>
      </c>
      <c r="C381" s="1" t="s">
        <v>1285</v>
      </c>
      <c r="E381" s="5">
        <v>0</v>
      </c>
      <c r="G381" s="5">
        <v>0</v>
      </c>
      <c r="I381" s="9">
        <f t="shared" si="112"/>
        <v>0</v>
      </c>
      <c r="K381" s="21">
        <f t="shared" si="113"/>
        <v>0</v>
      </c>
      <c r="M381" s="9">
        <v>0</v>
      </c>
      <c r="O381" s="9">
        <v>0</v>
      </c>
      <c r="Q381" s="9">
        <f t="shared" si="114"/>
        <v>0</v>
      </c>
      <c r="S381" s="21">
        <f t="shared" si="115"/>
        <v>0</v>
      </c>
      <c r="U381" s="9">
        <v>0</v>
      </c>
      <c r="W381" s="9">
        <v>0</v>
      </c>
      <c r="Y381" s="9">
        <f t="shared" si="116"/>
        <v>0</v>
      </c>
      <c r="AA381" s="21">
        <f t="shared" si="117"/>
        <v>0</v>
      </c>
      <c r="AC381" s="9">
        <v>0</v>
      </c>
      <c r="AE381" s="9">
        <v>3632.89</v>
      </c>
      <c r="AG381" s="9">
        <f t="shared" si="118"/>
        <v>-3632.89</v>
      </c>
      <c r="AI381" s="21" t="str">
        <f t="shared" si="119"/>
        <v>N.M.</v>
      </c>
    </row>
    <row r="382" spans="1:35" ht="12.75" outlineLevel="1">
      <c r="A382" s="1" t="s">
        <v>911</v>
      </c>
      <c r="B382" s="16" t="s">
        <v>912</v>
      </c>
      <c r="C382" s="1" t="s">
        <v>1285</v>
      </c>
      <c r="E382" s="5">
        <v>0</v>
      </c>
      <c r="G382" s="5">
        <v>0</v>
      </c>
      <c r="I382" s="9">
        <f t="shared" si="112"/>
        <v>0</v>
      </c>
      <c r="K382" s="21">
        <f t="shared" si="113"/>
        <v>0</v>
      </c>
      <c r="M382" s="9">
        <v>0</v>
      </c>
      <c r="O382" s="9">
        <v>0</v>
      </c>
      <c r="Q382" s="9">
        <f t="shared" si="114"/>
        <v>0</v>
      </c>
      <c r="S382" s="21">
        <f t="shared" si="115"/>
        <v>0</v>
      </c>
      <c r="U382" s="9">
        <v>0</v>
      </c>
      <c r="W382" s="9">
        <v>0</v>
      </c>
      <c r="Y382" s="9">
        <f t="shared" si="116"/>
        <v>0</v>
      </c>
      <c r="AA382" s="21">
        <f t="shared" si="117"/>
        <v>0</v>
      </c>
      <c r="AC382" s="9">
        <v>0</v>
      </c>
      <c r="AE382" s="9">
        <v>9806.73</v>
      </c>
      <c r="AG382" s="9">
        <f t="shared" si="118"/>
        <v>-9806.73</v>
      </c>
      <c r="AI382" s="21" t="str">
        <f t="shared" si="119"/>
        <v>N.M.</v>
      </c>
    </row>
    <row r="383" spans="1:35" ht="12.75" outlineLevel="1">
      <c r="A383" s="1" t="s">
        <v>913</v>
      </c>
      <c r="B383" s="16" t="s">
        <v>914</v>
      </c>
      <c r="C383" s="1" t="s">
        <v>1285</v>
      </c>
      <c r="E383" s="5">
        <v>0</v>
      </c>
      <c r="G383" s="5">
        <v>1250</v>
      </c>
      <c r="I383" s="9">
        <f t="shared" si="112"/>
        <v>-1250</v>
      </c>
      <c r="K383" s="21" t="str">
        <f t="shared" si="113"/>
        <v>N.M.</v>
      </c>
      <c r="M383" s="9">
        <v>0</v>
      </c>
      <c r="O383" s="9">
        <v>3750</v>
      </c>
      <c r="Q383" s="9">
        <f t="shared" si="114"/>
        <v>-3750</v>
      </c>
      <c r="S383" s="21" t="str">
        <f t="shared" si="115"/>
        <v>N.M.</v>
      </c>
      <c r="U383" s="9">
        <v>0</v>
      </c>
      <c r="W383" s="9">
        <v>6250</v>
      </c>
      <c r="Y383" s="9">
        <f t="shared" si="116"/>
        <v>-6250</v>
      </c>
      <c r="AA383" s="21" t="str">
        <f t="shared" si="117"/>
        <v>N.M.</v>
      </c>
      <c r="AC383" s="9">
        <v>8750</v>
      </c>
      <c r="AE383" s="9">
        <v>6250</v>
      </c>
      <c r="AG383" s="9">
        <f t="shared" si="118"/>
        <v>2500</v>
      </c>
      <c r="AI383" s="21">
        <f t="shared" si="119"/>
        <v>0.4</v>
      </c>
    </row>
    <row r="384" spans="1:35" ht="12.75" outlineLevel="1">
      <c r="A384" s="1" t="s">
        <v>915</v>
      </c>
      <c r="B384" s="16" t="s">
        <v>916</v>
      </c>
      <c r="C384" s="1" t="s">
        <v>1285</v>
      </c>
      <c r="E384" s="5">
        <v>1250</v>
      </c>
      <c r="G384" s="5">
        <v>0</v>
      </c>
      <c r="I384" s="9">
        <f t="shared" si="112"/>
        <v>1250</v>
      </c>
      <c r="K384" s="21" t="str">
        <f t="shared" si="113"/>
        <v>N.M.</v>
      </c>
      <c r="M384" s="9">
        <v>3750</v>
      </c>
      <c r="O384" s="9">
        <v>0</v>
      </c>
      <c r="Q384" s="9">
        <f t="shared" si="114"/>
        <v>3750</v>
      </c>
      <c r="S384" s="21" t="str">
        <f t="shared" si="115"/>
        <v>N.M.</v>
      </c>
      <c r="U384" s="9">
        <v>6250</v>
      </c>
      <c r="W384" s="9">
        <v>0</v>
      </c>
      <c r="Y384" s="9">
        <f t="shared" si="116"/>
        <v>6250</v>
      </c>
      <c r="AA384" s="21" t="str">
        <f t="shared" si="117"/>
        <v>N.M.</v>
      </c>
      <c r="AC384" s="9">
        <v>6250</v>
      </c>
      <c r="AE384" s="9">
        <v>0</v>
      </c>
      <c r="AG384" s="9">
        <f t="shared" si="118"/>
        <v>6250</v>
      </c>
      <c r="AI384" s="21" t="str">
        <f t="shared" si="119"/>
        <v>N.M.</v>
      </c>
    </row>
    <row r="385" spans="1:68" s="16" customFormat="1" ht="12.75">
      <c r="A385" s="16" t="s">
        <v>38</v>
      </c>
      <c r="B385" s="114"/>
      <c r="C385" s="16" t="s">
        <v>39</v>
      </c>
      <c r="D385" s="9"/>
      <c r="E385" s="9">
        <v>986586.5869999998</v>
      </c>
      <c r="F385" s="9"/>
      <c r="G385" s="9">
        <v>819747.98</v>
      </c>
      <c r="H385" s="9"/>
      <c r="I385" s="9">
        <f aca="true" t="shared" si="120" ref="I385:I397">+E385-G385</f>
        <v>166838.60699999984</v>
      </c>
      <c r="J385" s="44" t="str">
        <f>IF((+E385-G385)=(I385),"  ",$AO$500)</f>
        <v>  </v>
      </c>
      <c r="K385" s="38">
        <f aca="true" t="shared" si="121" ref="K385:K397">IF(G385&lt;0,IF(I385=0,0,IF(OR(G385=0,E385=0),"N.M.",IF(ABS(I385/G385)&gt;=10,"N.M.",I385/(-G385)))),IF(I385=0,0,IF(OR(G385=0,E385=0),"N.M.",IF(ABS(I385/G385)&gt;=10,"N.M.",I385/G385))))</f>
        <v>0.20352426729981066</v>
      </c>
      <c r="L385" s="45"/>
      <c r="M385" s="5">
        <v>2825680.5679999995</v>
      </c>
      <c r="N385" s="9"/>
      <c r="O385" s="5">
        <v>2446468.164</v>
      </c>
      <c r="P385" s="9"/>
      <c r="Q385" s="9">
        <f aca="true" t="shared" si="122" ref="Q385:Q397">(+M385-O385)</f>
        <v>379212.40399999963</v>
      </c>
      <c r="R385" s="44" t="str">
        <f>IF((+M385-O385)=(Q385),"  ",$AO$500)</f>
        <v>  </v>
      </c>
      <c r="S385" s="38">
        <f aca="true" t="shared" si="123" ref="S385:S397">IF(O385&lt;0,IF(Q385=0,0,IF(OR(O385=0,M385=0),"N.M.",IF(ABS(Q385/O385)&gt;=10,"N.M.",Q385/(-O385)))),IF(Q385=0,0,IF(OR(O385=0,M385=0),"N.M.",IF(ABS(Q385/O385)&gt;=10,"N.M.",Q385/O385))))</f>
        <v>0.15500402154425896</v>
      </c>
      <c r="T385" s="45"/>
      <c r="U385" s="9">
        <v>4757405.517</v>
      </c>
      <c r="V385" s="9"/>
      <c r="W385" s="9">
        <v>4165323.324</v>
      </c>
      <c r="X385" s="9"/>
      <c r="Y385" s="9">
        <f aca="true" t="shared" si="124" ref="Y385:Y397">(+U385-W385)</f>
        <v>592082.193</v>
      </c>
      <c r="Z385" s="44" t="str">
        <f>IF((+U385-W385)=(Y385),"  ",$AO$500)</f>
        <v>  </v>
      </c>
      <c r="AA385" s="38">
        <f aca="true" t="shared" si="125" ref="AA385:AA397">IF(W385&lt;0,IF(Y385=0,0,IF(OR(W385=0,U385=0),"N.M.",IF(ABS(Y385/W385)&gt;=10,"N.M.",Y385/(-W385)))),IF(Y385=0,0,IF(OR(W385=0,U385=0),"N.M.",IF(ABS(Y385/W385)&gt;=10,"N.M.",Y385/W385))))</f>
        <v>0.14214555436513335</v>
      </c>
      <c r="AB385" s="45"/>
      <c r="AC385" s="9">
        <v>9204426.923</v>
      </c>
      <c r="AD385" s="9"/>
      <c r="AE385" s="9">
        <v>9768014.815999998</v>
      </c>
      <c r="AF385" s="9"/>
      <c r="AG385" s="9">
        <f aca="true" t="shared" si="126" ref="AG385:AG397">(+AC385-AE385)</f>
        <v>-563587.8929999974</v>
      </c>
      <c r="AH385" s="44" t="str">
        <f>IF((+AC385-AE385)=(AG385),"  ",$AO$500)</f>
        <v>  </v>
      </c>
      <c r="AI385" s="38">
        <f aca="true" t="shared" si="127" ref="AI385:AI397">IF(AE385&lt;0,IF(AG385=0,0,IF(OR(AE385=0,AC385=0),"N.M.",IF(ABS(AG385/AE385)&gt;=10,"N.M.",AG385/(-AE385)))),IF(AG385=0,0,IF(OR(AE385=0,AC385=0),"N.M.",IF(ABS(AG385/AE385)&gt;=10,"N.M.",AG385/AE385))))</f>
        <v>-0.05769728072861243</v>
      </c>
      <c r="AJ385" s="9"/>
      <c r="AK385" s="9"/>
      <c r="AL385" s="9"/>
      <c r="AM385" s="9"/>
      <c r="AN385" s="9"/>
      <c r="AO385" s="9"/>
      <c r="AP385" s="115"/>
      <c r="AQ385" s="116"/>
      <c r="AR385" s="45"/>
      <c r="AS385" s="9"/>
      <c r="AT385" s="9"/>
      <c r="AU385" s="9"/>
      <c r="AV385" s="9"/>
      <c r="AW385" s="9"/>
      <c r="AX385" s="115"/>
      <c r="AY385" s="116"/>
      <c r="AZ385" s="45"/>
      <c r="BA385" s="9"/>
      <c r="BB385" s="9"/>
      <c r="BC385" s="9"/>
      <c r="BD385" s="115"/>
      <c r="BE385" s="116"/>
      <c r="BF385" s="45"/>
      <c r="BG385" s="9"/>
      <c r="BH385" s="86"/>
      <c r="BI385" s="9"/>
      <c r="BJ385" s="86"/>
      <c r="BK385" s="9"/>
      <c r="BL385" s="86"/>
      <c r="BM385" s="9"/>
      <c r="BN385" s="86"/>
      <c r="BO385" s="86"/>
      <c r="BP385" s="86"/>
    </row>
    <row r="386" spans="1:35" ht="12.75" outlineLevel="1">
      <c r="A386" s="1" t="s">
        <v>917</v>
      </c>
      <c r="B386" s="16" t="s">
        <v>918</v>
      </c>
      <c r="C386" s="1" t="s">
        <v>1286</v>
      </c>
      <c r="E386" s="5">
        <v>0</v>
      </c>
      <c r="G386" s="5">
        <v>0</v>
      </c>
      <c r="I386" s="9">
        <f t="shared" si="120"/>
        <v>0</v>
      </c>
      <c r="K386" s="21">
        <f t="shared" si="121"/>
        <v>0</v>
      </c>
      <c r="M386" s="9">
        <v>0</v>
      </c>
      <c r="O386" s="9">
        <v>0</v>
      </c>
      <c r="Q386" s="9">
        <f t="shared" si="122"/>
        <v>0</v>
      </c>
      <c r="S386" s="21">
        <f t="shared" si="123"/>
        <v>0</v>
      </c>
      <c r="U386" s="9">
        <v>0</v>
      </c>
      <c r="W386" s="9">
        <v>0</v>
      </c>
      <c r="Y386" s="9">
        <f t="shared" si="124"/>
        <v>0</v>
      </c>
      <c r="AA386" s="21">
        <f t="shared" si="125"/>
        <v>0</v>
      </c>
      <c r="AC386" s="9">
        <v>191322</v>
      </c>
      <c r="AE386" s="9">
        <v>0</v>
      </c>
      <c r="AG386" s="9">
        <f t="shared" si="126"/>
        <v>191322</v>
      </c>
      <c r="AI386" s="21" t="str">
        <f t="shared" si="127"/>
        <v>N.M.</v>
      </c>
    </row>
    <row r="387" spans="1:35" ht="12.75" outlineLevel="1">
      <c r="A387" s="1" t="s">
        <v>919</v>
      </c>
      <c r="B387" s="16" t="s">
        <v>920</v>
      </c>
      <c r="C387" s="1" t="s">
        <v>1286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0</v>
      </c>
      <c r="O387" s="9">
        <v>0</v>
      </c>
      <c r="Q387" s="9">
        <f t="shared" si="122"/>
        <v>0</v>
      </c>
      <c r="S387" s="21">
        <f t="shared" si="123"/>
        <v>0</v>
      </c>
      <c r="U387" s="9">
        <v>0</v>
      </c>
      <c r="W387" s="9">
        <v>0</v>
      </c>
      <c r="Y387" s="9">
        <f t="shared" si="124"/>
        <v>0</v>
      </c>
      <c r="AA387" s="21">
        <f t="shared" si="125"/>
        <v>0</v>
      </c>
      <c r="AC387" s="9">
        <v>0</v>
      </c>
      <c r="AE387" s="9">
        <v>-110805</v>
      </c>
      <c r="AG387" s="9">
        <f t="shared" si="126"/>
        <v>110805</v>
      </c>
      <c r="AI387" s="21" t="str">
        <f t="shared" si="127"/>
        <v>N.M.</v>
      </c>
    </row>
    <row r="388" spans="1:35" ht="12.75" outlineLevel="1">
      <c r="A388" s="1" t="s">
        <v>921</v>
      </c>
      <c r="B388" s="16" t="s">
        <v>922</v>
      </c>
      <c r="C388" s="1" t="s">
        <v>1286</v>
      </c>
      <c r="E388" s="5">
        <v>0</v>
      </c>
      <c r="G388" s="5">
        <v>0</v>
      </c>
      <c r="I388" s="9">
        <f t="shared" si="120"/>
        <v>0</v>
      </c>
      <c r="K388" s="21">
        <f t="shared" si="121"/>
        <v>0</v>
      </c>
      <c r="M388" s="9">
        <v>0</v>
      </c>
      <c r="O388" s="9">
        <v>0</v>
      </c>
      <c r="Q388" s="9">
        <f t="shared" si="122"/>
        <v>0</v>
      </c>
      <c r="S388" s="21">
        <f t="shared" si="123"/>
        <v>0</v>
      </c>
      <c r="U388" s="9">
        <v>0</v>
      </c>
      <c r="W388" s="9">
        <v>0</v>
      </c>
      <c r="Y388" s="9">
        <f t="shared" si="124"/>
        <v>0</v>
      </c>
      <c r="AA388" s="21">
        <f t="shared" si="125"/>
        <v>0</v>
      </c>
      <c r="AC388" s="9">
        <v>-533560</v>
      </c>
      <c r="AE388" s="9">
        <v>614921</v>
      </c>
      <c r="AG388" s="9">
        <f t="shared" si="126"/>
        <v>-1148481</v>
      </c>
      <c r="AI388" s="21">
        <f t="shared" si="127"/>
        <v>-1.8676886949705735</v>
      </c>
    </row>
    <row r="389" spans="1:35" ht="12.75" outlineLevel="1">
      <c r="A389" s="1" t="s">
        <v>923</v>
      </c>
      <c r="B389" s="16" t="s">
        <v>924</v>
      </c>
      <c r="C389" s="1" t="s">
        <v>1286</v>
      </c>
      <c r="E389" s="5">
        <v>0</v>
      </c>
      <c r="G389" s="5">
        <v>-442797</v>
      </c>
      <c r="I389" s="9">
        <f t="shared" si="120"/>
        <v>442797</v>
      </c>
      <c r="K389" s="21" t="str">
        <f t="shared" si="121"/>
        <v>N.M.</v>
      </c>
      <c r="M389" s="9">
        <v>0</v>
      </c>
      <c r="O389" s="9">
        <v>-507260</v>
      </c>
      <c r="Q389" s="9">
        <f t="shared" si="122"/>
        <v>507260</v>
      </c>
      <c r="S389" s="21" t="str">
        <f t="shared" si="123"/>
        <v>N.M.</v>
      </c>
      <c r="U389" s="9">
        <v>0</v>
      </c>
      <c r="W389" s="9">
        <v>463363</v>
      </c>
      <c r="Y389" s="9">
        <f t="shared" si="124"/>
        <v>-463363</v>
      </c>
      <c r="AA389" s="21" t="str">
        <f t="shared" si="125"/>
        <v>N.M.</v>
      </c>
      <c r="AC389" s="9">
        <v>1525437</v>
      </c>
      <c r="AE389" s="9">
        <v>463363</v>
      </c>
      <c r="AG389" s="9">
        <f t="shared" si="126"/>
        <v>1062074</v>
      </c>
      <c r="AI389" s="21">
        <f t="shared" si="127"/>
        <v>2.2920992828516735</v>
      </c>
    </row>
    <row r="390" spans="1:35" ht="12.75" outlineLevel="1">
      <c r="A390" s="1" t="s">
        <v>925</v>
      </c>
      <c r="B390" s="16" t="s">
        <v>926</v>
      </c>
      <c r="C390" s="1" t="s">
        <v>1286</v>
      </c>
      <c r="E390" s="5">
        <v>-264000</v>
      </c>
      <c r="G390" s="5">
        <v>0</v>
      </c>
      <c r="I390" s="9">
        <f t="shared" si="120"/>
        <v>-264000</v>
      </c>
      <c r="K390" s="21" t="str">
        <f t="shared" si="121"/>
        <v>N.M.</v>
      </c>
      <c r="M390" s="9">
        <v>134900</v>
      </c>
      <c r="O390" s="9">
        <v>0</v>
      </c>
      <c r="Q390" s="9">
        <f t="shared" si="122"/>
        <v>134900</v>
      </c>
      <c r="S390" s="21" t="str">
        <f t="shared" si="123"/>
        <v>N.M.</v>
      </c>
      <c r="U390" s="9">
        <v>764700</v>
      </c>
      <c r="W390" s="9">
        <v>0</v>
      </c>
      <c r="Y390" s="9">
        <f t="shared" si="124"/>
        <v>764700</v>
      </c>
      <c r="AA390" s="21" t="str">
        <f t="shared" si="125"/>
        <v>N.M.</v>
      </c>
      <c r="AC390" s="9">
        <v>764700</v>
      </c>
      <c r="AE390" s="9">
        <v>0</v>
      </c>
      <c r="AG390" s="9">
        <f t="shared" si="126"/>
        <v>764700</v>
      </c>
      <c r="AI390" s="21" t="str">
        <f t="shared" si="127"/>
        <v>N.M.</v>
      </c>
    </row>
    <row r="391" spans="1:68" s="16" customFormat="1" ht="12.75">
      <c r="A391" s="16" t="s">
        <v>40</v>
      </c>
      <c r="B391" s="114"/>
      <c r="C391" s="16" t="s">
        <v>94</v>
      </c>
      <c r="D391" s="9"/>
      <c r="E391" s="9">
        <v>-264000</v>
      </c>
      <c r="F391" s="9"/>
      <c r="G391" s="9">
        <v>-442797</v>
      </c>
      <c r="H391" s="9"/>
      <c r="I391" s="9">
        <f t="shared" si="120"/>
        <v>178797</v>
      </c>
      <c r="J391" s="44" t="str">
        <f>IF((+E391-G391)=(I391),"  ",$AO$500)</f>
        <v>  </v>
      </c>
      <c r="K391" s="38">
        <f t="shared" si="121"/>
        <v>0.40378999857722614</v>
      </c>
      <c r="L391" s="45"/>
      <c r="M391" s="5">
        <v>134900</v>
      </c>
      <c r="N391" s="9"/>
      <c r="O391" s="5">
        <v>-507260</v>
      </c>
      <c r="P391" s="9"/>
      <c r="Q391" s="9">
        <f t="shared" si="122"/>
        <v>642160</v>
      </c>
      <c r="R391" s="44" t="str">
        <f>IF((+M391-O391)=(Q391),"  ",$AO$500)</f>
        <v>  </v>
      </c>
      <c r="S391" s="38">
        <f t="shared" si="123"/>
        <v>1.2659385719354965</v>
      </c>
      <c r="T391" s="45"/>
      <c r="U391" s="9">
        <v>764700</v>
      </c>
      <c r="V391" s="9"/>
      <c r="W391" s="9">
        <v>463363</v>
      </c>
      <c r="X391" s="9"/>
      <c r="Y391" s="9">
        <f t="shared" si="124"/>
        <v>301337</v>
      </c>
      <c r="Z391" s="44" t="str">
        <f>IF((+U391-W391)=(Y391),"  ",$AO$500)</f>
        <v>  </v>
      </c>
      <c r="AA391" s="38">
        <f t="shared" si="125"/>
        <v>0.6503259863217391</v>
      </c>
      <c r="AB391" s="45"/>
      <c r="AC391" s="9">
        <v>1947899</v>
      </c>
      <c r="AD391" s="9"/>
      <c r="AE391" s="9">
        <v>967479</v>
      </c>
      <c r="AF391" s="9"/>
      <c r="AG391" s="9">
        <f t="shared" si="126"/>
        <v>980420</v>
      </c>
      <c r="AH391" s="44" t="str">
        <f>IF((+AC391-AE391)=(AG391),"  ",$AO$500)</f>
        <v>  </v>
      </c>
      <c r="AI391" s="38">
        <f t="shared" si="127"/>
        <v>1.0133760009261183</v>
      </c>
      <c r="AJ391" s="9"/>
      <c r="AK391" s="9"/>
      <c r="AL391" s="9"/>
      <c r="AM391" s="9"/>
      <c r="AN391" s="9"/>
      <c r="AO391" s="9"/>
      <c r="AP391" s="115"/>
      <c r="AQ391" s="116"/>
      <c r="AR391" s="45"/>
      <c r="AS391" s="9"/>
      <c r="AT391" s="9"/>
      <c r="AU391" s="9"/>
      <c r="AV391" s="9"/>
      <c r="AW391" s="9"/>
      <c r="AX391" s="115"/>
      <c r="AY391" s="116"/>
      <c r="AZ391" s="45"/>
      <c r="BA391" s="9"/>
      <c r="BB391" s="9"/>
      <c r="BC391" s="9"/>
      <c r="BD391" s="115"/>
      <c r="BE391" s="116"/>
      <c r="BF391" s="45"/>
      <c r="BG391" s="9"/>
      <c r="BH391" s="86"/>
      <c r="BI391" s="9"/>
      <c r="BJ391" s="86"/>
      <c r="BK391" s="9"/>
      <c r="BL391" s="86"/>
      <c r="BM391" s="9"/>
      <c r="BN391" s="86"/>
      <c r="BO391" s="86"/>
      <c r="BP391" s="86"/>
    </row>
    <row r="392" spans="1:35" ht="12.75" outlineLevel="1">
      <c r="A392" s="1" t="s">
        <v>927</v>
      </c>
      <c r="B392" s="16" t="s">
        <v>928</v>
      </c>
      <c r="C392" s="1" t="s">
        <v>1287</v>
      </c>
      <c r="E392" s="5">
        <v>-794536.81</v>
      </c>
      <c r="G392" s="5">
        <v>2138139.89</v>
      </c>
      <c r="I392" s="9">
        <f t="shared" si="120"/>
        <v>-2932676.7</v>
      </c>
      <c r="K392" s="21">
        <f t="shared" si="121"/>
        <v>-1.3716018833547883</v>
      </c>
      <c r="M392" s="9">
        <v>1061534.58</v>
      </c>
      <c r="O392" s="9">
        <v>591693.47</v>
      </c>
      <c r="Q392" s="9">
        <f t="shared" si="122"/>
        <v>469841.1100000001</v>
      </c>
      <c r="S392" s="21">
        <f t="shared" si="123"/>
        <v>0.7940616785917887</v>
      </c>
      <c r="U392" s="9">
        <v>6922109.7700000005</v>
      </c>
      <c r="W392" s="9">
        <v>5081359.2</v>
      </c>
      <c r="Y392" s="9">
        <f t="shared" si="124"/>
        <v>1840750.5700000003</v>
      </c>
      <c r="AA392" s="21">
        <f t="shared" si="125"/>
        <v>0.3622555496568714</v>
      </c>
      <c r="AC392" s="9">
        <v>18121366.41</v>
      </c>
      <c r="AE392" s="9">
        <v>3156281.76</v>
      </c>
      <c r="AG392" s="9">
        <f t="shared" si="126"/>
        <v>14965084.65</v>
      </c>
      <c r="AI392" s="21">
        <f t="shared" si="127"/>
        <v>4.741365248075952</v>
      </c>
    </row>
    <row r="393" spans="1:35" ht="12.75" outlineLevel="1">
      <c r="A393" s="1" t="s">
        <v>929</v>
      </c>
      <c r="B393" s="16" t="s">
        <v>930</v>
      </c>
      <c r="C393" s="1" t="s">
        <v>1288</v>
      </c>
      <c r="E393" s="5">
        <v>2681954.21</v>
      </c>
      <c r="G393" s="5">
        <v>1993898.49</v>
      </c>
      <c r="I393" s="9">
        <f t="shared" si="120"/>
        <v>688055.72</v>
      </c>
      <c r="K393" s="21">
        <f t="shared" si="121"/>
        <v>0.34508061641593396</v>
      </c>
      <c r="M393" s="9">
        <v>7560397.42</v>
      </c>
      <c r="O393" s="9">
        <v>6604859.88</v>
      </c>
      <c r="Q393" s="9">
        <f t="shared" si="122"/>
        <v>955537.54</v>
      </c>
      <c r="S393" s="21">
        <f t="shared" si="123"/>
        <v>0.1446718866653686</v>
      </c>
      <c r="U393" s="9">
        <v>10953026.24</v>
      </c>
      <c r="W393" s="9">
        <v>10128037.36</v>
      </c>
      <c r="Y393" s="9">
        <f t="shared" si="124"/>
        <v>824988.8800000008</v>
      </c>
      <c r="AA393" s="21">
        <f t="shared" si="125"/>
        <v>0.08145594755191551</v>
      </c>
      <c r="AC393" s="9">
        <v>27115357.759999998</v>
      </c>
      <c r="AE393" s="9">
        <v>35765810.93</v>
      </c>
      <c r="AG393" s="9">
        <f t="shared" si="126"/>
        <v>-8650453.170000002</v>
      </c>
      <c r="AI393" s="21">
        <f t="shared" si="127"/>
        <v>-0.2418637504663452</v>
      </c>
    </row>
    <row r="394" spans="1:35" ht="12.75" outlineLevel="1">
      <c r="A394" s="1" t="s">
        <v>931</v>
      </c>
      <c r="B394" s="16" t="s">
        <v>932</v>
      </c>
      <c r="C394" s="1" t="s">
        <v>1289</v>
      </c>
      <c r="E394" s="5">
        <v>-2026980.61</v>
      </c>
      <c r="G394" s="5">
        <v>-3197764.19</v>
      </c>
      <c r="I394" s="9">
        <f t="shared" si="120"/>
        <v>1170783.5799999998</v>
      </c>
      <c r="K394" s="21">
        <f t="shared" si="121"/>
        <v>0.366125677328321</v>
      </c>
      <c r="M394" s="9">
        <v>-7091557.21</v>
      </c>
      <c r="O394" s="9">
        <v>-5368251.22</v>
      </c>
      <c r="Q394" s="9">
        <f t="shared" si="122"/>
        <v>-1723305.9900000002</v>
      </c>
      <c r="S394" s="21">
        <f t="shared" si="123"/>
        <v>-0.3210181340954458</v>
      </c>
      <c r="U394" s="9">
        <v>-9548452.43</v>
      </c>
      <c r="W394" s="9">
        <v>-8693109.17</v>
      </c>
      <c r="Y394" s="9">
        <f t="shared" si="124"/>
        <v>-855343.2599999998</v>
      </c>
      <c r="AA394" s="21">
        <f t="shared" si="125"/>
        <v>-0.09839324955814396</v>
      </c>
      <c r="AC394" s="9">
        <v>-24774038.95</v>
      </c>
      <c r="AE394" s="9">
        <v>-24678617.95</v>
      </c>
      <c r="AG394" s="9">
        <f t="shared" si="126"/>
        <v>-95421</v>
      </c>
      <c r="AI394" s="21">
        <f t="shared" si="127"/>
        <v>-0.003866545533195063</v>
      </c>
    </row>
    <row r="395" spans="1:35" ht="12.75" outlineLevel="1">
      <c r="A395" s="1" t="s">
        <v>933</v>
      </c>
      <c r="B395" s="16" t="s">
        <v>934</v>
      </c>
      <c r="C395" s="1" t="s">
        <v>1290</v>
      </c>
      <c r="E395" s="5">
        <v>-74202</v>
      </c>
      <c r="G395" s="5">
        <v>-90076</v>
      </c>
      <c r="I395" s="9">
        <f t="shared" si="120"/>
        <v>15874</v>
      </c>
      <c r="K395" s="21">
        <f t="shared" si="121"/>
        <v>0.1762289622096896</v>
      </c>
      <c r="M395" s="9">
        <v>-222606</v>
      </c>
      <c r="O395" s="9">
        <v>-255628</v>
      </c>
      <c r="Q395" s="9">
        <f t="shared" si="122"/>
        <v>33022</v>
      </c>
      <c r="S395" s="21">
        <f t="shared" si="123"/>
        <v>0.12917990204515936</v>
      </c>
      <c r="U395" s="9">
        <v>-487126</v>
      </c>
      <c r="W395" s="9">
        <v>-450379.24</v>
      </c>
      <c r="Y395" s="9">
        <f t="shared" si="124"/>
        <v>-36746.76000000001</v>
      </c>
      <c r="AA395" s="21">
        <f t="shared" si="125"/>
        <v>-0.08159070564620166</v>
      </c>
      <c r="AC395" s="9">
        <v>-1117656.76</v>
      </c>
      <c r="AE395" s="9">
        <v>-1132010.09</v>
      </c>
      <c r="AG395" s="9">
        <f t="shared" si="126"/>
        <v>14353.330000000075</v>
      </c>
      <c r="AI395" s="21">
        <f t="shared" si="127"/>
        <v>0.012679507123474557</v>
      </c>
    </row>
    <row r="396" spans="1:68" s="90" customFormat="1" ht="12.75">
      <c r="A396" s="90" t="s">
        <v>41</v>
      </c>
      <c r="B396" s="91"/>
      <c r="C396" s="77" t="s">
        <v>1291</v>
      </c>
      <c r="D396" s="105"/>
      <c r="E396" s="105">
        <v>-213765.21</v>
      </c>
      <c r="F396" s="105"/>
      <c r="G396" s="105">
        <v>844198.19</v>
      </c>
      <c r="H396" s="105"/>
      <c r="I396" s="9">
        <f t="shared" si="120"/>
        <v>-1057963.4</v>
      </c>
      <c r="J396" s="37" t="str">
        <f>IF((+E396-G396)=(I396),"  ",$AO$500)</f>
        <v>  </v>
      </c>
      <c r="K396" s="38">
        <f t="shared" si="121"/>
        <v>-1.2532168542081332</v>
      </c>
      <c r="L396" s="39"/>
      <c r="M396" s="5">
        <v>1307768.79</v>
      </c>
      <c r="N396" s="9"/>
      <c r="O396" s="5">
        <v>1572674.13</v>
      </c>
      <c r="P396" s="9"/>
      <c r="Q396" s="9">
        <f t="shared" si="122"/>
        <v>-264905.33999999985</v>
      </c>
      <c r="R396" s="37" t="str">
        <f>IF((+M396-O396)=(Q396),"  ",$AO$500)</f>
        <v>  </v>
      </c>
      <c r="S396" s="38">
        <f t="shared" si="123"/>
        <v>-0.16844261309238925</v>
      </c>
      <c r="T396" s="39"/>
      <c r="U396" s="9">
        <v>7839557.580000002</v>
      </c>
      <c r="V396" s="9"/>
      <c r="W396" s="9">
        <v>6065908.1499999985</v>
      </c>
      <c r="X396" s="9"/>
      <c r="Y396" s="9">
        <f t="shared" si="124"/>
        <v>1773649.4300000034</v>
      </c>
      <c r="Z396" s="37" t="str">
        <f>IF((+U396-W396)=(Y396),"  ",$AO$500)</f>
        <v>  </v>
      </c>
      <c r="AA396" s="38">
        <f t="shared" si="125"/>
        <v>0.29239635453431717</v>
      </c>
      <c r="AB396" s="39"/>
      <c r="AC396" s="9">
        <v>19345028.46</v>
      </c>
      <c r="AD396" s="9"/>
      <c r="AE396" s="9">
        <v>13111464.649999999</v>
      </c>
      <c r="AF396" s="9"/>
      <c r="AG396" s="9">
        <f t="shared" si="126"/>
        <v>6233563.810000002</v>
      </c>
      <c r="AH396" s="37" t="str">
        <f>IF((+AC396-AE396)=(AG396),"  ",$AO$500)</f>
        <v>  </v>
      </c>
      <c r="AI396" s="38">
        <f t="shared" si="127"/>
        <v>0.47542848769378354</v>
      </c>
      <c r="AJ396" s="105"/>
      <c r="AK396" s="105"/>
      <c r="AL396" s="105"/>
      <c r="AM396" s="105"/>
      <c r="AN396" s="105"/>
      <c r="AO396" s="105"/>
      <c r="AP396" s="106"/>
      <c r="AQ396" s="107"/>
      <c r="AR396" s="108"/>
      <c r="AS396" s="105"/>
      <c r="AT396" s="105"/>
      <c r="AU396" s="105"/>
      <c r="AV396" s="105"/>
      <c r="AW396" s="105"/>
      <c r="AX396" s="106"/>
      <c r="AY396" s="107"/>
      <c r="AZ396" s="108"/>
      <c r="BA396" s="105"/>
      <c r="BB396" s="105"/>
      <c r="BC396" s="105"/>
      <c r="BD396" s="106"/>
      <c r="BE396" s="107"/>
      <c r="BF396" s="108"/>
      <c r="BG396" s="105"/>
      <c r="BH396" s="109"/>
      <c r="BI396" s="105"/>
      <c r="BJ396" s="109"/>
      <c r="BK396" s="105"/>
      <c r="BL396" s="109"/>
      <c r="BM396" s="105"/>
      <c r="BN396" s="97"/>
      <c r="BO396" s="97"/>
      <c r="BP396" s="97"/>
    </row>
    <row r="397" spans="1:68" s="17" customFormat="1" ht="12.75">
      <c r="A397" s="17" t="s">
        <v>42</v>
      </c>
      <c r="B397" s="98"/>
      <c r="C397" s="17" t="s">
        <v>43</v>
      </c>
      <c r="D397" s="18"/>
      <c r="E397" s="18">
        <v>41688560.067999996</v>
      </c>
      <c r="F397" s="18"/>
      <c r="G397" s="18">
        <v>38022388.33599999</v>
      </c>
      <c r="H397" s="18"/>
      <c r="I397" s="18">
        <f t="shared" si="120"/>
        <v>3666171.732000008</v>
      </c>
      <c r="J397" s="37" t="str">
        <f>IF((+E397-G397)=(I397),"  ",$AO$500)</f>
        <v>  </v>
      </c>
      <c r="K397" s="40">
        <f t="shared" si="121"/>
        <v>0.0964213951949157</v>
      </c>
      <c r="L397" s="39"/>
      <c r="M397" s="8">
        <v>127091202.82599998</v>
      </c>
      <c r="N397" s="18"/>
      <c r="O397" s="8">
        <v>121584175.31299996</v>
      </c>
      <c r="P397" s="18"/>
      <c r="Q397" s="18">
        <f t="shared" si="122"/>
        <v>5507027.513000011</v>
      </c>
      <c r="R397" s="37" t="str">
        <f>IF((+M397-O397)=(Q397),"  ",$AO$500)</f>
        <v>  </v>
      </c>
      <c r="S397" s="40">
        <f t="shared" si="123"/>
        <v>0.04529394963467085</v>
      </c>
      <c r="T397" s="39"/>
      <c r="U397" s="18">
        <v>215038526.70700002</v>
      </c>
      <c r="V397" s="18"/>
      <c r="W397" s="18">
        <v>211683672.1249999</v>
      </c>
      <c r="X397" s="18"/>
      <c r="Y397" s="18">
        <f t="shared" si="124"/>
        <v>3354854.5820001066</v>
      </c>
      <c r="Z397" s="37" t="str">
        <f>IF((+U397-W397)=(Y397),"  ",$AO$500)</f>
        <v>  </v>
      </c>
      <c r="AA397" s="40">
        <f t="shared" si="125"/>
        <v>0.015848433411619265</v>
      </c>
      <c r="AB397" s="39"/>
      <c r="AC397" s="18">
        <v>529170751.7969999</v>
      </c>
      <c r="AD397" s="18"/>
      <c r="AE397" s="18">
        <v>507357625.0480002</v>
      </c>
      <c r="AF397" s="18"/>
      <c r="AG397" s="18">
        <f t="shared" si="126"/>
        <v>21813126.748999655</v>
      </c>
      <c r="AH397" s="37" t="str">
        <f>IF((+AC397-AE397)=(AG397),"  ",$AO$500)</f>
        <v>  </v>
      </c>
      <c r="AI397" s="40">
        <f t="shared" si="127"/>
        <v>0.042993592038625524</v>
      </c>
      <c r="AJ397" s="18"/>
      <c r="AK397" s="18"/>
      <c r="AL397" s="18"/>
      <c r="AM397" s="18"/>
      <c r="AN397" s="18"/>
      <c r="AO397" s="18"/>
      <c r="AP397" s="85"/>
      <c r="AQ397" s="117"/>
      <c r="AR397" s="39"/>
      <c r="AS397" s="18"/>
      <c r="AT397" s="18"/>
      <c r="AU397" s="18"/>
      <c r="AV397" s="18"/>
      <c r="AW397" s="18"/>
      <c r="AX397" s="85"/>
      <c r="AY397" s="117"/>
      <c r="AZ397" s="39"/>
      <c r="BA397" s="18"/>
      <c r="BB397" s="18"/>
      <c r="BC397" s="18"/>
      <c r="BD397" s="85"/>
      <c r="BE397" s="117"/>
      <c r="BF397" s="39"/>
      <c r="BG397" s="18"/>
      <c r="BH397" s="104"/>
      <c r="BI397" s="18"/>
      <c r="BJ397" s="104"/>
      <c r="BK397" s="18"/>
      <c r="BL397" s="104"/>
      <c r="BM397" s="18"/>
      <c r="BN397" s="104"/>
      <c r="BO397" s="104"/>
      <c r="BP397" s="104"/>
    </row>
    <row r="398" spans="5:53" ht="12.75">
      <c r="E398" s="41" t="str">
        <f>IF(ABS(E120+E145+E152+E306+E337+E346+E385+E391+E396-E397)&gt;$AO$496,$AO$499," ")</f>
        <v> </v>
      </c>
      <c r="F398" s="27"/>
      <c r="G398" s="41" t="str">
        <f>IF(ABS(G120+G145+G152+G306+G337+G346+G385+G391+G396-G397)&gt;$AO$496,$AO$499," ")</f>
        <v> </v>
      </c>
      <c r="H398" s="42"/>
      <c r="I398" s="41" t="str">
        <f>IF(ABS(I120+I145+I152+I306+I337+I346+I385+I391+I396-I397)&gt;$AO$496,$AO$499," ")</f>
        <v> </v>
      </c>
      <c r="M398" s="41" t="str">
        <f>IF(ABS(M120+M145+M152+M306+M337+M346+M385+M391+M396-M397)&gt;$AO$496,$AO$499," ")</f>
        <v> </v>
      </c>
      <c r="N398" s="42"/>
      <c r="O398" s="41" t="str">
        <f>IF(ABS(O120+O145+O152+O306+O337+O346+O385+O391+O396-O397)&gt;$AO$496,$AO$499," ")</f>
        <v> </v>
      </c>
      <c r="P398" s="28"/>
      <c r="Q398" s="41" t="str">
        <f>IF(ABS(Q120+Q145+Q152+Q306+Q337+Q346+Q385+Q391+Q396-Q397)&gt;$AO$496,$AO$499," ")</f>
        <v> </v>
      </c>
      <c r="U398" s="41" t="str">
        <f>IF(ABS(U120+U145+U152+U306+U337+U346+U385+U391+U396-U397)&gt;$AO$496,$AO$499," ")</f>
        <v> </v>
      </c>
      <c r="V398" s="28"/>
      <c r="W398" s="41" t="str">
        <f>IF(ABS(W120+W145+W152+W306+W337+W346+W385+W391+W396-W397)&gt;$AO$496,$AO$499," ")</f>
        <v> </v>
      </c>
      <c r="X398" s="28"/>
      <c r="Y398" s="41" t="str">
        <f>IF(ABS(Y120+Y145+Y152+Y306+Y337+Y346+Y385+Y391+Y396-Y397)&gt;$AO$496,$AO$499," ")</f>
        <v> </v>
      </c>
      <c r="AC398" s="41" t="str">
        <f>IF(ABS(AC120+AC145+AC152+AC306+AC337+AC346+AC385+AC391+AC396-AC397)&gt;$AO$496,$AO$499," ")</f>
        <v> </v>
      </c>
      <c r="AD398" s="28"/>
      <c r="AE398" s="41" t="str">
        <f>IF(ABS(AE120+AE145+AE152+AE306+AE337+AE346+AE385+AE391+AE396-AE397)&gt;$AO$496,$AO$499," ")</f>
        <v> </v>
      </c>
      <c r="AF398" s="42"/>
      <c r="AG398" s="41" t="str">
        <f>IF(ABS(AG120+AG145+AG152+AG306+AG337+AG346+AG385+AG391+AG396-AG397)&gt;$AO$496,$AO$499," ")</f>
        <v> </v>
      </c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</row>
    <row r="399" spans="1:53" ht="12.75">
      <c r="A399" s="76" t="s">
        <v>44</v>
      </c>
      <c r="C399" s="2" t="s">
        <v>45</v>
      </c>
      <c r="D399" s="8"/>
      <c r="E399" s="8">
        <v>2741017.6950000064</v>
      </c>
      <c r="F399" s="8"/>
      <c r="G399" s="8">
        <v>4748270.166999987</v>
      </c>
      <c r="H399" s="18"/>
      <c r="I399" s="18">
        <f>(+E399-G399)</f>
        <v>-2007252.471999981</v>
      </c>
      <c r="J399" s="37" t="str">
        <f>IF((+E399-G399)=(I399),"  ",$AO$500)</f>
        <v>  </v>
      </c>
      <c r="K399" s="40">
        <f>IF(G399&lt;0,IF(I399=0,0,IF(OR(G399=0,E399=0),"N.M.",IF(ABS(I399/G399)&gt;=10,"N.M.",I399/(-G399)))),IF(I399=0,0,IF(OR(G399=0,E399=0),"N.M.",IF(ABS(I399/G399)&gt;=10,"N.M.",I399/G399))))</f>
        <v>-0.42273341688730964</v>
      </c>
      <c r="L399" s="39"/>
      <c r="M399" s="8">
        <v>11243312.894999996</v>
      </c>
      <c r="N399" s="18"/>
      <c r="O399" s="8">
        <v>11952771.928000012</v>
      </c>
      <c r="P399" s="18"/>
      <c r="Q399" s="18">
        <f>(+M399-O399)</f>
        <v>-709459.0330000166</v>
      </c>
      <c r="R399" s="37" t="str">
        <f>IF((+M399-O399)=(Q399),"  ",$AO$500)</f>
        <v>  </v>
      </c>
      <c r="S399" s="40">
        <f>IF(O399&lt;0,IF(Q399=0,0,IF(OR(O399=0,M399=0),"N.M.",IF(ABS(Q399/O399)&gt;=10,"N.M.",Q399/(-O399)))),IF(Q399=0,0,IF(OR(O399=0,M399=0),"N.M.",IF(ABS(Q399/O399)&gt;=10,"N.M.",Q399/O399))))</f>
        <v>-0.05935518867703571</v>
      </c>
      <c r="T399" s="39"/>
      <c r="U399" s="18">
        <v>29382554.78100001</v>
      </c>
      <c r="V399" s="18"/>
      <c r="W399" s="18">
        <v>26019411.865999974</v>
      </c>
      <c r="X399" s="18"/>
      <c r="Y399" s="18">
        <f>(+U399-W399)</f>
        <v>3363142.9150000364</v>
      </c>
      <c r="Z399" s="37" t="str">
        <f>IF((+U399-W399)=(Y399),"  ",$AO$500)</f>
        <v>  </v>
      </c>
      <c r="AA399" s="40">
        <f>IF(W399&lt;0,IF(Y399=0,0,IF(OR(W399=0,U399=0),"N.M.",IF(ABS(Y399/W399)&gt;=10,"N.M.",Y399/(-W399)))),IF(Y399=0,0,IF(OR(W399=0,U399=0),"N.M.",IF(ABS(Y399/W399)&gt;=10,"N.M.",Y399/W399))))</f>
        <v>0.1292551473615249</v>
      </c>
      <c r="AB399" s="39"/>
      <c r="AC399" s="18">
        <v>68035327.20000008</v>
      </c>
      <c r="AD399" s="18"/>
      <c r="AE399" s="18">
        <v>51782380.91499997</v>
      </c>
      <c r="AF399" s="18"/>
      <c r="AG399" s="18">
        <f>(+AC399-AE399)</f>
        <v>16252946.285000108</v>
      </c>
      <c r="AH399" s="37" t="str">
        <f>IF((+AC399-AE399)=(AG399),"  ",$AO$500)</f>
        <v>  </v>
      </c>
      <c r="AI399" s="40">
        <f>IF(AE399&lt;0,IF(AG399=0,0,IF(OR(AE399=0,AC399=0),"N.M.",IF(ABS(AG399/AE399)&gt;=10,"N.M.",AG399/(-AE399)))),IF(AG399=0,0,IF(OR(AE399=0,AC399=0),"N.M.",IF(ABS(AG399/AE399)&gt;=10,"N.M.",AG399/AE399))))</f>
        <v>0.3138702005935008</v>
      </c>
      <c r="AJ399" s="39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</row>
    <row r="400" spans="3:53" ht="12.75">
      <c r="C400" s="2"/>
      <c r="D400" s="8"/>
      <c r="E400" s="41" t="str">
        <f>IF(ABS(E110-E397-E399)&gt;$AO$496,$AO$499," ")</f>
        <v> </v>
      </c>
      <c r="F400" s="27"/>
      <c r="G400" s="41" t="str">
        <f>IF(ABS(G110-G397-G399)&gt;$AO$496,$AO$499," ")</f>
        <v> </v>
      </c>
      <c r="H400" s="42"/>
      <c r="I400" s="41" t="str">
        <f>IF(ABS(I110-I397-I399)&gt;$AO$496,$AO$499," ")</f>
        <v> </v>
      </c>
      <c r="M400" s="41" t="str">
        <f>IF(ABS(M110-M397-M399)&gt;$AO$496,$AO$499," ")</f>
        <v> </v>
      </c>
      <c r="N400" s="42"/>
      <c r="O400" s="41" t="str">
        <f>IF(ABS(O110-O397-O399)&gt;$AO$496,$AO$499," ")</f>
        <v> </v>
      </c>
      <c r="P400" s="42"/>
      <c r="Q400" s="41" t="str">
        <f>IF(ABS(Q110-Q397-Q399)&gt;$AO$496,$AO$499," ")</f>
        <v> </v>
      </c>
      <c r="U400" s="41" t="str">
        <f>IF(ABS(U110-U397-U399)&gt;$AO$496,$AO$499," ")</f>
        <v> </v>
      </c>
      <c r="V400" s="28"/>
      <c r="W400" s="41" t="str">
        <f>IF(ABS(W110-W397-W399)&gt;$AO$496,$AO$499," ")</f>
        <v> </v>
      </c>
      <c r="X400" s="42"/>
      <c r="Y400" s="41" t="str">
        <f>IF(ABS(Y110-Y397-Y399)&gt;$AO$496,$AO$499," ")</f>
        <v> </v>
      </c>
      <c r="AC400" s="41" t="str">
        <f>IF(ABS(AC110-AC397-AC399)&gt;$AO$496,$AO$499," ")</f>
        <v> </v>
      </c>
      <c r="AD400" s="28"/>
      <c r="AE400" s="41" t="str">
        <f>IF(ABS(AE110-AE397-AE399)&gt;$AO$496,$AO$499," ")</f>
        <v> </v>
      </c>
      <c r="AF400" s="42"/>
      <c r="AG400" s="41" t="str">
        <f>IF(ABS(AG110-AG397-AG399)&gt;$AO$496,$AO$499," ")</f>
        <v> </v>
      </c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</row>
    <row r="401" spans="3:53" ht="13.5" customHeight="1">
      <c r="C401" s="2" t="s">
        <v>46</v>
      </c>
      <c r="D401" s="8"/>
      <c r="E401" s="31"/>
      <c r="F401" s="31"/>
      <c r="G401" s="31"/>
      <c r="H401" s="18"/>
      <c r="M401" s="5"/>
      <c r="N401" s="18"/>
      <c r="O401" s="5"/>
      <c r="P401" s="9"/>
      <c r="U401" s="31"/>
      <c r="V401" s="31"/>
      <c r="W401" s="31"/>
      <c r="AC401" s="31"/>
      <c r="AD401" s="31"/>
      <c r="AE401" s="31"/>
      <c r="AF401" s="18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</row>
    <row r="402" spans="1:35" ht="12.75" outlineLevel="1">
      <c r="A402" s="1" t="s">
        <v>935</v>
      </c>
      <c r="B402" s="16" t="s">
        <v>936</v>
      </c>
      <c r="C402" s="1" t="s">
        <v>1292</v>
      </c>
      <c r="E402" s="5">
        <v>0</v>
      </c>
      <c r="G402" s="5">
        <v>-0.79</v>
      </c>
      <c r="I402" s="9">
        <f aca="true" t="shared" si="128" ref="I402:I435">+E402-G402</f>
        <v>0.79</v>
      </c>
      <c r="K402" s="21" t="str">
        <f aca="true" t="shared" si="129" ref="K402:K435">IF(G402&lt;0,IF(I402=0,0,IF(OR(G402=0,E402=0),"N.M.",IF(ABS(I402/G402)&gt;=10,"N.M.",I402/(-G402)))),IF(I402=0,0,IF(OR(G402=0,E402=0),"N.M.",IF(ABS(I402/G402)&gt;=10,"N.M.",I402/G402))))</f>
        <v>N.M.</v>
      </c>
      <c r="M402" s="9">
        <v>0</v>
      </c>
      <c r="O402" s="9">
        <v>-2.54</v>
      </c>
      <c r="Q402" s="9">
        <f aca="true" t="shared" si="130" ref="Q402:Q435">+M402-O402</f>
        <v>2.54</v>
      </c>
      <c r="S402" s="21" t="str">
        <f aca="true" t="shared" si="131" ref="S402:S435">IF(O402&lt;0,IF(Q402=0,0,IF(OR(O402=0,M402=0),"N.M.",IF(ABS(Q402/O402)&gt;=10,"N.M.",Q402/(-O402)))),IF(Q402=0,0,IF(OR(O402=0,M402=0),"N.M.",IF(ABS(Q402/O402)&gt;=10,"N.M.",Q402/O402))))</f>
        <v>N.M.</v>
      </c>
      <c r="U402" s="9">
        <v>0</v>
      </c>
      <c r="W402" s="9">
        <v>-4.26</v>
      </c>
      <c r="Y402" s="9">
        <f aca="true" t="shared" si="132" ref="Y402:Y435">+U402-W402</f>
        <v>4.26</v>
      </c>
      <c r="AA402" s="21" t="str">
        <f aca="true" t="shared" si="133" ref="AA402:AA435">IF(W402&lt;0,IF(Y402=0,0,IF(OR(W402=0,U402=0),"N.M.",IF(ABS(Y402/W402)&gt;=10,"N.M.",Y402/(-W402)))),IF(Y402=0,0,IF(OR(W402=0,U402=0),"N.M.",IF(ABS(Y402/W402)&gt;=10,"N.M.",Y402/W402))))</f>
        <v>N.M.</v>
      </c>
      <c r="AC402" s="9">
        <v>-11.56</v>
      </c>
      <c r="AE402" s="9">
        <v>-4.26</v>
      </c>
      <c r="AG402" s="9">
        <f aca="true" t="shared" si="134" ref="AG402:AG435">+AC402-AE402</f>
        <v>-7.300000000000001</v>
      </c>
      <c r="AI402" s="21">
        <f aca="true" t="shared" si="135" ref="AI402:AI435">IF(AE402&lt;0,IF(AG402=0,0,IF(OR(AE402=0,AC402=0),"N.M.",IF(ABS(AG402/AE402)&gt;=10,"N.M.",AG402/(-AE402)))),IF(AG402=0,0,IF(OR(AE402=0,AC402=0),"N.M.",IF(ABS(AG402/AE402)&gt;=10,"N.M.",AG402/AE402))))</f>
        <v>-1.7136150234741787</v>
      </c>
    </row>
    <row r="403" spans="1:35" ht="12.75" outlineLevel="1">
      <c r="A403" s="1" t="s">
        <v>937</v>
      </c>
      <c r="B403" s="16" t="s">
        <v>938</v>
      </c>
      <c r="C403" s="1" t="s">
        <v>1293</v>
      </c>
      <c r="E403" s="5">
        <v>4225</v>
      </c>
      <c r="G403" s="5">
        <v>4225</v>
      </c>
      <c r="I403" s="9">
        <f t="shared" si="128"/>
        <v>0</v>
      </c>
      <c r="K403" s="21">
        <f t="shared" si="129"/>
        <v>0</v>
      </c>
      <c r="M403" s="9">
        <v>13650</v>
      </c>
      <c r="O403" s="9">
        <v>13650</v>
      </c>
      <c r="Q403" s="9">
        <f t="shared" si="130"/>
        <v>0</v>
      </c>
      <c r="S403" s="21">
        <f t="shared" si="131"/>
        <v>0</v>
      </c>
      <c r="U403" s="9">
        <v>22100</v>
      </c>
      <c r="W403" s="9">
        <v>22100</v>
      </c>
      <c r="Y403" s="9">
        <f t="shared" si="132"/>
        <v>0</v>
      </c>
      <c r="AA403" s="21">
        <f t="shared" si="133"/>
        <v>0</v>
      </c>
      <c r="AC403" s="9">
        <v>51925</v>
      </c>
      <c r="AE403" s="9">
        <v>51925</v>
      </c>
      <c r="AG403" s="9">
        <f t="shared" si="134"/>
        <v>0</v>
      </c>
      <c r="AI403" s="21">
        <f t="shared" si="135"/>
        <v>0</v>
      </c>
    </row>
    <row r="404" spans="1:35" ht="12.75" outlineLevel="1">
      <c r="A404" s="1" t="s">
        <v>939</v>
      </c>
      <c r="B404" s="16" t="s">
        <v>940</v>
      </c>
      <c r="C404" s="1" t="s">
        <v>1294</v>
      </c>
      <c r="E404" s="5">
        <v>-555.81</v>
      </c>
      <c r="G404" s="5">
        <v>-555.81</v>
      </c>
      <c r="I404" s="9">
        <f t="shared" si="128"/>
        <v>0</v>
      </c>
      <c r="K404" s="21">
        <f t="shared" si="129"/>
        <v>0</v>
      </c>
      <c r="M404" s="9">
        <v>-1667.43</v>
      </c>
      <c r="O404" s="9">
        <v>-1667.43</v>
      </c>
      <c r="Q404" s="9">
        <f t="shared" si="130"/>
        <v>0</v>
      </c>
      <c r="S404" s="21">
        <f t="shared" si="131"/>
        <v>0</v>
      </c>
      <c r="U404" s="9">
        <v>-2779.05</v>
      </c>
      <c r="W404" s="9">
        <v>-2779.05</v>
      </c>
      <c r="Y404" s="9">
        <f t="shared" si="132"/>
        <v>0</v>
      </c>
      <c r="AA404" s="21">
        <f t="shared" si="133"/>
        <v>0</v>
      </c>
      <c r="AC404" s="9">
        <v>-6669.72</v>
      </c>
      <c r="AE404" s="9">
        <v>-6669.72</v>
      </c>
      <c r="AG404" s="9">
        <f t="shared" si="134"/>
        <v>0</v>
      </c>
      <c r="AI404" s="21">
        <f t="shared" si="135"/>
        <v>0</v>
      </c>
    </row>
    <row r="405" spans="1:35" ht="12.75" outlineLevel="1">
      <c r="A405" s="1" t="s">
        <v>941</v>
      </c>
      <c r="B405" s="16" t="s">
        <v>942</v>
      </c>
      <c r="C405" s="1" t="s">
        <v>1295</v>
      </c>
      <c r="E405" s="5">
        <v>0</v>
      </c>
      <c r="G405" s="5">
        <v>0</v>
      </c>
      <c r="I405" s="9">
        <f t="shared" si="128"/>
        <v>0</v>
      </c>
      <c r="K405" s="21">
        <f t="shared" si="129"/>
        <v>0</v>
      </c>
      <c r="M405" s="9">
        <v>0</v>
      </c>
      <c r="O405" s="9">
        <v>0</v>
      </c>
      <c r="Q405" s="9">
        <f t="shared" si="130"/>
        <v>0</v>
      </c>
      <c r="S405" s="21">
        <f t="shared" si="131"/>
        <v>0</v>
      </c>
      <c r="U405" s="9">
        <v>0</v>
      </c>
      <c r="W405" s="9">
        <v>0</v>
      </c>
      <c r="Y405" s="9">
        <f t="shared" si="132"/>
        <v>0</v>
      </c>
      <c r="AA405" s="21">
        <f t="shared" si="133"/>
        <v>0</v>
      </c>
      <c r="AC405" s="9">
        <v>0</v>
      </c>
      <c r="AE405" s="9">
        <v>291104.44</v>
      </c>
      <c r="AG405" s="9">
        <f t="shared" si="134"/>
        <v>-291104.44</v>
      </c>
      <c r="AI405" s="21" t="str">
        <f t="shared" si="135"/>
        <v>N.M.</v>
      </c>
    </row>
    <row r="406" spans="1:35" ht="12.75" outlineLevel="1">
      <c r="A406" s="1" t="s">
        <v>943</v>
      </c>
      <c r="B406" s="16" t="s">
        <v>944</v>
      </c>
      <c r="C406" s="1" t="s">
        <v>1296</v>
      </c>
      <c r="E406" s="5">
        <v>11393.52</v>
      </c>
      <c r="G406" s="5">
        <v>40450.2</v>
      </c>
      <c r="I406" s="9">
        <f t="shared" si="128"/>
        <v>-29056.679999999997</v>
      </c>
      <c r="K406" s="21">
        <f t="shared" si="129"/>
        <v>-0.7183321714107718</v>
      </c>
      <c r="M406" s="9">
        <v>31568.52</v>
      </c>
      <c r="O406" s="9">
        <v>127126.238</v>
      </c>
      <c r="Q406" s="9">
        <f t="shared" si="130"/>
        <v>-95557.718</v>
      </c>
      <c r="S406" s="21">
        <f t="shared" si="131"/>
        <v>-0.7516758106221942</v>
      </c>
      <c r="U406" s="9">
        <v>81011.06</v>
      </c>
      <c r="W406" s="9">
        <v>210849.753</v>
      </c>
      <c r="Y406" s="9">
        <f t="shared" si="132"/>
        <v>-129838.693</v>
      </c>
      <c r="AA406" s="21">
        <f t="shared" si="133"/>
        <v>-0.6157877405718374</v>
      </c>
      <c r="AC406" s="9">
        <v>293609.413</v>
      </c>
      <c r="AE406" s="9">
        <v>377769.936</v>
      </c>
      <c r="AG406" s="9">
        <f t="shared" si="134"/>
        <v>-84160.52299999999</v>
      </c>
      <c r="AI406" s="21">
        <f t="shared" si="135"/>
        <v>-0.2227824794400791</v>
      </c>
    </row>
    <row r="407" spans="1:35" ht="12.75" outlineLevel="1">
      <c r="A407" s="1" t="s">
        <v>945</v>
      </c>
      <c r="B407" s="16" t="s">
        <v>946</v>
      </c>
      <c r="C407" s="1" t="s">
        <v>1297</v>
      </c>
      <c r="E407" s="5">
        <v>119.87</v>
      </c>
      <c r="G407" s="5">
        <v>18939.95</v>
      </c>
      <c r="I407" s="9">
        <f t="shared" si="128"/>
        <v>-18820.08</v>
      </c>
      <c r="K407" s="21">
        <f t="shared" si="129"/>
        <v>-0.9936710498179774</v>
      </c>
      <c r="M407" s="9">
        <v>201.12</v>
      </c>
      <c r="O407" s="9">
        <v>35161.18</v>
      </c>
      <c r="Q407" s="9">
        <f t="shared" si="130"/>
        <v>-34960.06</v>
      </c>
      <c r="S407" s="21">
        <f t="shared" si="131"/>
        <v>-0.9942800554475133</v>
      </c>
      <c r="U407" s="9">
        <v>4773.96</v>
      </c>
      <c r="W407" s="9">
        <v>45309.65</v>
      </c>
      <c r="Y407" s="9">
        <f t="shared" si="132"/>
        <v>-40535.69</v>
      </c>
      <c r="AA407" s="21">
        <f t="shared" si="133"/>
        <v>-0.8946370144108374</v>
      </c>
      <c r="AC407" s="9">
        <v>26163.19</v>
      </c>
      <c r="AE407" s="9">
        <v>171462.93</v>
      </c>
      <c r="AG407" s="9">
        <f t="shared" si="134"/>
        <v>-145299.74</v>
      </c>
      <c r="AI407" s="21">
        <f t="shared" si="135"/>
        <v>-0.8474119741217533</v>
      </c>
    </row>
    <row r="408" spans="1:35" ht="12.75" outlineLevel="1">
      <c r="A408" s="1" t="s">
        <v>947</v>
      </c>
      <c r="B408" s="16" t="s">
        <v>948</v>
      </c>
      <c r="C408" s="1" t="s">
        <v>1298</v>
      </c>
      <c r="E408" s="5">
        <v>-6304.71</v>
      </c>
      <c r="G408" s="5">
        <v>50561.79</v>
      </c>
      <c r="I408" s="9">
        <f t="shared" si="128"/>
        <v>-56866.5</v>
      </c>
      <c r="K408" s="21">
        <f t="shared" si="129"/>
        <v>-1.1246931724529532</v>
      </c>
      <c r="M408" s="9">
        <v>22714.96</v>
      </c>
      <c r="O408" s="9">
        <v>-58911.99</v>
      </c>
      <c r="Q408" s="9">
        <f t="shared" si="130"/>
        <v>81626.95</v>
      </c>
      <c r="S408" s="21">
        <f t="shared" si="131"/>
        <v>1.3855744815274447</v>
      </c>
      <c r="U408" s="9">
        <v>27659.79</v>
      </c>
      <c r="W408" s="9">
        <v>-7172.69</v>
      </c>
      <c r="Y408" s="9">
        <f t="shared" si="132"/>
        <v>34832.48</v>
      </c>
      <c r="AA408" s="21">
        <f t="shared" si="133"/>
        <v>4.8562645255824535</v>
      </c>
      <c r="AC408" s="9">
        <v>275732.39</v>
      </c>
      <c r="AE408" s="9">
        <v>159737.09</v>
      </c>
      <c r="AG408" s="9">
        <f t="shared" si="134"/>
        <v>115995.30000000002</v>
      </c>
      <c r="AI408" s="21">
        <f t="shared" si="135"/>
        <v>0.7261638483585748</v>
      </c>
    </row>
    <row r="409" spans="1:35" ht="12.75" outlineLevel="1">
      <c r="A409" s="1" t="s">
        <v>949</v>
      </c>
      <c r="B409" s="16" t="s">
        <v>950</v>
      </c>
      <c r="C409" s="1" t="s">
        <v>1299</v>
      </c>
      <c r="E409" s="5">
        <v>0</v>
      </c>
      <c r="G409" s="5">
        <v>0</v>
      </c>
      <c r="I409" s="9">
        <f t="shared" si="128"/>
        <v>0</v>
      </c>
      <c r="K409" s="21">
        <f t="shared" si="129"/>
        <v>0</v>
      </c>
      <c r="M409" s="9">
        <v>0</v>
      </c>
      <c r="O409" s="9">
        <v>0</v>
      </c>
      <c r="Q409" s="9">
        <f t="shared" si="130"/>
        <v>0</v>
      </c>
      <c r="S409" s="21">
        <f t="shared" si="131"/>
        <v>0</v>
      </c>
      <c r="U409" s="9">
        <v>0</v>
      </c>
      <c r="W409" s="9">
        <v>0</v>
      </c>
      <c r="Y409" s="9">
        <f t="shared" si="132"/>
        <v>0</v>
      </c>
      <c r="AA409" s="21">
        <f t="shared" si="133"/>
        <v>0</v>
      </c>
      <c r="AC409" s="9">
        <v>0</v>
      </c>
      <c r="AE409" s="9">
        <v>238.58</v>
      </c>
      <c r="AG409" s="9">
        <f t="shared" si="134"/>
        <v>-238.58</v>
      </c>
      <c r="AI409" s="21" t="str">
        <f t="shared" si="135"/>
        <v>N.M.</v>
      </c>
    </row>
    <row r="410" spans="1:35" ht="12.75" outlineLevel="1">
      <c r="A410" s="1" t="s">
        <v>951</v>
      </c>
      <c r="B410" s="16" t="s">
        <v>952</v>
      </c>
      <c r="C410" s="1" t="s">
        <v>1300</v>
      </c>
      <c r="E410" s="5">
        <v>487</v>
      </c>
      <c r="G410" s="5">
        <v>487</v>
      </c>
      <c r="I410" s="9">
        <f t="shared" si="128"/>
        <v>0</v>
      </c>
      <c r="K410" s="21">
        <f t="shared" si="129"/>
        <v>0</v>
      </c>
      <c r="M410" s="9">
        <v>30399.45</v>
      </c>
      <c r="O410" s="9">
        <v>30524.45</v>
      </c>
      <c r="Q410" s="9">
        <f t="shared" si="130"/>
        <v>-125</v>
      </c>
      <c r="S410" s="21">
        <f t="shared" si="131"/>
        <v>-0.004095077880191126</v>
      </c>
      <c r="U410" s="9">
        <v>31618.45</v>
      </c>
      <c r="W410" s="9">
        <v>31608.45</v>
      </c>
      <c r="Y410" s="9">
        <f t="shared" si="132"/>
        <v>10</v>
      </c>
      <c r="AA410" s="21">
        <f t="shared" si="133"/>
        <v>0.00031637109696932306</v>
      </c>
      <c r="AC410" s="9">
        <v>65865.9</v>
      </c>
      <c r="AE410" s="9">
        <v>70703.35</v>
      </c>
      <c r="AG410" s="9">
        <f t="shared" si="134"/>
        <v>-4837.450000000012</v>
      </c>
      <c r="AI410" s="21">
        <f t="shared" si="135"/>
        <v>-0.06841896458937252</v>
      </c>
    </row>
    <row r="411" spans="1:35" ht="12.75" outlineLevel="1">
      <c r="A411" s="1" t="s">
        <v>953</v>
      </c>
      <c r="B411" s="16" t="s">
        <v>954</v>
      </c>
      <c r="C411" s="1" t="s">
        <v>1301</v>
      </c>
      <c r="E411" s="5">
        <v>8489.41</v>
      </c>
      <c r="G411" s="5">
        <v>29953.96</v>
      </c>
      <c r="I411" s="9">
        <f t="shared" si="128"/>
        <v>-21464.55</v>
      </c>
      <c r="K411" s="21">
        <f t="shared" si="129"/>
        <v>-0.7165847186816033</v>
      </c>
      <c r="M411" s="9">
        <v>13259.65</v>
      </c>
      <c r="O411" s="9">
        <v>148612.66</v>
      </c>
      <c r="Q411" s="9">
        <f t="shared" si="130"/>
        <v>-135353.01</v>
      </c>
      <c r="S411" s="21">
        <f t="shared" si="131"/>
        <v>-0.9107771168351337</v>
      </c>
      <c r="U411" s="9">
        <v>24364.19</v>
      </c>
      <c r="W411" s="9">
        <v>480044.53</v>
      </c>
      <c r="Y411" s="9">
        <f t="shared" si="132"/>
        <v>-455680.34</v>
      </c>
      <c r="AA411" s="21">
        <f t="shared" si="133"/>
        <v>-0.9492459793261263</v>
      </c>
      <c r="AC411" s="9">
        <v>169020.79</v>
      </c>
      <c r="AE411" s="9">
        <v>1320942.82</v>
      </c>
      <c r="AG411" s="9">
        <f t="shared" si="134"/>
        <v>-1151922.03</v>
      </c>
      <c r="AI411" s="21">
        <f t="shared" si="135"/>
        <v>-0.8720453395552731</v>
      </c>
    </row>
    <row r="412" spans="1:35" ht="12.75" outlineLevel="1">
      <c r="A412" s="1" t="s">
        <v>955</v>
      </c>
      <c r="B412" s="16" t="s">
        <v>956</v>
      </c>
      <c r="C412" s="1" t="s">
        <v>1302</v>
      </c>
      <c r="E412" s="5">
        <v>2137.51</v>
      </c>
      <c r="G412" s="5">
        <v>2105.3</v>
      </c>
      <c r="I412" s="9">
        <f t="shared" si="128"/>
        <v>32.210000000000036</v>
      </c>
      <c r="K412" s="21">
        <f t="shared" si="129"/>
        <v>0.015299482259060483</v>
      </c>
      <c r="M412" s="9">
        <v>6514.46</v>
      </c>
      <c r="O412" s="9">
        <v>6374.81</v>
      </c>
      <c r="Q412" s="9">
        <f t="shared" si="130"/>
        <v>139.64999999999964</v>
      </c>
      <c r="S412" s="21">
        <f t="shared" si="131"/>
        <v>0.021906535253599656</v>
      </c>
      <c r="U412" s="9">
        <v>10854.44</v>
      </c>
      <c r="W412" s="9">
        <v>9908.66</v>
      </c>
      <c r="Y412" s="9">
        <f t="shared" si="132"/>
        <v>945.7800000000007</v>
      </c>
      <c r="AA412" s="21">
        <f t="shared" si="133"/>
        <v>0.09544983882785368</v>
      </c>
      <c r="AC412" s="9">
        <v>25789.09</v>
      </c>
      <c r="AE412" s="9">
        <v>29955.27</v>
      </c>
      <c r="AG412" s="9">
        <f t="shared" si="134"/>
        <v>-4166.18</v>
      </c>
      <c r="AI412" s="21">
        <f t="shared" si="135"/>
        <v>-0.13908003499884997</v>
      </c>
    </row>
    <row r="413" spans="1:35" ht="12.75" outlineLevel="1">
      <c r="A413" s="1" t="s">
        <v>957</v>
      </c>
      <c r="B413" s="16" t="s">
        <v>958</v>
      </c>
      <c r="C413" s="1" t="s">
        <v>1303</v>
      </c>
      <c r="E413" s="5">
        <v>-10007.16</v>
      </c>
      <c r="G413" s="5">
        <v>-18939.97</v>
      </c>
      <c r="I413" s="9">
        <f t="shared" si="128"/>
        <v>8932.810000000001</v>
      </c>
      <c r="K413" s="21">
        <f t="shared" si="129"/>
        <v>0.4716380226579029</v>
      </c>
      <c r="M413" s="9">
        <v>-10383.06</v>
      </c>
      <c r="O413" s="9">
        <v>-18939.97</v>
      </c>
      <c r="Q413" s="9">
        <f t="shared" si="130"/>
        <v>8556.910000000002</v>
      </c>
      <c r="S413" s="21">
        <f t="shared" si="131"/>
        <v>0.45179110632171016</v>
      </c>
      <c r="U413" s="9">
        <v>-10472.92</v>
      </c>
      <c r="W413" s="9">
        <v>-18939.97</v>
      </c>
      <c r="Y413" s="9">
        <f t="shared" si="132"/>
        <v>8467.050000000001</v>
      </c>
      <c r="AA413" s="21">
        <f t="shared" si="133"/>
        <v>0.4470466426293178</v>
      </c>
      <c r="AC413" s="9">
        <v>-10729.46</v>
      </c>
      <c r="AE413" s="9">
        <v>-155202.39</v>
      </c>
      <c r="AG413" s="9">
        <f t="shared" si="134"/>
        <v>144472.93000000002</v>
      </c>
      <c r="AI413" s="21">
        <f t="shared" si="135"/>
        <v>0.9308679460412949</v>
      </c>
    </row>
    <row r="414" spans="1:35" ht="12.75" outlineLevel="1">
      <c r="A414" s="1" t="s">
        <v>959</v>
      </c>
      <c r="B414" s="16" t="s">
        <v>960</v>
      </c>
      <c r="C414" s="1" t="s">
        <v>1304</v>
      </c>
      <c r="E414" s="5">
        <v>0</v>
      </c>
      <c r="G414" s="5">
        <v>0</v>
      </c>
      <c r="I414" s="9">
        <f t="shared" si="128"/>
        <v>0</v>
      </c>
      <c r="K414" s="21">
        <f t="shared" si="129"/>
        <v>0</v>
      </c>
      <c r="M414" s="9">
        <v>-506673.07</v>
      </c>
      <c r="O414" s="9">
        <v>205011.04</v>
      </c>
      <c r="Q414" s="9">
        <f t="shared" si="130"/>
        <v>-711684.11</v>
      </c>
      <c r="S414" s="21">
        <f t="shared" si="131"/>
        <v>-3.471442854979907</v>
      </c>
      <c r="U414" s="9">
        <v>-506673.07</v>
      </c>
      <c r="W414" s="9">
        <v>205011.04</v>
      </c>
      <c r="Y414" s="9">
        <f t="shared" si="132"/>
        <v>-711684.11</v>
      </c>
      <c r="AA414" s="21">
        <f t="shared" si="133"/>
        <v>-3.471442854979907</v>
      </c>
      <c r="AC414" s="9">
        <v>-474117.96</v>
      </c>
      <c r="AE414" s="9">
        <v>660884.03</v>
      </c>
      <c r="AG414" s="9">
        <f t="shared" si="134"/>
        <v>-1135001.99</v>
      </c>
      <c r="AI414" s="21">
        <f t="shared" si="135"/>
        <v>-1.717399632126078</v>
      </c>
    </row>
    <row r="415" spans="1:35" ht="12.75" outlineLevel="1">
      <c r="A415" s="1" t="s">
        <v>961</v>
      </c>
      <c r="B415" s="16" t="s">
        <v>962</v>
      </c>
      <c r="C415" s="1" t="s">
        <v>1305</v>
      </c>
      <c r="E415" s="5">
        <v>-48673.34</v>
      </c>
      <c r="G415" s="5">
        <v>-148723.36</v>
      </c>
      <c r="I415" s="9">
        <f t="shared" si="128"/>
        <v>100050.01999999999</v>
      </c>
      <c r="K415" s="21">
        <f t="shared" si="129"/>
        <v>0.6727256565478349</v>
      </c>
      <c r="M415" s="9">
        <v>-148757.8</v>
      </c>
      <c r="O415" s="9">
        <v>-184912.84</v>
      </c>
      <c r="Q415" s="9">
        <f t="shared" si="130"/>
        <v>36155.04000000001</v>
      </c>
      <c r="S415" s="21">
        <f t="shared" si="131"/>
        <v>0.19552476723628281</v>
      </c>
      <c r="U415" s="9">
        <v>-236074.52</v>
      </c>
      <c r="W415" s="9">
        <v>-354049.84</v>
      </c>
      <c r="Y415" s="9">
        <f t="shared" si="132"/>
        <v>117975.32000000004</v>
      </c>
      <c r="AA415" s="21">
        <f t="shared" si="133"/>
        <v>0.3332167019197072</v>
      </c>
      <c r="AC415" s="9">
        <v>-320334.04</v>
      </c>
      <c r="AE415" s="9">
        <v>-781504.84</v>
      </c>
      <c r="AG415" s="9">
        <f t="shared" si="134"/>
        <v>461170.8</v>
      </c>
      <c r="AI415" s="21">
        <f t="shared" si="135"/>
        <v>0.5901061342115297</v>
      </c>
    </row>
    <row r="416" spans="1:35" ht="12.75" outlineLevel="1">
      <c r="A416" s="1" t="s">
        <v>963</v>
      </c>
      <c r="B416" s="16" t="s">
        <v>964</v>
      </c>
      <c r="C416" s="1" t="s">
        <v>1306</v>
      </c>
      <c r="E416" s="5">
        <v>0</v>
      </c>
      <c r="G416" s="5">
        <v>34557.33</v>
      </c>
      <c r="I416" s="9">
        <f t="shared" si="128"/>
        <v>-34557.33</v>
      </c>
      <c r="K416" s="21" t="str">
        <f t="shared" si="129"/>
        <v>N.M.</v>
      </c>
      <c r="M416" s="9">
        <v>0</v>
      </c>
      <c r="O416" s="9">
        <v>70312.3</v>
      </c>
      <c r="Q416" s="9">
        <f t="shared" si="130"/>
        <v>-70312.3</v>
      </c>
      <c r="S416" s="21" t="str">
        <f t="shared" si="131"/>
        <v>N.M.</v>
      </c>
      <c r="U416" s="9">
        <v>0</v>
      </c>
      <c r="W416" s="9">
        <v>129191.89</v>
      </c>
      <c r="Y416" s="9">
        <f t="shared" si="132"/>
        <v>-129191.89</v>
      </c>
      <c r="AA416" s="21" t="str">
        <f t="shared" si="133"/>
        <v>N.M.</v>
      </c>
      <c r="AC416" s="9">
        <v>201671.35</v>
      </c>
      <c r="AE416" s="9">
        <v>594387.13</v>
      </c>
      <c r="AG416" s="9">
        <f t="shared" si="134"/>
        <v>-392715.78</v>
      </c>
      <c r="AI416" s="21">
        <f t="shared" si="135"/>
        <v>-0.6607070715006902</v>
      </c>
    </row>
    <row r="417" spans="1:35" ht="12.75" outlineLevel="1">
      <c r="A417" s="1" t="s">
        <v>965</v>
      </c>
      <c r="B417" s="16" t="s">
        <v>966</v>
      </c>
      <c r="C417" s="1" t="s">
        <v>1307</v>
      </c>
      <c r="E417" s="5">
        <v>-5294.58</v>
      </c>
      <c r="G417" s="5">
        <v>-6102.31</v>
      </c>
      <c r="I417" s="9">
        <f t="shared" si="128"/>
        <v>807.7300000000005</v>
      </c>
      <c r="K417" s="21">
        <f t="shared" si="129"/>
        <v>0.1323646291322467</v>
      </c>
      <c r="M417" s="9">
        <v>-4954.26</v>
      </c>
      <c r="O417" s="9">
        <v>-11770.9</v>
      </c>
      <c r="Q417" s="9">
        <f t="shared" si="130"/>
        <v>6816.639999999999</v>
      </c>
      <c r="S417" s="21">
        <f t="shared" si="131"/>
        <v>0.5791094988488561</v>
      </c>
      <c r="U417" s="9">
        <v>-2932.74</v>
      </c>
      <c r="W417" s="9">
        <v>-9089.53</v>
      </c>
      <c r="Y417" s="9">
        <f t="shared" si="132"/>
        <v>6156.790000000001</v>
      </c>
      <c r="AA417" s="21">
        <f t="shared" si="133"/>
        <v>0.6773496539425031</v>
      </c>
      <c r="AC417" s="9">
        <v>17601.07</v>
      </c>
      <c r="AE417" s="9">
        <v>11044.09</v>
      </c>
      <c r="AG417" s="9">
        <f t="shared" si="134"/>
        <v>6556.98</v>
      </c>
      <c r="AI417" s="21">
        <f t="shared" si="135"/>
        <v>0.5937093957039465</v>
      </c>
    </row>
    <row r="418" spans="1:35" ht="12.75" outlineLevel="1">
      <c r="A418" s="1" t="s">
        <v>967</v>
      </c>
      <c r="B418" s="16" t="s">
        <v>968</v>
      </c>
      <c r="C418" s="1" t="s">
        <v>1308</v>
      </c>
      <c r="E418" s="5">
        <v>0</v>
      </c>
      <c r="G418" s="5">
        <v>2031.32</v>
      </c>
      <c r="I418" s="9">
        <f t="shared" si="128"/>
        <v>-2031.32</v>
      </c>
      <c r="K418" s="21" t="str">
        <f t="shared" si="129"/>
        <v>N.M.</v>
      </c>
      <c r="M418" s="9">
        <v>0</v>
      </c>
      <c r="O418" s="9">
        <v>9430.48</v>
      </c>
      <c r="Q418" s="9">
        <f t="shared" si="130"/>
        <v>-9430.48</v>
      </c>
      <c r="S418" s="21" t="str">
        <f t="shared" si="131"/>
        <v>N.M.</v>
      </c>
      <c r="U418" s="9">
        <v>0</v>
      </c>
      <c r="W418" s="9">
        <v>16357.93</v>
      </c>
      <c r="Y418" s="9">
        <f t="shared" si="132"/>
        <v>-16357.93</v>
      </c>
      <c r="AA418" s="21" t="str">
        <f t="shared" si="133"/>
        <v>N.M.</v>
      </c>
      <c r="AC418" s="9">
        <v>-1320.2</v>
      </c>
      <c r="AE418" s="9">
        <v>15348.09</v>
      </c>
      <c r="AG418" s="9">
        <f t="shared" si="134"/>
        <v>-16668.29</v>
      </c>
      <c r="AI418" s="21">
        <f t="shared" si="135"/>
        <v>-1.0860172177775866</v>
      </c>
    </row>
    <row r="419" spans="1:35" ht="12.75" outlineLevel="1">
      <c r="A419" s="1" t="s">
        <v>969</v>
      </c>
      <c r="B419" s="16" t="s">
        <v>970</v>
      </c>
      <c r="C419" s="1" t="s">
        <v>1309</v>
      </c>
      <c r="E419" s="5">
        <v>0</v>
      </c>
      <c r="G419" s="5">
        <v>-33319.1</v>
      </c>
      <c r="I419" s="9">
        <f t="shared" si="128"/>
        <v>33319.1</v>
      </c>
      <c r="K419" s="21" t="str">
        <f t="shared" si="129"/>
        <v>N.M.</v>
      </c>
      <c r="M419" s="9">
        <v>0</v>
      </c>
      <c r="O419" s="9">
        <v>-88216.92</v>
      </c>
      <c r="Q419" s="9">
        <f t="shared" si="130"/>
        <v>88216.92</v>
      </c>
      <c r="S419" s="21" t="str">
        <f t="shared" si="131"/>
        <v>N.M.</v>
      </c>
      <c r="U419" s="9">
        <v>0</v>
      </c>
      <c r="W419" s="9">
        <v>-165863.4</v>
      </c>
      <c r="Y419" s="9">
        <f t="shared" si="132"/>
        <v>165863.4</v>
      </c>
      <c r="AA419" s="21" t="str">
        <f t="shared" si="133"/>
        <v>N.M.</v>
      </c>
      <c r="AC419" s="9">
        <v>-263631.55</v>
      </c>
      <c r="AE419" s="9">
        <v>-751304.92</v>
      </c>
      <c r="AG419" s="9">
        <f t="shared" si="134"/>
        <v>487673.37000000005</v>
      </c>
      <c r="AI419" s="21">
        <f t="shared" si="135"/>
        <v>0.649101792119237</v>
      </c>
    </row>
    <row r="420" spans="1:35" ht="12.75" outlineLevel="1">
      <c r="A420" s="1" t="s">
        <v>971</v>
      </c>
      <c r="B420" s="16" t="s">
        <v>972</v>
      </c>
      <c r="C420" s="1" t="s">
        <v>1310</v>
      </c>
      <c r="E420" s="5">
        <v>93578</v>
      </c>
      <c r="G420" s="5">
        <v>1735571</v>
      </c>
      <c r="I420" s="9">
        <f t="shared" si="128"/>
        <v>-1641993</v>
      </c>
      <c r="K420" s="21">
        <f t="shared" si="129"/>
        <v>-0.946082297987233</v>
      </c>
      <c r="M420" s="9">
        <v>-1334664</v>
      </c>
      <c r="O420" s="9">
        <v>-478812</v>
      </c>
      <c r="Q420" s="9">
        <f t="shared" si="130"/>
        <v>-855852</v>
      </c>
      <c r="S420" s="21">
        <f t="shared" si="131"/>
        <v>-1.7874489361168893</v>
      </c>
      <c r="U420" s="9">
        <v>-3600157</v>
      </c>
      <c r="W420" s="9">
        <v>1679275</v>
      </c>
      <c r="Y420" s="9">
        <f t="shared" si="132"/>
        <v>-5279432</v>
      </c>
      <c r="AA420" s="21">
        <f t="shared" si="133"/>
        <v>-3.14387577972637</v>
      </c>
      <c r="AC420" s="9">
        <v>-212467</v>
      </c>
      <c r="AE420" s="9">
        <v>592384</v>
      </c>
      <c r="AG420" s="9">
        <f t="shared" si="134"/>
        <v>-804851</v>
      </c>
      <c r="AI420" s="21">
        <f t="shared" si="135"/>
        <v>-1.358664312337943</v>
      </c>
    </row>
    <row r="421" spans="1:35" ht="12.75" outlineLevel="1">
      <c r="A421" s="1" t="s">
        <v>973</v>
      </c>
      <c r="B421" s="16" t="s">
        <v>974</v>
      </c>
      <c r="C421" s="1" t="s">
        <v>1311</v>
      </c>
      <c r="E421" s="5">
        <v>-50629</v>
      </c>
      <c r="G421" s="5">
        <v>-1722718</v>
      </c>
      <c r="I421" s="9">
        <f t="shared" si="128"/>
        <v>1672089</v>
      </c>
      <c r="K421" s="21">
        <f t="shared" si="129"/>
        <v>0.9706109763757039</v>
      </c>
      <c r="M421" s="9">
        <v>1373732</v>
      </c>
      <c r="O421" s="9">
        <v>524295</v>
      </c>
      <c r="Q421" s="9">
        <f t="shared" si="130"/>
        <v>849437</v>
      </c>
      <c r="S421" s="21">
        <f t="shared" si="131"/>
        <v>1.6201508692625335</v>
      </c>
      <c r="U421" s="9">
        <v>3777212</v>
      </c>
      <c r="W421" s="9">
        <v>-1623442</v>
      </c>
      <c r="Y421" s="9">
        <f t="shared" si="132"/>
        <v>5400654</v>
      </c>
      <c r="AA421" s="21">
        <f t="shared" si="133"/>
        <v>3.326668892390366</v>
      </c>
      <c r="AC421" s="9">
        <v>573842</v>
      </c>
      <c r="AE421" s="9">
        <v>1242208</v>
      </c>
      <c r="AG421" s="9">
        <f t="shared" si="134"/>
        <v>-668366</v>
      </c>
      <c r="AI421" s="21">
        <f t="shared" si="135"/>
        <v>-0.5380467683350937</v>
      </c>
    </row>
    <row r="422" spans="1:35" ht="12.75" outlineLevel="1">
      <c r="A422" s="1" t="s">
        <v>975</v>
      </c>
      <c r="B422" s="16" t="s">
        <v>976</v>
      </c>
      <c r="C422" s="1" t="s">
        <v>1312</v>
      </c>
      <c r="E422" s="5">
        <v>-85629.54</v>
      </c>
      <c r="G422" s="5">
        <v>-37300.51</v>
      </c>
      <c r="I422" s="9">
        <f t="shared" si="128"/>
        <v>-48329.02999999999</v>
      </c>
      <c r="K422" s="21">
        <f t="shared" si="129"/>
        <v>-1.2956667348516144</v>
      </c>
      <c r="M422" s="9">
        <v>-268827.56</v>
      </c>
      <c r="O422" s="9">
        <v>-112379.93</v>
      </c>
      <c r="Q422" s="9">
        <f t="shared" si="130"/>
        <v>-156447.63</v>
      </c>
      <c r="S422" s="21">
        <f t="shared" si="131"/>
        <v>-1.3921314063819048</v>
      </c>
      <c r="U422" s="9">
        <v>-440001.95</v>
      </c>
      <c r="W422" s="9">
        <v>-246569.55</v>
      </c>
      <c r="Y422" s="9">
        <f t="shared" si="132"/>
        <v>-193432.40000000002</v>
      </c>
      <c r="AA422" s="21">
        <f t="shared" si="133"/>
        <v>-0.7844942735224201</v>
      </c>
      <c r="AC422" s="9">
        <v>-562183.94</v>
      </c>
      <c r="AE422" s="9">
        <v>-9081233.21</v>
      </c>
      <c r="AG422" s="9">
        <f t="shared" si="134"/>
        <v>8519049.270000001</v>
      </c>
      <c r="AI422" s="21">
        <f t="shared" si="135"/>
        <v>0.9380938770099045</v>
      </c>
    </row>
    <row r="423" spans="1:35" ht="12.75" outlineLevel="1">
      <c r="A423" s="1" t="s">
        <v>977</v>
      </c>
      <c r="B423" s="16" t="s">
        <v>978</v>
      </c>
      <c r="C423" s="1" t="s">
        <v>1313</v>
      </c>
      <c r="E423" s="5">
        <v>42680.54</v>
      </c>
      <c r="G423" s="5">
        <v>24447.51</v>
      </c>
      <c r="I423" s="9">
        <f t="shared" si="128"/>
        <v>18233.030000000002</v>
      </c>
      <c r="K423" s="21">
        <f t="shared" si="129"/>
        <v>0.7458031513229774</v>
      </c>
      <c r="M423" s="9">
        <v>229759.56</v>
      </c>
      <c r="O423" s="9">
        <v>66896.93</v>
      </c>
      <c r="Q423" s="9">
        <f t="shared" si="130"/>
        <v>162862.63</v>
      </c>
      <c r="S423" s="21">
        <f t="shared" si="131"/>
        <v>2.4345307026794805</v>
      </c>
      <c r="U423" s="9">
        <v>262946.95</v>
      </c>
      <c r="W423" s="9">
        <v>190736.55</v>
      </c>
      <c r="Y423" s="9">
        <f t="shared" si="132"/>
        <v>72210.40000000002</v>
      </c>
      <c r="AA423" s="21">
        <f t="shared" si="133"/>
        <v>0.378587114006204</v>
      </c>
      <c r="AC423" s="9">
        <v>200808.94</v>
      </c>
      <c r="AE423" s="9">
        <v>7246641.21</v>
      </c>
      <c r="AG423" s="9">
        <f t="shared" si="134"/>
        <v>-7045832.27</v>
      </c>
      <c r="AI423" s="21">
        <f t="shared" si="135"/>
        <v>-0.9722893773569341</v>
      </c>
    </row>
    <row r="424" spans="1:35" ht="12.75" outlineLevel="1">
      <c r="A424" s="1" t="s">
        <v>979</v>
      </c>
      <c r="B424" s="16" t="s">
        <v>980</v>
      </c>
      <c r="C424" s="1" t="s">
        <v>1314</v>
      </c>
      <c r="E424" s="5">
        <v>687012.01</v>
      </c>
      <c r="G424" s="5">
        <v>7561566</v>
      </c>
      <c r="I424" s="9">
        <f t="shared" si="128"/>
        <v>-6874553.99</v>
      </c>
      <c r="K424" s="21">
        <f t="shared" si="129"/>
        <v>-0.9091442156294081</v>
      </c>
      <c r="M424" s="9">
        <v>2689547.6</v>
      </c>
      <c r="O424" s="9">
        <v>26221065</v>
      </c>
      <c r="Q424" s="9">
        <f t="shared" si="130"/>
        <v>-23531517.4</v>
      </c>
      <c r="S424" s="21">
        <f t="shared" si="131"/>
        <v>-0.8974279801373437</v>
      </c>
      <c r="U424" s="9">
        <v>5088690.3</v>
      </c>
      <c r="W424" s="9">
        <v>50294055</v>
      </c>
      <c r="Y424" s="9">
        <f t="shared" si="132"/>
        <v>-45205364.7</v>
      </c>
      <c r="AA424" s="21">
        <f t="shared" si="133"/>
        <v>-0.8988212364264524</v>
      </c>
      <c r="AC424" s="9">
        <v>65056133.3</v>
      </c>
      <c r="AE424" s="9">
        <v>130674499</v>
      </c>
      <c r="AG424" s="9">
        <f t="shared" si="134"/>
        <v>-65618365.7</v>
      </c>
      <c r="AI424" s="21">
        <f t="shared" si="135"/>
        <v>-0.502151270539786</v>
      </c>
    </row>
    <row r="425" spans="1:35" ht="12.75" outlineLevel="1">
      <c r="A425" s="1" t="s">
        <v>981</v>
      </c>
      <c r="B425" s="16" t="s">
        <v>982</v>
      </c>
      <c r="C425" s="1" t="s">
        <v>1315</v>
      </c>
      <c r="E425" s="5">
        <v>-569517.55</v>
      </c>
      <c r="G425" s="5">
        <v>-8000658</v>
      </c>
      <c r="I425" s="9">
        <f t="shared" si="128"/>
        <v>7431140.45</v>
      </c>
      <c r="K425" s="21">
        <f t="shared" si="129"/>
        <v>0.9288161611207478</v>
      </c>
      <c r="M425" s="9">
        <v>-2326871.43</v>
      </c>
      <c r="O425" s="9">
        <v>-26828128</v>
      </c>
      <c r="Q425" s="9">
        <f t="shared" si="130"/>
        <v>24501256.57</v>
      </c>
      <c r="S425" s="21">
        <f t="shared" si="131"/>
        <v>0.9132674695006674</v>
      </c>
      <c r="U425" s="9">
        <v>-4468912.95</v>
      </c>
      <c r="W425" s="9">
        <v>-50731765</v>
      </c>
      <c r="Y425" s="9">
        <f t="shared" si="132"/>
        <v>46262852.05</v>
      </c>
      <c r="AA425" s="21">
        <f t="shared" si="133"/>
        <v>0.9119109506637507</v>
      </c>
      <c r="AC425" s="9">
        <v>-64059980.45</v>
      </c>
      <c r="AE425" s="9">
        <v>-130859046</v>
      </c>
      <c r="AG425" s="9">
        <f t="shared" si="134"/>
        <v>66799065.55</v>
      </c>
      <c r="AI425" s="21">
        <f t="shared" si="135"/>
        <v>0.5104657843065736</v>
      </c>
    </row>
    <row r="426" spans="1:35" ht="12.75" outlineLevel="1">
      <c r="A426" s="1" t="s">
        <v>983</v>
      </c>
      <c r="B426" s="16" t="s">
        <v>984</v>
      </c>
      <c r="C426" s="1" t="s">
        <v>1316</v>
      </c>
      <c r="E426" s="5">
        <v>-87468.97</v>
      </c>
      <c r="G426" s="5">
        <v>300568</v>
      </c>
      <c r="I426" s="9">
        <f t="shared" si="128"/>
        <v>-388036.97</v>
      </c>
      <c r="K426" s="21">
        <f t="shared" si="129"/>
        <v>-1.2910122501397354</v>
      </c>
      <c r="M426" s="9">
        <v>81165.86</v>
      </c>
      <c r="O426" s="9">
        <v>674081</v>
      </c>
      <c r="Q426" s="9">
        <f t="shared" si="130"/>
        <v>-592915.14</v>
      </c>
      <c r="S426" s="21">
        <f t="shared" si="131"/>
        <v>-0.8795903459673244</v>
      </c>
      <c r="U426" s="9">
        <v>1788927.36</v>
      </c>
      <c r="W426" s="9">
        <v>-301535</v>
      </c>
      <c r="Y426" s="9">
        <f t="shared" si="132"/>
        <v>2090462.36</v>
      </c>
      <c r="AA426" s="21">
        <f t="shared" si="133"/>
        <v>6.932735370686654</v>
      </c>
      <c r="AC426" s="9">
        <v>1295881.74</v>
      </c>
      <c r="AE426" s="9">
        <v>407731</v>
      </c>
      <c r="AG426" s="9">
        <f t="shared" si="134"/>
        <v>888150.74</v>
      </c>
      <c r="AI426" s="21">
        <f t="shared" si="135"/>
        <v>2.178276216427007</v>
      </c>
    </row>
    <row r="427" spans="1:35" ht="12.75" outlineLevel="1">
      <c r="A427" s="1" t="s">
        <v>985</v>
      </c>
      <c r="B427" s="16" t="s">
        <v>986</v>
      </c>
      <c r="C427" s="1" t="s">
        <v>1317</v>
      </c>
      <c r="E427" s="5">
        <v>16079.84</v>
      </c>
      <c r="G427" s="5">
        <v>-60189.247</v>
      </c>
      <c r="I427" s="9">
        <f t="shared" si="128"/>
        <v>76269.087</v>
      </c>
      <c r="K427" s="21">
        <f t="shared" si="129"/>
        <v>1.2671546962533025</v>
      </c>
      <c r="M427" s="9">
        <v>152811.27</v>
      </c>
      <c r="O427" s="9">
        <v>-195534.199</v>
      </c>
      <c r="Q427" s="9">
        <f t="shared" si="130"/>
        <v>348345.469</v>
      </c>
      <c r="S427" s="21">
        <f t="shared" si="131"/>
        <v>1.7815066151164687</v>
      </c>
      <c r="U427" s="9">
        <v>121604.49</v>
      </c>
      <c r="W427" s="9">
        <v>352138.736</v>
      </c>
      <c r="Y427" s="9">
        <f t="shared" si="132"/>
        <v>-230534.24599999998</v>
      </c>
      <c r="AA427" s="21">
        <f t="shared" si="133"/>
        <v>-0.6546688064445145</v>
      </c>
      <c r="AC427" s="9">
        <v>124047.394</v>
      </c>
      <c r="AE427" s="9">
        <v>-72469.16400000005</v>
      </c>
      <c r="AG427" s="9">
        <f t="shared" si="134"/>
        <v>196516.55800000005</v>
      </c>
      <c r="AI427" s="21">
        <f t="shared" si="135"/>
        <v>2.711726576561583</v>
      </c>
    </row>
    <row r="428" spans="1:35" ht="12.75" outlineLevel="1">
      <c r="A428" s="1" t="s">
        <v>987</v>
      </c>
      <c r="B428" s="16" t="s">
        <v>988</v>
      </c>
      <c r="C428" s="1" t="s">
        <v>1318</v>
      </c>
      <c r="E428" s="5">
        <v>0</v>
      </c>
      <c r="G428" s="5">
        <v>0</v>
      </c>
      <c r="I428" s="9">
        <f t="shared" si="128"/>
        <v>0</v>
      </c>
      <c r="K428" s="21">
        <f t="shared" si="129"/>
        <v>0</v>
      </c>
      <c r="M428" s="9">
        <v>-130163.69</v>
      </c>
      <c r="O428" s="9">
        <v>-109977.44</v>
      </c>
      <c r="Q428" s="9">
        <f t="shared" si="130"/>
        <v>-20186.25</v>
      </c>
      <c r="S428" s="21">
        <f t="shared" si="131"/>
        <v>-0.18354900786925027</v>
      </c>
      <c r="U428" s="9">
        <v>-130163.69</v>
      </c>
      <c r="W428" s="9">
        <v>131397.14</v>
      </c>
      <c r="Y428" s="9">
        <f t="shared" si="132"/>
        <v>-261560.83000000002</v>
      </c>
      <c r="AA428" s="21">
        <f t="shared" si="133"/>
        <v>-1.9906128093807824</v>
      </c>
      <c r="AC428" s="9">
        <v>-240508.2</v>
      </c>
      <c r="AE428" s="9">
        <v>438511.33</v>
      </c>
      <c r="AG428" s="9">
        <f t="shared" si="134"/>
        <v>-679019.53</v>
      </c>
      <c r="AI428" s="21">
        <f t="shared" si="135"/>
        <v>-1.548465190169659</v>
      </c>
    </row>
    <row r="429" spans="1:35" ht="12.75" outlineLevel="1">
      <c r="A429" s="1" t="s">
        <v>989</v>
      </c>
      <c r="B429" s="16" t="s">
        <v>990</v>
      </c>
      <c r="C429" s="1" t="s">
        <v>1319</v>
      </c>
      <c r="E429" s="5">
        <v>-9502.25</v>
      </c>
      <c r="G429" s="5">
        <v>-1299.88</v>
      </c>
      <c r="I429" s="9">
        <f t="shared" si="128"/>
        <v>-8202.369999999999</v>
      </c>
      <c r="K429" s="21">
        <f t="shared" si="129"/>
        <v>-6.310097855186632</v>
      </c>
      <c r="M429" s="9">
        <v>-11797.23</v>
      </c>
      <c r="O429" s="9">
        <v>14027.98</v>
      </c>
      <c r="Q429" s="9">
        <f t="shared" si="130"/>
        <v>-25825.21</v>
      </c>
      <c r="S429" s="21">
        <f t="shared" si="131"/>
        <v>-1.8409785300520816</v>
      </c>
      <c r="U429" s="9">
        <v>-17260.05</v>
      </c>
      <c r="W429" s="9">
        <v>14012.75</v>
      </c>
      <c r="Y429" s="9">
        <f t="shared" si="132"/>
        <v>-31272.8</v>
      </c>
      <c r="AA429" s="21">
        <f t="shared" si="133"/>
        <v>-2.2317389520258337</v>
      </c>
      <c r="AC429" s="9">
        <v>-51710.15</v>
      </c>
      <c r="AE429" s="9">
        <v>15330.06</v>
      </c>
      <c r="AG429" s="9">
        <f t="shared" si="134"/>
        <v>-67040.21</v>
      </c>
      <c r="AI429" s="21">
        <f t="shared" si="135"/>
        <v>-4.373121174998663</v>
      </c>
    </row>
    <row r="430" spans="1:35" ht="12.75" outlineLevel="1">
      <c r="A430" s="1" t="s">
        <v>991</v>
      </c>
      <c r="B430" s="16" t="s">
        <v>992</v>
      </c>
      <c r="C430" s="1" t="s">
        <v>1320</v>
      </c>
      <c r="E430" s="5">
        <v>15473.55</v>
      </c>
      <c r="G430" s="5">
        <v>8465.67</v>
      </c>
      <c r="I430" s="9">
        <f t="shared" si="128"/>
        <v>7007.879999999999</v>
      </c>
      <c r="K430" s="21">
        <f t="shared" si="129"/>
        <v>0.827799807930146</v>
      </c>
      <c r="M430" s="9">
        <v>46650.63</v>
      </c>
      <c r="O430" s="9">
        <v>29152.53</v>
      </c>
      <c r="Q430" s="9">
        <f t="shared" si="130"/>
        <v>17498.1</v>
      </c>
      <c r="S430" s="21">
        <f t="shared" si="131"/>
        <v>0.6002257780028011</v>
      </c>
      <c r="U430" s="9">
        <v>78131.19</v>
      </c>
      <c r="W430" s="9">
        <v>50038.8</v>
      </c>
      <c r="Y430" s="9">
        <f t="shared" si="132"/>
        <v>28092.39</v>
      </c>
      <c r="AA430" s="21">
        <f t="shared" si="133"/>
        <v>0.5614121441761193</v>
      </c>
      <c r="AC430" s="9">
        <v>194387.05</v>
      </c>
      <c r="AE430" s="9">
        <v>119614.21</v>
      </c>
      <c r="AG430" s="9">
        <f t="shared" si="134"/>
        <v>74772.83999999998</v>
      </c>
      <c r="AI430" s="21">
        <f t="shared" si="135"/>
        <v>0.6251166980913052</v>
      </c>
    </row>
    <row r="431" spans="1:35" ht="12.75" outlineLevel="1">
      <c r="A431" s="1" t="s">
        <v>993</v>
      </c>
      <c r="B431" s="16" t="s">
        <v>994</v>
      </c>
      <c r="C431" s="1" t="s">
        <v>1321</v>
      </c>
      <c r="E431" s="5">
        <v>0</v>
      </c>
      <c r="G431" s="5">
        <v>26512</v>
      </c>
      <c r="I431" s="9">
        <f t="shared" si="128"/>
        <v>-26512</v>
      </c>
      <c r="K431" s="21" t="str">
        <f t="shared" si="129"/>
        <v>N.M.</v>
      </c>
      <c r="M431" s="9">
        <v>0</v>
      </c>
      <c r="O431" s="9">
        <v>38914</v>
      </c>
      <c r="Q431" s="9">
        <f t="shared" si="130"/>
        <v>-38914</v>
      </c>
      <c r="S431" s="21" t="str">
        <f t="shared" si="131"/>
        <v>N.M.</v>
      </c>
      <c r="U431" s="9">
        <v>0</v>
      </c>
      <c r="W431" s="9">
        <v>38914</v>
      </c>
      <c r="Y431" s="9">
        <f t="shared" si="132"/>
        <v>-38914</v>
      </c>
      <c r="AA431" s="21" t="str">
        <f t="shared" si="133"/>
        <v>N.M.</v>
      </c>
      <c r="AC431" s="9">
        <v>-31603</v>
      </c>
      <c r="AE431" s="9">
        <v>38914</v>
      </c>
      <c r="AG431" s="9">
        <f t="shared" si="134"/>
        <v>-70517</v>
      </c>
      <c r="AI431" s="21">
        <f t="shared" si="135"/>
        <v>-1.8121241712494218</v>
      </c>
    </row>
    <row r="432" spans="1:35" ht="12.75" outlineLevel="1">
      <c r="A432" s="1" t="s">
        <v>995</v>
      </c>
      <c r="B432" s="16" t="s">
        <v>996</v>
      </c>
      <c r="C432" s="1" t="s">
        <v>1322</v>
      </c>
      <c r="E432" s="5">
        <v>0</v>
      </c>
      <c r="G432" s="5">
        <v>661</v>
      </c>
      <c r="I432" s="9">
        <f t="shared" si="128"/>
        <v>-661</v>
      </c>
      <c r="K432" s="21" t="str">
        <f t="shared" si="129"/>
        <v>N.M.</v>
      </c>
      <c r="M432" s="9">
        <v>0</v>
      </c>
      <c r="O432" s="9">
        <v>1710</v>
      </c>
      <c r="Q432" s="9">
        <f t="shared" si="130"/>
        <v>-1710</v>
      </c>
      <c r="S432" s="21" t="str">
        <f t="shared" si="131"/>
        <v>N.M.</v>
      </c>
      <c r="U432" s="9">
        <v>0</v>
      </c>
      <c r="W432" s="9">
        <v>1710</v>
      </c>
      <c r="Y432" s="9">
        <f t="shared" si="132"/>
        <v>-1710</v>
      </c>
      <c r="AA432" s="21" t="str">
        <f t="shared" si="133"/>
        <v>N.M.</v>
      </c>
      <c r="AC432" s="9">
        <v>-283</v>
      </c>
      <c r="AE432" s="9">
        <v>1710</v>
      </c>
      <c r="AG432" s="9">
        <f t="shared" si="134"/>
        <v>-1993</v>
      </c>
      <c r="AI432" s="21">
        <f t="shared" si="135"/>
        <v>-1.1654970760233918</v>
      </c>
    </row>
    <row r="433" spans="1:35" ht="12.75" outlineLevel="1">
      <c r="A433" s="1" t="s">
        <v>997</v>
      </c>
      <c r="B433" s="16" t="s">
        <v>998</v>
      </c>
      <c r="C433" s="1" t="s">
        <v>1323</v>
      </c>
      <c r="E433" s="5">
        <v>16053</v>
      </c>
      <c r="G433" s="5">
        <v>0</v>
      </c>
      <c r="I433" s="9">
        <f t="shared" si="128"/>
        <v>16053</v>
      </c>
      <c r="K433" s="21" t="str">
        <f t="shared" si="129"/>
        <v>N.M.</v>
      </c>
      <c r="M433" s="9">
        <v>-275279</v>
      </c>
      <c r="O433" s="9">
        <v>0</v>
      </c>
      <c r="Q433" s="9">
        <f t="shared" si="130"/>
        <v>-275279</v>
      </c>
      <c r="S433" s="21" t="str">
        <f t="shared" si="131"/>
        <v>N.M.</v>
      </c>
      <c r="U433" s="9">
        <v>-2194774</v>
      </c>
      <c r="W433" s="9">
        <v>0</v>
      </c>
      <c r="Y433" s="9">
        <f t="shared" si="132"/>
        <v>-2194774</v>
      </c>
      <c r="AA433" s="21" t="str">
        <f t="shared" si="133"/>
        <v>N.M.</v>
      </c>
      <c r="AC433" s="9">
        <v>-2194774</v>
      </c>
      <c r="AE433" s="9">
        <v>0</v>
      </c>
      <c r="AG433" s="9">
        <f t="shared" si="134"/>
        <v>-2194774</v>
      </c>
      <c r="AI433" s="21" t="str">
        <f t="shared" si="135"/>
        <v>N.M.</v>
      </c>
    </row>
    <row r="434" spans="1:35" ht="12.75" outlineLevel="1">
      <c r="A434" s="1" t="s">
        <v>999</v>
      </c>
      <c r="B434" s="16" t="s">
        <v>1000</v>
      </c>
      <c r="C434" s="1" t="s">
        <v>1324</v>
      </c>
      <c r="E434" s="5">
        <v>-34053.18</v>
      </c>
      <c r="G434" s="5">
        <v>0</v>
      </c>
      <c r="I434" s="9">
        <f t="shared" si="128"/>
        <v>-34053.18</v>
      </c>
      <c r="K434" s="21" t="str">
        <f t="shared" si="129"/>
        <v>N.M.</v>
      </c>
      <c r="M434" s="9">
        <v>-95639.36</v>
      </c>
      <c r="O434" s="9">
        <v>0</v>
      </c>
      <c r="Q434" s="9">
        <f t="shared" si="130"/>
        <v>-95639.36</v>
      </c>
      <c r="S434" s="21" t="str">
        <f t="shared" si="131"/>
        <v>N.M.</v>
      </c>
      <c r="U434" s="9">
        <v>-147216.44</v>
      </c>
      <c r="W434" s="9">
        <v>0</v>
      </c>
      <c r="Y434" s="9">
        <f t="shared" si="132"/>
        <v>-147216.44</v>
      </c>
      <c r="AA434" s="21" t="str">
        <f t="shared" si="133"/>
        <v>N.M.</v>
      </c>
      <c r="AC434" s="9">
        <v>-147216.44</v>
      </c>
      <c r="AE434" s="9">
        <v>0</v>
      </c>
      <c r="AG434" s="9">
        <f t="shared" si="134"/>
        <v>-147216.44</v>
      </c>
      <c r="AI434" s="21" t="str">
        <f t="shared" si="135"/>
        <v>N.M.</v>
      </c>
    </row>
    <row r="435" spans="1:35" ht="12.75" outlineLevel="1">
      <c r="A435" s="1" t="s">
        <v>1001</v>
      </c>
      <c r="B435" s="16" t="s">
        <v>1002</v>
      </c>
      <c r="C435" s="1" t="s">
        <v>1325</v>
      </c>
      <c r="E435" s="5">
        <v>0</v>
      </c>
      <c r="G435" s="5">
        <v>0</v>
      </c>
      <c r="I435" s="9">
        <f t="shared" si="128"/>
        <v>0</v>
      </c>
      <c r="K435" s="21">
        <f t="shared" si="129"/>
        <v>0</v>
      </c>
      <c r="M435" s="9">
        <v>0</v>
      </c>
      <c r="O435" s="9">
        <v>0</v>
      </c>
      <c r="Q435" s="9">
        <f t="shared" si="130"/>
        <v>0</v>
      </c>
      <c r="S435" s="21">
        <f t="shared" si="131"/>
        <v>0</v>
      </c>
      <c r="U435" s="9">
        <v>0</v>
      </c>
      <c r="W435" s="9">
        <v>0</v>
      </c>
      <c r="Y435" s="9">
        <f t="shared" si="132"/>
        <v>0</v>
      </c>
      <c r="AA435" s="21">
        <f t="shared" si="133"/>
        <v>0</v>
      </c>
      <c r="AC435" s="9">
        <v>89362.57</v>
      </c>
      <c r="AE435" s="9">
        <v>36572.8</v>
      </c>
      <c r="AG435" s="9">
        <f t="shared" si="134"/>
        <v>52789.770000000004</v>
      </c>
      <c r="AI435" s="21">
        <f t="shared" si="135"/>
        <v>1.44341614533205</v>
      </c>
    </row>
    <row r="436" spans="1:53" s="16" customFormat="1" ht="12.75">
      <c r="A436" s="16" t="s">
        <v>47</v>
      </c>
      <c r="C436" s="16" t="s">
        <v>1326</v>
      </c>
      <c r="D436" s="71"/>
      <c r="E436" s="71">
        <v>-9906.840000000077</v>
      </c>
      <c r="F436" s="71"/>
      <c r="G436" s="71">
        <v>-188703.94700000022</v>
      </c>
      <c r="H436" s="71"/>
      <c r="I436" s="71">
        <f>+E436-G436</f>
        <v>178797.10700000013</v>
      </c>
      <c r="J436" s="75" t="str">
        <f>IF((+E436-G436)=(I436),"  ",$AO$500)</f>
        <v>  </v>
      </c>
      <c r="K436" s="72">
        <f>IF(G436&lt;0,IF(I436=0,0,IF(OR(G436=0,E436=0),"N.M.",IF(ABS(I436/G436)&gt;=10,"N.M.",I436/(-G436)))),IF(I436=0,0,IF(OR(G436=0,E436=0),"N.M.",IF(ABS(I436/G436)&gt;=10,"N.M.",I436/G436))))</f>
        <v>0.9475006211714264</v>
      </c>
      <c r="L436" s="73"/>
      <c r="M436" s="71">
        <v>-423702.81</v>
      </c>
      <c r="N436" s="71"/>
      <c r="O436" s="71">
        <v>127091.43899999997</v>
      </c>
      <c r="P436" s="71"/>
      <c r="Q436" s="71">
        <f>+M436-O436</f>
        <v>-550794.249</v>
      </c>
      <c r="R436" s="75" t="str">
        <f>IF((+M436-O436)=(Q436),"  ",$AO$500)</f>
        <v>  </v>
      </c>
      <c r="S436" s="72">
        <f>IF(O436&lt;0,IF(Q436=0,0,IF(OR(O436=0,M436=0),"N.M.",IF(ABS(Q436/O436)&gt;=10,"N.M.",Q436/(-O436)))),IF(Q436=0,0,IF(OR(O436=0,M436=0),"N.M.",IF(ABS(Q436/O436)&gt;=10,"N.M.",Q436/O436))))</f>
        <v>-4.333842258249984</v>
      </c>
      <c r="T436" s="73"/>
      <c r="U436" s="71">
        <v>-437524.2</v>
      </c>
      <c r="V436" s="71"/>
      <c r="W436" s="71">
        <v>441449.5890000025</v>
      </c>
      <c r="X436" s="71"/>
      <c r="Y436" s="71">
        <f>+U436-W436</f>
        <v>-878973.7890000024</v>
      </c>
      <c r="Z436" s="75" t="str">
        <f>IF((+U436-W436)=(Y436),"  ",$AO$500)</f>
        <v>  </v>
      </c>
      <c r="AA436" s="72">
        <f>IF(W436&lt;0,IF(Y436=0,0,IF(OR(W436=0,U436=0),"N.M.",IF(ABS(Y436/W436)&gt;=10,"N.M.",Y436/(-W436)))),IF(Y436=0,0,IF(OR(W436=0,U436=0),"N.M.",IF(ABS(Y436/W436)&gt;=10,"N.M.",Y436/W436))))</f>
        <v>-1.9911079563832088</v>
      </c>
      <c r="AB436" s="73"/>
      <c r="AC436" s="71">
        <v>84300.5169999976</v>
      </c>
      <c r="AD436" s="71"/>
      <c r="AE436" s="71">
        <v>2862183.8620000044</v>
      </c>
      <c r="AF436" s="71"/>
      <c r="AG436" s="71">
        <f>+AC436-AE436</f>
        <v>-2777883.3450000067</v>
      </c>
      <c r="AH436" s="75" t="str">
        <f>IF((+AC436-AE436)=(AG436),"  ",$AO$500)</f>
        <v>  </v>
      </c>
      <c r="AI436" s="72">
        <f>IF(AE436&lt;0,IF(AG436=0,0,IF(OR(AE436=0,AC436=0),"N.M.",IF(ABS(AG436/AE436)&gt;=10,"N.M.",AG436/(-AE436)))),IF(AG436=0,0,IF(OR(AE436=0,AC436=0),"N.M.",IF(ABS(AG436/AE436)&gt;=10,"N.M.",AG436/AE436))))</f>
        <v>-0.970546784880168</v>
      </c>
      <c r="AJ436" s="73"/>
      <c r="AK436" s="74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</row>
    <row r="437" spans="1:35" ht="12.75" outlineLevel="1">
      <c r="A437" s="1" t="s">
        <v>1003</v>
      </c>
      <c r="B437" s="16" t="s">
        <v>1004</v>
      </c>
      <c r="C437" s="1" t="s">
        <v>1277</v>
      </c>
      <c r="E437" s="5">
        <v>0</v>
      </c>
      <c r="G437" s="5">
        <v>0</v>
      </c>
      <c r="I437" s="9">
        <f aca="true" t="shared" si="136" ref="I437:I446">+E437-G437</f>
        <v>0</v>
      </c>
      <c r="K437" s="21">
        <f aca="true" t="shared" si="137" ref="K437:K446">IF(G437&lt;0,IF(I437=0,0,IF(OR(G437=0,E437=0),"N.M.",IF(ABS(I437/G437)&gt;=10,"N.M.",I437/(-G437)))),IF(I437=0,0,IF(OR(G437=0,E437=0),"N.M.",IF(ABS(I437/G437)&gt;=10,"N.M.",I437/G437))))</f>
        <v>0</v>
      </c>
      <c r="M437" s="9">
        <v>0</v>
      </c>
      <c r="O437" s="9">
        <v>0</v>
      </c>
      <c r="Q437" s="9">
        <f aca="true" t="shared" si="138" ref="Q437:Q446">+M437-O437</f>
        <v>0</v>
      </c>
      <c r="S437" s="21">
        <f aca="true" t="shared" si="139" ref="S437:S446">IF(O437&lt;0,IF(Q437=0,0,IF(OR(O437=0,M437=0),"N.M.",IF(ABS(Q437/O437)&gt;=10,"N.M.",Q437/(-O437)))),IF(Q437=0,0,IF(OR(O437=0,M437=0),"N.M.",IF(ABS(Q437/O437)&gt;=10,"N.M.",Q437/O437))))</f>
        <v>0</v>
      </c>
      <c r="U437" s="9">
        <v>0</v>
      </c>
      <c r="W437" s="9">
        <v>0</v>
      </c>
      <c r="Y437" s="9">
        <f aca="true" t="shared" si="140" ref="Y437:Y446">+U437-W437</f>
        <v>0</v>
      </c>
      <c r="AA437" s="21">
        <f aca="true" t="shared" si="141" ref="AA437:AA446">IF(W437&lt;0,IF(Y437=0,0,IF(OR(W437=0,U437=0),"N.M.",IF(ABS(Y437/W437)&gt;=10,"N.M.",Y437/(-W437)))),IF(Y437=0,0,IF(OR(W437=0,U437=0),"N.M.",IF(ABS(Y437/W437)&gt;=10,"N.M.",Y437/W437))))</f>
        <v>0</v>
      </c>
      <c r="AC437" s="9">
        <v>0</v>
      </c>
      <c r="AE437" s="9">
        <v>-100</v>
      </c>
      <c r="AG437" s="9">
        <f aca="true" t="shared" si="142" ref="AG437:AG446">+AC437-AE437</f>
        <v>100</v>
      </c>
      <c r="AI437" s="21" t="str">
        <f aca="true" t="shared" si="143" ref="AI437:AI446">IF(AE437&lt;0,IF(AG437=0,0,IF(OR(AE437=0,AC437=0),"N.M.",IF(ABS(AG437/AE437)&gt;=10,"N.M.",AG437/(-AE437)))),IF(AG437=0,0,IF(OR(AE437=0,AC437=0),"N.M.",IF(ABS(AG437/AE437)&gt;=10,"N.M.",AG437/AE437))))</f>
        <v>N.M.</v>
      </c>
    </row>
    <row r="438" spans="1:35" ht="12.75" outlineLevel="1">
      <c r="A438" s="1" t="s">
        <v>1005</v>
      </c>
      <c r="B438" s="16" t="s">
        <v>1006</v>
      </c>
      <c r="C438" s="1" t="s">
        <v>1277</v>
      </c>
      <c r="E438" s="5">
        <v>0</v>
      </c>
      <c r="G438" s="5">
        <v>0</v>
      </c>
      <c r="I438" s="9">
        <f t="shared" si="136"/>
        <v>0</v>
      </c>
      <c r="K438" s="21">
        <f t="shared" si="137"/>
        <v>0</v>
      </c>
      <c r="M438" s="9">
        <v>0</v>
      </c>
      <c r="O438" s="9">
        <v>0</v>
      </c>
      <c r="Q438" s="9">
        <f t="shared" si="138"/>
        <v>0</v>
      </c>
      <c r="S438" s="21">
        <f t="shared" si="139"/>
        <v>0</v>
      </c>
      <c r="U438" s="9">
        <v>0</v>
      </c>
      <c r="W438" s="9">
        <v>0</v>
      </c>
      <c r="Y438" s="9">
        <f t="shared" si="140"/>
        <v>0</v>
      </c>
      <c r="AA438" s="21">
        <f t="shared" si="141"/>
        <v>0</v>
      </c>
      <c r="AC438" s="9">
        <v>-25</v>
      </c>
      <c r="AE438" s="9">
        <v>0</v>
      </c>
      <c r="AG438" s="9">
        <f t="shared" si="142"/>
        <v>-25</v>
      </c>
      <c r="AI438" s="21" t="str">
        <f t="shared" si="143"/>
        <v>N.M.</v>
      </c>
    </row>
    <row r="439" spans="1:35" ht="12.75" outlineLevel="1">
      <c r="A439" s="1" t="s">
        <v>1007</v>
      </c>
      <c r="B439" s="16" t="s">
        <v>1008</v>
      </c>
      <c r="C439" s="1" t="s">
        <v>1327</v>
      </c>
      <c r="E439" s="5">
        <v>0</v>
      </c>
      <c r="G439" s="5">
        <v>0</v>
      </c>
      <c r="I439" s="9">
        <f t="shared" si="136"/>
        <v>0</v>
      </c>
      <c r="K439" s="21">
        <f t="shared" si="137"/>
        <v>0</v>
      </c>
      <c r="M439" s="9">
        <v>0</v>
      </c>
      <c r="O439" s="9">
        <v>0</v>
      </c>
      <c r="Q439" s="9">
        <f t="shared" si="138"/>
        <v>0</v>
      </c>
      <c r="S439" s="21">
        <f t="shared" si="139"/>
        <v>0</v>
      </c>
      <c r="U439" s="9">
        <v>0</v>
      </c>
      <c r="W439" s="9">
        <v>0</v>
      </c>
      <c r="Y439" s="9">
        <f t="shared" si="140"/>
        <v>0</v>
      </c>
      <c r="AA439" s="21">
        <f t="shared" si="141"/>
        <v>0</v>
      </c>
      <c r="AC439" s="9">
        <v>-2112.03</v>
      </c>
      <c r="AE439" s="9">
        <v>0</v>
      </c>
      <c r="AG439" s="9">
        <f t="shared" si="142"/>
        <v>-2112.03</v>
      </c>
      <c r="AI439" s="21" t="str">
        <f t="shared" si="143"/>
        <v>N.M.</v>
      </c>
    </row>
    <row r="440" spans="1:35" ht="12.75" outlineLevel="1">
      <c r="A440" s="1" t="s">
        <v>1009</v>
      </c>
      <c r="B440" s="16" t="s">
        <v>1010</v>
      </c>
      <c r="C440" s="1" t="s">
        <v>1328</v>
      </c>
      <c r="E440" s="5">
        <v>-29076.65</v>
      </c>
      <c r="G440" s="5">
        <v>-29021.84</v>
      </c>
      <c r="I440" s="9">
        <f t="shared" si="136"/>
        <v>-54.81000000000131</v>
      </c>
      <c r="K440" s="21">
        <f t="shared" si="137"/>
        <v>-0.0018885777056176075</v>
      </c>
      <c r="M440" s="9">
        <v>-84400.16</v>
      </c>
      <c r="O440" s="9">
        <v>-64132.88</v>
      </c>
      <c r="Q440" s="9">
        <f t="shared" si="138"/>
        <v>-20267.280000000006</v>
      </c>
      <c r="S440" s="21">
        <f t="shared" si="139"/>
        <v>-0.31602011323988577</v>
      </c>
      <c r="U440" s="9">
        <v>-151148.09</v>
      </c>
      <c r="W440" s="9">
        <v>-101368.63</v>
      </c>
      <c r="Y440" s="9">
        <f t="shared" si="140"/>
        <v>-49779.45999999999</v>
      </c>
      <c r="AA440" s="21">
        <f t="shared" si="141"/>
        <v>-0.49107361912654823</v>
      </c>
      <c r="AC440" s="9">
        <v>-1039380.44</v>
      </c>
      <c r="AE440" s="9">
        <v>-1098459.64</v>
      </c>
      <c r="AG440" s="9">
        <f t="shared" si="142"/>
        <v>59079.19999999995</v>
      </c>
      <c r="AI440" s="21">
        <f t="shared" si="143"/>
        <v>0.053783678388037964</v>
      </c>
    </row>
    <row r="441" spans="1:35" ht="12.75" outlineLevel="1">
      <c r="A441" s="1" t="s">
        <v>1011</v>
      </c>
      <c r="B441" s="16" t="s">
        <v>1012</v>
      </c>
      <c r="C441" s="1" t="s">
        <v>1329</v>
      </c>
      <c r="E441" s="5">
        <v>-13.63</v>
      </c>
      <c r="G441" s="5">
        <v>0</v>
      </c>
      <c r="I441" s="9">
        <f t="shared" si="136"/>
        <v>-13.63</v>
      </c>
      <c r="K441" s="21" t="str">
        <f t="shared" si="137"/>
        <v>N.M.</v>
      </c>
      <c r="M441" s="9">
        <v>-13.63</v>
      </c>
      <c r="O441" s="9">
        <v>-0.7</v>
      </c>
      <c r="Q441" s="9">
        <f t="shared" si="138"/>
        <v>-12.930000000000001</v>
      </c>
      <c r="S441" s="21" t="str">
        <f t="shared" si="139"/>
        <v>N.M.</v>
      </c>
      <c r="U441" s="9">
        <v>-273.61</v>
      </c>
      <c r="W441" s="9">
        <v>-0.7</v>
      </c>
      <c r="Y441" s="9">
        <f t="shared" si="140"/>
        <v>-272.91</v>
      </c>
      <c r="AA441" s="21" t="str">
        <f t="shared" si="141"/>
        <v>N.M.</v>
      </c>
      <c r="AC441" s="9">
        <v>-655.64</v>
      </c>
      <c r="AE441" s="9">
        <v>-53327.95</v>
      </c>
      <c r="AG441" s="9">
        <f t="shared" si="142"/>
        <v>52672.31</v>
      </c>
      <c r="AI441" s="21">
        <f t="shared" si="143"/>
        <v>0.9877055090248172</v>
      </c>
    </row>
    <row r="442" spans="1:35" ht="12.75" outlineLevel="1">
      <c r="A442" s="1" t="s">
        <v>1013</v>
      </c>
      <c r="B442" s="16" t="s">
        <v>1014</v>
      </c>
      <c r="C442" s="1" t="s">
        <v>1330</v>
      </c>
      <c r="E442" s="5">
        <v>-3442.1980000000003</v>
      </c>
      <c r="G442" s="5">
        <v>-3024.096</v>
      </c>
      <c r="I442" s="9">
        <f t="shared" si="136"/>
        <v>-418.1020000000003</v>
      </c>
      <c r="K442" s="21">
        <f t="shared" si="137"/>
        <v>-0.13825685427975842</v>
      </c>
      <c r="M442" s="9">
        <v>-15441.653</v>
      </c>
      <c r="O442" s="9">
        <v>-52759.771</v>
      </c>
      <c r="Q442" s="9">
        <f t="shared" si="138"/>
        <v>37318.118</v>
      </c>
      <c r="S442" s="21">
        <f t="shared" si="139"/>
        <v>0.7073214552049516</v>
      </c>
      <c r="U442" s="9">
        <v>-75318.179</v>
      </c>
      <c r="W442" s="9">
        <v>-101651.093</v>
      </c>
      <c r="Y442" s="9">
        <f t="shared" si="140"/>
        <v>26332.91399999999</v>
      </c>
      <c r="AA442" s="21">
        <f t="shared" si="141"/>
        <v>0.2590519513646547</v>
      </c>
      <c r="AC442" s="9">
        <v>-144694.962</v>
      </c>
      <c r="AE442" s="9">
        <v>-158043.925</v>
      </c>
      <c r="AG442" s="9">
        <f t="shared" si="142"/>
        <v>13348.962999999989</v>
      </c>
      <c r="AI442" s="21">
        <f t="shared" si="143"/>
        <v>0.08446362617228084</v>
      </c>
    </row>
    <row r="443" spans="1:35" ht="12.75" outlineLevel="1">
      <c r="A443" s="1" t="s">
        <v>1015</v>
      </c>
      <c r="B443" s="16" t="s">
        <v>1016</v>
      </c>
      <c r="C443" s="1" t="s">
        <v>1331</v>
      </c>
      <c r="E443" s="5">
        <v>-1867.93</v>
      </c>
      <c r="G443" s="5">
        <v>4785.66</v>
      </c>
      <c r="I443" s="9">
        <f t="shared" si="136"/>
        <v>-6653.59</v>
      </c>
      <c r="K443" s="21">
        <f t="shared" si="137"/>
        <v>-1.3903181588328466</v>
      </c>
      <c r="M443" s="9">
        <v>-4482.51</v>
      </c>
      <c r="O443" s="9">
        <v>1964.37</v>
      </c>
      <c r="Q443" s="9">
        <f t="shared" si="138"/>
        <v>-6446.88</v>
      </c>
      <c r="S443" s="21">
        <f t="shared" si="139"/>
        <v>-3.281907176346615</v>
      </c>
      <c r="U443" s="9">
        <v>-6585.35</v>
      </c>
      <c r="W443" s="9">
        <v>-78.02</v>
      </c>
      <c r="Y443" s="9">
        <f t="shared" si="140"/>
        <v>-6507.33</v>
      </c>
      <c r="AA443" s="21" t="str">
        <f t="shared" si="141"/>
        <v>N.M.</v>
      </c>
      <c r="AC443" s="9">
        <v>-28324.074999999997</v>
      </c>
      <c r="AE443" s="9">
        <v>54264.69</v>
      </c>
      <c r="AG443" s="9">
        <f t="shared" si="142"/>
        <v>-82588.765</v>
      </c>
      <c r="AI443" s="21">
        <f t="shared" si="143"/>
        <v>-1.521961426481935</v>
      </c>
    </row>
    <row r="444" spans="1:35" ht="12.75" outlineLevel="1">
      <c r="A444" s="1" t="s">
        <v>1017</v>
      </c>
      <c r="B444" s="16" t="s">
        <v>1018</v>
      </c>
      <c r="C444" s="1" t="s">
        <v>1332</v>
      </c>
      <c r="E444" s="5">
        <v>-1087.77</v>
      </c>
      <c r="G444" s="5">
        <v>-126591.3</v>
      </c>
      <c r="I444" s="9">
        <f t="shared" si="136"/>
        <v>125503.53</v>
      </c>
      <c r="K444" s="21">
        <f t="shared" si="137"/>
        <v>0.9914072294067602</v>
      </c>
      <c r="M444" s="9">
        <v>-12763.65</v>
      </c>
      <c r="O444" s="9">
        <v>-308787.22</v>
      </c>
      <c r="Q444" s="9">
        <f t="shared" si="138"/>
        <v>296023.56999999995</v>
      </c>
      <c r="S444" s="21">
        <f t="shared" si="139"/>
        <v>0.9586652258471059</v>
      </c>
      <c r="U444" s="9">
        <v>-36139.12</v>
      </c>
      <c r="W444" s="9">
        <v>-670838.46</v>
      </c>
      <c r="Y444" s="9">
        <f t="shared" si="140"/>
        <v>634699.34</v>
      </c>
      <c r="AA444" s="21">
        <f t="shared" si="141"/>
        <v>0.9461284315750174</v>
      </c>
      <c r="AC444" s="9">
        <v>-244210.62</v>
      </c>
      <c r="AE444" s="9">
        <v>-1253809.67</v>
      </c>
      <c r="AG444" s="9">
        <f t="shared" si="142"/>
        <v>1009599.0499999999</v>
      </c>
      <c r="AI444" s="21">
        <f t="shared" si="143"/>
        <v>0.8052251263941839</v>
      </c>
    </row>
    <row r="445" spans="1:35" ht="12.75" outlineLevel="1">
      <c r="A445" s="1" t="s">
        <v>1019</v>
      </c>
      <c r="B445" s="16" t="s">
        <v>1020</v>
      </c>
      <c r="C445" s="1" t="s">
        <v>1333</v>
      </c>
      <c r="E445" s="5">
        <v>-19924.48</v>
      </c>
      <c r="G445" s="5">
        <v>-9356.63</v>
      </c>
      <c r="I445" s="9">
        <f t="shared" si="136"/>
        <v>-10567.85</v>
      </c>
      <c r="K445" s="21">
        <f t="shared" si="137"/>
        <v>-1.1294504538493026</v>
      </c>
      <c r="M445" s="9">
        <v>-34374.49</v>
      </c>
      <c r="O445" s="9">
        <v>-32616.586</v>
      </c>
      <c r="Q445" s="9">
        <f t="shared" si="138"/>
        <v>-1757.9039999999986</v>
      </c>
      <c r="S445" s="21">
        <f t="shared" si="139"/>
        <v>-0.053896014745381346</v>
      </c>
      <c r="U445" s="9">
        <v>-52922.06</v>
      </c>
      <c r="W445" s="9">
        <v>-52654.386</v>
      </c>
      <c r="Y445" s="9">
        <f t="shared" si="140"/>
        <v>-267.67399999999907</v>
      </c>
      <c r="AA445" s="21">
        <f t="shared" si="141"/>
        <v>-0.0050836031019334095</v>
      </c>
      <c r="AC445" s="9">
        <v>-80572.44</v>
      </c>
      <c r="AE445" s="9">
        <v>-72087.276</v>
      </c>
      <c r="AG445" s="9">
        <f t="shared" si="142"/>
        <v>-8485.164000000004</v>
      </c>
      <c r="AI445" s="21">
        <f t="shared" si="143"/>
        <v>-0.11770681971670013</v>
      </c>
    </row>
    <row r="446" spans="1:35" ht="12.75" outlineLevel="1">
      <c r="A446" s="1" t="s">
        <v>1021</v>
      </c>
      <c r="B446" s="16" t="s">
        <v>1022</v>
      </c>
      <c r="C446" s="1" t="s">
        <v>1334</v>
      </c>
      <c r="E446" s="5">
        <v>0</v>
      </c>
      <c r="G446" s="5">
        <v>0</v>
      </c>
      <c r="I446" s="9">
        <f t="shared" si="136"/>
        <v>0</v>
      </c>
      <c r="K446" s="21">
        <f t="shared" si="137"/>
        <v>0</v>
      </c>
      <c r="M446" s="9">
        <v>506673.08</v>
      </c>
      <c r="O446" s="9">
        <v>-205011.04</v>
      </c>
      <c r="Q446" s="9">
        <f t="shared" si="138"/>
        <v>711684.12</v>
      </c>
      <c r="S446" s="21">
        <f t="shared" si="139"/>
        <v>3.4714429037577683</v>
      </c>
      <c r="U446" s="9">
        <v>506673.08</v>
      </c>
      <c r="W446" s="9">
        <v>-205011.04</v>
      </c>
      <c r="Y446" s="9">
        <f t="shared" si="140"/>
        <v>711684.12</v>
      </c>
      <c r="AA446" s="21">
        <f t="shared" si="141"/>
        <v>3.4714429037577683</v>
      </c>
      <c r="AC446" s="9">
        <v>595649.97</v>
      </c>
      <c r="AE446" s="9">
        <v>-660884.04</v>
      </c>
      <c r="AG446" s="9">
        <f t="shared" si="142"/>
        <v>1256534.01</v>
      </c>
      <c r="AI446" s="21">
        <f t="shared" si="143"/>
        <v>1.9012927139230051</v>
      </c>
    </row>
    <row r="447" spans="1:53" s="16" customFormat="1" ht="12.75">
      <c r="A447" s="16" t="s">
        <v>48</v>
      </c>
      <c r="C447" s="16" t="s">
        <v>1335</v>
      </c>
      <c r="D447" s="9"/>
      <c r="E447" s="9">
        <v>-55412.657999999996</v>
      </c>
      <c r="F447" s="9"/>
      <c r="G447" s="9">
        <v>-163208.206</v>
      </c>
      <c r="H447" s="9"/>
      <c r="I447" s="9">
        <f aca="true" t="shared" si="144" ref="I447:I453">+E447-G447</f>
        <v>107795.54800000001</v>
      </c>
      <c r="J447" s="37" t="str">
        <f>IF((+E447-G447)=(I447),"  ",$AO$500)</f>
        <v>  </v>
      </c>
      <c r="K447" s="38">
        <f aca="true" t="shared" si="145" ref="K447:K453">IF(G447&lt;0,IF(I447=0,0,IF(OR(G447=0,E447=0),"N.M.",IF(ABS(I447/G447)&gt;=10,"N.M.",I447/(-G447)))),IF(I447=0,0,IF(OR(G447=0,E447=0),"N.M.",IF(ABS(I447/G447)&gt;=10,"N.M.",I447/G447))))</f>
        <v>0.6604787261738543</v>
      </c>
      <c r="L447" s="39"/>
      <c r="M447" s="9">
        <v>355196.987</v>
      </c>
      <c r="N447" s="9"/>
      <c r="O447" s="9">
        <v>-661343.827</v>
      </c>
      <c r="P447" s="9"/>
      <c r="Q447" s="9">
        <f aca="true" t="shared" si="146" ref="Q447:Q453">+M447-O447</f>
        <v>1016540.814</v>
      </c>
      <c r="R447" s="37" t="str">
        <f>IF((+M447-O447)=(Q447),"  ",$AO$500)</f>
        <v>  </v>
      </c>
      <c r="S447" s="38">
        <f aca="true" t="shared" si="147" ref="S447:S453">IF(O447&lt;0,IF(Q447=0,0,IF(OR(O447=0,M447=0),"N.M.",IF(ABS(Q447/O447)&gt;=10,"N.M.",Q447/(-O447)))),IF(Q447=0,0,IF(OR(O447=0,M447=0),"N.M.",IF(ABS(Q447/O447)&gt;=10,"N.M.",Q447/O447))))</f>
        <v>1.5370836961029046</v>
      </c>
      <c r="T447" s="39"/>
      <c r="U447" s="9">
        <v>184286.67100000003</v>
      </c>
      <c r="V447" s="9"/>
      <c r="W447" s="9">
        <v>-1131602.329</v>
      </c>
      <c r="X447" s="9"/>
      <c r="Y447" s="9">
        <f aca="true" t="shared" si="148" ref="Y447:Y453">+U447-W447</f>
        <v>1315889</v>
      </c>
      <c r="Z447" s="37" t="str">
        <f>IF((+U447-W447)=(Y447),"  ",$AO$500)</f>
        <v>  </v>
      </c>
      <c r="AA447" s="38">
        <f aca="true" t="shared" si="149" ref="AA447:AA453">IF(W447&lt;0,IF(Y447=0,0,IF(OR(W447=0,U447=0),"N.M.",IF(ABS(Y447/W447)&gt;=10,"N.M.",Y447/(-W447)))),IF(Y447=0,0,IF(OR(W447=0,U447=0),"N.M.",IF(ABS(Y447/W447)&gt;=10,"N.M.",Y447/W447))))</f>
        <v>1.1628546232870118</v>
      </c>
      <c r="AB447" s="39"/>
      <c r="AC447" s="9">
        <v>-944325.2370000004</v>
      </c>
      <c r="AD447" s="9"/>
      <c r="AE447" s="9">
        <v>-3242447.8109999998</v>
      </c>
      <c r="AF447" s="9"/>
      <c r="AG447" s="9">
        <f aca="true" t="shared" si="150" ref="AG447:AG453">+AC447-AE447</f>
        <v>2298122.573999999</v>
      </c>
      <c r="AH447" s="37" t="str">
        <f>IF((+AC447-AE447)=(AG447),"  ",$AO$500)</f>
        <v>  </v>
      </c>
      <c r="AI447" s="38">
        <f aca="true" t="shared" si="151" ref="AI447:AI453">IF(AE447&lt;0,IF(AG447=0,0,IF(OR(AE447=0,AC447=0),"N.M.",IF(ABS(AG447/AE447)&gt;=10,"N.M.",AG447/(-AE447)))),IF(AG447=0,0,IF(OR(AE447=0,AC447=0),"N.M.",IF(ABS(AG447/AE447)&gt;=10,"N.M.",AG447/AE447))))</f>
        <v>0.7087616233031173</v>
      </c>
      <c r="AJ447" s="39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</row>
    <row r="448" spans="1:35" ht="12.75" outlineLevel="1">
      <c r="A448" s="1" t="s">
        <v>1023</v>
      </c>
      <c r="B448" s="16" t="s">
        <v>1024</v>
      </c>
      <c r="C448" s="1" t="s">
        <v>1336</v>
      </c>
      <c r="E448" s="5">
        <v>-6677.12</v>
      </c>
      <c r="G448" s="5">
        <v>1022804.53</v>
      </c>
      <c r="I448" s="9">
        <f t="shared" si="144"/>
        <v>-1029481.65</v>
      </c>
      <c r="K448" s="21">
        <f t="shared" si="145"/>
        <v>-1.0065282464089205</v>
      </c>
      <c r="M448" s="9">
        <v>367403.28</v>
      </c>
      <c r="O448" s="9">
        <v>856122.09</v>
      </c>
      <c r="Q448" s="9">
        <f t="shared" si="146"/>
        <v>-488718.80999999994</v>
      </c>
      <c r="S448" s="21">
        <f t="shared" si="147"/>
        <v>-0.5708517695180602</v>
      </c>
      <c r="U448" s="9">
        <v>749296.67</v>
      </c>
      <c r="W448" s="9">
        <v>1897580.13</v>
      </c>
      <c r="Y448" s="9">
        <f t="shared" si="148"/>
        <v>-1148283.46</v>
      </c>
      <c r="AA448" s="21">
        <f t="shared" si="149"/>
        <v>-0.6051304194463715</v>
      </c>
      <c r="AC448" s="9">
        <v>-405372.6</v>
      </c>
      <c r="AE448" s="9">
        <v>1329519.82</v>
      </c>
      <c r="AG448" s="9">
        <f t="shared" si="150"/>
        <v>-1734892.42</v>
      </c>
      <c r="AI448" s="21">
        <f t="shared" si="151"/>
        <v>-1.304901509478813</v>
      </c>
    </row>
    <row r="449" spans="1:35" ht="12.75" outlineLevel="1">
      <c r="A449" s="1" t="s">
        <v>1025</v>
      </c>
      <c r="B449" s="16" t="s">
        <v>1026</v>
      </c>
      <c r="C449" s="1" t="s">
        <v>1337</v>
      </c>
      <c r="E449" s="5">
        <v>-10571.05</v>
      </c>
      <c r="G449" s="5">
        <v>-904218.21</v>
      </c>
      <c r="I449" s="9">
        <f t="shared" si="144"/>
        <v>893647.1599999999</v>
      </c>
      <c r="K449" s="21">
        <f t="shared" si="145"/>
        <v>0.9883091825810497</v>
      </c>
      <c r="M449" s="9">
        <v>-2217210.15</v>
      </c>
      <c r="O449" s="9">
        <v>-1391846.96</v>
      </c>
      <c r="Q449" s="9">
        <f t="shared" si="146"/>
        <v>-825363.19</v>
      </c>
      <c r="S449" s="21">
        <f t="shared" si="147"/>
        <v>-0.5929985219064602</v>
      </c>
      <c r="U449" s="9">
        <v>-3212079.2</v>
      </c>
      <c r="W449" s="9">
        <v>-2894405.01</v>
      </c>
      <c r="Y449" s="9">
        <f t="shared" si="148"/>
        <v>-317674.1900000004</v>
      </c>
      <c r="AA449" s="21">
        <f t="shared" si="149"/>
        <v>-0.10975457439524001</v>
      </c>
      <c r="AC449" s="9">
        <v>-5885823.7</v>
      </c>
      <c r="AE449" s="9">
        <v>-6288428.51</v>
      </c>
      <c r="AG449" s="9">
        <f t="shared" si="150"/>
        <v>402604.8099999996</v>
      </c>
      <c r="AI449" s="21">
        <f t="shared" si="151"/>
        <v>0.06402311950589379</v>
      </c>
    </row>
    <row r="450" spans="1:35" ht="12.75" outlineLevel="1">
      <c r="A450" s="1" t="s">
        <v>1027</v>
      </c>
      <c r="B450" s="16" t="s">
        <v>1028</v>
      </c>
      <c r="C450" s="1" t="s">
        <v>1338</v>
      </c>
      <c r="E450" s="5">
        <v>42957.6</v>
      </c>
      <c r="G450" s="5">
        <v>2941.75</v>
      </c>
      <c r="I450" s="9">
        <f t="shared" si="144"/>
        <v>40015.85</v>
      </c>
      <c r="K450" s="21" t="str">
        <f t="shared" si="145"/>
        <v>N.M.</v>
      </c>
      <c r="M450" s="9">
        <v>1863974.3</v>
      </c>
      <c r="O450" s="9">
        <v>680080.88</v>
      </c>
      <c r="Q450" s="9">
        <f t="shared" si="146"/>
        <v>1183893.42</v>
      </c>
      <c r="S450" s="21">
        <f t="shared" si="147"/>
        <v>1.7408126809858262</v>
      </c>
      <c r="U450" s="9">
        <v>2540765.1</v>
      </c>
      <c r="W450" s="9">
        <v>1211130.4</v>
      </c>
      <c r="Y450" s="9">
        <f t="shared" si="148"/>
        <v>1329634.7000000002</v>
      </c>
      <c r="AA450" s="21">
        <f t="shared" si="149"/>
        <v>1.0978460288008627</v>
      </c>
      <c r="AC450" s="9">
        <v>6672834.65</v>
      </c>
      <c r="AE450" s="9">
        <v>5141772.91</v>
      </c>
      <c r="AG450" s="9">
        <f t="shared" si="150"/>
        <v>1531061.7400000002</v>
      </c>
      <c r="AI450" s="21">
        <f t="shared" si="151"/>
        <v>0.2977692260625334</v>
      </c>
    </row>
    <row r="451" spans="1:35" ht="12.75" outlineLevel="1">
      <c r="A451" s="1" t="s">
        <v>1029</v>
      </c>
      <c r="B451" s="16" t="s">
        <v>1030</v>
      </c>
      <c r="C451" s="1" t="s">
        <v>1339</v>
      </c>
      <c r="E451" s="5">
        <v>0</v>
      </c>
      <c r="G451" s="5">
        <v>0</v>
      </c>
      <c r="I451" s="9">
        <f t="shared" si="144"/>
        <v>0</v>
      </c>
      <c r="K451" s="21">
        <f t="shared" si="145"/>
        <v>0</v>
      </c>
      <c r="M451" s="9">
        <v>0</v>
      </c>
      <c r="O451" s="9">
        <v>0</v>
      </c>
      <c r="Q451" s="9">
        <f t="shared" si="146"/>
        <v>0</v>
      </c>
      <c r="S451" s="21">
        <f t="shared" si="147"/>
        <v>0</v>
      </c>
      <c r="U451" s="9">
        <v>-116114</v>
      </c>
      <c r="W451" s="9">
        <v>0</v>
      </c>
      <c r="Y451" s="9">
        <f t="shared" si="148"/>
        <v>-116114</v>
      </c>
      <c r="AA451" s="21" t="str">
        <f t="shared" si="149"/>
        <v>N.M.</v>
      </c>
      <c r="AC451" s="9">
        <v>-53025</v>
      </c>
      <c r="AE451" s="9">
        <v>53025</v>
      </c>
      <c r="AG451" s="9">
        <f t="shared" si="150"/>
        <v>-106050</v>
      </c>
      <c r="AI451" s="21">
        <f t="shared" si="151"/>
        <v>-2</v>
      </c>
    </row>
    <row r="452" spans="1:53" s="16" customFormat="1" ht="12.75">
      <c r="A452" s="16" t="s">
        <v>49</v>
      </c>
      <c r="C452" s="16" t="s">
        <v>1340</v>
      </c>
      <c r="D452" s="9"/>
      <c r="E452" s="9">
        <v>25709.43</v>
      </c>
      <c r="F452" s="9"/>
      <c r="G452" s="9">
        <v>121528.07</v>
      </c>
      <c r="H452" s="9"/>
      <c r="I452" s="9">
        <f t="shared" si="144"/>
        <v>-95818.64000000001</v>
      </c>
      <c r="J452" s="37" t="str">
        <f>IF((+E452-G452)=(I452),"  ",$AO$500)</f>
        <v>  </v>
      </c>
      <c r="K452" s="38">
        <f t="shared" si="145"/>
        <v>-0.7884486275475288</v>
      </c>
      <c r="L452" s="39"/>
      <c r="M452" s="9">
        <v>14167.430000000168</v>
      </c>
      <c r="N452" s="9"/>
      <c r="O452" s="9">
        <v>144356.01</v>
      </c>
      <c r="P452" s="9"/>
      <c r="Q452" s="9">
        <f t="shared" si="146"/>
        <v>-130188.57999999984</v>
      </c>
      <c r="R452" s="37" t="str">
        <f>IF((+M452-O452)=(Q452),"  ",$AO$500)</f>
        <v>  </v>
      </c>
      <c r="S452" s="38">
        <f t="shared" si="147"/>
        <v>-0.9018577058204909</v>
      </c>
      <c r="T452" s="39"/>
      <c r="U452" s="9">
        <v>-38131.43000000017</v>
      </c>
      <c r="V452" s="9"/>
      <c r="W452" s="9">
        <v>214305.52</v>
      </c>
      <c r="X452" s="9"/>
      <c r="Y452" s="9">
        <f t="shared" si="148"/>
        <v>-252436.95000000016</v>
      </c>
      <c r="Z452" s="37" t="str">
        <f>IF((+U452-W452)=(Y452),"  ",$AO$500)</f>
        <v>  </v>
      </c>
      <c r="AA452" s="38">
        <f t="shared" si="149"/>
        <v>-1.177930227835476</v>
      </c>
      <c r="AB452" s="39"/>
      <c r="AC452" s="9">
        <v>328613.35</v>
      </c>
      <c r="AD452" s="9"/>
      <c r="AE452" s="9">
        <v>235889.22</v>
      </c>
      <c r="AF452" s="9"/>
      <c r="AG452" s="9">
        <f t="shared" si="150"/>
        <v>92724.12999999998</v>
      </c>
      <c r="AH452" s="37" t="str">
        <f>IF((+AC452-AE452)=(AG452),"  ",$AO$500)</f>
        <v>  </v>
      </c>
      <c r="AI452" s="38">
        <f t="shared" si="151"/>
        <v>0.39308337193196013</v>
      </c>
      <c r="AJ452" s="39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</row>
    <row r="453" spans="1:53" s="16" customFormat="1" ht="12.75">
      <c r="A453" s="77" t="s">
        <v>50</v>
      </c>
      <c r="C453" s="17" t="s">
        <v>51</v>
      </c>
      <c r="D453" s="18"/>
      <c r="E453" s="18">
        <v>-39610.06800000001</v>
      </c>
      <c r="F453" s="18"/>
      <c r="G453" s="18">
        <v>-230384.08300000004</v>
      </c>
      <c r="H453" s="18"/>
      <c r="I453" s="18">
        <f t="shared" si="144"/>
        <v>190774.01500000004</v>
      </c>
      <c r="J453" s="37" t="str">
        <f>IF((+E453-G453)=(I453),"  ",$AO$500)</f>
        <v>  </v>
      </c>
      <c r="K453" s="40">
        <f t="shared" si="145"/>
        <v>0.8280694243968235</v>
      </c>
      <c r="L453" s="39"/>
      <c r="M453" s="18">
        <v>-54338.39299999993</v>
      </c>
      <c r="N453" s="18"/>
      <c r="O453" s="18">
        <v>-389896.3779999999</v>
      </c>
      <c r="P453" s="18"/>
      <c r="Q453" s="18">
        <f t="shared" si="146"/>
        <v>335557.985</v>
      </c>
      <c r="R453" s="37" t="str">
        <f>IF((+M453-O453)=(Q453),"  ",$AO$500)</f>
        <v>  </v>
      </c>
      <c r="S453" s="40">
        <f t="shared" si="147"/>
        <v>0.8606337579263177</v>
      </c>
      <c r="T453" s="39"/>
      <c r="U453" s="18">
        <v>-291368.95900000003</v>
      </c>
      <c r="V453" s="18"/>
      <c r="W453" s="18">
        <v>-475847.22</v>
      </c>
      <c r="X453" s="18"/>
      <c r="Y453" s="18">
        <f t="shared" si="148"/>
        <v>184478.26099999994</v>
      </c>
      <c r="Z453" s="37" t="str">
        <f>IF((+U453-W453)=(Y453),"  ",$AO$500)</f>
        <v>  </v>
      </c>
      <c r="AA453" s="40">
        <f t="shared" si="149"/>
        <v>0.3876838053188583</v>
      </c>
      <c r="AB453" s="39"/>
      <c r="AC453" s="18">
        <v>-531411.37</v>
      </c>
      <c r="AD453" s="18"/>
      <c r="AE453" s="18">
        <v>-144374.72899999993</v>
      </c>
      <c r="AF453" s="18"/>
      <c r="AG453" s="18">
        <f t="shared" si="150"/>
        <v>-387036.64100000006</v>
      </c>
      <c r="AH453" s="37" t="str">
        <f>IF((+AC453-AE453)=(AG453),"  ",$AO$500)</f>
        <v>  </v>
      </c>
      <c r="AI453" s="40">
        <f t="shared" si="151"/>
        <v>-2.6807783029674135</v>
      </c>
      <c r="AJ453" s="39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</row>
    <row r="454" spans="4:53" s="16" customFormat="1" ht="12.75">
      <c r="D454" s="9"/>
      <c r="E454" s="43" t="str">
        <f>IF(ABS(+E436+E447+E452-E453)&gt;$AO$496,$AO$499," ")</f>
        <v> </v>
      </c>
      <c r="F454" s="28"/>
      <c r="G454" s="43" t="str">
        <f>IF(ABS(+G436+G447+G452-G453)&gt;$AO$496,$AO$499," ")</f>
        <v> </v>
      </c>
      <c r="H454" s="42"/>
      <c r="I454" s="43" t="str">
        <f>IF(ABS(+I436+I447+I452-I453)&gt;$AO$496,$AO$499," ")</f>
        <v> </v>
      </c>
      <c r="J454" s="9"/>
      <c r="K454" s="21"/>
      <c r="L454" s="11"/>
      <c r="M454" s="43" t="str">
        <f>IF(ABS(+M436+M447+M452-M453)&gt;$AO$496,$AO$499," ")</f>
        <v> </v>
      </c>
      <c r="N454" s="42"/>
      <c r="O454" s="43" t="str">
        <f>IF(ABS(+O436+O447+O452-O453)&gt;$AO$496,$AO$499," ")</f>
        <v> </v>
      </c>
      <c r="P454" s="28"/>
      <c r="Q454" s="43" t="str">
        <f>IF(ABS(+Q436+Q447+Q452-Q453)&gt;$AO$496,$AO$499," ")</f>
        <v> </v>
      </c>
      <c r="R454" s="9"/>
      <c r="S454" s="21"/>
      <c r="T454" s="9"/>
      <c r="U454" s="43" t="str">
        <f>IF(ABS(+U436+U447+U452-U453)&gt;$AO$496,$AO$499," ")</f>
        <v> </v>
      </c>
      <c r="V454" s="28"/>
      <c r="W454" s="43" t="str">
        <f>IF(ABS(+W436+W447+W452-W453)&gt;$AO$496,$AO$499," ")</f>
        <v> </v>
      </c>
      <c r="X454" s="28"/>
      <c r="Y454" s="43" t="str">
        <f>IF(ABS(+Y436+Y447+Y452-Y453)&gt;$AO$496,$AO$499," ")</f>
        <v> </v>
      </c>
      <c r="Z454" s="9"/>
      <c r="AA454" s="21"/>
      <c r="AB454" s="9"/>
      <c r="AC454" s="43" t="str">
        <f>IF(ABS(+AC436+AC447+AC452-AC453)&gt;$AO$496,$AO$499," ")</f>
        <v> </v>
      </c>
      <c r="AD454" s="28"/>
      <c r="AE454" s="43" t="str">
        <f>IF(ABS(+AE436+AE447+AE452-AE453)&gt;$AO$496,$AO$499," ")</f>
        <v> </v>
      </c>
      <c r="AF454" s="42"/>
      <c r="AG454" s="43" t="str">
        <f>IF(ABS(+AG436+AG447+AG452-AG453)&gt;$AO$496,$AO$499," ")</f>
        <v> </v>
      </c>
      <c r="AH454" s="9"/>
      <c r="AI454" s="2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</row>
    <row r="455" spans="1:53" s="16" customFormat="1" ht="12.75">
      <c r="A455" s="77" t="s">
        <v>52</v>
      </c>
      <c r="C455" s="17" t="s">
        <v>53</v>
      </c>
      <c r="D455" s="18"/>
      <c r="E455" s="18">
        <v>2701407.627000007</v>
      </c>
      <c r="F455" s="18"/>
      <c r="G455" s="18">
        <v>4517886.083999988</v>
      </c>
      <c r="H455" s="18"/>
      <c r="I455" s="18">
        <f>+E455-G455</f>
        <v>-1816478.4569999808</v>
      </c>
      <c r="J455" s="37" t="str">
        <f>IF((+E455-G455)=(I455),"  ",$AO$500)</f>
        <v>  </v>
      </c>
      <c r="K455" s="40">
        <f>IF(G455&lt;0,IF(I455=0,0,IF(OR(G455=0,E455=0),"N.M.",IF(ABS(I455/G455)&gt;=10,"N.M.",I455/(-G455)))),IF(I455=0,0,IF(OR(G455=0,E455=0),"N.M.",IF(ABS(I455/G455)&gt;=10,"N.M.",I455/G455))))</f>
        <v>-0.4020638022355204</v>
      </c>
      <c r="L455" s="39"/>
      <c r="M455" s="18">
        <v>11188974.501999997</v>
      </c>
      <c r="N455" s="18"/>
      <c r="O455" s="18">
        <v>11562875.550000014</v>
      </c>
      <c r="P455" s="18"/>
      <c r="Q455" s="18">
        <f>+M455-O455</f>
        <v>-373901.0480000172</v>
      </c>
      <c r="R455" s="37" t="str">
        <f>IF((+M455-O455)=(Q455),"  ",$AO$500)</f>
        <v>  </v>
      </c>
      <c r="S455" s="40">
        <f>IF(O455&lt;0,IF(Q455=0,0,IF(OR(O455=0,M455=0),"N.M.",IF(ABS(Q455/O455)&gt;=10,"N.M.",Q455/(-O455)))),IF(Q455=0,0,IF(OR(O455=0,M455=0),"N.M.",IF(ABS(Q455/O455)&gt;=10,"N.M.",Q455/O455))))</f>
        <v>-0.03233633765088968</v>
      </c>
      <c r="T455" s="39"/>
      <c r="U455" s="18">
        <v>29091185.82200001</v>
      </c>
      <c r="V455" s="18"/>
      <c r="W455" s="18">
        <v>25543564.64599997</v>
      </c>
      <c r="X455" s="18"/>
      <c r="Y455" s="18">
        <f>+U455-W455</f>
        <v>3547621.17600004</v>
      </c>
      <c r="Z455" s="37" t="str">
        <f>IF((+U455-W455)=(Y455),"  ",$AO$500)</f>
        <v>  </v>
      </c>
      <c r="AA455" s="40">
        <f>IF(W455&lt;0,IF(Y455=0,0,IF(OR(W455=0,U455=0),"N.M.",IF(ABS(Y455/W455)&gt;=10,"N.M.",Y455/(-W455)))),IF(Y455=0,0,IF(OR(W455=0,U455=0),"N.M.",IF(ABS(Y455/W455)&gt;=10,"N.M.",Y455/W455))))</f>
        <v>0.138885125281666</v>
      </c>
      <c r="AB455" s="39"/>
      <c r="AC455" s="18">
        <v>67503915.83000004</v>
      </c>
      <c r="AD455" s="18"/>
      <c r="AE455" s="18">
        <v>51638006.185999975</v>
      </c>
      <c r="AF455" s="18"/>
      <c r="AG455" s="18">
        <f>+AC455-AE455</f>
        <v>15865909.644000068</v>
      </c>
      <c r="AH455" s="37" t="str">
        <f>IF((+AC455-AE455)=(AG455),"  ",$AO$500)</f>
        <v>  </v>
      </c>
      <c r="AI455" s="40">
        <f>IF(AE455&lt;0,IF(AG455=0,0,IF(OR(AE455=0,AC455=0),"N.M.",IF(ABS(AG455/AE455)&gt;=10,"N.M.",AG455/(-AE455)))),IF(AG455=0,0,IF(OR(AE455=0,AC455=0),"N.M.",IF(ABS(AG455/AE455)&gt;=10,"N.M.",AG455/AE455))))</f>
        <v>0.3072525609693585</v>
      </c>
      <c r="AJ455" s="39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</row>
    <row r="456" spans="4:53" s="16" customFormat="1" ht="12.75">
      <c r="D456" s="9"/>
      <c r="E456" s="43" t="str">
        <f>IF(ABS(E399+E453-E455)&gt;$AO$496,$AO$499," ")</f>
        <v> </v>
      </c>
      <c r="F456" s="28"/>
      <c r="G456" s="43" t="str">
        <f>IF(ABS(G399+G453-G455)&gt;$AO$496,$AO$499," ")</f>
        <v> </v>
      </c>
      <c r="H456" s="42"/>
      <c r="I456" s="43" t="str">
        <f>IF(ABS(I399+I453-I455)&gt;$AO$496,$AO$499," ")</f>
        <v> </v>
      </c>
      <c r="J456" s="9"/>
      <c r="K456" s="21"/>
      <c r="L456" s="11"/>
      <c r="M456" s="43" t="str">
        <f>IF(ABS(M399+M453-M455)&gt;$AO$496,$AO$499," ")</f>
        <v> </v>
      </c>
      <c r="N456" s="42"/>
      <c r="O456" s="43" t="str">
        <f>IF(ABS(O399+O453-O455)&gt;$AO$496,$AO$499," ")</f>
        <v> </v>
      </c>
      <c r="P456" s="28"/>
      <c r="Q456" s="43" t="str">
        <f>IF(ABS(Q399+Q453-Q455)&gt;$AO$496,$AO$499," ")</f>
        <v> </v>
      </c>
      <c r="R456" s="9"/>
      <c r="S456" s="21"/>
      <c r="T456" s="9"/>
      <c r="U456" s="43" t="str">
        <f>IF(ABS(U399+U453-U455)&gt;$AO$496,$AO$499," ")</f>
        <v> </v>
      </c>
      <c r="V456" s="28"/>
      <c r="W456" s="43" t="str">
        <f>IF(ABS(W399+W453-W455)&gt;$AO$496,$AO$499," ")</f>
        <v> </v>
      </c>
      <c r="X456" s="28"/>
      <c r="Y456" s="43" t="str">
        <f>IF(ABS(Y399+Y453-Y455)&gt;$AO$496,$AO$499," ")</f>
        <v> </v>
      </c>
      <c r="Z456" s="9"/>
      <c r="AA456" s="21"/>
      <c r="AB456" s="9"/>
      <c r="AC456" s="43" t="str">
        <f>IF(ABS(AC399+AC453-AC455)&gt;$AO$496,$AO$499," ")</f>
        <v> </v>
      </c>
      <c r="AD456" s="28"/>
      <c r="AE456" s="43" t="str">
        <f>IF(ABS(AE399+AE453-AE455)&gt;$AO$496,$AO$499," ")</f>
        <v> </v>
      </c>
      <c r="AF456" s="42"/>
      <c r="AG456" s="43" t="str">
        <f>IF(ABS(AG399+AG453-AG455)&gt;$AO$496,$AO$499," ")</f>
        <v> </v>
      </c>
      <c r="AH456" s="9"/>
      <c r="AI456" s="2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</row>
    <row r="457" spans="3:53" s="16" customFormat="1" ht="12.75">
      <c r="C457" s="17" t="s">
        <v>54</v>
      </c>
      <c r="D457" s="18"/>
      <c r="E457" s="9"/>
      <c r="F457" s="9"/>
      <c r="G457" s="9"/>
      <c r="H457" s="9"/>
      <c r="I457" s="9"/>
      <c r="J457" s="9"/>
      <c r="K457" s="21"/>
      <c r="L457" s="11"/>
      <c r="M457" s="9"/>
      <c r="N457" s="9"/>
      <c r="O457" s="9"/>
      <c r="P457" s="9"/>
      <c r="Q457" s="9"/>
      <c r="R457" s="9"/>
      <c r="S457" s="21"/>
      <c r="T457" s="9"/>
      <c r="U457" s="9"/>
      <c r="V457" s="9"/>
      <c r="W457" s="9"/>
      <c r="X457" s="9"/>
      <c r="Y457" s="9"/>
      <c r="Z457" s="9"/>
      <c r="AA457" s="21"/>
      <c r="AB457" s="9"/>
      <c r="AC457" s="9"/>
      <c r="AD457" s="9"/>
      <c r="AE457" s="9"/>
      <c r="AF457" s="9"/>
      <c r="AG457" s="9"/>
      <c r="AH457" s="9"/>
      <c r="AI457" s="2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</row>
    <row r="458" spans="1:35" ht="12.75" outlineLevel="1">
      <c r="A458" s="1" t="s">
        <v>1031</v>
      </c>
      <c r="B458" s="16" t="s">
        <v>1032</v>
      </c>
      <c r="C458" s="1" t="s">
        <v>1341</v>
      </c>
      <c r="E458" s="5">
        <v>1972511.95</v>
      </c>
      <c r="G458" s="5">
        <v>1941665.09</v>
      </c>
      <c r="I458" s="9">
        <f>(+E458-G458)</f>
        <v>30846.85999999987</v>
      </c>
      <c r="K458" s="21">
        <f>IF(G458&lt;0,IF(I458=0,0,IF(OR(G458=0,E458=0),"N.M.",IF(ABS(I458/G458)&gt;=10,"N.M.",I458/(-G458)))),IF(I458=0,0,IF(OR(G458=0,E458=0),"N.M.",IF(ABS(I458/G458)&gt;=10,"N.M.",I458/G458))))</f>
        <v>0.01588680775014597</v>
      </c>
      <c r="M458" s="9">
        <v>5907590.08</v>
      </c>
      <c r="O458" s="9">
        <v>5816044.55</v>
      </c>
      <c r="Q458" s="9">
        <f>(+M458-O458)</f>
        <v>91545.53000000026</v>
      </c>
      <c r="S458" s="21">
        <f>IF(O458&lt;0,IF(Q458=0,0,IF(OR(O458=0,M458=0),"N.M.",IF(ABS(Q458/O458)&gt;=10,"N.M.",Q458/(-O458)))),IF(Q458=0,0,IF(OR(O458=0,M458=0),"N.M.",IF(ABS(Q458/O458)&gt;=10,"N.M.",Q458/O458))))</f>
        <v>0.015740170009529975</v>
      </c>
      <c r="U458" s="9">
        <v>9823101.08</v>
      </c>
      <c r="W458" s="9">
        <v>9675933.47</v>
      </c>
      <c r="Y458" s="9">
        <f>(+U458-W458)</f>
        <v>147167.6099999994</v>
      </c>
      <c r="AA458" s="21">
        <f>IF(W458&lt;0,IF(Y458=0,0,IF(OR(W458=0,U458=0),"N.M.",IF(ABS(Y458/W458)&gt;=10,"N.M.",Y458/(-W458)))),IF(Y458=0,0,IF(OR(W458=0,U458=0),"N.M.",IF(ABS(Y458/W458)&gt;=10,"N.M.",Y458/W458))))</f>
        <v>0.01520965501223102</v>
      </c>
      <c r="AC458" s="9">
        <v>23628043.45</v>
      </c>
      <c r="AE458" s="9">
        <v>22890191.14</v>
      </c>
      <c r="AG458" s="9">
        <f>(+AC458-AE458)</f>
        <v>737852.3099999987</v>
      </c>
      <c r="AI458" s="21">
        <f>IF(AE458&lt;0,IF(AG458=0,0,IF(OR(AE458=0,AC458=0),"N.M.",IF(ABS(AG458/AE458)&gt;=10,"N.M.",AG458/(-AE458)))),IF(AG458=0,0,IF(OR(AE458=0,AC458=0),"N.M.",IF(ABS(AG458/AE458)&gt;=10,"N.M.",AG458/AE458))))</f>
        <v>0.03223443201007707</v>
      </c>
    </row>
    <row r="459" spans="1:35" ht="12.75" outlineLevel="1">
      <c r="A459" s="1" t="s">
        <v>1033</v>
      </c>
      <c r="B459" s="16" t="s">
        <v>1034</v>
      </c>
      <c r="C459" s="1" t="s">
        <v>1342</v>
      </c>
      <c r="E459" s="5">
        <v>0</v>
      </c>
      <c r="G459" s="5">
        <v>0</v>
      </c>
      <c r="I459" s="9">
        <f>(+E459-G459)</f>
        <v>0</v>
      </c>
      <c r="K459" s="21">
        <f>IF(G459&lt;0,IF(I459=0,0,IF(OR(G459=0,E459=0),"N.M.",IF(ABS(I459/G459)&gt;=10,"N.M.",I459/(-G459)))),IF(I459=0,0,IF(OR(G459=0,E459=0),"N.M.",IF(ABS(I459/G459)&gt;=10,"N.M.",I459/G459))))</f>
        <v>0</v>
      </c>
      <c r="M459" s="9">
        <v>0</v>
      </c>
      <c r="O459" s="9">
        <v>-608400</v>
      </c>
      <c r="Q459" s="9">
        <f>(+M459-O459)</f>
        <v>608400</v>
      </c>
      <c r="S459" s="21" t="str">
        <f>IF(O459&lt;0,IF(Q459=0,0,IF(OR(O459=0,M459=0),"N.M.",IF(ABS(Q459/O459)&gt;=10,"N.M.",Q459/(-O459)))),IF(Q459=0,0,IF(OR(O459=0,M459=0),"N.M.",IF(ABS(Q459/O459)&gt;=10,"N.M.",Q459/O459))))</f>
        <v>N.M.</v>
      </c>
      <c r="U459" s="9">
        <v>0</v>
      </c>
      <c r="W459" s="9">
        <v>0</v>
      </c>
      <c r="Y459" s="9">
        <f>(+U459-W459)</f>
        <v>0</v>
      </c>
      <c r="AA459" s="21">
        <f>IF(W459&lt;0,IF(Y459=0,0,IF(OR(W459=0,U459=0),"N.M.",IF(ABS(Y459/W459)&gt;=10,"N.M.",Y459/(-W459)))),IF(Y459=0,0,IF(OR(W459=0,U459=0),"N.M.",IF(ABS(Y459/W459)&gt;=10,"N.M.",Y459/W459))))</f>
        <v>0</v>
      </c>
      <c r="AC459" s="9">
        <v>0</v>
      </c>
      <c r="AE459" s="9">
        <v>2129400</v>
      </c>
      <c r="AG459" s="9">
        <f>(+AC459-AE459)</f>
        <v>-2129400</v>
      </c>
      <c r="AI459" s="21" t="str">
        <f>IF(AE459&lt;0,IF(AG459=0,0,IF(OR(AE459=0,AC459=0),"N.M.",IF(ABS(AG459/AE459)&gt;=10,"N.M.",AG459/(-AE459)))),IF(AG459=0,0,IF(OR(AE459=0,AC459=0),"N.M.",IF(ABS(AG459/AE459)&gt;=10,"N.M.",AG459/AE459))))</f>
        <v>N.M.</v>
      </c>
    </row>
    <row r="460" spans="1:35" ht="12.75" outlineLevel="1">
      <c r="A460" s="1" t="s">
        <v>1035</v>
      </c>
      <c r="B460" s="16" t="s">
        <v>1036</v>
      </c>
      <c r="C460" s="1" t="s">
        <v>1343</v>
      </c>
      <c r="E460" s="5">
        <v>87500</v>
      </c>
      <c r="G460" s="5">
        <v>195850.02</v>
      </c>
      <c r="I460" s="9">
        <f>(+E460-G460)</f>
        <v>-108350.01999999999</v>
      </c>
      <c r="K460" s="21">
        <f>IF(G460&lt;0,IF(I460=0,0,IF(OR(G460=0,E460=0),"N.M.",IF(ABS(I460/G460)&gt;=10,"N.M.",I460/(-G460)))),IF(I460=0,0,IF(OR(G460=0,E460=0),"N.M.",IF(ABS(I460/G460)&gt;=10,"N.M.",I460/G460))))</f>
        <v>-0.5532295580056616</v>
      </c>
      <c r="M460" s="9">
        <v>262500</v>
      </c>
      <c r="O460" s="9">
        <v>1412650.02</v>
      </c>
      <c r="Q460" s="9">
        <f>(+M460-O460)</f>
        <v>-1150150.02</v>
      </c>
      <c r="S460" s="21">
        <f>IF(O460&lt;0,IF(Q460=0,0,IF(OR(O460=0,M460=0),"N.M.",IF(ABS(Q460/O460)&gt;=10,"N.M.",Q460/(-O460)))),IF(Q460=0,0,IF(OR(O460=0,M460=0),"N.M.",IF(ABS(Q460/O460)&gt;=10,"N.M.",Q460/O460))))</f>
        <v>-0.8141790278670721</v>
      </c>
      <c r="U460" s="9">
        <v>437500</v>
      </c>
      <c r="W460" s="9">
        <v>1412650.02</v>
      </c>
      <c r="Y460" s="9">
        <f>(+U460-W460)</f>
        <v>-975150.02</v>
      </c>
      <c r="AA460" s="21">
        <f>IF(W460&lt;0,IF(Y460=0,0,IF(OR(W460=0,U460=0),"N.M.",IF(ABS(Y460/W460)&gt;=10,"N.M.",Y460/(-W460)))),IF(Y460=0,0,IF(OR(W460=0,U460=0),"N.M.",IF(ABS(Y460/W460)&gt;=10,"N.M.",Y460/W460))))</f>
        <v>-0.6902983797784535</v>
      </c>
      <c r="AC460" s="9">
        <v>1050000</v>
      </c>
      <c r="AE460" s="9">
        <v>1412650.02</v>
      </c>
      <c r="AG460" s="9">
        <f>(+AC460-AE460)</f>
        <v>-362650.02</v>
      </c>
      <c r="AI460" s="21">
        <f>IF(AE460&lt;0,IF(AG460=0,0,IF(OR(AE460=0,AC460=0),"N.M.",IF(ABS(AG460/AE460)&gt;=10,"N.M.",AG460/(-AE460)))),IF(AG460=0,0,IF(OR(AE460=0,AC460=0),"N.M.",IF(ABS(AG460/AE460)&gt;=10,"N.M.",AG460/AE460))))</f>
        <v>-0.25671611146828854</v>
      </c>
    </row>
    <row r="461" spans="1:53" s="16" customFormat="1" ht="12.75">
      <c r="A461" s="16" t="s">
        <v>55</v>
      </c>
      <c r="C461" s="16" t="s">
        <v>1344</v>
      </c>
      <c r="D461" s="9"/>
      <c r="E461" s="9">
        <v>2060011.95</v>
      </c>
      <c r="F461" s="9"/>
      <c r="G461" s="9">
        <v>2137515.11</v>
      </c>
      <c r="H461" s="9"/>
      <c r="I461" s="9">
        <f aca="true" t="shared" si="152" ref="I461:I478">(+E461-G461)</f>
        <v>-77503.15999999992</v>
      </c>
      <c r="J461" s="37" t="str">
        <f aca="true" t="shared" si="153" ref="J461:J478">IF((+E461-G461)=(I461),"  ",$AO$500)</f>
        <v>  </v>
      </c>
      <c r="K461" s="38">
        <f aca="true" t="shared" si="154" ref="K461:K478">IF(G461&lt;0,IF(I461=0,0,IF(OR(G461=0,E461=0),"N.M.",IF(ABS(I461/G461)&gt;=10,"N.M.",I461/(-G461)))),IF(I461=0,0,IF(OR(G461=0,E461=0),"N.M.",IF(ABS(I461/G461)&gt;=10,"N.M.",I461/G461))))</f>
        <v>-0.03625853199231884</v>
      </c>
      <c r="L461" s="39"/>
      <c r="M461" s="9">
        <v>6170090.08</v>
      </c>
      <c r="N461" s="9"/>
      <c r="O461" s="9">
        <v>6620294.57</v>
      </c>
      <c r="P461" s="9"/>
      <c r="Q461" s="9">
        <f aca="true" t="shared" si="155" ref="Q461:Q478">(+M461-O461)</f>
        <v>-450204.4900000002</v>
      </c>
      <c r="R461" s="37" t="str">
        <f aca="true" t="shared" si="156" ref="R461:R478">IF((+M461-O461)=(Q461),"  ",$AO$500)</f>
        <v>  </v>
      </c>
      <c r="S461" s="38">
        <f aca="true" t="shared" si="157" ref="S461:S478">IF(O461&lt;0,IF(Q461=0,0,IF(OR(O461=0,M461=0),"N.M.",IF(ABS(Q461/O461)&gt;=10,"N.M.",Q461/(-O461)))),IF(Q461=0,0,IF(OR(O461=0,M461=0),"N.M.",IF(ABS(Q461/O461)&gt;=10,"N.M.",Q461/O461))))</f>
        <v>-0.06800369458484688</v>
      </c>
      <c r="T461" s="39"/>
      <c r="U461" s="9">
        <v>10260601.08</v>
      </c>
      <c r="V461" s="9"/>
      <c r="W461" s="9">
        <v>11088583.49</v>
      </c>
      <c r="X461" s="9"/>
      <c r="Y461" s="9">
        <f aca="true" t="shared" si="158" ref="Y461:Y478">(+U461-W461)</f>
        <v>-827982.4100000001</v>
      </c>
      <c r="Z461" s="37" t="str">
        <f aca="true" t="shared" si="159" ref="Z461:Z478">IF((+U461-W461)=(Y461),"  ",$AO$500)</f>
        <v>  </v>
      </c>
      <c r="AA461" s="38">
        <f aca="true" t="shared" si="160" ref="AA461:AA478">IF(W461&lt;0,IF(Y461=0,0,IF(OR(W461=0,U461=0),"N.M.",IF(ABS(Y461/W461)&gt;=10,"N.M.",Y461/(-W461)))),IF(Y461=0,0,IF(OR(W461=0,U461=0),"N.M.",IF(ABS(Y461/W461)&gt;=10,"N.M.",Y461/W461))))</f>
        <v>-0.07466980888466937</v>
      </c>
      <c r="AB461" s="39"/>
      <c r="AC461" s="9">
        <v>24678043.45</v>
      </c>
      <c r="AD461" s="9"/>
      <c r="AE461" s="9">
        <v>26432241.16</v>
      </c>
      <c r="AF461" s="9"/>
      <c r="AG461" s="9">
        <f aca="true" t="shared" si="161" ref="AG461:AG478">(+AC461-AE461)</f>
        <v>-1754197.710000001</v>
      </c>
      <c r="AH461" s="37" t="str">
        <f aca="true" t="shared" si="162" ref="AH461:AH478">IF((+AC461-AE461)=(AG461),"  ",$AO$500)</f>
        <v>  </v>
      </c>
      <c r="AI461" s="38">
        <f aca="true" t="shared" si="163" ref="AI461:AI478">IF(AE461&lt;0,IF(AG461=0,0,IF(OR(AE461=0,AC461=0),"N.M.",IF(ABS(AG461/AE461)&gt;=10,"N.M.",AG461/(-AE461)))),IF(AG461=0,0,IF(OR(AE461=0,AC461=0),"N.M.",IF(ABS(AG461/AE461)&gt;=10,"N.M.",AG461/AE461))))</f>
        <v>-0.06636583327843702</v>
      </c>
      <c r="AJ461" s="39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</row>
    <row r="462" spans="1:35" ht="12.75" outlineLevel="1">
      <c r="A462" s="1" t="s">
        <v>1037</v>
      </c>
      <c r="B462" s="16" t="s">
        <v>1038</v>
      </c>
      <c r="C462" s="1" t="s">
        <v>1345</v>
      </c>
      <c r="E462" s="5">
        <v>116374.69</v>
      </c>
      <c r="G462" s="5">
        <v>90872.32</v>
      </c>
      <c r="I462" s="9">
        <f>(+E462-G462)</f>
        <v>25502.369999999995</v>
      </c>
      <c r="K462" s="21">
        <f>IF(G462&lt;0,IF(I462=0,0,IF(OR(G462=0,E462=0),"N.M.",IF(ABS(I462/G462)&gt;=10,"N.M.",I462/(-G462)))),IF(I462=0,0,IF(OR(G462=0,E462=0),"N.M.",IF(ABS(I462/G462)&gt;=10,"N.M.",I462/G462))))</f>
        <v>0.2806395830985716</v>
      </c>
      <c r="M462" s="9">
        <v>353511.9</v>
      </c>
      <c r="O462" s="9">
        <v>107536.14</v>
      </c>
      <c r="Q462" s="9">
        <f>(+M462-O462)</f>
        <v>245975.76</v>
      </c>
      <c r="S462" s="21">
        <f>IF(O462&lt;0,IF(Q462=0,0,IF(OR(O462=0,M462=0),"N.M.",IF(ABS(Q462/O462)&gt;=10,"N.M.",Q462/(-O462)))),IF(Q462=0,0,IF(OR(O462=0,M462=0),"N.M.",IF(ABS(Q462/O462)&gt;=10,"N.M.",Q462/O462))))</f>
        <v>2.2873776202121445</v>
      </c>
      <c r="U462" s="9">
        <v>666415.13</v>
      </c>
      <c r="W462" s="9">
        <v>188196.61</v>
      </c>
      <c r="Y462" s="9">
        <f>(+U462-W462)</f>
        <v>478218.52</v>
      </c>
      <c r="AA462" s="21">
        <f>IF(W462&lt;0,IF(Y462=0,0,IF(OR(W462=0,U462=0),"N.M.",IF(ABS(Y462/W462)&gt;=10,"N.M.",Y462/(-W462)))),IF(Y462=0,0,IF(OR(W462=0,U462=0),"N.M.",IF(ABS(Y462/W462)&gt;=10,"N.M.",Y462/W462))))</f>
        <v>2.5410580987617153</v>
      </c>
      <c r="AC462" s="9">
        <v>1551566.54</v>
      </c>
      <c r="AE462" s="9">
        <v>513013.84</v>
      </c>
      <c r="AG462" s="9">
        <f>(+AC462-AE462)</f>
        <v>1038552.7</v>
      </c>
      <c r="AI462" s="21">
        <f>IF(AE462&lt;0,IF(AG462=0,0,IF(OR(AE462=0,AC462=0),"N.M.",IF(ABS(AG462/AE462)&gt;=10,"N.M.",AG462/(-AE462)))),IF(AG462=0,0,IF(OR(AE462=0,AC462=0),"N.M.",IF(ABS(AG462/AE462)&gt;=10,"N.M.",AG462/AE462))))</f>
        <v>2.0244145849944317</v>
      </c>
    </row>
    <row r="463" spans="1:53" s="16" customFormat="1" ht="12.75" customHeight="1">
      <c r="A463" s="16" t="s">
        <v>85</v>
      </c>
      <c r="C463" s="16" t="s">
        <v>1346</v>
      </c>
      <c r="D463" s="9"/>
      <c r="E463" s="9">
        <v>116374.69</v>
      </c>
      <c r="F463" s="9"/>
      <c r="G463" s="9">
        <v>90872.32</v>
      </c>
      <c r="H463" s="9"/>
      <c r="I463" s="9">
        <f>(+E463-G463)</f>
        <v>25502.369999999995</v>
      </c>
      <c r="J463" s="37" t="str">
        <f>IF((+E463-G463)=(I463),"  ",$AO$500)</f>
        <v>  </v>
      </c>
      <c r="K463" s="38">
        <f>IF(G463&lt;0,IF(I463=0,0,IF(OR(G463=0,E463=0),"N.M.",IF(ABS(I463/G463)&gt;=10,"N.M.",I463/(-G463)))),IF(I463=0,0,IF(OR(G463=0,E463=0),"N.M.",IF(ABS(I463/G463)&gt;=10,"N.M.",I463/G463))))</f>
        <v>0.2806395830985716</v>
      </c>
      <c r="L463" s="39"/>
      <c r="M463" s="9">
        <v>353511.9</v>
      </c>
      <c r="N463" s="9"/>
      <c r="O463" s="9">
        <v>107536.14</v>
      </c>
      <c r="P463" s="9"/>
      <c r="Q463" s="9">
        <f>(+M463-O463)</f>
        <v>245975.76</v>
      </c>
      <c r="R463" s="37" t="str">
        <f>IF((+M463-O463)=(Q463),"  ",$AO$500)</f>
        <v>  </v>
      </c>
      <c r="S463" s="38">
        <f>IF(O463&lt;0,IF(Q463=0,0,IF(OR(O463=0,M463=0),"N.M.",IF(ABS(Q463/O463)&gt;=10,"N.M.",Q463/(-O463)))),IF(Q463=0,0,IF(OR(O463=0,M463=0),"N.M.",IF(ABS(Q463/O463)&gt;=10,"N.M.",Q463/O463))))</f>
        <v>2.2873776202121445</v>
      </c>
      <c r="T463" s="39"/>
      <c r="U463" s="9">
        <v>666415.13</v>
      </c>
      <c r="V463" s="9"/>
      <c r="W463" s="9">
        <v>188196.61</v>
      </c>
      <c r="X463" s="9"/>
      <c r="Y463" s="9">
        <f>(+U463-W463)</f>
        <v>478218.52</v>
      </c>
      <c r="Z463" s="37" t="str">
        <f>IF((+U463-W463)=(Y463),"  ",$AO$500)</f>
        <v>  </v>
      </c>
      <c r="AA463" s="38">
        <f>IF(W463&lt;0,IF(Y463=0,0,IF(OR(W463=0,U463=0),"N.M.",IF(ABS(Y463/W463)&gt;=10,"N.M.",Y463/(-W463)))),IF(Y463=0,0,IF(OR(W463=0,U463=0),"N.M.",IF(ABS(Y463/W463)&gt;=10,"N.M.",Y463/W463))))</f>
        <v>2.5410580987617153</v>
      </c>
      <c r="AB463" s="39"/>
      <c r="AC463" s="9">
        <v>1551566.54</v>
      </c>
      <c r="AD463" s="9"/>
      <c r="AE463" s="9">
        <v>513013.84</v>
      </c>
      <c r="AF463" s="9"/>
      <c r="AG463" s="9">
        <f>(+AC463-AE463)</f>
        <v>1038552.7</v>
      </c>
      <c r="AH463" s="37" t="str">
        <f>IF((+AC463-AE463)=(AG463),"  ",$AO$500)</f>
        <v>  </v>
      </c>
      <c r="AI463" s="38">
        <f>IF(AE463&lt;0,IF(AG463=0,0,IF(OR(AE463=0,AC463=0),"N.M.",IF(ABS(AG463/AE463)&gt;=10,"N.M.",AG463/(-AE463)))),IF(AG463=0,0,IF(OR(AE463=0,AC463=0),"N.M.",IF(ABS(AG463/AE463)&gt;=10,"N.M.",AG463/AE463))))</f>
        <v>2.0244145849944317</v>
      </c>
      <c r="AJ463" s="39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</row>
    <row r="464" spans="1:35" ht="12.75" outlineLevel="1">
      <c r="A464" s="1" t="s">
        <v>1039</v>
      </c>
      <c r="B464" s="16" t="s">
        <v>1040</v>
      </c>
      <c r="C464" s="1" t="s">
        <v>1347</v>
      </c>
      <c r="E464" s="5">
        <v>5181.64</v>
      </c>
      <c r="G464" s="5">
        <v>6146.09</v>
      </c>
      <c r="I464" s="9">
        <f>(+E464-G464)</f>
        <v>-964.4499999999998</v>
      </c>
      <c r="K464" s="21">
        <f>IF(G464&lt;0,IF(I464=0,0,IF(OR(G464=0,E464=0),"N.M.",IF(ABS(I464/G464)&gt;=10,"N.M.",I464/(-G464)))),IF(I464=0,0,IF(OR(G464=0,E464=0),"N.M.",IF(ABS(I464/G464)&gt;=10,"N.M.",I464/G464))))</f>
        <v>-0.15692090418461166</v>
      </c>
      <c r="M464" s="9">
        <v>55275.95</v>
      </c>
      <c r="O464" s="9">
        <v>81453.24</v>
      </c>
      <c r="Q464" s="9">
        <f>(+M464-O464)</f>
        <v>-26177.290000000008</v>
      </c>
      <c r="S464" s="21">
        <f>IF(O464&lt;0,IF(Q464=0,0,IF(OR(O464=0,M464=0),"N.M.",IF(ABS(Q464/O464)&gt;=10,"N.M.",Q464/(-O464)))),IF(Q464=0,0,IF(OR(O464=0,M464=0),"N.M.",IF(ABS(Q464/O464)&gt;=10,"N.M.",Q464/O464))))</f>
        <v>-0.32137813056914627</v>
      </c>
      <c r="U464" s="9">
        <v>66788.43</v>
      </c>
      <c r="W464" s="9">
        <v>129159.75</v>
      </c>
      <c r="Y464" s="9">
        <f>(+U464-W464)</f>
        <v>-62371.32000000001</v>
      </c>
      <c r="AA464" s="21">
        <f>IF(W464&lt;0,IF(Y464=0,0,IF(OR(W464=0,U464=0),"N.M.",IF(ABS(Y464/W464)&gt;=10,"N.M.",Y464/(-W464)))),IF(Y464=0,0,IF(OR(W464=0,U464=0),"N.M.",IF(ABS(Y464/W464)&gt;=10,"N.M.",Y464/W464))))</f>
        <v>-0.4829005940318095</v>
      </c>
      <c r="AC464" s="9">
        <v>241002.56</v>
      </c>
      <c r="AE464" s="9">
        <v>300429.75</v>
      </c>
      <c r="AG464" s="9">
        <f>(+AC464-AE464)</f>
        <v>-59427.19</v>
      </c>
      <c r="AI464" s="21">
        <f>IF(AE464&lt;0,IF(AG464=0,0,IF(OR(AE464=0,AC464=0),"N.M.",IF(ABS(AG464/AE464)&gt;=10,"N.M.",AG464/(-AE464)))),IF(AG464=0,0,IF(OR(AE464=0,AC464=0),"N.M.",IF(ABS(AG464/AE464)&gt;=10,"N.M.",AG464/AE464))))</f>
        <v>-0.1978072744127371</v>
      </c>
    </row>
    <row r="465" spans="1:53" s="16" customFormat="1" ht="12.75" customHeight="1">
      <c r="A465" s="16" t="s">
        <v>86</v>
      </c>
      <c r="C465" s="16" t="s">
        <v>1348</v>
      </c>
      <c r="D465" s="9"/>
      <c r="E465" s="9">
        <v>5181.64</v>
      </c>
      <c r="F465" s="9"/>
      <c r="G465" s="9">
        <v>6146.09</v>
      </c>
      <c r="H465" s="9"/>
      <c r="I465" s="9">
        <f t="shared" si="152"/>
        <v>-964.4499999999998</v>
      </c>
      <c r="J465" s="85" t="str">
        <f t="shared" si="153"/>
        <v>  </v>
      </c>
      <c r="K465" s="38">
        <f t="shared" si="154"/>
        <v>-0.15692090418461166</v>
      </c>
      <c r="L465" s="39"/>
      <c r="M465" s="9">
        <v>55275.95</v>
      </c>
      <c r="N465" s="9"/>
      <c r="O465" s="9">
        <v>81453.24</v>
      </c>
      <c r="P465" s="9"/>
      <c r="Q465" s="9">
        <f t="shared" si="155"/>
        <v>-26177.290000000008</v>
      </c>
      <c r="R465" s="85" t="str">
        <f t="shared" si="156"/>
        <v>  </v>
      </c>
      <c r="S465" s="38">
        <f t="shared" si="157"/>
        <v>-0.32137813056914627</v>
      </c>
      <c r="T465" s="39"/>
      <c r="U465" s="9">
        <v>66788.43</v>
      </c>
      <c r="V465" s="9"/>
      <c r="W465" s="9">
        <v>129159.75</v>
      </c>
      <c r="X465" s="9"/>
      <c r="Y465" s="9">
        <f t="shared" si="158"/>
        <v>-62371.32000000001</v>
      </c>
      <c r="Z465" s="85" t="str">
        <f t="shared" si="159"/>
        <v>  </v>
      </c>
      <c r="AA465" s="38">
        <f t="shared" si="160"/>
        <v>-0.4829005940318095</v>
      </c>
      <c r="AB465" s="39"/>
      <c r="AC465" s="9">
        <v>241002.56</v>
      </c>
      <c r="AD465" s="9"/>
      <c r="AE465" s="9">
        <v>300429.75</v>
      </c>
      <c r="AF465" s="9"/>
      <c r="AG465" s="9">
        <f t="shared" si="161"/>
        <v>-59427.19</v>
      </c>
      <c r="AH465" s="85" t="str">
        <f t="shared" si="162"/>
        <v>  </v>
      </c>
      <c r="AI465" s="38">
        <f t="shared" si="163"/>
        <v>-0.1978072744127371</v>
      </c>
      <c r="AJ465" s="39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</row>
    <row r="466" spans="1:35" ht="12.75" outlineLevel="1">
      <c r="A466" s="1" t="s">
        <v>1041</v>
      </c>
      <c r="B466" s="16" t="s">
        <v>1042</v>
      </c>
      <c r="C466" s="1" t="s">
        <v>1349</v>
      </c>
      <c r="E466" s="5">
        <v>92396.03</v>
      </c>
      <c r="G466" s="5">
        <v>92396.03</v>
      </c>
      <c r="I466" s="9">
        <f>(+E466-G466)</f>
        <v>0</v>
      </c>
      <c r="K466" s="21">
        <f>IF(G466&lt;0,IF(I466=0,0,IF(OR(G466=0,E466=0),"N.M.",IF(ABS(I466/G466)&gt;=10,"N.M.",I466/(-G466)))),IF(I466=0,0,IF(OR(G466=0,E466=0),"N.M.",IF(ABS(I466/G466)&gt;=10,"N.M.",I466/G466))))</f>
        <v>0</v>
      </c>
      <c r="M466" s="9">
        <v>277188.09</v>
      </c>
      <c r="O466" s="9">
        <v>277188.09</v>
      </c>
      <c r="Q466" s="9">
        <f>(+M466-O466)</f>
        <v>0</v>
      </c>
      <c r="S466" s="21">
        <f>IF(O466&lt;0,IF(Q466=0,0,IF(OR(O466=0,M466=0),"N.M.",IF(ABS(Q466/O466)&gt;=10,"N.M.",Q466/(-O466)))),IF(Q466=0,0,IF(OR(O466=0,M466=0),"N.M.",IF(ABS(Q466/O466)&gt;=10,"N.M.",Q466/O466))))</f>
        <v>0</v>
      </c>
      <c r="U466" s="9">
        <v>461980.15</v>
      </c>
      <c r="W466" s="9">
        <v>461980.15</v>
      </c>
      <c r="Y466" s="9">
        <f>(+U466-W466)</f>
        <v>0</v>
      </c>
      <c r="AA466" s="21">
        <f>IF(W466&lt;0,IF(Y466=0,0,IF(OR(W466=0,U466=0),"N.M.",IF(ABS(Y466/W466)&gt;=10,"N.M.",Y466/(-W466)))),IF(Y466=0,0,IF(OR(W466=0,U466=0),"N.M.",IF(ABS(Y466/W466)&gt;=10,"N.M.",Y466/W466))))</f>
        <v>0</v>
      </c>
      <c r="AC466" s="9">
        <v>1108752.36</v>
      </c>
      <c r="AE466" s="9">
        <v>1108752.3620000002</v>
      </c>
      <c r="AG466" s="9">
        <f>(+AC466-AE466)</f>
        <v>-0.0020000000949949026</v>
      </c>
      <c r="AI466" s="21">
        <f>IF(AE466&lt;0,IF(AG466=0,0,IF(OR(AE466=0,AC466=0),"N.M.",IF(ABS(AG466/AE466)&gt;=10,"N.M.",AG466/(-AE466)))),IF(AG466=0,0,IF(OR(AE466=0,AC466=0),"N.M.",IF(ABS(AG466/AE466)&gt;=10,"N.M.",AG466/AE466))))</f>
        <v>-1.8038293883651742E-09</v>
      </c>
    </row>
    <row r="467" spans="1:53" s="16" customFormat="1" ht="12.75">
      <c r="A467" s="16" t="s">
        <v>56</v>
      </c>
      <c r="C467" s="16" t="s">
        <v>1350</v>
      </c>
      <c r="D467" s="9"/>
      <c r="E467" s="9">
        <v>92396.03</v>
      </c>
      <c r="F467" s="9"/>
      <c r="G467" s="9">
        <v>92396.03</v>
      </c>
      <c r="H467" s="9"/>
      <c r="I467" s="9">
        <f t="shared" si="152"/>
        <v>0</v>
      </c>
      <c r="J467" s="37" t="str">
        <f t="shared" si="153"/>
        <v>  </v>
      </c>
      <c r="K467" s="38">
        <f t="shared" si="154"/>
        <v>0</v>
      </c>
      <c r="L467" s="39"/>
      <c r="M467" s="9">
        <v>277188.09</v>
      </c>
      <c r="N467" s="9"/>
      <c r="O467" s="9">
        <v>277188.09</v>
      </c>
      <c r="P467" s="9"/>
      <c r="Q467" s="9">
        <f t="shared" si="155"/>
        <v>0</v>
      </c>
      <c r="R467" s="37" t="str">
        <f t="shared" si="156"/>
        <v>  </v>
      </c>
      <c r="S467" s="38">
        <f t="shared" si="157"/>
        <v>0</v>
      </c>
      <c r="T467" s="39"/>
      <c r="U467" s="9">
        <v>461980.15</v>
      </c>
      <c r="V467" s="9"/>
      <c r="W467" s="9">
        <v>461980.15</v>
      </c>
      <c r="X467" s="9"/>
      <c r="Y467" s="9">
        <f t="shared" si="158"/>
        <v>0</v>
      </c>
      <c r="Z467" s="37" t="str">
        <f t="shared" si="159"/>
        <v>  </v>
      </c>
      <c r="AA467" s="38">
        <f t="shared" si="160"/>
        <v>0</v>
      </c>
      <c r="AB467" s="39"/>
      <c r="AC467" s="9">
        <v>1108752.36</v>
      </c>
      <c r="AD467" s="9"/>
      <c r="AE467" s="9">
        <v>1108752.3620000002</v>
      </c>
      <c r="AF467" s="9"/>
      <c r="AG467" s="9">
        <f t="shared" si="161"/>
        <v>-0.0020000000949949026</v>
      </c>
      <c r="AH467" s="37" t="str">
        <f t="shared" si="162"/>
        <v>  </v>
      </c>
      <c r="AI467" s="38">
        <f t="shared" si="163"/>
        <v>-1.8038293883651742E-09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1:35" ht="12.75" outlineLevel="1">
      <c r="A468" s="1" t="s">
        <v>1043</v>
      </c>
      <c r="B468" s="16" t="s">
        <v>1044</v>
      </c>
      <c r="C468" s="1" t="s">
        <v>1351</v>
      </c>
      <c r="E468" s="5">
        <v>2811.84</v>
      </c>
      <c r="G468" s="5">
        <v>2811.78</v>
      </c>
      <c r="I468" s="9">
        <f>(+E468-G468)</f>
        <v>0.05999999999994543</v>
      </c>
      <c r="K468" s="21">
        <f>IF(G468&lt;0,IF(I468=0,0,IF(OR(G468=0,E468=0),"N.M.",IF(ABS(I468/G468)&gt;=10,"N.M.",I468/(-G468)))),IF(I468=0,0,IF(OR(G468=0,E468=0),"N.M.",IF(ABS(I468/G468)&gt;=10,"N.M.",I468/G468))))</f>
        <v>2.1338796065106597E-05</v>
      </c>
      <c r="M468" s="9">
        <v>8435.37</v>
      </c>
      <c r="O468" s="9">
        <v>8435.24</v>
      </c>
      <c r="Q468" s="9">
        <f>(+M468-O468)</f>
        <v>0.13000000000101863</v>
      </c>
      <c r="S468" s="21">
        <f>IF(O468&lt;0,IF(Q468=0,0,IF(OR(O468=0,M468=0),"N.M.",IF(ABS(Q468/O468)&gt;=10,"N.M.",Q468/(-O468)))),IF(Q468=0,0,IF(OR(O468=0,M468=0),"N.M.",IF(ABS(Q468/O468)&gt;=10,"N.M.",Q468/O468))))</f>
        <v>1.5411535415829144E-05</v>
      </c>
      <c r="U468" s="9">
        <v>14058.9</v>
      </c>
      <c r="W468" s="9">
        <v>14058.69</v>
      </c>
      <c r="Y468" s="9">
        <f>(+U468-W468)</f>
        <v>0.20999999999912689</v>
      </c>
      <c r="AA468" s="21">
        <f>IF(W468&lt;0,IF(Y468=0,0,IF(OR(W468=0,U468=0),"N.M.",IF(ABS(Y468/W468)&gt;=10,"N.M.",Y468/(-W468)))),IF(Y468=0,0,IF(OR(W468=0,U468=0),"N.M.",IF(ABS(Y468/W468)&gt;=10,"N.M.",Y468/W468))))</f>
        <v>1.4937380367525486E-05</v>
      </c>
      <c r="AC468" s="9">
        <v>33741.1</v>
      </c>
      <c r="AE468" s="9">
        <v>33740.76</v>
      </c>
      <c r="AG468" s="9">
        <f>(+AC468-AE468)</f>
        <v>0.33999999999650754</v>
      </c>
      <c r="AI468" s="21">
        <f>IF(AE468&lt;0,IF(AG468=0,0,IF(OR(AE468=0,AC468=0),"N.M.",IF(ABS(AG468/AE468)&gt;=10,"N.M.",AG468/(-AE468)))),IF(AG468=0,0,IF(OR(AE468=0,AC468=0),"N.M.",IF(ABS(AG468/AE468)&gt;=10,"N.M.",AG468/AE468))))</f>
        <v>1.0076832886885403E-05</v>
      </c>
    </row>
    <row r="469" spans="1:35" ht="12.75" outlineLevel="1">
      <c r="A469" s="1" t="s">
        <v>1045</v>
      </c>
      <c r="B469" s="16" t="s">
        <v>1046</v>
      </c>
      <c r="C469" s="1" t="s">
        <v>1352</v>
      </c>
      <c r="E469" s="5">
        <v>2804.05</v>
      </c>
      <c r="G469" s="5">
        <v>2804.06</v>
      </c>
      <c r="I469" s="9">
        <f>(+E469-G469)</f>
        <v>-0.009999999999763531</v>
      </c>
      <c r="K469" s="21">
        <f>IF(G469&lt;0,IF(I469=0,0,IF(OR(G469=0,E469=0),"N.M.",IF(ABS(I469/G469)&gt;=10,"N.M.",I469/(-G469)))),IF(I469=0,0,IF(OR(G469=0,E469=0),"N.M.",IF(ABS(I469/G469)&gt;=10,"N.M.",I469/G469))))</f>
        <v>-3.5662574979720588E-06</v>
      </c>
      <c r="M469" s="9">
        <v>8412.16</v>
      </c>
      <c r="O469" s="9">
        <v>8412.18</v>
      </c>
      <c r="Q469" s="9">
        <f>(+M469-O469)</f>
        <v>-0.020000000000436557</v>
      </c>
      <c r="S469" s="21">
        <f>IF(O469&lt;0,IF(Q469=0,0,IF(OR(O469=0,M469=0),"N.M.",IF(ABS(Q469/O469)&gt;=10,"N.M.",Q469/(-O469)))),IF(Q469=0,0,IF(OR(O469=0,M469=0),"N.M.",IF(ABS(Q469/O469)&gt;=10,"N.M.",Q469/O469))))</f>
        <v>-2.3775049987561554E-06</v>
      </c>
      <c r="U469" s="9">
        <v>14020.28</v>
      </c>
      <c r="W469" s="9">
        <v>14020.3</v>
      </c>
      <c r="Y469" s="9">
        <f>(+U469-W469)</f>
        <v>-0.019999999998617568</v>
      </c>
      <c r="AA469" s="21">
        <f>IF(W469&lt;0,IF(Y469=0,0,IF(OR(W469=0,U469=0),"N.M.",IF(ABS(Y469/W469)&gt;=10,"N.M.",Y469/(-W469)))),IF(Y469=0,0,IF(OR(W469=0,U469=0),"N.M.",IF(ABS(Y469/W469)&gt;=10,"N.M.",Y469/W469))))</f>
        <v>-1.4265029991239537E-06</v>
      </c>
      <c r="AC469" s="9">
        <v>33648.7</v>
      </c>
      <c r="AE469" s="9">
        <v>33648.72</v>
      </c>
      <c r="AG469" s="9">
        <f>(+AC469-AE469)</f>
        <v>-0.020000000004074536</v>
      </c>
      <c r="AI469" s="21">
        <f>IF(AE469&lt;0,IF(AG469=0,0,IF(OR(AE469=0,AC469=0),"N.M.",IF(ABS(AG469/AE469)&gt;=10,"N.M.",AG469/(-AE469)))),IF(AG469=0,0,IF(OR(AE469=0,AC469=0),"N.M.",IF(ABS(AG469/AE469)&gt;=10,"N.M.",AG469/AE469))))</f>
        <v>-5.943762497971553E-07</v>
      </c>
    </row>
    <row r="470" spans="1:36" s="16" customFormat="1" ht="12.75">
      <c r="A470" s="16" t="s">
        <v>57</v>
      </c>
      <c r="C470" s="16" t="s">
        <v>1353</v>
      </c>
      <c r="D470" s="9"/>
      <c r="E470" s="9">
        <v>5615.89</v>
      </c>
      <c r="F470" s="9"/>
      <c r="G470" s="9">
        <v>5615.84</v>
      </c>
      <c r="H470" s="9"/>
      <c r="I470" s="9">
        <f t="shared" si="152"/>
        <v>0.0500000000001819</v>
      </c>
      <c r="J470" s="37" t="str">
        <f t="shared" si="153"/>
        <v>  </v>
      </c>
      <c r="K470" s="38">
        <f t="shared" si="154"/>
        <v>8.903387560931562E-06</v>
      </c>
      <c r="L470" s="39"/>
      <c r="M470" s="9">
        <v>16847.53</v>
      </c>
      <c r="N470" s="9"/>
      <c r="O470" s="9">
        <v>16847.42</v>
      </c>
      <c r="P470" s="9"/>
      <c r="Q470" s="9">
        <f t="shared" si="155"/>
        <v>0.11000000000058208</v>
      </c>
      <c r="R470" s="37" t="str">
        <f t="shared" si="156"/>
        <v>  </v>
      </c>
      <c r="S470" s="38">
        <f t="shared" si="157"/>
        <v>6.529189632631115E-06</v>
      </c>
      <c r="T470" s="39"/>
      <c r="U470" s="9">
        <v>28079.18</v>
      </c>
      <c r="V470" s="9"/>
      <c r="W470" s="9">
        <v>28078.99</v>
      </c>
      <c r="X470" s="9"/>
      <c r="Y470" s="9">
        <f t="shared" si="158"/>
        <v>0.18999999999869033</v>
      </c>
      <c r="Z470" s="37" t="str">
        <f t="shared" si="159"/>
        <v>  </v>
      </c>
      <c r="AA470" s="38">
        <f t="shared" si="160"/>
        <v>6.766625152781148E-06</v>
      </c>
      <c r="AB470" s="39"/>
      <c r="AC470" s="9">
        <v>67389.8</v>
      </c>
      <c r="AD470" s="9"/>
      <c r="AE470" s="9">
        <v>67389.48</v>
      </c>
      <c r="AF470" s="9"/>
      <c r="AG470" s="9">
        <f t="shared" si="161"/>
        <v>0.3200000000069849</v>
      </c>
      <c r="AH470" s="37" t="str">
        <f t="shared" si="162"/>
        <v>  </v>
      </c>
      <c r="AI470" s="38">
        <f t="shared" si="163"/>
        <v>4.748515643791656E-06</v>
      </c>
      <c r="AJ470" s="39"/>
    </row>
    <row r="471" spans="1:36" s="16" customFormat="1" ht="12.75">
      <c r="A471" s="16" t="s">
        <v>58</v>
      </c>
      <c r="C471" s="16" t="s">
        <v>1354</v>
      </c>
      <c r="D471" s="9"/>
      <c r="E471" s="9">
        <v>0</v>
      </c>
      <c r="F471" s="9"/>
      <c r="G471" s="9">
        <v>0</v>
      </c>
      <c r="H471" s="9"/>
      <c r="I471" s="9">
        <f t="shared" si="152"/>
        <v>0</v>
      </c>
      <c r="J471" s="37" t="str">
        <f t="shared" si="153"/>
        <v>  </v>
      </c>
      <c r="K471" s="38">
        <f t="shared" si="154"/>
        <v>0</v>
      </c>
      <c r="L471" s="39"/>
      <c r="M471" s="9">
        <v>0</v>
      </c>
      <c r="N471" s="9"/>
      <c r="O471" s="9">
        <v>0</v>
      </c>
      <c r="P471" s="9"/>
      <c r="Q471" s="9">
        <f t="shared" si="155"/>
        <v>0</v>
      </c>
      <c r="R471" s="37" t="str">
        <f t="shared" si="156"/>
        <v>  </v>
      </c>
      <c r="S471" s="38">
        <f t="shared" si="157"/>
        <v>0</v>
      </c>
      <c r="T471" s="39"/>
      <c r="U471" s="9">
        <v>0</v>
      </c>
      <c r="V471" s="9"/>
      <c r="W471" s="9">
        <v>0</v>
      </c>
      <c r="X471" s="9"/>
      <c r="Y471" s="9">
        <f t="shared" si="158"/>
        <v>0</v>
      </c>
      <c r="Z471" s="37" t="str">
        <f t="shared" si="159"/>
        <v>  </v>
      </c>
      <c r="AA471" s="38">
        <f t="shared" si="160"/>
        <v>0</v>
      </c>
      <c r="AB471" s="39"/>
      <c r="AC471" s="9">
        <v>0</v>
      </c>
      <c r="AD471" s="9"/>
      <c r="AE471" s="9">
        <v>0</v>
      </c>
      <c r="AF471" s="9"/>
      <c r="AG471" s="9">
        <f t="shared" si="161"/>
        <v>0</v>
      </c>
      <c r="AH471" s="37" t="str">
        <f t="shared" si="162"/>
        <v>  </v>
      </c>
      <c r="AI471" s="38">
        <f t="shared" si="163"/>
        <v>0</v>
      </c>
      <c r="AJ471" s="39"/>
    </row>
    <row r="472" spans="1:35" ht="12.75" outlineLevel="1">
      <c r="A472" s="1" t="s">
        <v>1047</v>
      </c>
      <c r="B472" s="16" t="s">
        <v>1048</v>
      </c>
      <c r="C472" s="1" t="s">
        <v>1355</v>
      </c>
      <c r="E472" s="5">
        <v>79286.38</v>
      </c>
      <c r="G472" s="5">
        <v>40007.974</v>
      </c>
      <c r="I472" s="9">
        <f>(+E472-G472)</f>
        <v>39278.406</v>
      </c>
      <c r="K472" s="21">
        <f>IF(G472&lt;0,IF(I472=0,0,IF(OR(G472=0,E472=0),"N.M.",IF(ABS(I472/G472)&gt;=10,"N.M.",I472/(-G472)))),IF(I472=0,0,IF(OR(G472=0,E472=0),"N.M.",IF(ABS(I472/G472)&gt;=10,"N.M.",I472/G472))))</f>
        <v>0.9817644352598309</v>
      </c>
      <c r="M472" s="9">
        <v>168315.06</v>
      </c>
      <c r="O472" s="9">
        <v>122526.765</v>
      </c>
      <c r="Q472" s="9">
        <f>(+M472-O472)</f>
        <v>45788.295</v>
      </c>
      <c r="S472" s="21">
        <f>IF(O472&lt;0,IF(Q472=0,0,IF(OR(O472=0,M472=0),"N.M.",IF(ABS(Q472/O472)&gt;=10,"N.M.",Q472/(-O472)))),IF(Q472=0,0,IF(OR(O472=0,M472=0),"N.M.",IF(ABS(Q472/O472)&gt;=10,"N.M.",Q472/O472))))</f>
        <v>0.3737003502867312</v>
      </c>
      <c r="U472" s="9">
        <v>215030.53</v>
      </c>
      <c r="W472" s="9">
        <v>199840.764</v>
      </c>
      <c r="Y472" s="9">
        <f>(+U472-W472)</f>
        <v>15189.766000000003</v>
      </c>
      <c r="AA472" s="21">
        <f>IF(W472&lt;0,IF(Y472=0,0,IF(OR(W472=0,U472=0),"N.M.",IF(ABS(Y472/W472)&gt;=10,"N.M.",Y472/(-W472)))),IF(Y472=0,0,IF(OR(W472=0,U472=0),"N.M.",IF(ABS(Y472/W472)&gt;=10,"N.M.",Y472/W472))))</f>
        <v>0.0760093471219916</v>
      </c>
      <c r="AC472" s="9">
        <v>863652.5310000001</v>
      </c>
      <c r="AE472" s="9">
        <v>419639.337</v>
      </c>
      <c r="AG472" s="9">
        <f>(+AC472-AE472)</f>
        <v>444013.1940000001</v>
      </c>
      <c r="AI472" s="21">
        <f>IF(AE472&lt;0,IF(AG472=0,0,IF(OR(AE472=0,AC472=0),"N.M.",IF(ABS(AG472/AE472)&gt;=10,"N.M.",AG472/(-AE472)))),IF(AG472=0,0,IF(OR(AE472=0,AC472=0),"N.M.",IF(ABS(AG472/AE472)&gt;=10,"N.M.",AG472/AE472))))</f>
        <v>1.0580828698621265</v>
      </c>
    </row>
    <row r="473" spans="1:35" ht="12.75" outlineLevel="1">
      <c r="A473" s="1" t="s">
        <v>1049</v>
      </c>
      <c r="B473" s="16" t="s">
        <v>1050</v>
      </c>
      <c r="C473" s="1" t="s">
        <v>1356</v>
      </c>
      <c r="E473" s="5">
        <v>66140.96</v>
      </c>
      <c r="G473" s="5">
        <v>58883.74</v>
      </c>
      <c r="I473" s="9">
        <f>(+E473-G473)</f>
        <v>7257.220000000008</v>
      </c>
      <c r="K473" s="21">
        <f>IF(G473&lt;0,IF(I473=0,0,IF(OR(G473=0,E473=0),"N.M.",IF(ABS(I473/G473)&gt;=10,"N.M.",I473/(-G473)))),IF(I473=0,0,IF(OR(G473=0,E473=0),"N.M.",IF(ABS(I473/G473)&gt;=10,"N.M.",I473/G473))))</f>
        <v>0.12324658725821439</v>
      </c>
      <c r="M473" s="9">
        <v>194635.63</v>
      </c>
      <c r="O473" s="9">
        <v>173260.45</v>
      </c>
      <c r="Q473" s="9">
        <f>(+M473-O473)</f>
        <v>21375.179999999993</v>
      </c>
      <c r="S473" s="21">
        <f>IF(O473&lt;0,IF(Q473=0,0,IF(OR(O473=0,M473=0),"N.M.",IF(ABS(Q473/O473)&gt;=10,"N.M.",Q473/(-O473)))),IF(Q473=0,0,IF(OR(O473=0,M473=0),"N.M.",IF(ABS(Q473/O473)&gt;=10,"N.M.",Q473/O473))))</f>
        <v>0.12337022095925522</v>
      </c>
      <c r="U473" s="9">
        <v>316198.72</v>
      </c>
      <c r="W473" s="9">
        <v>281598.08</v>
      </c>
      <c r="Y473" s="9">
        <f>(+U473-W473)</f>
        <v>34600.639999999956</v>
      </c>
      <c r="AA473" s="21">
        <f>IF(W473&lt;0,IF(Y473=0,0,IF(OR(W473=0,U473=0),"N.M.",IF(ABS(Y473/W473)&gt;=10,"N.M.",Y473/(-W473)))),IF(Y473=0,0,IF(OR(W473=0,U473=0),"N.M.",IF(ABS(Y473/W473)&gt;=10,"N.M.",Y473/W473))))</f>
        <v>0.1228724286756499</v>
      </c>
      <c r="AC473" s="9">
        <v>737060.67</v>
      </c>
      <c r="AE473" s="9">
        <v>658598.54</v>
      </c>
      <c r="AG473" s="9">
        <f>(+AC473-AE473)</f>
        <v>78462.13</v>
      </c>
      <c r="AI473" s="21">
        <f>IF(AE473&lt;0,IF(AG473=0,0,IF(OR(AE473=0,AC473=0),"N.M.",IF(ABS(AG473/AE473)&gt;=10,"N.M.",AG473/(-AE473)))),IF(AG473=0,0,IF(OR(AE473=0,AC473=0),"N.M.",IF(ABS(AG473/AE473)&gt;=10,"N.M.",AG473/AE473))))</f>
        <v>0.11913498927586448</v>
      </c>
    </row>
    <row r="474" spans="1:36" s="16" customFormat="1" ht="12.75">
      <c r="A474" s="16" t="s">
        <v>59</v>
      </c>
      <c r="C474" s="16" t="s">
        <v>1357</v>
      </c>
      <c r="D474" s="9"/>
      <c r="E474" s="9">
        <v>145427.34</v>
      </c>
      <c r="F474" s="9"/>
      <c r="G474" s="9">
        <v>98891.714</v>
      </c>
      <c r="H474" s="9"/>
      <c r="I474" s="9">
        <f t="shared" si="152"/>
        <v>46535.62599999999</v>
      </c>
      <c r="J474" s="37" t="str">
        <f t="shared" si="153"/>
        <v>  </v>
      </c>
      <c r="K474" s="38">
        <f t="shared" si="154"/>
        <v>0.47057153848096905</v>
      </c>
      <c r="L474" s="39"/>
      <c r="M474" s="9">
        <v>362950.69</v>
      </c>
      <c r="N474" s="9"/>
      <c r="O474" s="9">
        <v>295787.215</v>
      </c>
      <c r="P474" s="9"/>
      <c r="Q474" s="9">
        <f t="shared" si="155"/>
        <v>67163.47499999998</v>
      </c>
      <c r="R474" s="37" t="str">
        <f t="shared" si="156"/>
        <v>  </v>
      </c>
      <c r="S474" s="38">
        <f t="shared" si="157"/>
        <v>0.22706686291359812</v>
      </c>
      <c r="T474" s="39"/>
      <c r="U474" s="9">
        <v>531229.25</v>
      </c>
      <c r="V474" s="9"/>
      <c r="W474" s="9">
        <v>481438.84400000004</v>
      </c>
      <c r="X474" s="9"/>
      <c r="Y474" s="9">
        <f t="shared" si="158"/>
        <v>49790.40599999996</v>
      </c>
      <c r="Z474" s="37" t="str">
        <f t="shared" si="159"/>
        <v>  </v>
      </c>
      <c r="AA474" s="38">
        <f t="shared" si="160"/>
        <v>0.10342000156514158</v>
      </c>
      <c r="AB474" s="39"/>
      <c r="AC474" s="9">
        <v>1600713.2010000001</v>
      </c>
      <c r="AD474" s="9"/>
      <c r="AE474" s="9">
        <v>1078237.877</v>
      </c>
      <c r="AF474" s="9"/>
      <c r="AG474" s="9">
        <f t="shared" si="161"/>
        <v>522475.324</v>
      </c>
      <c r="AH474" s="37" t="str">
        <f t="shared" si="162"/>
        <v>  </v>
      </c>
      <c r="AI474" s="38">
        <f t="shared" si="163"/>
        <v>0.48456406062611357</v>
      </c>
      <c r="AJ474" s="39"/>
    </row>
    <row r="475" spans="1:36" s="16" customFormat="1" ht="12.75">
      <c r="A475" s="77" t="s">
        <v>60</v>
      </c>
      <c r="C475" s="17" t="s">
        <v>61</v>
      </c>
      <c r="D475" s="18"/>
      <c r="E475" s="18">
        <v>2425007.54</v>
      </c>
      <c r="F475" s="18"/>
      <c r="G475" s="18">
        <v>2431437.104</v>
      </c>
      <c r="H475" s="18"/>
      <c r="I475" s="18">
        <f t="shared" si="152"/>
        <v>-6429.56399999978</v>
      </c>
      <c r="J475" s="37" t="str">
        <f t="shared" si="153"/>
        <v>  </v>
      </c>
      <c r="K475" s="40">
        <f t="shared" si="154"/>
        <v>-0.002644347241975699</v>
      </c>
      <c r="L475" s="39"/>
      <c r="M475" s="18">
        <v>7235864.240000001</v>
      </c>
      <c r="N475" s="18"/>
      <c r="O475" s="18">
        <v>7399106.675</v>
      </c>
      <c r="P475" s="18"/>
      <c r="Q475" s="18">
        <f t="shared" si="155"/>
        <v>-163242.43499999866</v>
      </c>
      <c r="R475" s="37" t="str">
        <f t="shared" si="156"/>
        <v>  </v>
      </c>
      <c r="S475" s="40">
        <f t="shared" si="157"/>
        <v>-0.022062451883760503</v>
      </c>
      <c r="T475" s="39"/>
      <c r="U475" s="18">
        <v>12015093.22</v>
      </c>
      <c r="V475" s="18"/>
      <c r="W475" s="18">
        <v>12377437.834</v>
      </c>
      <c r="X475" s="18"/>
      <c r="Y475" s="18">
        <f t="shared" si="158"/>
        <v>-362344.61400000006</v>
      </c>
      <c r="Z475" s="37" t="str">
        <f t="shared" si="159"/>
        <v>  </v>
      </c>
      <c r="AA475" s="40">
        <f t="shared" si="160"/>
        <v>-0.029274605848123386</v>
      </c>
      <c r="AB475" s="39"/>
      <c r="AC475" s="18">
        <v>29247467.910999995</v>
      </c>
      <c r="AD475" s="18"/>
      <c r="AE475" s="18">
        <v>29500064.468999997</v>
      </c>
      <c r="AF475" s="18"/>
      <c r="AG475" s="18">
        <f t="shared" si="161"/>
        <v>-252596.55800000206</v>
      </c>
      <c r="AH475" s="37" t="str">
        <f t="shared" si="162"/>
        <v>  </v>
      </c>
      <c r="AI475" s="40">
        <f t="shared" si="163"/>
        <v>-0.0085625764738732</v>
      </c>
      <c r="AJ475" s="39"/>
    </row>
    <row r="476" spans="1:35" ht="12.75" outlineLevel="1">
      <c r="A476" s="1" t="s">
        <v>1051</v>
      </c>
      <c r="B476" s="16" t="s">
        <v>1052</v>
      </c>
      <c r="C476" s="1" t="s">
        <v>1358</v>
      </c>
      <c r="E476" s="5">
        <v>-11862.19</v>
      </c>
      <c r="G476" s="5">
        <v>-35500.4</v>
      </c>
      <c r="I476" s="9">
        <f>(+E476-G476)</f>
        <v>23638.21</v>
      </c>
      <c r="K476" s="21">
        <f>IF(G476&lt;0,IF(I476=0,0,IF(OR(G476=0,E476=0),"N.M.",IF(ABS(I476/G476)&gt;=10,"N.M.",I476/(-G476)))),IF(I476=0,0,IF(OR(G476=0,E476=0),"N.M.",IF(ABS(I476/G476)&gt;=10,"N.M.",I476/G476))))</f>
        <v>0.6658575678020529</v>
      </c>
      <c r="M476" s="9">
        <v>-92272.87</v>
      </c>
      <c r="O476" s="9">
        <v>76199.44</v>
      </c>
      <c r="Q476" s="9">
        <f>(+M476-O476)</f>
        <v>-168472.31</v>
      </c>
      <c r="S476" s="21">
        <f>IF(O476&lt;0,IF(Q476=0,0,IF(OR(O476=0,M476=0),"N.M.",IF(ABS(Q476/O476)&gt;=10,"N.M.",Q476/(-O476)))),IF(Q476=0,0,IF(OR(O476=0,M476=0),"N.M.",IF(ABS(Q476/O476)&gt;=10,"N.M.",Q476/O476))))</f>
        <v>-2.210938951782323</v>
      </c>
      <c r="U476" s="9">
        <v>-242300.07</v>
      </c>
      <c r="W476" s="9">
        <v>-19814.64</v>
      </c>
      <c r="Y476" s="9">
        <f>(+U476-W476)</f>
        <v>-222485.43</v>
      </c>
      <c r="AA476" s="21" t="str">
        <f>IF(W476&lt;0,IF(Y476=0,0,IF(OR(W476=0,U476=0),"N.M.",IF(ABS(Y476/W476)&gt;=10,"N.M.",Y476/(-W476)))),IF(Y476=0,0,IF(OR(W476=0,U476=0),"N.M.",IF(ABS(Y476/W476)&gt;=10,"N.M.",Y476/W476))))</f>
        <v>N.M.</v>
      </c>
      <c r="AC476" s="9">
        <v>-878077.72</v>
      </c>
      <c r="AE476" s="9">
        <v>-150468.79</v>
      </c>
      <c r="AG476" s="9">
        <f>(+AC476-AE476)</f>
        <v>-727608.9299999999</v>
      </c>
      <c r="AI476" s="21">
        <f>IF(AE476&lt;0,IF(AG476=0,0,IF(OR(AE476=0,AC476=0),"N.M.",IF(ABS(AG476/AE476)&gt;=10,"N.M.",AG476/(-AE476)))),IF(AG476=0,0,IF(OR(AE476=0,AC476=0),"N.M.",IF(ABS(AG476/AE476)&gt;=10,"N.M.",AG476/AE476))))</f>
        <v>-4.83561361794695</v>
      </c>
    </row>
    <row r="477" spans="1:36" s="16" customFormat="1" ht="12.75">
      <c r="A477" s="16" t="s">
        <v>62</v>
      </c>
      <c r="C477" s="16" t="s">
        <v>1359</v>
      </c>
      <c r="D477" s="9"/>
      <c r="E477" s="9">
        <v>-11862.19</v>
      </c>
      <c r="F477" s="9"/>
      <c r="G477" s="9">
        <v>-35500.4</v>
      </c>
      <c r="H477" s="9"/>
      <c r="I477" s="9">
        <f t="shared" si="152"/>
        <v>23638.21</v>
      </c>
      <c r="J477" s="37" t="str">
        <f t="shared" si="153"/>
        <v>  </v>
      </c>
      <c r="K477" s="38">
        <f t="shared" si="154"/>
        <v>0.6658575678020529</v>
      </c>
      <c r="L477" s="39"/>
      <c r="M477" s="9">
        <v>-92272.87</v>
      </c>
      <c r="N477" s="9"/>
      <c r="O477" s="9">
        <v>76199.44</v>
      </c>
      <c r="P477" s="9"/>
      <c r="Q477" s="9">
        <f t="shared" si="155"/>
        <v>-168472.31</v>
      </c>
      <c r="R477" s="37" t="str">
        <f t="shared" si="156"/>
        <v>  </v>
      </c>
      <c r="S477" s="38">
        <f t="shared" si="157"/>
        <v>-2.210938951782323</v>
      </c>
      <c r="T477" s="39"/>
      <c r="U477" s="9">
        <v>-242300.07</v>
      </c>
      <c r="V477" s="9"/>
      <c r="W477" s="9">
        <v>-19814.64</v>
      </c>
      <c r="X477" s="9"/>
      <c r="Y477" s="9">
        <f t="shared" si="158"/>
        <v>-222485.43</v>
      </c>
      <c r="Z477" s="37" t="str">
        <f t="shared" si="159"/>
        <v>  </v>
      </c>
      <c r="AA477" s="38" t="str">
        <f t="shared" si="160"/>
        <v>N.M.</v>
      </c>
      <c r="AB477" s="39"/>
      <c r="AC477" s="9">
        <v>-878077.72</v>
      </c>
      <c r="AD477" s="9"/>
      <c r="AE477" s="9">
        <v>-150468.79</v>
      </c>
      <c r="AF477" s="9"/>
      <c r="AG477" s="9">
        <f t="shared" si="161"/>
        <v>-727608.9299999999</v>
      </c>
      <c r="AH477" s="37" t="str">
        <f t="shared" si="162"/>
        <v>  </v>
      </c>
      <c r="AI477" s="38">
        <f t="shared" si="163"/>
        <v>-4.83561361794695</v>
      </c>
      <c r="AJ477" s="39"/>
    </row>
    <row r="478" spans="1:44" s="16" customFormat="1" ht="12.75">
      <c r="A478" s="77" t="s">
        <v>63</v>
      </c>
      <c r="C478" s="17" t="s">
        <v>64</v>
      </c>
      <c r="D478" s="18"/>
      <c r="E478" s="18">
        <v>2413145.35</v>
      </c>
      <c r="F478" s="18"/>
      <c r="G478" s="18">
        <v>2395936.7039999994</v>
      </c>
      <c r="H478" s="18"/>
      <c r="I478" s="18">
        <f t="shared" si="152"/>
        <v>17208.64600000065</v>
      </c>
      <c r="J478" s="37" t="str">
        <f t="shared" si="153"/>
        <v>  </v>
      </c>
      <c r="K478" s="40">
        <f t="shared" si="154"/>
        <v>0.00718242930678049</v>
      </c>
      <c r="L478" s="39"/>
      <c r="M478" s="18">
        <v>7143591.370000001</v>
      </c>
      <c r="N478" s="18"/>
      <c r="O478" s="18">
        <v>7475306.114999999</v>
      </c>
      <c r="P478" s="18"/>
      <c r="Q478" s="18">
        <f t="shared" si="155"/>
        <v>-331714.74499999825</v>
      </c>
      <c r="R478" s="37" t="str">
        <f t="shared" si="156"/>
        <v>  </v>
      </c>
      <c r="S478" s="40">
        <f t="shared" si="157"/>
        <v>-0.044374737287932224</v>
      </c>
      <c r="T478" s="39"/>
      <c r="U478" s="18">
        <v>11772793.15</v>
      </c>
      <c r="V478" s="18"/>
      <c r="W478" s="18">
        <v>12357623.194000002</v>
      </c>
      <c r="X478" s="18"/>
      <c r="Y478" s="18">
        <f t="shared" si="158"/>
        <v>-584830.0440000016</v>
      </c>
      <c r="Z478" s="37" t="str">
        <f t="shared" si="159"/>
        <v>  </v>
      </c>
      <c r="AA478" s="40">
        <f t="shared" si="160"/>
        <v>-0.04732544720120243</v>
      </c>
      <c r="AB478" s="39"/>
      <c r="AC478" s="18">
        <v>28369390.190999996</v>
      </c>
      <c r="AD478" s="18"/>
      <c r="AE478" s="18">
        <v>29349595.678999998</v>
      </c>
      <c r="AF478" s="18"/>
      <c r="AG478" s="18">
        <f t="shared" si="161"/>
        <v>-980205.4880000018</v>
      </c>
      <c r="AH478" s="37" t="str">
        <f t="shared" si="162"/>
        <v>  </v>
      </c>
      <c r="AI478" s="40">
        <f t="shared" si="163"/>
        <v>-0.03339758062498118</v>
      </c>
      <c r="AJ478" s="39"/>
      <c r="AL478" s="1"/>
      <c r="AM478" s="1"/>
      <c r="AN478" s="1"/>
      <c r="AO478" s="1"/>
      <c r="AP478" s="1"/>
      <c r="AQ478" s="1"/>
      <c r="AR478" s="1"/>
    </row>
    <row r="479" spans="4:44" s="16" customFormat="1" ht="12.75">
      <c r="D479" s="9"/>
      <c r="E479" s="43" t="str">
        <f>IF(ABS(E461+E463+E465+E467+E470+E471+E474+E475+E477-E475-E478)&gt;$AO$496,$AO$499," ")</f>
        <v> </v>
      </c>
      <c r="F479" s="28"/>
      <c r="G479" s="43" t="str">
        <f>IF(ABS(G461+G463+G465+G467+G470+G471+G474+G475+G477-G475-G478)&gt;$AO$496,$AO$499," ")</f>
        <v> </v>
      </c>
      <c r="H479" s="42"/>
      <c r="I479" s="43" t="str">
        <f>IF(ABS(I461+I463+I465+I467+I470+I471+I474+I475+I477-I475-I478)&gt;$AO$496,$AO$499," ")</f>
        <v> </v>
      </c>
      <c r="J479" s="9"/>
      <c r="K479" s="21"/>
      <c r="L479" s="11"/>
      <c r="M479" s="43" t="str">
        <f>IF(ABS(M461+M463+M465+M467+M470+M471+M474+M475+M477-M475-M478)&gt;$AO$496,$AO$499," ")</f>
        <v> </v>
      </c>
      <c r="N479" s="42"/>
      <c r="O479" s="43" t="str">
        <f>IF(ABS(O461+O463+O465+O467+O470+O471+O474+O475+O477-O475-O478)&gt;$AO$496,$AO$499," ")</f>
        <v> </v>
      </c>
      <c r="P479" s="28"/>
      <c r="Q479" s="43" t="str">
        <f>IF(ABS(Q461+Q463+Q465+Q467+Q470+Q471+Q474+Q475+Q477-Q475-Q478)&gt;$AO$496,$AO$499," ")</f>
        <v> </v>
      </c>
      <c r="R479" s="9"/>
      <c r="S479" s="21"/>
      <c r="T479" s="9"/>
      <c r="U479" s="43" t="str">
        <f>IF(ABS(U461+U463+U465+U467+U470+U471+U474+U475+U477-U475-U478)&gt;$AO$496,$AO$499," ")</f>
        <v> </v>
      </c>
      <c r="V479" s="28"/>
      <c r="W479" s="43" t="str">
        <f>IF(ABS(W461+W463+W465+W467+W470+W471+W474+W475+W477-W475-W478)&gt;$AO$496,$AO$499," ")</f>
        <v> </v>
      </c>
      <c r="X479" s="28"/>
      <c r="Y479" s="43" t="str">
        <f>IF(ABS(Y461+Y463+Y465+Y467+Y470+Y471+Y474+Y475+Y477-Y475-Y478)&gt;$AO$496,$AO$499," ")</f>
        <v> </v>
      </c>
      <c r="Z479" s="9"/>
      <c r="AA479" s="21"/>
      <c r="AB479" s="9"/>
      <c r="AC479" s="43" t="str">
        <f>IF(ABS(AC461+AC463+AC465+AC467+AC470+AC471+AC474+AC475+AC477-AC475-AC478)&gt;$AO$496,$AO$499," ")</f>
        <v> </v>
      </c>
      <c r="AD479" s="28"/>
      <c r="AE479" s="43" t="str">
        <f>IF(ABS(AE461+AE463+AE465+AE467+AE470+AE471+AE474+AE475+AE477-AE475-AE478)&gt;$AO$496,$AO$499," ")</f>
        <v> </v>
      </c>
      <c r="AF479" s="42"/>
      <c r="AG479" s="43" t="str">
        <f>IF(ABS(AG461+AG463+AG465+AG467+AG470+AG471+AG474+AG475+AG477-AG475-AG478)&gt;$AO$496,$AO$499," ")</f>
        <v> </v>
      </c>
      <c r="AH479" s="9"/>
      <c r="AI479" s="21"/>
      <c r="AL479" s="1"/>
      <c r="AM479" s="1"/>
      <c r="AN479" s="1"/>
      <c r="AO479" s="1"/>
      <c r="AP479" s="1"/>
      <c r="AQ479" s="1"/>
      <c r="AR479" s="1"/>
    </row>
    <row r="480" spans="1:35" ht="12.75" outlineLevel="1">
      <c r="A480" s="1" t="s">
        <v>1053</v>
      </c>
      <c r="B480" s="16" t="s">
        <v>1054</v>
      </c>
      <c r="C480" s="1" t="s">
        <v>1360</v>
      </c>
      <c r="E480" s="5">
        <v>0</v>
      </c>
      <c r="G480" s="5">
        <v>0</v>
      </c>
      <c r="I480" s="9">
        <f>(+E480-G480)</f>
        <v>0</v>
      </c>
      <c r="K480" s="21">
        <f>IF(G480&lt;0,IF(I480=0,0,IF(OR(G480=0,E480=0),"N.M.",IF(ABS(I480/G480)&gt;=10,"N.M.",I480/(-G480)))),IF(I480=0,0,IF(OR(G480=0,E480=0),"N.M.",IF(ABS(I480/G480)&gt;=10,"N.M.",I480/G480))))</f>
        <v>0</v>
      </c>
      <c r="M480" s="9">
        <v>0</v>
      </c>
      <c r="O480" s="9">
        <v>-17744.96</v>
      </c>
      <c r="Q480" s="9">
        <f>(+M480-O480)</f>
        <v>17744.96</v>
      </c>
      <c r="S480" s="21" t="str">
        <f>IF(O480&lt;0,IF(Q480=0,0,IF(OR(O480=0,M480=0),"N.M.",IF(ABS(Q480/O480)&gt;=10,"N.M.",Q480/(-O480)))),IF(Q480=0,0,IF(OR(O480=0,M480=0),"N.M.",IF(ABS(Q480/O480)&gt;=10,"N.M.",Q480/O480))))</f>
        <v>N.M.</v>
      </c>
      <c r="U480" s="9">
        <v>0</v>
      </c>
      <c r="W480" s="9">
        <v>-17744.96</v>
      </c>
      <c r="Y480" s="9">
        <f>(+U480-W480)</f>
        <v>17744.96</v>
      </c>
      <c r="AA480" s="21" t="str">
        <f>IF(W480&lt;0,IF(Y480=0,0,IF(OR(W480=0,U480=0),"N.M.",IF(ABS(Y480/W480)&gt;=10,"N.M.",Y480/(-W480)))),IF(Y480=0,0,IF(OR(W480=0,U480=0),"N.M.",IF(ABS(Y480/W480)&gt;=10,"N.M.",Y480/W480))))</f>
        <v>N.M.</v>
      </c>
      <c r="AC480" s="9">
        <v>0</v>
      </c>
      <c r="AE480" s="9">
        <v>-17744.96</v>
      </c>
      <c r="AG480" s="9">
        <f>(+AC480-AE480)</f>
        <v>17744.96</v>
      </c>
      <c r="AI480" s="21" t="str">
        <f>IF(AE480&lt;0,IF(AG480=0,0,IF(OR(AE480=0,AC480=0),"N.M.",IF(ABS(AG480/AE480)&gt;=10,"N.M.",AG480/(-AE480)))),IF(AG480=0,0,IF(OR(AE480=0,AC480=0),"N.M.",IF(ABS(AG480/AE480)&gt;=10,"N.M.",AG480/AE480))))</f>
        <v>N.M.</v>
      </c>
    </row>
    <row r="481" spans="1:35" ht="12.75" outlineLevel="1">
      <c r="A481" s="1" t="s">
        <v>1055</v>
      </c>
      <c r="B481" s="16" t="s">
        <v>1056</v>
      </c>
      <c r="C481" s="1" t="s">
        <v>1361</v>
      </c>
      <c r="E481" s="5">
        <v>0</v>
      </c>
      <c r="G481" s="5">
        <v>0</v>
      </c>
      <c r="I481" s="9">
        <f>(+E481-G481)</f>
        <v>0</v>
      </c>
      <c r="K481" s="21">
        <f>IF(G481&lt;0,IF(I481=0,0,IF(OR(G481=0,E481=0),"N.M.",IF(ABS(I481/G481)&gt;=10,"N.M.",I481/(-G481)))),IF(I481=0,0,IF(OR(G481=0,E481=0),"N.M.",IF(ABS(I481/G481)&gt;=10,"N.M.",I481/G481))))</f>
        <v>0</v>
      </c>
      <c r="M481" s="9">
        <v>0</v>
      </c>
      <c r="O481" s="9">
        <v>50699.88</v>
      </c>
      <c r="Q481" s="9">
        <f>(+M481-O481)</f>
        <v>-50699.88</v>
      </c>
      <c r="S481" s="21" t="str">
        <f>IF(O481&lt;0,IF(Q481=0,0,IF(OR(O481=0,M481=0),"N.M.",IF(ABS(Q481/O481)&gt;=10,"N.M.",Q481/(-O481)))),IF(Q481=0,0,IF(OR(O481=0,M481=0),"N.M.",IF(ABS(Q481/O481)&gt;=10,"N.M.",Q481/O481))))</f>
        <v>N.M.</v>
      </c>
      <c r="U481" s="9">
        <v>0</v>
      </c>
      <c r="W481" s="9">
        <v>50699.88</v>
      </c>
      <c r="Y481" s="9">
        <f>(+U481-W481)</f>
        <v>-50699.88</v>
      </c>
      <c r="AA481" s="21" t="str">
        <f>IF(W481&lt;0,IF(Y481=0,0,IF(OR(W481=0,U481=0),"N.M.",IF(ABS(Y481/W481)&gt;=10,"N.M.",Y481/(-W481)))),IF(Y481=0,0,IF(OR(W481=0,U481=0),"N.M.",IF(ABS(Y481/W481)&gt;=10,"N.M.",Y481/W481))))</f>
        <v>N.M.</v>
      </c>
      <c r="AC481" s="9">
        <v>0</v>
      </c>
      <c r="AE481" s="9">
        <v>50699.88</v>
      </c>
      <c r="AG481" s="9">
        <f>(+AC481-AE481)</f>
        <v>-50699.88</v>
      </c>
      <c r="AI481" s="21" t="str">
        <f>IF(AE481&lt;0,IF(AG481=0,0,IF(OR(AE481=0,AC481=0),"N.M.",IF(ABS(AG481/AE481)&gt;=10,"N.M.",AG481/(-AE481)))),IF(AG481=0,0,IF(OR(AE481=0,AC481=0),"N.M.",IF(ABS(AG481/AE481)&gt;=10,"N.M.",AG481/AE481))))</f>
        <v>N.M.</v>
      </c>
    </row>
    <row r="482" spans="1:44" s="16" customFormat="1" ht="12.75">
      <c r="A482" s="77" t="s">
        <v>84</v>
      </c>
      <c r="C482" s="17" t="s">
        <v>83</v>
      </c>
      <c r="D482" s="9"/>
      <c r="E482" s="18">
        <v>0</v>
      </c>
      <c r="F482" s="18"/>
      <c r="G482" s="18">
        <v>0</v>
      </c>
      <c r="H482" s="18"/>
      <c r="I482" s="18">
        <f>(+E482-G482)</f>
        <v>0</v>
      </c>
      <c r="J482" s="37" t="str">
        <f>IF((+E482-G482)=(I482),"  ",$AO$500)</f>
        <v>  </v>
      </c>
      <c r="K482" s="40">
        <f>IF(G482&lt;0,IF(I482=0,0,IF(OR(G482=0,E482=0),"N.M.",IF(ABS(I482/G482)&gt;=10,"N.M.",I482/(-G482)))),IF(I482=0,0,IF(OR(G482=0,E482=0),"N.M.",IF(ABS(I482/G482)&gt;=10,"N.M.",I482/G482))))</f>
        <v>0</v>
      </c>
      <c r="L482" s="39"/>
      <c r="M482" s="18">
        <v>0</v>
      </c>
      <c r="N482" s="18"/>
      <c r="O482" s="18">
        <v>32954.92</v>
      </c>
      <c r="P482" s="18"/>
      <c r="Q482" s="18">
        <f>(+M482-O482)</f>
        <v>-32954.92</v>
      </c>
      <c r="R482" s="37" t="str">
        <f>IF((+M482-O482)=(Q482),"  ",$AO$500)</f>
        <v>  </v>
      </c>
      <c r="S482" s="40" t="str">
        <f>IF(O482&lt;0,IF(Q482=0,0,IF(OR(O482=0,M482=0),"N.M.",IF(ABS(Q482/O482)&gt;=10,"N.M.",Q482/(-O482)))),IF(Q482=0,0,IF(OR(O482=0,M482=0),"N.M.",IF(ABS(Q482/O482)&gt;=10,"N.M.",Q482/O482))))</f>
        <v>N.M.</v>
      </c>
      <c r="T482" s="39"/>
      <c r="U482" s="18">
        <v>0</v>
      </c>
      <c r="V482" s="18"/>
      <c r="W482" s="18">
        <v>32954.92</v>
      </c>
      <c r="X482" s="18"/>
      <c r="Y482" s="18">
        <f>(+U482-W482)</f>
        <v>-32954.92</v>
      </c>
      <c r="Z482" s="37" t="str">
        <f>IF((+U482-W482)=(Y482),"  ",$AO$500)</f>
        <v>  </v>
      </c>
      <c r="AA482" s="40" t="str">
        <f>IF(W482&lt;0,IF(Y482=0,0,IF(OR(W482=0,U482=0),"N.M.",IF(ABS(Y482/W482)&gt;=10,"N.M.",Y482/(-W482)))),IF(Y482=0,0,IF(OR(W482=0,U482=0),"N.M.",IF(ABS(Y482/W482)&gt;=10,"N.M.",Y482/W482))))</f>
        <v>N.M.</v>
      </c>
      <c r="AB482" s="39"/>
      <c r="AC482" s="18">
        <v>0</v>
      </c>
      <c r="AD482" s="18"/>
      <c r="AE482" s="18">
        <v>32954.92</v>
      </c>
      <c r="AF482" s="18"/>
      <c r="AG482" s="18">
        <f>(+AC482-AE482)</f>
        <v>-32954.92</v>
      </c>
      <c r="AH482" s="37" t="str">
        <f>IF((+AC482-AE482)=(AG482),"  ",$AO$500)</f>
        <v>  </v>
      </c>
      <c r="AI482" s="40" t="str">
        <f>IF(AE482&lt;0,IF(AG482=0,0,IF(OR(AE482=0,AC482=0),"N.M.",IF(ABS(AG482/AE482)&gt;=10,"N.M.",AG482/(-AE482)))),IF(AG482=0,0,IF(OR(AE482=0,AC482=0),"N.M.",IF(ABS(AG482/AE482)&gt;=10,"N.M.",AG482/AE482))))</f>
        <v>N.M.</v>
      </c>
      <c r="AL482" s="1"/>
      <c r="AM482" s="1"/>
      <c r="AN482" s="1"/>
      <c r="AO482" s="1"/>
      <c r="AP482" s="1"/>
      <c r="AQ482" s="1"/>
      <c r="AR482" s="1"/>
    </row>
    <row r="483" spans="4:44" s="16" customFormat="1" ht="12.75">
      <c r="D483" s="9"/>
      <c r="E483" s="43"/>
      <c r="F483" s="28"/>
      <c r="G483" s="43"/>
      <c r="H483" s="42"/>
      <c r="I483" s="43"/>
      <c r="J483" s="9"/>
      <c r="K483" s="21"/>
      <c r="L483" s="11"/>
      <c r="M483" s="43"/>
      <c r="N483" s="42"/>
      <c r="O483" s="43"/>
      <c r="P483" s="28"/>
      <c r="Q483" s="43"/>
      <c r="R483" s="9"/>
      <c r="S483" s="21"/>
      <c r="T483" s="9"/>
      <c r="U483" s="43"/>
      <c r="V483" s="28"/>
      <c r="W483" s="43"/>
      <c r="X483" s="28"/>
      <c r="Y483" s="43"/>
      <c r="Z483" s="9"/>
      <c r="AA483" s="21"/>
      <c r="AB483" s="9"/>
      <c r="AC483" s="43"/>
      <c r="AD483" s="28"/>
      <c r="AE483" s="43"/>
      <c r="AF483" s="42"/>
      <c r="AG483" s="43"/>
      <c r="AH483" s="9"/>
      <c r="AI483" s="21"/>
      <c r="AL483" s="1"/>
      <c r="AM483" s="1"/>
      <c r="AN483" s="1"/>
      <c r="AO483" s="1"/>
      <c r="AP483" s="1"/>
      <c r="AQ483" s="1"/>
      <c r="AR483" s="1"/>
    </row>
    <row r="484" spans="1:37" ht="12.75">
      <c r="A484" s="77" t="s">
        <v>65</v>
      </c>
      <c r="B484" s="16"/>
      <c r="C484" s="17" t="s">
        <v>66</v>
      </c>
      <c r="D484" s="18"/>
      <c r="E484" s="18">
        <v>288262.2770000069</v>
      </c>
      <c r="F484" s="18"/>
      <c r="G484" s="18">
        <v>2121949.3799999873</v>
      </c>
      <c r="H484" s="18"/>
      <c r="I484" s="18">
        <f>+E484-G484</f>
        <v>-1833687.1029999803</v>
      </c>
      <c r="J484" s="37" t="str">
        <f>IF((+E484-G484)=(I484),"  ",$AO$500)</f>
        <v>  </v>
      </c>
      <c r="K484" s="40">
        <f>IF(G484&lt;0,IF(I484=0,0,IF(OR(G484=0,E484=0),"N.M.",IF(ABS(I484/G484)&gt;=10,"N.M.",I484/(-G484)))),IF(I484=0,0,IF(OR(G484=0,E484=0),"N.M.",IF(ABS(I484/G484)&gt;=10,"N.M.",I484/G484))))</f>
        <v>-0.8641521424983245</v>
      </c>
      <c r="L484" s="39"/>
      <c r="M484" s="18">
        <v>4045383.132000009</v>
      </c>
      <c r="N484" s="18"/>
      <c r="O484" s="18">
        <v>4120524.3550000126</v>
      </c>
      <c r="P484" s="18"/>
      <c r="Q484" s="18">
        <f>+M484-O484</f>
        <v>-75141.22300000349</v>
      </c>
      <c r="R484" s="37" t="str">
        <f>IF((+M484-O484)=(Q484),"  ",$AO$500)</f>
        <v>  </v>
      </c>
      <c r="S484" s="40">
        <f>IF(O484&lt;0,IF(Q484=0,0,IF(OR(O484=0,M484=0),"N.M.",IF(ABS(Q484/O484)&gt;=10,"N.M.",Q484/(-O484)))),IF(Q484=0,0,IF(OR(O484=0,M484=0),"N.M.",IF(ABS(Q484/O484)&gt;=10,"N.M.",Q484/O484))))</f>
        <v>-0.018235840035461522</v>
      </c>
      <c r="T484" s="39"/>
      <c r="U484" s="18">
        <v>17318392.672000006</v>
      </c>
      <c r="V484" s="18"/>
      <c r="W484" s="18">
        <v>13218896.371999945</v>
      </c>
      <c r="X484" s="18"/>
      <c r="Y484" s="18">
        <f>+U484-W484</f>
        <v>4099496.3000000603</v>
      </c>
      <c r="Z484" s="37" t="str">
        <f>IF((+U484-W484)=(Y484),"  ",$AO$500)</f>
        <v>  </v>
      </c>
      <c r="AA484" s="40">
        <f>IF(W484&lt;0,IF(Y484=0,0,IF(OR(W484=0,U484=0),"N.M.",IF(ABS(Y484/W484)&gt;=10,"N.M.",Y484/(-W484)))),IF(Y484=0,0,IF(OR(W484=0,U484=0),"N.M.",IF(ABS(Y484/W484)&gt;=10,"N.M.",Y484/W484))))</f>
        <v>0.31012394564825757</v>
      </c>
      <c r="AB484" s="39"/>
      <c r="AC484" s="18">
        <v>39134525.63900014</v>
      </c>
      <c r="AD484" s="18"/>
      <c r="AE484" s="18">
        <v>22321365.42699988</v>
      </c>
      <c r="AF484" s="18"/>
      <c r="AG484" s="18">
        <f>+AC484-AE484</f>
        <v>16813160.212000262</v>
      </c>
      <c r="AH484" s="37" t="str">
        <f>IF((+AC484-AE484)=(AG484),"  ",$AO$500)</f>
        <v>  </v>
      </c>
      <c r="AI484" s="40">
        <f>IF(AE484&lt;0,IF(AG484=0,0,IF(OR(AE484=0,AC484=0),"N.M.",IF(ABS(AG484/AE484)&gt;=10,"N.M.",AG484/(-AE484)))),IF(AG484=0,0,IF(OR(AE484=0,AC484=0),"N.M.",IF(ABS(AG484/AE484)&gt;=10,"N.M.",AG484/AE484))))</f>
        <v>0.7532317082924997</v>
      </c>
      <c r="AJ484" s="39"/>
      <c r="AK484" s="39"/>
    </row>
    <row r="485" spans="1:36" ht="12.75">
      <c r="A485" s="1" t="s">
        <v>67</v>
      </c>
      <c r="C485" s="1" t="s">
        <v>1362</v>
      </c>
      <c r="E485" s="5">
        <v>0</v>
      </c>
      <c r="G485" s="5">
        <v>0</v>
      </c>
      <c r="I485" s="9">
        <f>+E485-G485</f>
        <v>0</v>
      </c>
      <c r="J485" s="44" t="str">
        <f>IF((+E485-G485)=(I485),"  ",$AO$500)</f>
        <v>  </v>
      </c>
      <c r="K485" s="38">
        <f>IF(G485&lt;0,IF(I485=0,0,IF(OR(G485=0,E485=0),"N.M.",IF(ABS(I485/G485)&gt;=10,"N.M.",I485/(-G485)))),IF(I485=0,0,IF(OR(G485=0,E485=0),"N.M.",IF(ABS(I485/G485)&gt;=10,"N.M.",I485/G485))))</f>
        <v>0</v>
      </c>
      <c r="L485" s="45"/>
      <c r="M485" s="5">
        <v>0</v>
      </c>
      <c r="N485" s="9"/>
      <c r="O485" s="5">
        <v>0</v>
      </c>
      <c r="P485" s="9"/>
      <c r="Q485" s="9">
        <f>+M485-O485</f>
        <v>0</v>
      </c>
      <c r="R485" s="44" t="str">
        <f>IF((+M485-O485)=(Q485),"  ",$AO$500)</f>
        <v>  </v>
      </c>
      <c r="S485" s="38">
        <f>IF(O485&lt;0,IF(Q485=0,0,IF(OR(O485=0,M485=0),"N.M.",IF(ABS(Q485/O485)&gt;=10,"N.M.",Q485/(-O485)))),IF(Q485=0,0,IF(OR(O485=0,M485=0),"N.M.",IF(ABS(Q485/O485)&gt;=10,"N.M.",Q485/O485))))</f>
        <v>0</v>
      </c>
      <c r="T485" s="45"/>
      <c r="U485" s="9">
        <v>0</v>
      </c>
      <c r="W485" s="9">
        <v>0</v>
      </c>
      <c r="Y485" s="9">
        <f>+U485-W485</f>
        <v>0</v>
      </c>
      <c r="Z485" s="44" t="str">
        <f>IF((+U485-W485)=(Y485),"  ",$AO$500)</f>
        <v>  </v>
      </c>
      <c r="AA485" s="38">
        <f>IF(W485&lt;0,IF(Y485=0,0,IF(OR(W485=0,U485=0),"N.M.",IF(ABS(Y485/W485)&gt;=10,"N.M.",Y485/(-W485)))),IF(Y485=0,0,IF(OR(W485=0,U485=0),"N.M.",IF(ABS(Y485/W485)&gt;=10,"N.M.",Y485/W485))))</f>
        <v>0</v>
      </c>
      <c r="AB485" s="45"/>
      <c r="AC485" s="9">
        <v>0</v>
      </c>
      <c r="AE485" s="9">
        <v>0</v>
      </c>
      <c r="AG485" s="9">
        <f>+AC485-AE485</f>
        <v>0</v>
      </c>
      <c r="AH485" s="44" t="str">
        <f>IF((+AC485-AE485)=(AG485),"  ",$AO$500)</f>
        <v>  </v>
      </c>
      <c r="AI485" s="38">
        <f>IF(AE485&lt;0,IF(AG485=0,0,IF(OR(AE485=0,AC485=0),"N.M.",IF(ABS(AG485/AE485)&gt;=10,"N.M.",AG485/(-AE485)))),IF(AG485=0,0,IF(OR(AE485=0,AC485=0),"N.M.",IF(ABS(AG485/AE485)&gt;=10,"N.M.",AG485/AE485))))</f>
        <v>0</v>
      </c>
      <c r="AJ485" s="45"/>
    </row>
    <row r="486" spans="3:36" ht="12.75">
      <c r="C486" s="2" t="s">
        <v>68</v>
      </c>
      <c r="D486" s="8"/>
      <c r="E486" s="8">
        <f>+E484-E485</f>
        <v>288262.2770000069</v>
      </c>
      <c r="F486" s="8"/>
      <c r="G486" s="8">
        <f>+G484-G485</f>
        <v>2121949.3799999873</v>
      </c>
      <c r="H486" s="18"/>
      <c r="I486" s="18">
        <f>+E486-G486</f>
        <v>-1833687.1029999803</v>
      </c>
      <c r="J486" s="37" t="str">
        <f>IF((+E486-G486)=(I486),"  ",$AO$500)</f>
        <v>  </v>
      </c>
      <c r="K486" s="40">
        <f>IF(G486&lt;0,IF(I486=0,0,IF(OR(G486=0,E486=0),"N.M.",IF(ABS(I486/G486)&gt;=10,"N.M.",I486/(-G486)))),IF(I486=0,0,IF(OR(G486=0,E486=0),"N.M.",IF(ABS(I486/G486)&gt;=10,"N.M.",I486/G486))))</f>
        <v>-0.8641521424983245</v>
      </c>
      <c r="L486" s="39"/>
      <c r="M486" s="8">
        <f>+M484-M485</f>
        <v>4045383.132000009</v>
      </c>
      <c r="N486" s="18"/>
      <c r="O486" s="8">
        <f>+O484-O485</f>
        <v>4120524.3550000126</v>
      </c>
      <c r="P486" s="18"/>
      <c r="Q486" s="18">
        <f>+M486-O486</f>
        <v>-75141.22300000349</v>
      </c>
      <c r="R486" s="37" t="str">
        <f>IF((+M486-O486)=(Q486),"  ",$AO$500)</f>
        <v>  </v>
      </c>
      <c r="S486" s="40">
        <f>IF(O486&lt;0,IF(Q486=0,0,IF(OR(O486=0,M486=0),"N.M.",IF(ABS(Q486/O486)&gt;=10,"N.M.",Q486/(-O486)))),IF(Q486=0,0,IF(OR(O486=0,M486=0),"N.M.",IF(ABS(Q486/O486)&gt;=10,"N.M.",Q486/O486))))</f>
        <v>-0.018235840035461522</v>
      </c>
      <c r="T486" s="39"/>
      <c r="U486" s="8">
        <f>+U484-U485</f>
        <v>17318392.672000006</v>
      </c>
      <c r="V486" s="18"/>
      <c r="W486" s="8">
        <f>+W484-W485</f>
        <v>13218896.371999945</v>
      </c>
      <c r="X486" s="18"/>
      <c r="Y486" s="18">
        <f>+U486-W486</f>
        <v>4099496.3000000603</v>
      </c>
      <c r="Z486" s="37" t="str">
        <f>IF((+U486-W486)=(Y486),"  ",$AO$500)</f>
        <v>  </v>
      </c>
      <c r="AA486" s="40">
        <f>IF(W486&lt;0,IF(Y486=0,0,IF(OR(W486=0,U486=0),"N.M.",IF(ABS(Y486/W486)&gt;=10,"N.M.",Y486/(-W486)))),IF(Y486=0,0,IF(OR(W486=0,U486=0),"N.M.",IF(ABS(Y486/W486)&gt;=10,"N.M.",Y486/W486))))</f>
        <v>0.31012394564825757</v>
      </c>
      <c r="AB486" s="39"/>
      <c r="AC486" s="8">
        <f>+AC484-AC485</f>
        <v>39134525.63900014</v>
      </c>
      <c r="AD486" s="18"/>
      <c r="AE486" s="8">
        <f>+AE484-AE485</f>
        <v>22321365.42699988</v>
      </c>
      <c r="AF486" s="18"/>
      <c r="AG486" s="18">
        <f>+AC486-AE486</f>
        <v>16813160.212000262</v>
      </c>
      <c r="AH486" s="37" t="str">
        <f>IF((+AC486-AE486)=(AG486),"  ",$AO$500)</f>
        <v>  </v>
      </c>
      <c r="AI486" s="40">
        <f>IF(AE486&lt;0,IF(AG486=0,0,IF(OR(AE486=0,AC486=0),"N.M.",IF(ABS(AG486/AE486)&gt;=10,"N.M.",AG486/(-AE486)))),IF(AG486=0,0,IF(OR(AE486=0,AC486=0),"N.M.",IF(ABS(AG486/AE486)&gt;=10,"N.M.",AG486/AE486))))</f>
        <v>0.7532317082924997</v>
      </c>
      <c r="AJ486" s="39"/>
    </row>
    <row r="487" spans="5:37" ht="12.75">
      <c r="E487" s="41" t="str">
        <f>IF(ABS(E455-E478+E482-E484)&gt;$AO$496,$AO$499," ")</f>
        <v> </v>
      </c>
      <c r="F487" s="27"/>
      <c r="G487" s="41" t="str">
        <f>IF(ABS(G455-G478+G482-G484)&gt;$AO$496,$AO$499," ")</f>
        <v> </v>
      </c>
      <c r="H487" s="42"/>
      <c r="I487" s="41" t="str">
        <f>IF(ABS(I455-I478+I482-I484)&gt;$AO$496,$AO$499," ")</f>
        <v> </v>
      </c>
      <c r="M487" s="41" t="str">
        <f>IF(ABS(M455-M478+M482-M484)&gt;$AO$496,$AO$499," ")</f>
        <v> </v>
      </c>
      <c r="N487" s="46"/>
      <c r="O487" s="41" t="str">
        <f>IF(ABS(O455-O478+O482-O484)&gt;$AO$496,$AO$499," ")</f>
        <v> </v>
      </c>
      <c r="P487" s="29"/>
      <c r="Q487" s="41" t="str">
        <f>IF(ABS(Q455-Q478+Q482-Q484)&gt;$AO$496,$AO$499," ")</f>
        <v> </v>
      </c>
      <c r="U487" s="41" t="str">
        <f>IF(ABS(U455-U478+U482-U484)&gt;$AO$496,$AO$499," ")</f>
        <v> </v>
      </c>
      <c r="V487" s="28"/>
      <c r="W487" s="41" t="str">
        <f>IF(ABS(W455-W478+W482-W484)&gt;$AO$496,$AO$499," ")</f>
        <v> </v>
      </c>
      <c r="X487" s="28"/>
      <c r="Y487" s="41" t="str">
        <f>IF(ABS(Y455-Y478+Y482-Y484)&gt;$AO$496,$AO$499," ")</f>
        <v> </v>
      </c>
      <c r="AC487" s="41" t="str">
        <f>IF(ABS(AC455-AC478+AC482-AC484)&gt;$AO$496,$AO$499," ")</f>
        <v> </v>
      </c>
      <c r="AD487" s="28"/>
      <c r="AE487" s="41" t="str">
        <f>IF(ABS(AE455-AE478+AE482-AE484)&gt;$AO$496,$AO$499," ")</f>
        <v> </v>
      </c>
      <c r="AF487" s="42"/>
      <c r="AG487" s="41" t="str">
        <f>IF(ABS(AG455-AG478+AG482-AG484)&gt;$AO$496,$AO$499," ")</f>
        <v> </v>
      </c>
      <c r="AK487" s="31"/>
    </row>
    <row r="488" spans="3:15" ht="12.75">
      <c r="C488" s="2" t="s">
        <v>69</v>
      </c>
      <c r="M488" s="5"/>
      <c r="O488" s="5"/>
    </row>
    <row r="489" spans="5:40" ht="12.75">
      <c r="E489" s="5" t="s">
        <v>13</v>
      </c>
      <c r="O489" s="5"/>
      <c r="AK489" s="31"/>
      <c r="AL489" s="31"/>
      <c r="AM489" s="31"/>
      <c r="AN489" s="31"/>
    </row>
    <row r="490" spans="3:40" ht="12.75">
      <c r="C490" s="1" t="s">
        <v>13</v>
      </c>
      <c r="E490" s="5" t="s">
        <v>13</v>
      </c>
      <c r="O490" s="5"/>
      <c r="AK490" s="31"/>
      <c r="AL490" s="31"/>
      <c r="AM490" s="31"/>
      <c r="AN490" s="31"/>
    </row>
    <row r="491" spans="3:45" ht="12.75">
      <c r="C491" s="1" t="s">
        <v>13</v>
      </c>
      <c r="E491" s="5" t="s">
        <v>13</v>
      </c>
      <c r="AK491" s="47" t="s">
        <v>70</v>
      </c>
      <c r="AL491" s="48"/>
      <c r="AM491" s="48"/>
      <c r="AN491" s="26"/>
      <c r="AO491" s="48"/>
      <c r="AP491" s="48"/>
      <c r="AQ491" s="31"/>
      <c r="AR491" s="31"/>
      <c r="AS491" s="31"/>
    </row>
    <row r="492" spans="5:45" ht="12.75">
      <c r="E492" s="5" t="s">
        <v>13</v>
      </c>
      <c r="AK492" s="49"/>
      <c r="AL492" s="49"/>
      <c r="AM492" s="49"/>
      <c r="AN492" s="25"/>
      <c r="AO492" s="49"/>
      <c r="AP492" s="49"/>
      <c r="AQ492" s="31"/>
      <c r="AR492" s="31"/>
      <c r="AS492" s="31"/>
    </row>
    <row r="493" spans="5:53" ht="12.75">
      <c r="E493" s="5" t="s">
        <v>13</v>
      </c>
      <c r="AK493" s="50" t="s">
        <v>71</v>
      </c>
      <c r="AL493" s="49"/>
      <c r="AM493" s="49"/>
      <c r="AN493" s="49"/>
      <c r="AO493" s="119" t="s">
        <v>1364</v>
      </c>
      <c r="AP493" s="49"/>
      <c r="AQ493" s="31"/>
      <c r="AR493" s="31"/>
      <c r="AS493" s="31"/>
      <c r="AT493" s="2"/>
      <c r="AU493" s="2"/>
      <c r="AV493" s="2"/>
      <c r="AW493" s="2"/>
      <c r="AX493" s="2"/>
      <c r="AY493" s="2"/>
      <c r="AZ493" s="2"/>
      <c r="BA493" s="2"/>
    </row>
    <row r="494" spans="1:42" ht="12.75">
      <c r="A494" s="31"/>
      <c r="B494" s="31"/>
      <c r="C494" s="31"/>
      <c r="AK494" s="25"/>
      <c r="AL494" s="25"/>
      <c r="AM494" s="25"/>
      <c r="AN494" s="25"/>
      <c r="AO494" s="25"/>
      <c r="AP494" s="49"/>
    </row>
    <row r="495" spans="1:42" ht="12.75">
      <c r="A495" s="31"/>
      <c r="B495" s="31"/>
      <c r="C495" s="31"/>
      <c r="AK495" s="25"/>
      <c r="AL495" s="25"/>
      <c r="AM495" s="25"/>
      <c r="AN495" s="25"/>
      <c r="AO495" s="25"/>
      <c r="AP495" s="49"/>
    </row>
    <row r="496" spans="1:42" ht="12.75">
      <c r="A496" s="31"/>
      <c r="B496" s="31"/>
      <c r="C496" s="31"/>
      <c r="AK496" s="51" t="s">
        <v>72</v>
      </c>
      <c r="AL496" s="25"/>
      <c r="AM496" s="49"/>
      <c r="AN496" s="49"/>
      <c r="AO496" s="25">
        <v>0.001</v>
      </c>
      <c r="AP496" s="49"/>
    </row>
    <row r="497" spans="1:42" ht="12.75">
      <c r="A497" s="31"/>
      <c r="B497" s="31"/>
      <c r="C497" s="31"/>
      <c r="AK497" s="51"/>
      <c r="AL497" s="25"/>
      <c r="AM497" s="25"/>
      <c r="AN497" s="25"/>
      <c r="AO497" s="25"/>
      <c r="AP497" s="49"/>
    </row>
    <row r="498" spans="1:42" ht="12.75">
      <c r="A498" s="31"/>
      <c r="B498" s="31"/>
      <c r="C498" s="31"/>
      <c r="AK498" s="25"/>
      <c r="AL498" s="25"/>
      <c r="AM498" s="25"/>
      <c r="AN498" s="25"/>
      <c r="AO498" s="25"/>
      <c r="AP498" s="49"/>
    </row>
    <row r="499" spans="1:42" ht="12.75">
      <c r="A499" s="31"/>
      <c r="B499" s="31"/>
      <c r="C499" s="31"/>
      <c r="AK499" s="51" t="s">
        <v>73</v>
      </c>
      <c r="AL499" s="51"/>
      <c r="AM499" s="49"/>
      <c r="AN499" s="49"/>
      <c r="AO499" s="52" t="s">
        <v>74</v>
      </c>
      <c r="AP499" s="49"/>
    </row>
    <row r="500" spans="1:42" ht="12.75">
      <c r="A500" s="31"/>
      <c r="B500" s="31"/>
      <c r="C500" s="31"/>
      <c r="AK500" s="51" t="s">
        <v>73</v>
      </c>
      <c r="AL500" s="25"/>
      <c r="AM500" s="25"/>
      <c r="AN500" s="49"/>
      <c r="AO500" s="52" t="s">
        <v>75</v>
      </c>
      <c r="AP500" s="49"/>
    </row>
    <row r="501" spans="1:42" ht="12.75">
      <c r="A501" s="31"/>
      <c r="B501" s="31"/>
      <c r="C501" s="31"/>
      <c r="AK501" s="51"/>
      <c r="AL501" s="25"/>
      <c r="AM501" s="25"/>
      <c r="AN501" s="52"/>
      <c r="AO501" s="25"/>
      <c r="AP501" s="49"/>
    </row>
    <row r="502" spans="1:42" ht="12.75">
      <c r="A502" s="31"/>
      <c r="B502" s="31"/>
      <c r="C502" s="31"/>
      <c r="AK502" s="25"/>
      <c r="AL502" s="25"/>
      <c r="AM502" s="25"/>
      <c r="AN502" s="25"/>
      <c r="AO502" s="25"/>
      <c r="AP502" s="49"/>
    </row>
    <row r="503" spans="1:42" ht="12.75">
      <c r="A503" s="31"/>
      <c r="B503" s="31"/>
      <c r="C503" s="31"/>
      <c r="AK503" s="51" t="s">
        <v>76</v>
      </c>
      <c r="AL503" s="25"/>
      <c r="AM503" s="25"/>
      <c r="AN503" s="49"/>
      <c r="AO503" s="53">
        <f>COUNTIF($E$398:$AJ$487,+AO499)</f>
        <v>0</v>
      </c>
      <c r="AP503" s="49"/>
    </row>
    <row r="504" spans="1:42" ht="12.75">
      <c r="A504" s="31"/>
      <c r="B504" s="31"/>
      <c r="C504" s="31"/>
      <c r="AK504" s="51" t="s">
        <v>76</v>
      </c>
      <c r="AL504" s="25"/>
      <c r="AM504" s="25"/>
      <c r="AN504" s="49"/>
      <c r="AO504" s="53">
        <f>COUNTIF($E$398:$AJ$487,+AO500)</f>
        <v>0</v>
      </c>
      <c r="AP504" s="49"/>
    </row>
    <row r="505" spans="1:42" ht="12.75">
      <c r="A505" s="31"/>
      <c r="B505" s="31"/>
      <c r="C505" s="31"/>
      <c r="AK505" s="49"/>
      <c r="AL505" s="49"/>
      <c r="AM505" s="49"/>
      <c r="AN505" s="49"/>
      <c r="AO505" s="54" t="s">
        <v>77</v>
      </c>
      <c r="AP505" s="49"/>
    </row>
    <row r="506" spans="1:42" ht="12.75">
      <c r="A506" s="31"/>
      <c r="B506" s="31"/>
      <c r="C506" s="31"/>
      <c r="AK506" s="51" t="s">
        <v>78</v>
      </c>
      <c r="AL506" s="25"/>
      <c r="AM506" s="25"/>
      <c r="AN506" s="49"/>
      <c r="AO506" s="53">
        <f>SUM(AO503:AO504)</f>
        <v>0</v>
      </c>
      <c r="AP506" s="49"/>
    </row>
    <row r="507" spans="1:42" ht="12.75">
      <c r="A507" s="31"/>
      <c r="B507" s="31"/>
      <c r="C507" s="31"/>
      <c r="AK507" s="49"/>
      <c r="AL507" s="25"/>
      <c r="AM507" s="25"/>
      <c r="AN507" s="25"/>
      <c r="AO507" s="55" t="s">
        <v>79</v>
      </c>
      <c r="AP507" s="49"/>
    </row>
    <row r="508" spans="1:42" ht="12.75">
      <c r="A508" s="31"/>
      <c r="B508" s="31"/>
      <c r="C508" s="31"/>
      <c r="AK508" s="80" t="s">
        <v>80</v>
      </c>
      <c r="AL508" s="81"/>
      <c r="AM508" s="81"/>
      <c r="AN508" s="82"/>
      <c r="AO508" s="81"/>
      <c r="AP508" s="83"/>
    </row>
    <row r="509" spans="1:42" ht="12.75">
      <c r="A509" s="31"/>
      <c r="B509" s="31"/>
      <c r="C509" s="31"/>
      <c r="AK509" s="84"/>
      <c r="AL509" s="84" t="s">
        <v>81</v>
      </c>
      <c r="AM509" s="84"/>
      <c r="AN509" s="120" t="s">
        <v>1365</v>
      </c>
      <c r="AO509" s="81"/>
      <c r="AP509" s="83"/>
    </row>
    <row r="510" spans="1:42" ht="12.75">
      <c r="A510" s="31"/>
      <c r="B510" s="31"/>
      <c r="C510" s="31"/>
      <c r="AK510" s="84"/>
      <c r="AL510" s="84" t="s">
        <v>82</v>
      </c>
      <c r="AM510" s="84"/>
      <c r="AN510" s="120" t="s">
        <v>1366</v>
      </c>
      <c r="AO510" s="81"/>
      <c r="AP510" s="83"/>
    </row>
    <row r="511" spans="1:42" ht="12.75">
      <c r="A511" s="31"/>
      <c r="B511" s="31"/>
      <c r="C511" s="31"/>
      <c r="AK511" s="87" t="s">
        <v>87</v>
      </c>
      <c r="AL511" s="88"/>
      <c r="AM511" s="88"/>
      <c r="AN511" s="88"/>
      <c r="AO511" s="89" t="str">
        <f>UPPER(TEXT(NvsElapsedTime,"hh:mm:ss"))</f>
        <v>00:00:18</v>
      </c>
      <c r="AP511" s="88"/>
    </row>
    <row r="512" spans="1:38" ht="12.75">
      <c r="A512" s="31"/>
      <c r="B512" s="31"/>
      <c r="C512" s="31"/>
      <c r="AL512" s="16"/>
    </row>
    <row r="513" spans="1:38" ht="12.75">
      <c r="A513" s="31"/>
      <c r="B513" s="31"/>
      <c r="C513" s="31"/>
      <c r="AL513" s="16"/>
    </row>
    <row r="514" spans="1:38" ht="12.75">
      <c r="A514" s="31"/>
      <c r="B514" s="31"/>
      <c r="C514" s="31"/>
      <c r="AL514" s="16"/>
    </row>
    <row r="515" spans="1:38" ht="12.75">
      <c r="A515" s="31"/>
      <c r="B515" s="31"/>
      <c r="C515" s="31"/>
      <c r="AL515" s="16"/>
    </row>
    <row r="516" spans="1:3" ht="12.75">
      <c r="A516" s="31"/>
      <c r="B516" s="31"/>
      <c r="C516" s="31"/>
    </row>
    <row r="517" spans="1:3" ht="12.75">
      <c r="A517" s="31"/>
      <c r="B517" s="31"/>
      <c r="C517" s="31"/>
    </row>
    <row r="518" spans="1:53" ht="12.75">
      <c r="A518" s="31"/>
      <c r="B518" s="31"/>
      <c r="C518" s="31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</row>
    <row r="519" spans="1:53" ht="12.75">
      <c r="A519" s="31"/>
      <c r="B519" s="31"/>
      <c r="C519" s="31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</row>
    <row r="520" spans="1:53" ht="12.75">
      <c r="A520" s="31"/>
      <c r="B520" s="31"/>
      <c r="C520" s="31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</row>
    <row r="521" spans="1:53" ht="12.75">
      <c r="A521" s="31"/>
      <c r="B521" s="31"/>
      <c r="C521" s="31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</row>
    <row r="522" spans="1:53" ht="12.75">
      <c r="A522" s="31"/>
      <c r="B522" s="31"/>
      <c r="C522" s="31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</row>
    <row r="523" spans="1:53" ht="12.75">
      <c r="A523" s="31"/>
      <c r="B523" s="31"/>
      <c r="C523" s="31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</row>
    <row r="524" spans="1:53" ht="12.75">
      <c r="A524" s="31"/>
      <c r="B524" s="31"/>
      <c r="C524" s="31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</row>
    <row r="525" spans="1:53" ht="12.75">
      <c r="A525" s="31"/>
      <c r="B525" s="31"/>
      <c r="C525" s="31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</row>
    <row r="526" spans="1:53" ht="12.75">
      <c r="A526" s="31"/>
      <c r="B526" s="31"/>
      <c r="C526" s="31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3" ht="12.75">
      <c r="A534" s="31"/>
      <c r="B534" s="31"/>
      <c r="C534" s="31"/>
    </row>
    <row r="535" spans="1:3" ht="12.75">
      <c r="A535" s="31"/>
      <c r="B535" s="31"/>
      <c r="C535" s="31"/>
    </row>
    <row r="536" spans="1:3" ht="12.75">
      <c r="A536" s="31"/>
      <c r="B536" s="31"/>
      <c r="C536" s="31"/>
    </row>
    <row r="537" spans="1:3" ht="12.75">
      <c r="A537" s="31"/>
      <c r="B537" s="31"/>
      <c r="C537" s="31"/>
    </row>
    <row r="538" spans="1:3" ht="12.75">
      <c r="A538" s="31"/>
      <c r="B538" s="31"/>
      <c r="C538" s="31"/>
    </row>
    <row r="539" spans="1:3" ht="12.75">
      <c r="A539" s="31"/>
      <c r="B539" s="31"/>
      <c r="C539" s="31"/>
    </row>
  </sheetData>
  <printOptions horizontalCentered="1"/>
  <pageMargins left="0.25" right="0.25" top="0.87" bottom="0.75" header="0.79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2012-01-25T22:19:37Z</cp:lastPrinted>
  <dcterms:created xsi:type="dcterms:W3CDTF">1997-11-19T15:48:19Z</dcterms:created>
  <dcterms:modified xsi:type="dcterms:W3CDTF">2012-01-25T22:19:40Z</dcterms:modified>
  <cp:category/>
  <cp:version/>
  <cp:contentType/>
  <cp:contentStatus/>
</cp:coreProperties>
</file>