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'Sheet1'!$N$567</definedName>
    <definedName name="End_Print2">'Sheet1'!$X$567</definedName>
    <definedName name="Keywords">'Modification History'!$C$15</definedName>
    <definedName name="NvsASD">"V2011-03-31"</definedName>
    <definedName name="NvsAutoDrillOk">"VN"</definedName>
    <definedName name="NvsDrillHyperLink" localSheetId="0">"http://psfinweb.aepsc.com/psp/fcm90prd_newwin/EMPLOYEE/ERP/c/REPORT_BOOKS.IC_RUN_DRILLDOWN.GBL?Action=A&amp;NVS_INSTANCE=2777380_2847486"</definedName>
    <definedName name="NvsElapsedTime">0.000451388892543036</definedName>
    <definedName name="NvsEndTime">40641.7544560185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'Sheet1'!$F$8:$N$567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'Sheet1'!$B$743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<sst xmlns="http://schemas.openxmlformats.org/spreadsheetml/2006/main" count="1662" uniqueCount="1543">
  <si>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</si>
  <si>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</si>
  <si>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</si>
  <si>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</si>
  <si>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</si>
  <si>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</si>
  <si>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</si>
  <si>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</si>
  <si>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</si>
  <si>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</si>
  <si>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</si>
  <si>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</si>
  <si>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</si>
  <si>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</si>
  <si>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</si>
  <si>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</si>
  <si>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</si>
  <si>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</si>
  <si>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</si>
  <si>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</si>
  <si>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</si>
  <si>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</si>
  <si>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</si>
  <si>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</si>
  <si>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</si>
  <si>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</si>
  <si>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</si>
  <si>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</si>
  <si>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</si>
  <si>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</si>
  <si>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</si>
  <si>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</si>
  <si>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</si>
  <si>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</si>
  <si>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</si>
  <si>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</si>
  <si>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</si>
  <si>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</si>
  <si>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</si>
  <si>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</si>
  <si>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</si>
  <si>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</si>
  <si>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</si>
  <si>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</si>
  <si>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</si>
  <si>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</si>
  <si>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</si>
  <si>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</si>
  <si>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</si>
  <si>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</si>
  <si>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</si>
  <si>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</si>
  <si>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</si>
  <si>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</si>
  <si>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</si>
  <si>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</si>
  <si>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</si>
  <si>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</si>
  <si>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</si>
  <si>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</si>
  <si>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</si>
  <si>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</si>
  <si>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</si>
  <si>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</si>
  <si>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</si>
  <si>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</si>
  <si>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</si>
  <si>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</si>
  <si>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</si>
  <si>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</si>
  <si>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</si>
  <si>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</si>
  <si>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</si>
  <si>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</si>
  <si>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</si>
  <si>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</si>
  <si>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</si>
  <si>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</si>
  <si>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</si>
  <si>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</si>
  <si>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</si>
  <si>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</si>
  <si>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</si>
  <si>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</si>
  <si>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</si>
  <si>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</si>
  <si>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</si>
  <si>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</si>
  <si>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</si>
  <si>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</si>
  <si>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</si>
  <si>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</si>
  <si>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</si>
  <si>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</si>
  <si>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</si>
  <si>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</si>
  <si>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</si>
  <si>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</si>
  <si>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</si>
  <si>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</si>
  <si>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</si>
  <si>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</si>
  <si>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</si>
  <si>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</si>
  <si>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</si>
  <si>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</si>
  <si>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</si>
  <si>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</si>
  <si>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</si>
  <si>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</si>
  <si>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</si>
  <si>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</si>
  <si>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</si>
  <si>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</si>
  <si>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</si>
  <si>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</si>
  <si>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</si>
  <si>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</si>
  <si>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</si>
  <si>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</si>
  <si>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</si>
  <si>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</si>
  <si>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</si>
  <si>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</si>
  <si>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</si>
  <si>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</si>
  <si>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</si>
  <si>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</si>
  <si>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</si>
  <si>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</si>
  <si>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</si>
  <si>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</si>
  <si>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</si>
  <si>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</si>
  <si>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</si>
  <si>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</si>
  <si>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</si>
  <si>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</si>
  <si>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2011-03-31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</si>
  <si>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</si>
  <si>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</si>
  <si>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</si>
  <si>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</si>
  <si>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</si>
  <si>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</si>
  <si>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</si>
  <si>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</si>
  <si>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</si>
  <si>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</si>
  <si>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</si>
  <si>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</si>
  <si>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</si>
  <si>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</si>
  <si>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</si>
  <si>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</si>
  <si>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</si>
  <si>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</si>
  <si>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</si>
  <si>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</si>
  <si>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</si>
  <si>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</si>
  <si>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</si>
  <si>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</si>
  <si>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</si>
  <si>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</si>
  <si>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</si>
  <si>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</si>
  <si>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</si>
  <si>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</si>
  <si>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</si>
  <si>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</si>
  <si>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</si>
  <si>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</si>
  <si>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</si>
  <si>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</si>
  <si>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</si>
  <si>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</si>
  <si>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</si>
  <si>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</si>
  <si>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</si>
  <si>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</si>
  <si>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</si>
  <si>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</si>
  <si>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</si>
  <si>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</si>
  <si>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</si>
  <si>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</si>
  <si>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</si>
  <si>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</si>
  <si>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</si>
  <si>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</si>
  <si>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</si>
  <si>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</si>
  <si>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</si>
  <si>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</si>
  <si>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</si>
  <si>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</si>
  <si>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</si>
  <si>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</si>
  <si>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</si>
  <si>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</si>
  <si>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</si>
  <si>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</si>
  <si>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</si>
  <si>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</si>
  <si>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</si>
  <si>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</si>
  <si>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</si>
  <si>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</si>
  <si>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</si>
  <si>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</si>
  <si>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</si>
  <si>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</si>
  <si>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</si>
  <si>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</si>
  <si>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</si>
  <si>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</si>
  <si>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</si>
  <si>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</si>
  <si>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</si>
  <si>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</si>
  <si>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</si>
  <si>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</si>
  <si>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</si>
  <si>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</si>
  <si>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</si>
  <si>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</si>
  <si>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</si>
  <si>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</si>
  <si>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</si>
  <si>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</si>
  <si>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</si>
  <si>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</si>
  <si>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</si>
  <si>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</si>
  <si>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</si>
  <si>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</si>
  <si>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</si>
  <si>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</si>
  <si>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</si>
  <si>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</si>
  <si>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</si>
  <si>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</si>
  <si>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</si>
  <si>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</si>
  <si>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</si>
  <si>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</si>
  <si>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</si>
  <si>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</si>
  <si>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</si>
  <si>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</si>
  <si>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</si>
  <si>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</si>
  <si>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</si>
  <si>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</si>
  <si>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</si>
  <si>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</si>
  <si>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</si>
  <si>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</si>
  <si>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</si>
  <si>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</si>
  <si>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</si>
  <si>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</si>
  <si>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</si>
  <si>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</si>
  <si>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</si>
  <si>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</si>
  <si>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</si>
  <si>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</si>
  <si>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</si>
  <si>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</si>
  <si>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</si>
  <si>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</si>
  <si>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</si>
  <si>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</si>
  <si>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</si>
  <si>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</si>
  <si>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</si>
  <si>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</si>
  <si>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</si>
  <si>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</si>
  <si>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</si>
  <si>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</si>
  <si>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</si>
  <si>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</si>
  <si>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</si>
  <si>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</si>
  <si>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</si>
  <si>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</si>
  <si>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</si>
  <si>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</si>
  <si>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</si>
  <si>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</si>
  <si>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</si>
  <si>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</si>
  <si>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</si>
  <si>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</si>
  <si>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</si>
  <si>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</si>
  <si>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</si>
  <si>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</si>
  <si>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</si>
  <si>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</si>
  <si>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</si>
  <si>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</si>
  <si>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</si>
  <si>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</si>
  <si>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</si>
  <si>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</si>
  <si>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</si>
  <si>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</si>
  <si>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</si>
  <si>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</si>
  <si>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</si>
  <si>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</si>
  <si>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</si>
  <si>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</si>
  <si>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</si>
  <si>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</si>
  <si>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</si>
  <si>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</si>
  <si>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</si>
  <si>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</si>
  <si>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</si>
  <si>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</si>
  <si>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</si>
  <si>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</si>
  <si>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</si>
  <si>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</si>
  <si>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</si>
  <si>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</si>
  <si>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</si>
  <si>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</si>
  <si>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</si>
  <si>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</si>
  <si>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</si>
  <si>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</si>
  <si>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</si>
  <si>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</si>
  <si>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</si>
  <si>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</si>
  <si>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</si>
  <si>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</si>
  <si>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</si>
  <si>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</si>
  <si>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</si>
  <si>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</si>
  <si>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</si>
  <si>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</si>
  <si>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</si>
  <si>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</si>
  <si>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</si>
  <si>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</si>
  <si>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</si>
  <si>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</si>
  <si>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</si>
  <si>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</si>
  <si>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</si>
  <si>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</si>
  <si>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</si>
  <si>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</si>
  <si>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</si>
  <si>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</si>
  <si>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</si>
  <si>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</si>
  <si>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</si>
  <si>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</si>
  <si>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</si>
  <si>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</si>
  <si>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</si>
  <si>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</si>
  <si>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</si>
  <si>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</si>
  <si>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</si>
  <si>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</si>
  <si>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</si>
  <si>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</si>
  <si>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</si>
  <si>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</si>
  <si>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</si>
  <si>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</si>
  <si>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</si>
  <si>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</si>
  <si>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</si>
  <si>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</si>
  <si>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</si>
  <si>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</si>
  <si>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</si>
  <si>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</si>
  <si>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</si>
  <si>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</si>
  <si>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</si>
  <si>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</si>
  <si>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</si>
  <si>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</si>
  <si>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</si>
  <si>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</si>
  <si>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</si>
  <si>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</si>
  <si>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</si>
  <si>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</si>
  <si>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</si>
  <si>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</si>
  <si>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</si>
  <si>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</si>
  <si>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</si>
  <si>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</si>
  <si>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</si>
  <si>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</si>
  <si>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</si>
  <si>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</si>
  <si>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</si>
  <si>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</si>
  <si>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</si>
  <si>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</si>
  <si>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</si>
  <si>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</si>
  <si>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</si>
  <si>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</si>
  <si>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</si>
  <si>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</si>
  <si>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</si>
  <si>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</si>
  <si>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</si>
  <si>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</si>
  <si>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</si>
  <si>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</si>
  <si>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</si>
  <si>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</si>
  <si>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</si>
  <si>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</si>
  <si>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</si>
  <si>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</si>
  <si>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</si>
  <si>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</si>
  <si>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</si>
  <si>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</si>
  <si>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</si>
  <si>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</si>
  <si>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</si>
  <si>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</si>
  <si>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</si>
  <si>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</si>
  <si>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</si>
  <si>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</si>
  <si>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</si>
  <si>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</si>
  <si>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</si>
  <si>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</si>
  <si>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</si>
  <si>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</si>
  <si>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</si>
  <si>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</si>
  <si>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</si>
  <si>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</si>
  <si>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</si>
  <si>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</si>
  <si>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</si>
  <si>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</si>
  <si>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</si>
  <si>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</si>
  <si>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</si>
  <si>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</si>
  <si>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</si>
  <si>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</si>
  <si>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</si>
  <si>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</si>
  <si>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</si>
  <si>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</si>
  <si>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</si>
  <si>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</si>
  <si>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</si>
  <si>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</si>
  <si>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</si>
  <si>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</si>
  <si>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</si>
  <si>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</si>
  <si>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</si>
  <si>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</si>
  <si>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</si>
  <si>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</si>
  <si>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</si>
  <si>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</si>
  <si>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</si>
  <si>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</si>
  <si>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</si>
  <si>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</si>
  <si>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</si>
  <si>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</si>
  <si>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</si>
  <si>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</si>
  <si>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</si>
  <si>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</si>
  <si>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</si>
  <si>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</si>
  <si>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</si>
  <si>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</si>
  <si>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</si>
  <si>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</si>
  <si>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</si>
  <si>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</si>
  <si>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</si>
  <si>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</si>
  <si>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</si>
  <si>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</si>
  <si>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</si>
  <si>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</si>
  <si>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</si>
  <si>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</si>
  <si>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</si>
  <si>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</si>
  <si>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</si>
  <si>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</si>
  <si>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</si>
  <si>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</si>
  <si>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</si>
  <si>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</si>
  <si>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</si>
  <si>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</si>
  <si>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</si>
  <si>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</si>
  <si>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</si>
  <si>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</si>
  <si>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</si>
  <si>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</si>
  <si>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</si>
  <si>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</si>
  <si>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</si>
  <si>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</si>
  <si>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</si>
  <si>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</si>
  <si>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</si>
  <si>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</si>
  <si>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</si>
  <si>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</si>
  <si>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</si>
  <si>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</si>
  <si>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</si>
  <si>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</si>
  <si>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</si>
  <si>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</si>
  <si>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</si>
  <si>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</si>
  <si>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</si>
  <si>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</si>
  <si>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</si>
  <si>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</si>
  <si>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</si>
  <si>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</si>
  <si>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</si>
  <si>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</si>
  <si>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</si>
  <si>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</si>
  <si>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</si>
  <si>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</si>
  <si>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</si>
  <si>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</si>
  <si>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</si>
  <si>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</si>
  <si>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</si>
  <si>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</si>
  <si>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</si>
  <si>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</si>
  <si>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</si>
  <si>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</si>
  <si>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</si>
  <si>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</si>
  <si>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</si>
  <si>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</si>
  <si>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</si>
  <si>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</si>
  <si>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</si>
  <si>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</si>
  <si>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</si>
  <si>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</si>
  <si>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</si>
  <si>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</si>
  <si>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</si>
  <si>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</si>
  <si>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</si>
  <si>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</si>
  <si>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</si>
  <si>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</si>
  <si>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</si>
  <si>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</si>
  <si>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</si>
  <si>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</si>
  <si>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</si>
  <si>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</si>
  <si>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</si>
  <si>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</si>
  <si>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</si>
  <si>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</si>
  <si>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</si>
  <si>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</si>
  <si>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</si>
  <si>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</si>
  <si>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</si>
  <si>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</si>
  <si>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</si>
  <si>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</si>
  <si>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</si>
  <si>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</si>
  <si>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</si>
  <si>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</si>
  <si>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</si>
  <si>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</si>
  <si>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</si>
  <si>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</si>
  <si>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</si>
  <si>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</si>
  <si>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</si>
  <si>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</si>
  <si>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</si>
  <si>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</si>
  <si>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</si>
  <si>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</si>
  <si>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</si>
  <si>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</si>
  <si>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</si>
  <si>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</si>
  <si>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</si>
  <si>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</si>
  <si>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</si>
  <si>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</si>
  <si>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</si>
  <si>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</si>
  <si>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</si>
  <si>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</si>
  <si>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</si>
  <si>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</si>
  <si>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</si>
  <si>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</si>
  <si>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</si>
  <si>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</si>
  <si>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</si>
  <si>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</si>
  <si>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</si>
  <si>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</si>
  <si>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</si>
  <si>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</si>
  <si>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</si>
  <si>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</si>
  <si>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</si>
  <si>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</si>
  <si>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</si>
  <si>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</si>
  <si>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</si>
  <si>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</si>
  <si>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</si>
  <si>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</si>
  <si>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</si>
  <si>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</si>
  <si>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</si>
  <si>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</si>
  <si>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</si>
  <si>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</si>
  <si>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</si>
  <si>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</si>
  <si>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</si>
  <si>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</si>
  <si>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</si>
  <si>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</si>
  <si>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</si>
  <si>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</si>
  <si>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</si>
  <si>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</si>
  <si>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</si>
  <si>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</si>
  <si>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</si>
  <si>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</si>
  <si>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</si>
  <si>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</si>
  <si>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</si>
  <si>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</si>
  <si>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</si>
  <si>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</si>
  <si>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</si>
  <si>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</si>
  <si>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</si>
  <si>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</si>
  <si>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</si>
  <si>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</si>
  <si>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</si>
  <si>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</si>
  <si>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</si>
  <si>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</si>
  <si>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</si>
  <si>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</si>
  <si>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</si>
  <si>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</si>
  <si>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%,V4561035</t>
  </si>
  <si>
    <t>4561035</t>
  </si>
  <si>
    <t>PJM Affiliated Trans NITS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</si>
  <si>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</si>
  <si>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</si>
  <si>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</si>
  <si>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</si>
  <si>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</si>
  <si>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</si>
  <si>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</si>
  <si>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</si>
  <si>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</si>
  <si>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</si>
  <si>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</si>
  <si>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</si>
  <si>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</si>
  <si>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</si>
  <si>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</si>
  <si>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</si>
  <si>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</si>
  <si>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</si>
  <si>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</si>
  <si>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</si>
  <si>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</si>
  <si>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</si>
  <si>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</si>
  <si>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</si>
  <si>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</si>
  <si>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</si>
  <si>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</si>
  <si>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</si>
  <si>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</si>
  <si>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</si>
  <si>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</si>
  <si>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</si>
  <si>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</si>
  <si>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</si>
  <si>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</si>
  <si>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</si>
  <si>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</si>
  <si>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</si>
  <si>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</si>
  <si>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</si>
  <si>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</si>
  <si>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</si>
  <si>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</si>
  <si>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</si>
  <si>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</si>
  <si>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</si>
  <si>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</si>
  <si>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</si>
  <si>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</si>
  <si>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</si>
  <si>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</si>
  <si>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</si>
  <si>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</si>
  <si>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</si>
  <si>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</si>
  <si>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</si>
  <si>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</si>
  <si>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</si>
  <si>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</si>
  <si>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</si>
  <si>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</si>
  <si>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</si>
  <si>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</si>
  <si>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</si>
  <si>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</si>
  <si>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</si>
  <si>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</si>
  <si>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</si>
  <si>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</si>
  <si>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</si>
  <si>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</si>
  <si>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</si>
  <si>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</si>
  <si>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</si>
  <si>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</si>
  <si>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</si>
  <si>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</si>
  <si>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</si>
  <si>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</si>
  <si>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</si>
  <si>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</si>
  <si>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</si>
  <si>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</si>
  <si>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</si>
  <si>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</si>
  <si>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</si>
  <si>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</si>
  <si>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</si>
  <si>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</si>
  <si>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</si>
  <si>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</si>
  <si>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</si>
  <si>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</si>
  <si>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</si>
  <si>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</si>
  <si>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</si>
  <si>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</si>
  <si>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</si>
  <si>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</si>
  <si>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</si>
  <si>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</si>
  <si>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</si>
  <si>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</si>
  <si>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</si>
  <si>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</si>
  <si>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</si>
  <si>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</si>
  <si>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</si>
  <si>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</si>
  <si>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</si>
  <si>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</si>
  <si>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</si>
  <si>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</si>
  <si>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</si>
  <si>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</si>
  <si>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</si>
  <si>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</si>
  <si>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</si>
  <si>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</si>
  <si>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</si>
  <si>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</si>
  <si>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</si>
  <si>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</si>
  <si>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</si>
  <si>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</si>
  <si>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</si>
  <si>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</si>
  <si>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</si>
  <si>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</si>
  <si>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</si>
  <si>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</si>
  <si>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</si>
  <si>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</si>
  <si>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</si>
  <si>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</si>
  <si>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</si>
  <si>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</si>
  <si>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</si>
  <si>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</si>
  <si>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</si>
  <si>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</si>
  <si>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</si>
  <si>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</si>
  <si>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</si>
  <si>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</si>
  <si>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</si>
  <si>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</si>
  <si>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</si>
  <si>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</si>
  <si>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</si>
  <si>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</si>
  <si>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</si>
  <si>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</si>
  <si>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</si>
  <si>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</si>
  <si>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</si>
  <si>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</si>
  <si>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</si>
  <si>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</si>
  <si>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</si>
  <si>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</si>
  <si>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</si>
  <si>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</si>
  <si>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</si>
  <si>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</si>
  <si>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</si>
  <si>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</si>
  <si>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</si>
  <si>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</si>
  <si>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</si>
  <si>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</si>
  <si>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</si>
  <si>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</si>
  <si>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</si>
  <si>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</si>
  <si>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</si>
  <si>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</si>
  <si>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</si>
  <si>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</si>
  <si>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</si>
  <si>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</si>
  <si>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</si>
  <si>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</si>
  <si>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</si>
  <si>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</si>
  <si>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</si>
  <si>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</si>
  <si>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</si>
  <si>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</si>
  <si>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</si>
  <si>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</si>
  <si>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</si>
  <si>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</si>
  <si>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</si>
  <si>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</si>
  <si>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</si>
  <si>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</si>
  <si>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</si>
  <si>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</si>
  <si>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</si>
  <si>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</si>
  <si>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</si>
  <si>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</si>
  <si>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</si>
  <si>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</si>
  <si>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</si>
  <si>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</si>
  <si>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</si>
  <si>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</si>
  <si>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</si>
  <si>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</si>
  <si>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</si>
  <si>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</si>
  <si>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</si>
  <si>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</si>
  <si>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</si>
  <si>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</si>
  <si>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</si>
  <si>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</si>
  <si>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</si>
  <si>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</si>
  <si>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</si>
  <si>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</si>
  <si>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</si>
  <si>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</si>
  <si>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</si>
  <si>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</si>
  <si>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</si>
  <si>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</si>
  <si>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</si>
  <si>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</si>
  <si>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</si>
  <si>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</si>
  <si>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</si>
  <si>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</si>
  <si>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</si>
  <si>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</si>
  <si>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</si>
  <si>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</si>
  <si>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</si>
  <si>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</si>
  <si>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</si>
  <si>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</si>
  <si>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</si>
  <si>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</si>
  <si>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</si>
  <si>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</si>
  <si>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</si>
  <si>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</si>
  <si>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</si>
  <si>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</si>
  <si>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</si>
  <si>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</si>
  <si>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</si>
  <si>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</si>
  <si>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</si>
  <si>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</si>
  <si>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</si>
  <si>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</si>
  <si>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</si>
  <si>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</si>
  <si>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</si>
  <si>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</si>
  <si>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</si>
  <si>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</si>
  <si>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</si>
  <si>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</si>
  <si>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</si>
  <si>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</si>
  <si>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</si>
  <si>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</si>
  <si>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</si>
  <si>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</si>
  <si>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</si>
  <si>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</si>
  <si>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</si>
  <si>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</si>
  <si>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</si>
  <si>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</si>
  <si>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</si>
  <si>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</si>
  <si>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</si>
  <si>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</si>
  <si>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</si>
  <si>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</si>
  <si>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</si>
  <si>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</si>
  <si>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</si>
  <si>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</si>
  <si>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</si>
  <si>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</si>
  <si>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</si>
  <si>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</si>
  <si>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</si>
  <si>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</si>
  <si>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</si>
  <si>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</si>
  <si>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</si>
  <si>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</si>
  <si>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%,V9230127</t>
  </si>
  <si>
    <t>9230127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</si>
  <si>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</si>
  <si>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</si>
  <si>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</si>
  <si>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</si>
  <si>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</si>
  <si>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</si>
  <si>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</si>
  <si>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</si>
  <si>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</si>
  <si>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</si>
  <si>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</si>
  <si>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</si>
  <si>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</si>
  <si>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</si>
  <si>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</si>
  <si>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</si>
  <si>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</si>
  <si>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</si>
  <si>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</si>
  <si>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</si>
  <si>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</si>
  <si>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</si>
  <si>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</si>
  <si>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</si>
  <si>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</si>
  <si>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</si>
  <si>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</si>
  <si>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</si>
  <si>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</si>
  <si>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</si>
  <si>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</si>
  <si>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</si>
  <si>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</si>
  <si>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</si>
  <si>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</si>
  <si>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</si>
  <si>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</si>
  <si>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</si>
  <si>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</si>
  <si>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</si>
  <si>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</si>
  <si>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</si>
  <si>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</si>
  <si>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</si>
  <si>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</si>
  <si>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</si>
  <si>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</si>
  <si>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</si>
  <si>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</si>
  <si>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</si>
  <si>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</si>
  <si>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</si>
  <si>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</si>
  <si>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</si>
  <si>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</si>
  <si>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</si>
  <si>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</si>
  <si>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</si>
  <si>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</si>
  <si>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</si>
  <si>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</si>
  <si>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</si>
  <si>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</si>
  <si>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</si>
  <si>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</si>
  <si>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</si>
  <si>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</si>
  <si>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</si>
  <si>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</si>
  <si>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</si>
  <si>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</si>
  <si>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</si>
  <si>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</si>
  <si>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</si>
  <si>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</si>
  <si>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</si>
  <si>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</si>
  <si>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</si>
  <si>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</si>
  <si>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</si>
  <si>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</si>
  <si>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</si>
  <si>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</si>
  <si>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</si>
  <si>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</si>
  <si>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</si>
  <si>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</si>
  <si>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</si>
  <si>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</si>
  <si>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</si>
  <si>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</si>
  <si>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</si>
  <si>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</si>
  <si>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</si>
  <si>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</si>
  <si>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</si>
  <si>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</si>
  <si>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</si>
  <si>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</si>
  <si>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</si>
  <si>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</si>
  <si>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</si>
  <si>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</si>
  <si>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</si>
  <si>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</si>
  <si>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</si>
  <si>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</si>
  <si>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</si>
  <si>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</si>
  <si>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</si>
  <si>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</si>
  <si>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</si>
  <si>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</si>
  <si>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</si>
  <si>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</si>
  <si>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</si>
  <si>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</si>
  <si>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</si>
  <si>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</si>
  <si>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</si>
  <si>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</si>
  <si>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</si>
  <si>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</si>
  <si>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</si>
  <si>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</si>
  <si>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</si>
  <si>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</si>
  <si>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</si>
  <si>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</si>
  <si>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</si>
  <si>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</si>
  <si>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</si>
  <si>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</si>
  <si>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</si>
  <si>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</si>
  <si>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</si>
  <si>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</si>
  <si>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</si>
  <si>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</si>
  <si>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</si>
  <si>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</si>
  <si>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</si>
  <si>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</si>
  <si>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</si>
  <si>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</si>
  <si>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</si>
  <si>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</si>
  <si>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</si>
  <si>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</si>
  <si>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</si>
  <si>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</si>
  <si>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</si>
  <si>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</si>
  <si>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</si>
  <si>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</si>
  <si>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</si>
  <si>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</si>
  <si>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</si>
  <si>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</si>
  <si>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</si>
  <si>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</si>
  <si>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</si>
  <si>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</si>
  <si>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</si>
  <si>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</si>
  <si>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</si>
  <si>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</si>
  <si>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</si>
  <si>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</si>
  <si>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</si>
  <si>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</si>
  <si>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</si>
  <si>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</si>
  <si>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</si>
  <si>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</si>
  <si>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</si>
  <si>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</si>
  <si>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</si>
  <si>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</si>
  <si>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</si>
  <si>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</si>
  <si>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</si>
  <si>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</si>
  <si>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</si>
  <si>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</si>
  <si>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</si>
  <si>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</si>
  <si>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</si>
  <si>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</si>
  <si>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</si>
  <si>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</si>
  <si>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</si>
  <si>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</si>
  <si>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</si>
  <si>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</si>
  <si>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</si>
  <si>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</si>
  <si>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</si>
  <si>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</si>
  <si>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</si>
  <si>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</si>
  <si>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</si>
  <si>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</si>
  <si>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</si>
  <si>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</si>
  <si>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</si>
  <si>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</si>
  <si>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</si>
  <si>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</si>
  <si>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</si>
  <si>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</si>
  <si>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</si>
  <si>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</si>
  <si>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</si>
  <si>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%,V408100811</t>
  </si>
  <si>
    <t>408100811</t>
  </si>
  <si>
    <t>%,V408101409</t>
  </si>
  <si>
    <t>408101409</t>
  </si>
  <si>
    <t>%,V408101410</t>
  </si>
  <si>
    <t>408101410</t>
  </si>
  <si>
    <t>%,V408101411</t>
  </si>
  <si>
    <t>408101411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</si>
  <si>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</si>
  <si>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</si>
  <si>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</si>
  <si>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</si>
  <si>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</si>
  <si>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</si>
  <si>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</si>
  <si>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</si>
  <si>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</si>
  <si>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</si>
  <si>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</si>
  <si>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</si>
  <si>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</si>
  <si>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</si>
  <si>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</si>
  <si>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</si>
  <si>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</si>
  <si>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</si>
  <si>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</si>
  <si>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</si>
  <si>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</si>
  <si>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</si>
  <si>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</si>
  <si>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</si>
  <si>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</si>
  <si>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</si>
  <si>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</si>
  <si>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</si>
  <si>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</si>
  <si>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</si>
  <si>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</si>
  <si>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</si>
  <si>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</si>
  <si>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</si>
  <si>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</si>
  <si>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</si>
  <si>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</si>
  <si>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</si>
  <si>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</si>
  <si>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</si>
  <si>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%,V408103608</t>
  </si>
  <si>
    <t>408103608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</si>
  <si>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</si>
  <si>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</si>
  <si>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</si>
  <si>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</si>
  <si>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</si>
  <si>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</si>
  <si>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</si>
  <si>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</si>
  <si>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</si>
  <si>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</si>
  <si>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</si>
  <si>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</si>
  <si>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</si>
  <si>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</si>
  <si>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</si>
  <si>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</si>
  <si>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</si>
  <si>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</si>
  <si>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</si>
  <si>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</si>
  <si>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</si>
  <si>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</si>
  <si>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</si>
  <si>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</si>
  <si>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</si>
  <si>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</si>
  <si>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</si>
  <si>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</si>
  <si>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</si>
  <si>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</si>
  <si>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</si>
  <si>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</si>
  <si>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</si>
  <si>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</si>
  <si>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</si>
  <si>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</si>
  <si>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</si>
  <si>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</si>
  <si>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</si>
  <si>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</si>
  <si>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</si>
  <si>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</si>
  <si>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</si>
  <si>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</si>
  <si>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</si>
  <si>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</si>
  <si>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</si>
  <si>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</si>
  <si>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</si>
  <si>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</si>
  <si>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</si>
  <si>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</si>
  <si>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</si>
  <si>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</si>
  <si>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</si>
  <si>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</si>
  <si>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</si>
  <si>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</si>
  <si>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</si>
  <si>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</si>
  <si>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</si>
  <si>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</si>
  <si>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</si>
  <si>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</si>
  <si>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</si>
  <si>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</si>
  <si>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</si>
  <si>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</si>
  <si>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</si>
  <si>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</si>
  <si>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</si>
  <si>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</si>
  <si>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</si>
  <si>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</si>
  <si>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</si>
  <si>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</si>
  <si>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</si>
  <si>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</si>
  <si>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</si>
  <si>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</si>
  <si>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</si>
  <si>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</si>
  <si>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</si>
  <si>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</si>
  <si>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</si>
  <si>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</si>
  <si>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</si>
  <si>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</si>
  <si>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</si>
  <si>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</si>
  <si>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</si>
  <si>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</si>
  <si>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</si>
  <si>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</si>
  <si>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</si>
  <si>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</si>
  <si>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</si>
  <si>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</si>
  <si>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</si>
  <si>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</si>
  <si>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</si>
  <si>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</si>
  <si>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</si>
  <si>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</si>
  <si>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</si>
  <si>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</si>
  <si>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</si>
  <si>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</si>
  <si>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</si>
  <si>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</si>
  <si>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</si>
  <si>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</si>
  <si>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</si>
  <si>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</si>
  <si>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</si>
  <si>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</si>
  <si>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</si>
  <si>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</si>
  <si>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</si>
  <si>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</si>
  <si>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</si>
  <si>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</si>
  <si>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</si>
  <si>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</si>
  <si>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</si>
  <si>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</si>
  <si>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</si>
  <si>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</si>
  <si>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</si>
  <si>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</si>
  <si>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</si>
  <si>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</si>
  <si>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</si>
  <si>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</si>
  <si>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</si>
  <si>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</si>
  <si>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</si>
  <si>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</si>
  <si>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</si>
  <si>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</si>
  <si>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</si>
  <si>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</si>
  <si>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</si>
  <si>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</si>
  <si>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</si>
  <si>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</si>
  <si>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</si>
  <si>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</si>
  <si>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</si>
  <si>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</si>
  <si>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</si>
  <si>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</si>
  <si>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</si>
  <si>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</si>
  <si>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</si>
  <si>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</si>
  <si>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</si>
  <si>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</si>
  <si>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</si>
  <si>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</si>
  <si>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</si>
  <si>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</si>
  <si>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</si>
  <si>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</si>
  <si>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</si>
  <si>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</si>
  <si>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</si>
  <si>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</si>
  <si>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</si>
  <si>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</si>
  <si>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</si>
  <si>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</si>
  <si>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</si>
  <si>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</si>
  <si>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</si>
  <si>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</si>
  <si>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</si>
  <si>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</si>
  <si>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</si>
  <si>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</si>
  <si>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</si>
  <si>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</si>
  <si>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</si>
  <si>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</si>
  <si>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</si>
  <si>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</si>
  <si>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</si>
  <si>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</si>
  <si>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</si>
  <si>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</si>
  <si>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</si>
  <si>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</si>
  <si>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</si>
  <si>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</si>
  <si>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</si>
  <si>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</si>
  <si>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</si>
  <si>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</si>
  <si>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</si>
  <si>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</si>
  <si>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</si>
  <si>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</si>
  <si>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</si>
  <si>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</si>
  <si>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</si>
  <si>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</si>
  <si>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</si>
  <si>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</si>
  <si>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</si>
  <si>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</si>
  <si>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</si>
  <si>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</si>
  <si>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</si>
  <si>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</si>
  <si>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</si>
  <si>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</si>
  <si>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</si>
  <si>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</si>
  <si>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</si>
  <si>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</si>
  <si>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</si>
  <si>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</si>
  <si>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</si>
  <si>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</si>
  <si>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</si>
  <si>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</si>
  <si>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</si>
  <si>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</si>
  <si>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</si>
  <si>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</si>
  <si>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</si>
  <si>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</si>
  <si>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</si>
  <si>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</si>
  <si>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</si>
  <si>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</si>
  <si>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</si>
  <si>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</si>
  <si>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</si>
  <si>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</si>
  <si>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</si>
  <si>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</si>
  <si>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</si>
  <si>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</si>
  <si>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</si>
  <si>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</si>
  <si>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</si>
  <si>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</si>
  <si>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</si>
  <si>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</si>
  <si>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</si>
  <si>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</si>
  <si>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</si>
  <si>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</si>
  <si>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</si>
  <si>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</si>
  <si>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</si>
  <si>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</si>
  <si>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</si>
  <si>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</si>
  <si>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SSA Expense Transfers IT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</si>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</sst>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0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196</v>
      </c>
      <c r="B1" s="14" t="s">
        <v>149</v>
      </c>
      <c r="C1" s="54" t="s">
        <v>150</v>
      </c>
      <c r="D1" s="15"/>
      <c r="E1" s="15"/>
      <c r="F1" s="15" t="s">
        <v>196</v>
      </c>
      <c r="G1" s="15" t="s">
        <v>197</v>
      </c>
      <c r="H1" s="90" t="s">
        <v>198</v>
      </c>
      <c r="I1" s="103" t="s">
        <v>198</v>
      </c>
      <c r="J1" s="104"/>
      <c r="K1" s="15" t="s">
        <v>365</v>
      </c>
      <c r="L1" s="15" t="s">
        <v>366</v>
      </c>
      <c r="M1" s="90" t="s">
        <v>198</v>
      </c>
      <c r="N1" s="103" t="s">
        <v>198</v>
      </c>
      <c r="O1" s="104"/>
      <c r="P1" s="15" t="s">
        <v>367</v>
      </c>
      <c r="Q1" s="15" t="s">
        <v>368</v>
      </c>
      <c r="R1" s="90" t="s">
        <v>198</v>
      </c>
      <c r="S1" s="103" t="s">
        <v>198</v>
      </c>
      <c r="T1" s="104"/>
      <c r="U1" s="15" t="s">
        <v>370</v>
      </c>
      <c r="V1" s="15" t="s">
        <v>369</v>
      </c>
      <c r="W1" s="90" t="s">
        <v>198</v>
      </c>
      <c r="X1" s="103" t="s">
        <v>198</v>
      </c>
    </row>
    <row r="2" spans="3:24" ht="12.75">
      <c r="C2" s="16"/>
      <c r="F2" s="122"/>
      <c r="G2" s="123" t="str">
        <f>IF($C$579="Error",$C$584,IF($C$585="Error",$C$581&amp;" - "&amp;$C$580,IF($C$585=$C$584,$C$585&amp;" - "&amp;$C$579,$C$585&amp;" - "&amp;$C$584)))</f>
        <v>Kentucky Power Corp Consol</v>
      </c>
      <c r="H2" s="18"/>
      <c r="I2" s="105"/>
      <c r="K2" s="122"/>
      <c r="L2" s="123" t="str">
        <f>IF($C$579="Error",$C$584,IF($C$585="Error",$C$581&amp;" - "&amp;$C$580,IF($C$585=$C$584,$C$585&amp;" -"&amp;$C$579,$C$585&amp;" - "&amp;$C$584)))</f>
        <v>Kentucky Power Corp Consol</v>
      </c>
      <c r="M2" s="18"/>
      <c r="N2" s="105"/>
      <c r="P2" s="122"/>
      <c r="Q2" s="123" t="str">
        <f>IF($C$579="Error",$C$584,IF($C$585="Error",$C$581&amp;" - "&amp;$C$580,IF($C$585=$C$584,$C$585&amp;" -"&amp;$C$579,$C$585&amp;" - "&amp;$C$584)))</f>
        <v>Kentucky Power Corp Consol</v>
      </c>
      <c r="R2" s="18"/>
      <c r="S2" s="105"/>
      <c r="U2" s="122"/>
      <c r="V2" s="123" t="str">
        <f>IF($C$579="Error",$C$584,IF($C$585="Error",$C$581&amp;" - "&amp;$C$580,IF($C$585=$C$584,$C$585&amp;" -"&amp;$C$579,$C$585&amp;" - "&amp;$C$584)))</f>
        <v>Kentucky Power Corp Consol</v>
      </c>
      <c r="W2" s="18"/>
      <c r="X2" s="105"/>
    </row>
    <row r="3" spans="3:24" ht="12.75">
      <c r="C3" s="20">
        <f>IF(C575&gt;0,"REPORT HAS "&amp;C575&amp;" DATA ERROR(S)","")</f>
      </c>
      <c r="F3" s="82"/>
      <c r="G3" s="124" t="s">
        <v>199</v>
      </c>
      <c r="H3" s="18"/>
      <c r="I3" s="105"/>
      <c r="K3" s="82"/>
      <c r="L3" s="124" t="s">
        <v>199</v>
      </c>
      <c r="M3" s="18"/>
      <c r="N3" s="105"/>
      <c r="P3" s="82"/>
      <c r="Q3" s="124" t="s">
        <v>199</v>
      </c>
      <c r="R3" s="18"/>
      <c r="S3" s="105"/>
      <c r="U3" s="82"/>
      <c r="V3" s="124" t="s">
        <v>199</v>
      </c>
      <c r="W3" s="18"/>
      <c r="X3" s="105"/>
    </row>
    <row r="4" spans="3:24" ht="12.75">
      <c r="C4" s="27"/>
      <c r="F4" s="121"/>
      <c r="G4" s="124" t="str">
        <f>TEXT(+$C$569,"MMMM YYYY")</f>
        <v>March 2011</v>
      </c>
      <c r="H4" s="18"/>
      <c r="I4" s="105"/>
      <c r="K4" s="121"/>
      <c r="L4" s="124" t="str">
        <f>TEXT(+$C$569,"MMMM YYYY")</f>
        <v>March 2011</v>
      </c>
      <c r="M4" s="18"/>
      <c r="N4" s="105"/>
      <c r="P4" s="121"/>
      <c r="Q4" s="124" t="str">
        <f>TEXT(+$C$569,"MMMM YYYY")</f>
        <v>March 2011</v>
      </c>
      <c r="R4" s="18"/>
      <c r="S4" s="105"/>
      <c r="U4" s="121"/>
      <c r="V4" s="124" t="str">
        <f>TEXT(+$C$569,"MMMM YYYY")</f>
        <v>March 2011</v>
      </c>
      <c r="W4" s="18"/>
      <c r="X4" s="105"/>
    </row>
    <row r="5" spans="2:24" ht="13.5" thickBot="1">
      <c r="B5" s="55" t="str">
        <f>"Run Date: "&amp;TEXT(NvsEndTime,"MM/DD/YYYY  hh:mm")</f>
        <v>Run Date: 04/08/2011  18:06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IF(C582&lt;&gt;"Error",C582,"")</f>
        <v>X_OPR_COS</v>
      </c>
      <c r="C6" s="47" t="str">
        <f>"Rpt ID: "&amp;C577&amp;"      Layout: "&amp;C578</f>
        <v>Rpt ID: GLR2100V      Layout: GLR2100V</v>
      </c>
      <c r="D6" s="19"/>
      <c r="E6" s="19"/>
      <c r="F6" s="84" t="s">
        <v>200</v>
      </c>
      <c r="G6" s="91"/>
      <c r="H6" s="59" t="s">
        <v>270</v>
      </c>
      <c r="I6" s="105"/>
      <c r="J6" s="109"/>
      <c r="K6" s="84" t="s">
        <v>202</v>
      </c>
      <c r="L6" s="91"/>
      <c r="M6" s="59" t="s">
        <v>270</v>
      </c>
      <c r="N6" s="105"/>
      <c r="O6" s="109"/>
      <c r="P6" s="84" t="s">
        <v>201</v>
      </c>
      <c r="Q6" s="91"/>
      <c r="R6" s="59" t="s">
        <v>270</v>
      </c>
      <c r="S6" s="105"/>
      <c r="T6" s="109"/>
      <c r="U6" s="84" t="s">
        <v>203</v>
      </c>
      <c r="V6" s="91"/>
      <c r="W6" s="59" t="s">
        <v>270</v>
      </c>
      <c r="X6" s="105"/>
    </row>
    <row r="7" spans="1:24" s="12" customFormat="1" ht="13.5" thickBot="1">
      <c r="A7" s="9"/>
      <c r="B7" s="21" t="str">
        <f>IF(C579="Error",""&amp;C585,IF(C585="Error",""&amp;C581,""&amp;C585))</f>
        <v>KYP_CORP_CONSOL</v>
      </c>
      <c r="C7" s="8" t="str">
        <f>IF($C$579="Error",NvsTreeASD&amp;" Acct: PRPT_ACCOUNT      BU: "&amp;+$C$586,IF(C585="Error",NvsTreeASD&amp;" Acct: PRPT_ACCOUNT     BU: "&amp;+$C$581,NvsTreeASD&amp;"  Acct: PRPT_ACCOUNT    BU: "&amp;+$C$585))</f>
        <v>V2099-01-01 Acct: PRPT_ACCOUNT      BU: GL_PRPT_CONS</v>
      </c>
      <c r="D7" s="5"/>
      <c r="E7" s="5"/>
      <c r="F7" s="85" t="str">
        <f>TEXT($C$569,"YYYY")</f>
        <v>2011</v>
      </c>
      <c r="G7" s="92">
        <f>+F7-1</f>
        <v>2010</v>
      </c>
      <c r="H7" s="24" t="s">
        <v>204</v>
      </c>
      <c r="I7" s="110" t="s">
        <v>205</v>
      </c>
      <c r="J7" s="111"/>
      <c r="K7" s="85" t="str">
        <f>TEXT($C$569,"YYYY")</f>
        <v>2011</v>
      </c>
      <c r="L7" s="92">
        <f>+K7-1</f>
        <v>2010</v>
      </c>
      <c r="M7" s="24" t="s">
        <v>204</v>
      </c>
      <c r="N7" s="110" t="s">
        <v>205</v>
      </c>
      <c r="O7" s="111"/>
      <c r="P7" s="85" t="str">
        <f>TEXT($C$569,"YYYY")</f>
        <v>2011</v>
      </c>
      <c r="Q7" s="92">
        <f>+P7-1</f>
        <v>2010</v>
      </c>
      <c r="R7" s="24" t="s">
        <v>204</v>
      </c>
      <c r="S7" s="110" t="s">
        <v>205</v>
      </c>
      <c r="T7" s="111"/>
      <c r="U7" s="85" t="str">
        <f>TEXT($C$569,"YYYY")</f>
        <v>2011</v>
      </c>
      <c r="V7" s="92">
        <f>+U7-1</f>
        <v>2010</v>
      </c>
      <c r="W7" s="24" t="s">
        <v>204</v>
      </c>
      <c r="X7" s="110" t="s">
        <v>205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406</v>
      </c>
      <c r="B10" s="14" t="s">
        <v>407</v>
      </c>
      <c r="C10" s="54" t="s">
        <v>408</v>
      </c>
      <c r="D10" s="15"/>
      <c r="E10" s="15"/>
      <c r="F10" s="15">
        <v>10047207.11</v>
      </c>
      <c r="G10" s="15">
        <v>7811019.51</v>
      </c>
      <c r="H10" s="90">
        <f>+F10-G10</f>
        <v>2236187.5999999996</v>
      </c>
      <c r="I10" s="103">
        <f>IF(G10&lt;0,IF(H10=0,0,IF(OR(G10=0,F10=0),"N.M.",IF(ABS(H10/G10)&gt;=10,"N.M.",H10/(-G10)))),IF(H10=0,0,IF(OR(G10=0,F10=0),"N.M.",IF(ABS(H10/G10)&gt;=10,"N.M.",H10/G10))))</f>
        <v>0.2862862648258831</v>
      </c>
      <c r="J10" s="104"/>
      <c r="K10" s="15">
        <v>37207859.47</v>
      </c>
      <c r="L10" s="15">
        <v>32068301.43</v>
      </c>
      <c r="M10" s="90">
        <f>+K10-L10</f>
        <v>5139558.039999999</v>
      </c>
      <c r="N10" s="103">
        <f>IF(L10&lt;0,IF(M10=0,0,IF(OR(L10=0,K10=0),"N.M.",IF(ABS(M10/L10)&gt;=10,"N.M.",M10/(-L10)))),IF(M10=0,0,IF(OR(L10=0,K10=0),"N.M.",IF(ABS(M10/L10)&gt;=10,"N.M.",M10/L10))))</f>
        <v>0.16026910721226806</v>
      </c>
      <c r="O10" s="104"/>
      <c r="P10" s="15">
        <v>37207859.47</v>
      </c>
      <c r="Q10" s="15">
        <v>32068301.43</v>
      </c>
      <c r="R10" s="90">
        <f>+P10-Q10</f>
        <v>5139558.039999999</v>
      </c>
      <c r="S10" s="103">
        <f>IF(Q10&lt;0,IF(R10=0,0,IF(OR(Q10=0,P10=0),"N.M.",IF(ABS(R10/Q10)&gt;=10,"N.M.",R10/(-Q10)))),IF(R10=0,0,IF(OR(Q10=0,P10=0),"N.M.",IF(ABS(R10/Q10)&gt;=10,"N.M.",R10/Q10))))</f>
        <v>0.16026910721226806</v>
      </c>
      <c r="T10" s="104"/>
      <c r="U10" s="15">
        <v>109621647.62</v>
      </c>
      <c r="V10" s="15">
        <v>85471476.16</v>
      </c>
      <c r="W10" s="90">
        <f>+U10-V10</f>
        <v>24150171.46000001</v>
      </c>
      <c r="X10" s="103">
        <f>IF(V10&lt;0,IF(W10=0,0,IF(OR(V10=0,U10=0),"N.M.",IF(ABS(W10/V10)&gt;=10,"N.M.",W10/(-V10)))),IF(W10=0,0,IF(OR(V10=0,U10=0),"N.M.",IF(ABS(W10/V10)&gt;=10,"N.M.",W10/V10))))</f>
        <v>0.2825524086514152</v>
      </c>
    </row>
    <row r="11" spans="1:24" s="14" customFormat="1" ht="12.75" hidden="1" outlineLevel="2">
      <c r="A11" s="14" t="s">
        <v>409</v>
      </c>
      <c r="B11" s="14" t="s">
        <v>410</v>
      </c>
      <c r="C11" s="54" t="s">
        <v>411</v>
      </c>
      <c r="D11" s="15"/>
      <c r="E11" s="15"/>
      <c r="F11" s="15">
        <v>4440964.28</v>
      </c>
      <c r="G11" s="15">
        <v>3156072.76</v>
      </c>
      <c r="H11" s="90">
        <f>+F11-G11</f>
        <v>1284891.5200000005</v>
      </c>
      <c r="I11" s="103">
        <f>IF(G11&lt;0,IF(H11=0,0,IF(OR(G11=0,F11=0),"N.M.",IF(ABS(H11/G11)&gt;=10,"N.M.",H11/(-G11)))),IF(H11=0,0,IF(OR(G11=0,F11=0),"N.M.",IF(ABS(H11/G11)&gt;=10,"N.M.",H11/G11))))</f>
        <v>0.40711720473770086</v>
      </c>
      <c r="J11" s="104"/>
      <c r="K11" s="15">
        <v>14630072.05</v>
      </c>
      <c r="L11" s="15">
        <v>12495357.82</v>
      </c>
      <c r="M11" s="90">
        <f>+K11-L11</f>
        <v>2134714.2300000004</v>
      </c>
      <c r="N11" s="103">
        <f>IF(L11&lt;0,IF(M11=0,0,IF(OR(L11=0,K11=0),"N.M.",IF(ABS(M11/L11)&gt;=10,"N.M.",M11/(-L11)))),IF(M11=0,0,IF(OR(L11=0,K11=0),"N.M.",IF(ABS(M11/L11)&gt;=10,"N.M.",M11/L11))))</f>
        <v>0.1708405842194602</v>
      </c>
      <c r="O11" s="104"/>
      <c r="P11" s="15">
        <v>14630072.05</v>
      </c>
      <c r="Q11" s="15">
        <v>12495357.82</v>
      </c>
      <c r="R11" s="90">
        <f>+P11-Q11</f>
        <v>2134714.2300000004</v>
      </c>
      <c r="S11" s="103">
        <f>IF(Q11&lt;0,IF(R11=0,0,IF(OR(Q11=0,P11=0),"N.M.",IF(ABS(R11/Q11)&gt;=10,"N.M.",R11/(-Q11)))),IF(R11=0,0,IF(OR(Q11=0,P11=0),"N.M.",IF(ABS(R11/Q11)&gt;=10,"N.M.",R11/Q11))))</f>
        <v>0.1708405842194602</v>
      </c>
      <c r="T11" s="104"/>
      <c r="U11" s="15">
        <v>53058256.150000006</v>
      </c>
      <c r="V11" s="15">
        <v>41260920.230000004</v>
      </c>
      <c r="W11" s="90">
        <f>+U11-V11</f>
        <v>11797335.920000002</v>
      </c>
      <c r="X11" s="103">
        <f>IF(V11&lt;0,IF(W11=0,0,IF(OR(V11=0,U11=0),"N.M.",IF(ABS(W11/V11)&gt;=10,"N.M.",W11/(-V11)))),IF(W11=0,0,IF(OR(V11=0,U11=0),"N.M.",IF(ABS(W11/V11)&gt;=10,"N.M.",W11/V11))))</f>
        <v>0.28592032979968274</v>
      </c>
    </row>
    <row r="12" spans="1:24" s="14" customFormat="1" ht="12.75" hidden="1" outlineLevel="2">
      <c r="A12" s="14" t="s">
        <v>412</v>
      </c>
      <c r="B12" s="14" t="s">
        <v>413</v>
      </c>
      <c r="C12" s="54" t="s">
        <v>414</v>
      </c>
      <c r="D12" s="15"/>
      <c r="E12" s="15"/>
      <c r="F12" s="15">
        <v>5658055.3100000005</v>
      </c>
      <c r="G12" s="15">
        <v>6152866.37</v>
      </c>
      <c r="H12" s="90">
        <f>+F12-G12</f>
        <v>-494811.0599999996</v>
      </c>
      <c r="I12" s="103">
        <f>IF(G12&lt;0,IF(H12=0,0,IF(OR(G12=0,F12=0),"N.M.",IF(ABS(H12/G12)&gt;=10,"N.M.",H12/(-G12)))),IF(H12=0,0,IF(OR(G12=0,F12=0),"N.M.",IF(ABS(H12/G12)&gt;=10,"N.M.",H12/G12))))</f>
        <v>-0.08041960124675998</v>
      </c>
      <c r="J12" s="104"/>
      <c r="K12" s="15">
        <v>22331953.11</v>
      </c>
      <c r="L12" s="15">
        <v>24222645.14</v>
      </c>
      <c r="M12" s="90">
        <f>+K12-L12</f>
        <v>-1890692.0300000012</v>
      </c>
      <c r="N12" s="103">
        <f>IF(L12&lt;0,IF(M12=0,0,IF(OR(L12=0,K12=0),"N.M.",IF(ABS(M12/L12)&gt;=10,"N.M.",M12/(-L12)))),IF(M12=0,0,IF(OR(L12=0,K12=0),"N.M.",IF(ABS(M12/L12)&gt;=10,"N.M.",M12/L12))))</f>
        <v>-0.07805473015322394</v>
      </c>
      <c r="O12" s="104"/>
      <c r="P12" s="15">
        <v>22331953.11</v>
      </c>
      <c r="Q12" s="15">
        <v>24222645.14</v>
      </c>
      <c r="R12" s="90">
        <f>+P12-Q12</f>
        <v>-1890692.0300000012</v>
      </c>
      <c r="S12" s="103">
        <f>IF(Q12&lt;0,IF(R12=0,0,IF(OR(Q12=0,P12=0),"N.M.",IF(ABS(R12/Q12)&gt;=10,"N.M.",R12/(-Q12)))),IF(R12=0,0,IF(OR(Q12=0,P12=0),"N.M.",IF(ABS(R12/Q12)&gt;=10,"N.M.",R12/Q12))))</f>
        <v>-0.07805473015322394</v>
      </c>
      <c r="T12" s="104"/>
      <c r="U12" s="15">
        <v>68641290.27</v>
      </c>
      <c r="V12" s="15">
        <v>69816120.98</v>
      </c>
      <c r="W12" s="90">
        <f>+U12-V12</f>
        <v>-1174830.7100000083</v>
      </c>
      <c r="X12" s="103">
        <f>IF(V12&lt;0,IF(W12=0,0,IF(OR(V12=0,U12=0),"N.M.",IF(ABS(W12/V12)&gt;=10,"N.M.",W12/(-V12)))),IF(W12=0,0,IF(OR(V12=0,U12=0),"N.M.",IF(ABS(W12/V12)&gt;=10,"N.M.",W12/V12))))</f>
        <v>-0.01682749905765401</v>
      </c>
    </row>
    <row r="13" spans="1:24" ht="12.75" hidden="1" outlineLevel="1">
      <c r="A13" s="1" t="s">
        <v>298</v>
      </c>
      <c r="B13" s="9" t="s">
        <v>283</v>
      </c>
      <c r="C13" s="66" t="s">
        <v>278</v>
      </c>
      <c r="D13" s="28"/>
      <c r="E13" s="28"/>
      <c r="F13" s="17">
        <v>20146226.700000003</v>
      </c>
      <c r="G13" s="17">
        <v>17119958.64</v>
      </c>
      <c r="H13" s="35">
        <f>+F13-G13</f>
        <v>3026268.0600000024</v>
      </c>
      <c r="I13" s="95">
        <f>IF(G13&lt;0,IF(H13=0,0,IF(OR(G13=0,F13=0),"N.M.",IF(ABS(H13/G13)&gt;=10,"N.M.",H13/(-G13)))),IF(H13=0,0,IF(OR(G13=0,F13=0),"N.M.",IF(ABS(H13/G13)&gt;=10,"N.M.",H13/G13))))</f>
        <v>0.17676842121155978</v>
      </c>
      <c r="K13" s="17">
        <v>74169884.63</v>
      </c>
      <c r="L13" s="17">
        <v>68786304.39</v>
      </c>
      <c r="M13" s="35">
        <f>+K13-L13</f>
        <v>5383580.239999995</v>
      </c>
      <c r="N13" s="95">
        <f>IF(L13&lt;0,IF(M13=0,0,IF(OR(L13=0,K13=0),"N.M.",IF(ABS(M13/L13)&gt;=10,"N.M.",M13/(-L13)))),IF(M13=0,0,IF(OR(L13=0,K13=0),"N.M.",IF(ABS(M13/L13)&gt;=10,"N.M.",M13/L13))))</f>
        <v>0.07826529260063937</v>
      </c>
      <c r="P13" s="17">
        <v>74169884.63</v>
      </c>
      <c r="Q13" s="17">
        <v>68786304.39</v>
      </c>
      <c r="R13" s="35">
        <f>+P13-Q13</f>
        <v>5383580.239999995</v>
      </c>
      <c r="S13" s="95">
        <f>IF(Q13&lt;0,IF(R13=0,0,IF(OR(Q13=0,P13=0),"N.M.",IF(ABS(R13/Q13)&gt;=10,"N.M.",R13/(-Q13)))),IF(R13=0,0,IF(OR(Q13=0,P13=0),"N.M.",IF(ABS(R13/Q13)&gt;=10,"N.M.",R13/Q13))))</f>
        <v>0.07826529260063937</v>
      </c>
      <c r="U13" s="17">
        <v>231321194.04000002</v>
      </c>
      <c r="V13" s="17">
        <v>196548517.37</v>
      </c>
      <c r="W13" s="35">
        <f>+U13-V13</f>
        <v>34772676.67000002</v>
      </c>
      <c r="X13" s="95">
        <f>IF(V13&lt;0,IF(W13=0,0,IF(OR(V13=0,U13=0),"N.M.",IF(ABS(W13/V13)&gt;=10,"N.M.",W13/(-V13)))),IF(W13=0,0,IF(OR(V13=0,U13=0),"N.M.",IF(ABS(W13/V13)&gt;=10,"N.M.",W13/V13))))</f>
        <v>0.1769165045622853</v>
      </c>
    </row>
    <row r="14" spans="1:24" s="14" customFormat="1" ht="12.75" hidden="1" outlineLevel="2">
      <c r="A14" s="14" t="s">
        <v>415</v>
      </c>
      <c r="B14" s="14" t="s">
        <v>416</v>
      </c>
      <c r="C14" s="54" t="s">
        <v>417</v>
      </c>
      <c r="D14" s="15"/>
      <c r="E14" s="15"/>
      <c r="F14" s="15">
        <v>6166179.83</v>
      </c>
      <c r="G14" s="15">
        <v>3979933.87</v>
      </c>
      <c r="H14" s="90">
        <f aca="true" t="shared" si="0" ref="H14:H20">+F14-G14</f>
        <v>2186245.96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0.5493171573727681</v>
      </c>
      <c r="J14" s="104"/>
      <c r="K14" s="15">
        <v>17665032.4</v>
      </c>
      <c r="L14" s="15">
        <v>14525052.4</v>
      </c>
      <c r="M14" s="90">
        <f aca="true" t="shared" si="2" ref="M14:M20">+K14-L14</f>
        <v>3139979.999999998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0.21617684491107228</v>
      </c>
      <c r="O14" s="104"/>
      <c r="P14" s="15">
        <v>17665032.4</v>
      </c>
      <c r="Q14" s="15">
        <v>14525052.4</v>
      </c>
      <c r="R14" s="90">
        <f aca="true" t="shared" si="4" ref="R14:R20">+P14-Q14</f>
        <v>3139979.999999998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0.21617684491107228</v>
      </c>
      <c r="T14" s="104"/>
      <c r="U14" s="15">
        <v>69842543.22999999</v>
      </c>
      <c r="V14" s="15">
        <v>55478861.589999996</v>
      </c>
      <c r="W14" s="90">
        <f aca="true" t="shared" si="6" ref="W14:W20">+U14-V14</f>
        <v>14363681.639999993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0.2589036838237688</v>
      </c>
    </row>
    <row r="15" spans="1:24" s="14" customFormat="1" ht="12.75" hidden="1" outlineLevel="2">
      <c r="A15" s="14" t="s">
        <v>418</v>
      </c>
      <c r="B15" s="14" t="s">
        <v>419</v>
      </c>
      <c r="C15" s="54" t="s">
        <v>420</v>
      </c>
      <c r="D15" s="15"/>
      <c r="E15" s="15"/>
      <c r="F15" s="15">
        <v>5202757.54</v>
      </c>
      <c r="G15" s="15">
        <v>3958827.37</v>
      </c>
      <c r="H15" s="90">
        <f t="shared" si="0"/>
        <v>1243930.17</v>
      </c>
      <c r="I15" s="103">
        <f t="shared" si="1"/>
        <v>0.3142168257768714</v>
      </c>
      <c r="J15" s="104"/>
      <c r="K15" s="15">
        <v>14708884.57</v>
      </c>
      <c r="L15" s="15">
        <v>12703548.96</v>
      </c>
      <c r="M15" s="90">
        <f t="shared" si="2"/>
        <v>2005335.6099999994</v>
      </c>
      <c r="N15" s="103">
        <f t="shared" si="3"/>
        <v>0.15785632946464428</v>
      </c>
      <c r="O15" s="104"/>
      <c r="P15" s="15">
        <v>14708884.57</v>
      </c>
      <c r="Q15" s="15">
        <v>12703548.96</v>
      </c>
      <c r="R15" s="90">
        <f t="shared" si="4"/>
        <v>2005335.6099999994</v>
      </c>
      <c r="S15" s="103">
        <f t="shared" si="5"/>
        <v>0.15785632946464428</v>
      </c>
      <c r="T15" s="104"/>
      <c r="U15" s="15">
        <v>59755387.05</v>
      </c>
      <c r="V15" s="15">
        <v>49979988.64</v>
      </c>
      <c r="W15" s="90">
        <f t="shared" si="6"/>
        <v>9775398.409999996</v>
      </c>
      <c r="X15" s="103">
        <f t="shared" si="7"/>
        <v>0.1955862471360497</v>
      </c>
    </row>
    <row r="16" spans="1:24" s="14" customFormat="1" ht="12.75" hidden="1" outlineLevel="2">
      <c r="A16" s="14" t="s">
        <v>421</v>
      </c>
      <c r="B16" s="14" t="s">
        <v>422</v>
      </c>
      <c r="C16" s="54" t="s">
        <v>423</v>
      </c>
      <c r="D16" s="15"/>
      <c r="E16" s="15"/>
      <c r="F16" s="15">
        <v>3838468.67</v>
      </c>
      <c r="G16" s="15">
        <v>2788407.49</v>
      </c>
      <c r="H16" s="90">
        <f t="shared" si="0"/>
        <v>1050061.1799999997</v>
      </c>
      <c r="I16" s="103">
        <f t="shared" si="1"/>
        <v>0.37658096378158834</v>
      </c>
      <c r="J16" s="104"/>
      <c r="K16" s="15">
        <v>10443955.51</v>
      </c>
      <c r="L16" s="15">
        <v>8876604.16</v>
      </c>
      <c r="M16" s="90">
        <f t="shared" si="2"/>
        <v>1567351.3499999996</v>
      </c>
      <c r="N16" s="103">
        <f t="shared" si="3"/>
        <v>0.17657105372151682</v>
      </c>
      <c r="O16" s="104"/>
      <c r="P16" s="15">
        <v>10443955.51</v>
      </c>
      <c r="Q16" s="15">
        <v>8876604.16</v>
      </c>
      <c r="R16" s="90">
        <f t="shared" si="4"/>
        <v>1567351.3499999996</v>
      </c>
      <c r="S16" s="103">
        <f t="shared" si="5"/>
        <v>0.17657105372151682</v>
      </c>
      <c r="T16" s="104"/>
      <c r="U16" s="15">
        <v>40557026.93</v>
      </c>
      <c r="V16" s="15">
        <v>35340234.239999995</v>
      </c>
      <c r="W16" s="90">
        <f t="shared" si="6"/>
        <v>5216792.690000005</v>
      </c>
      <c r="X16" s="103">
        <f t="shared" si="7"/>
        <v>0.14761624539815177</v>
      </c>
    </row>
    <row r="17" spans="1:24" s="14" customFormat="1" ht="12.75" hidden="1" outlineLevel="2">
      <c r="A17" s="14" t="s">
        <v>424</v>
      </c>
      <c r="B17" s="14" t="s">
        <v>425</v>
      </c>
      <c r="C17" s="54" t="s">
        <v>426</v>
      </c>
      <c r="D17" s="15"/>
      <c r="E17" s="15"/>
      <c r="F17" s="15">
        <v>1204846.74</v>
      </c>
      <c r="G17" s="15">
        <v>743467.53</v>
      </c>
      <c r="H17" s="90">
        <f t="shared" si="0"/>
        <v>461379.20999999996</v>
      </c>
      <c r="I17" s="103">
        <f t="shared" si="1"/>
        <v>0.6205774850718766</v>
      </c>
      <c r="J17" s="104"/>
      <c r="K17" s="15">
        <v>3443364.38</v>
      </c>
      <c r="L17" s="15">
        <v>2671863.42</v>
      </c>
      <c r="M17" s="90">
        <f t="shared" si="2"/>
        <v>771500.96</v>
      </c>
      <c r="N17" s="103">
        <f t="shared" si="3"/>
        <v>0.28875014876321786</v>
      </c>
      <c r="O17" s="104"/>
      <c r="P17" s="15">
        <v>3443364.38</v>
      </c>
      <c r="Q17" s="15">
        <v>2671863.42</v>
      </c>
      <c r="R17" s="90">
        <f t="shared" si="4"/>
        <v>771500.96</v>
      </c>
      <c r="S17" s="103">
        <f t="shared" si="5"/>
        <v>0.28875014876321786</v>
      </c>
      <c r="T17" s="104"/>
      <c r="U17" s="15">
        <v>12923993.71</v>
      </c>
      <c r="V17" s="15">
        <v>9908300.32</v>
      </c>
      <c r="W17" s="90">
        <f t="shared" si="6"/>
        <v>3015693.3900000006</v>
      </c>
      <c r="X17" s="103">
        <f t="shared" si="7"/>
        <v>0.3043603133337404</v>
      </c>
    </row>
    <row r="18" spans="1:24" s="14" customFormat="1" ht="12.75" hidden="1" outlineLevel="2">
      <c r="A18" s="14" t="s">
        <v>427</v>
      </c>
      <c r="B18" s="14" t="s">
        <v>428</v>
      </c>
      <c r="C18" s="54" t="s">
        <v>429</v>
      </c>
      <c r="D18" s="15"/>
      <c r="E18" s="15"/>
      <c r="F18" s="15">
        <v>1169392.02</v>
      </c>
      <c r="G18" s="15">
        <v>687896.6900000001</v>
      </c>
      <c r="H18" s="90">
        <f t="shared" si="0"/>
        <v>481495.32999999996</v>
      </c>
      <c r="I18" s="103">
        <f t="shared" si="1"/>
        <v>0.6999529682284122</v>
      </c>
      <c r="J18" s="104"/>
      <c r="K18" s="15">
        <v>3116854.15</v>
      </c>
      <c r="L18" s="15">
        <v>2477040.27</v>
      </c>
      <c r="M18" s="90">
        <f t="shared" si="2"/>
        <v>639813.8799999999</v>
      </c>
      <c r="N18" s="103">
        <f t="shared" si="3"/>
        <v>0.25829773046039334</v>
      </c>
      <c r="O18" s="104"/>
      <c r="P18" s="15">
        <v>3116854.15</v>
      </c>
      <c r="Q18" s="15">
        <v>2477040.27</v>
      </c>
      <c r="R18" s="90">
        <f t="shared" si="4"/>
        <v>639813.8799999999</v>
      </c>
      <c r="S18" s="103">
        <f t="shared" si="5"/>
        <v>0.25829773046039334</v>
      </c>
      <c r="T18" s="104"/>
      <c r="U18" s="15">
        <v>12284615.620000001</v>
      </c>
      <c r="V18" s="15">
        <v>9801302.42</v>
      </c>
      <c r="W18" s="90">
        <f t="shared" si="6"/>
        <v>2483313.200000001</v>
      </c>
      <c r="X18" s="103">
        <f t="shared" si="7"/>
        <v>0.2533656338297131</v>
      </c>
    </row>
    <row r="19" spans="1:24" s="14" customFormat="1" ht="12.75" hidden="1" outlineLevel="2">
      <c r="A19" s="14" t="s">
        <v>430</v>
      </c>
      <c r="B19" s="14" t="s">
        <v>431</v>
      </c>
      <c r="C19" s="54" t="s">
        <v>432</v>
      </c>
      <c r="D19" s="15"/>
      <c r="E19" s="15"/>
      <c r="F19" s="15">
        <v>3153556.94</v>
      </c>
      <c r="G19" s="15">
        <v>2851304.54</v>
      </c>
      <c r="H19" s="90">
        <f t="shared" si="0"/>
        <v>302252.3999999999</v>
      </c>
      <c r="I19" s="103">
        <f t="shared" si="1"/>
        <v>0.10600495168432619</v>
      </c>
      <c r="J19" s="104"/>
      <c r="K19" s="15">
        <v>9878261.97</v>
      </c>
      <c r="L19" s="15">
        <v>10118542.6</v>
      </c>
      <c r="M19" s="90">
        <f t="shared" si="2"/>
        <v>-240280.62999999896</v>
      </c>
      <c r="N19" s="103">
        <f t="shared" si="3"/>
        <v>-0.023746565043863032</v>
      </c>
      <c r="O19" s="104"/>
      <c r="P19" s="15">
        <v>9878261.97</v>
      </c>
      <c r="Q19" s="15">
        <v>10118542.6</v>
      </c>
      <c r="R19" s="90">
        <f t="shared" si="4"/>
        <v>-240280.62999999896</v>
      </c>
      <c r="S19" s="103">
        <f t="shared" si="5"/>
        <v>-0.023746565043863032</v>
      </c>
      <c r="T19" s="104"/>
      <c r="U19" s="15">
        <v>39206274.31</v>
      </c>
      <c r="V19" s="15">
        <v>40810698.48</v>
      </c>
      <c r="W19" s="90">
        <f t="shared" si="6"/>
        <v>-1604424.1699999943</v>
      </c>
      <c r="X19" s="103">
        <f t="shared" si="7"/>
        <v>-0.03931381303817357</v>
      </c>
    </row>
    <row r="20" spans="1:24" s="14" customFormat="1" ht="12.75" hidden="1" outlineLevel="2">
      <c r="A20" s="14" t="s">
        <v>433</v>
      </c>
      <c r="B20" s="14" t="s">
        <v>434</v>
      </c>
      <c r="C20" s="54" t="s">
        <v>435</v>
      </c>
      <c r="D20" s="15"/>
      <c r="E20" s="15"/>
      <c r="F20" s="15">
        <v>6629731.64</v>
      </c>
      <c r="G20" s="15">
        <v>6718311.52</v>
      </c>
      <c r="H20" s="90">
        <f t="shared" si="0"/>
        <v>-88579.87999999989</v>
      </c>
      <c r="I20" s="103">
        <f t="shared" si="1"/>
        <v>-0.013184842610573065</v>
      </c>
      <c r="J20" s="104"/>
      <c r="K20" s="15">
        <v>22408495.72</v>
      </c>
      <c r="L20" s="15">
        <v>21079422.98</v>
      </c>
      <c r="M20" s="90">
        <f t="shared" si="2"/>
        <v>1329072.7399999984</v>
      </c>
      <c r="N20" s="103">
        <f t="shared" si="3"/>
        <v>0.06305071733989173</v>
      </c>
      <c r="O20" s="104"/>
      <c r="P20" s="15">
        <v>22408495.72</v>
      </c>
      <c r="Q20" s="15">
        <v>21079422.98</v>
      </c>
      <c r="R20" s="90">
        <f t="shared" si="4"/>
        <v>1329072.7399999984</v>
      </c>
      <c r="S20" s="103">
        <f t="shared" si="5"/>
        <v>0.06305071733989173</v>
      </c>
      <c r="T20" s="104"/>
      <c r="U20" s="15">
        <v>88332484.25</v>
      </c>
      <c r="V20" s="15">
        <v>90899449.08</v>
      </c>
      <c r="W20" s="90">
        <f t="shared" si="6"/>
        <v>-2566964.829999998</v>
      </c>
      <c r="X20" s="103">
        <f t="shared" si="7"/>
        <v>-0.02823960822623721</v>
      </c>
    </row>
    <row r="21" spans="1:24" ht="12.75" hidden="1" outlineLevel="1">
      <c r="A21" s="1" t="s">
        <v>299</v>
      </c>
      <c r="B21" s="9" t="s">
        <v>283</v>
      </c>
      <c r="C21" s="66" t="s">
        <v>371</v>
      </c>
      <c r="D21" s="28"/>
      <c r="E21" s="28"/>
      <c r="F21" s="17">
        <v>27364933.380000003</v>
      </c>
      <c r="G21" s="17">
        <v>21728149.009999998</v>
      </c>
      <c r="H21" s="35">
        <f aca="true" t="shared" si="8" ref="H21:H26">+F21-G21</f>
        <v>5636784.370000005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0.2594231274558074</v>
      </c>
      <c r="J21" s="106" t="s">
        <v>280</v>
      </c>
      <c r="K21" s="17">
        <v>81664848.69999999</v>
      </c>
      <c r="L21" s="17">
        <v>72452074.79</v>
      </c>
      <c r="M21" s="35">
        <f aca="true" t="shared" si="10" ref="M21:M26">+K21-L21</f>
        <v>9212773.909999982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0.1271567989833681</v>
      </c>
      <c r="P21" s="17">
        <v>81664848.69999999</v>
      </c>
      <c r="Q21" s="17">
        <v>72452074.79</v>
      </c>
      <c r="R21" s="35">
        <f aca="true" t="shared" si="12" ref="R21:R26">+P21-Q21</f>
        <v>9212773.909999982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0.1271567989833681</v>
      </c>
      <c r="T21" s="106" t="s">
        <v>281</v>
      </c>
      <c r="U21" s="17">
        <v>322902325.1</v>
      </c>
      <c r="V21" s="17">
        <v>292218834.77000004</v>
      </c>
      <c r="W21" s="35">
        <f aca="true" t="shared" si="14" ref="W21:W26">+U21-V21</f>
        <v>30683490.329999983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0.10500175443567962</v>
      </c>
    </row>
    <row r="22" spans="1:24" ht="12.75" hidden="1" outlineLevel="1">
      <c r="A22" s="1" t="s">
        <v>300</v>
      </c>
      <c r="B22" s="9" t="s">
        <v>282</v>
      </c>
      <c r="C22" s="66" t="s">
        <v>284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280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281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436</v>
      </c>
      <c r="B23" s="14" t="s">
        <v>437</v>
      </c>
      <c r="C23" s="54" t="s">
        <v>438</v>
      </c>
      <c r="D23" s="15"/>
      <c r="E23" s="15"/>
      <c r="F23" s="15">
        <v>122272.26000000001</v>
      </c>
      <c r="G23" s="15">
        <v>79404.83</v>
      </c>
      <c r="H23" s="90">
        <f t="shared" si="8"/>
        <v>42867.43000000001</v>
      </c>
      <c r="I23" s="103">
        <f t="shared" si="9"/>
        <v>0.5398592251881907</v>
      </c>
      <c r="J23" s="104"/>
      <c r="K23" s="15">
        <v>295434.47000000003</v>
      </c>
      <c r="L23" s="15">
        <v>249734.71</v>
      </c>
      <c r="M23" s="90">
        <f t="shared" si="10"/>
        <v>45699.76000000004</v>
      </c>
      <c r="N23" s="103">
        <f t="shared" si="11"/>
        <v>0.18299322509073745</v>
      </c>
      <c r="O23" s="104"/>
      <c r="P23" s="15">
        <v>295434.47000000003</v>
      </c>
      <c r="Q23" s="15">
        <v>249734.71</v>
      </c>
      <c r="R23" s="90">
        <f t="shared" si="12"/>
        <v>45699.76000000004</v>
      </c>
      <c r="S23" s="103">
        <f t="shared" si="13"/>
        <v>0.18299322509073745</v>
      </c>
      <c r="T23" s="104"/>
      <c r="U23" s="15">
        <v>1222819.74</v>
      </c>
      <c r="V23" s="15">
        <v>1022782.96</v>
      </c>
      <c r="W23" s="90">
        <f t="shared" si="14"/>
        <v>200036.78000000003</v>
      </c>
      <c r="X23" s="103">
        <f t="shared" si="15"/>
        <v>0.19558086888737375</v>
      </c>
    </row>
    <row r="24" spans="1:24" s="14" customFormat="1" ht="12.75" hidden="1" outlineLevel="2">
      <c r="A24" s="14" t="s">
        <v>439</v>
      </c>
      <c r="B24" s="14" t="s">
        <v>440</v>
      </c>
      <c r="C24" s="54" t="s">
        <v>441</v>
      </c>
      <c r="D24" s="15"/>
      <c r="E24" s="15"/>
      <c r="F24" s="15">
        <v>26298.64</v>
      </c>
      <c r="G24" s="15">
        <v>22909.15</v>
      </c>
      <c r="H24" s="90">
        <f t="shared" si="8"/>
        <v>3389.489999999998</v>
      </c>
      <c r="I24" s="103">
        <f t="shared" si="9"/>
        <v>0.14795354694521612</v>
      </c>
      <c r="J24" s="104"/>
      <c r="K24" s="15">
        <v>74736.04000000001</v>
      </c>
      <c r="L24" s="15">
        <v>75909.99</v>
      </c>
      <c r="M24" s="90">
        <f t="shared" si="10"/>
        <v>-1173.949999999997</v>
      </c>
      <c r="N24" s="103">
        <f t="shared" si="11"/>
        <v>-0.015465026408250048</v>
      </c>
      <c r="O24" s="104"/>
      <c r="P24" s="15">
        <v>74736.04000000001</v>
      </c>
      <c r="Q24" s="15">
        <v>75909.99</v>
      </c>
      <c r="R24" s="90">
        <f t="shared" si="12"/>
        <v>-1173.949999999997</v>
      </c>
      <c r="S24" s="103">
        <f t="shared" si="13"/>
        <v>-0.015465026408250048</v>
      </c>
      <c r="T24" s="104"/>
      <c r="U24" s="15">
        <v>274006.96</v>
      </c>
      <c r="V24" s="15">
        <v>288404.67</v>
      </c>
      <c r="W24" s="90">
        <f t="shared" si="14"/>
        <v>-14397.709999999963</v>
      </c>
      <c r="X24" s="103">
        <f t="shared" si="15"/>
        <v>-0.04992190313700525</v>
      </c>
    </row>
    <row r="25" spans="1:24" ht="12.75" hidden="1" outlineLevel="1">
      <c r="A25" s="1" t="s">
        <v>301</v>
      </c>
      <c r="B25" s="9" t="s">
        <v>283</v>
      </c>
      <c r="C25" s="67" t="s">
        <v>279</v>
      </c>
      <c r="D25" s="28"/>
      <c r="E25" s="28"/>
      <c r="F25" s="125">
        <v>148570.90000000002</v>
      </c>
      <c r="G25" s="125">
        <v>102313.98000000001</v>
      </c>
      <c r="H25" s="128">
        <f t="shared" si="8"/>
        <v>46256.92000000001</v>
      </c>
      <c r="I25" s="96">
        <f t="shared" si="9"/>
        <v>0.45210752235422774</v>
      </c>
      <c r="J25" s="106" t="s">
        <v>280</v>
      </c>
      <c r="K25" s="125">
        <v>370170.51</v>
      </c>
      <c r="L25" s="125">
        <v>325644.7</v>
      </c>
      <c r="M25" s="128">
        <f t="shared" si="10"/>
        <v>44525.81</v>
      </c>
      <c r="N25" s="96">
        <f t="shared" si="11"/>
        <v>0.13673125955988227</v>
      </c>
      <c r="P25" s="125">
        <v>370170.51</v>
      </c>
      <c r="Q25" s="125">
        <v>325644.7</v>
      </c>
      <c r="R25" s="128">
        <f t="shared" si="12"/>
        <v>44525.81</v>
      </c>
      <c r="S25" s="96">
        <f t="shared" si="13"/>
        <v>0.13673125955988227</v>
      </c>
      <c r="T25" s="106" t="s">
        <v>281</v>
      </c>
      <c r="U25" s="125">
        <v>1496826.7</v>
      </c>
      <c r="V25" s="125">
        <v>1311187.63</v>
      </c>
      <c r="W25" s="128">
        <f t="shared" si="14"/>
        <v>185639.07000000007</v>
      </c>
      <c r="X25" s="96">
        <f t="shared" si="15"/>
        <v>0.14158085826358816</v>
      </c>
    </row>
    <row r="26" spans="1:24" ht="12.75" collapsed="1">
      <c r="A26" s="1" t="s">
        <v>302</v>
      </c>
      <c r="C26" s="62" t="s">
        <v>294</v>
      </c>
      <c r="D26" s="28"/>
      <c r="E26" s="28"/>
      <c r="F26" s="17">
        <v>47659730.98</v>
      </c>
      <c r="G26" s="17">
        <v>38950421.63</v>
      </c>
      <c r="H26" s="35">
        <f t="shared" si="8"/>
        <v>8709309.349999994</v>
      </c>
      <c r="I26" s="95">
        <f t="shared" si="9"/>
        <v>0.22359987351952046</v>
      </c>
      <c r="J26" s="106" t="s">
        <v>280</v>
      </c>
      <c r="K26" s="17">
        <v>156204903.83999997</v>
      </c>
      <c r="L26" s="17">
        <v>141564023.88</v>
      </c>
      <c r="M26" s="35">
        <f t="shared" si="10"/>
        <v>14640879.959999979</v>
      </c>
      <c r="N26" s="95">
        <f t="shared" si="11"/>
        <v>0.1034223212841891</v>
      </c>
      <c r="P26" s="17">
        <v>156204903.83999997</v>
      </c>
      <c r="Q26" s="17">
        <v>141564023.88</v>
      </c>
      <c r="R26" s="35">
        <f t="shared" si="12"/>
        <v>14640879.959999979</v>
      </c>
      <c r="S26" s="95">
        <f t="shared" si="13"/>
        <v>0.1034223212841891</v>
      </c>
      <c r="T26" s="106" t="s">
        <v>281</v>
      </c>
      <c r="U26" s="17">
        <v>555720345.84</v>
      </c>
      <c r="V26" s="17">
        <v>490078539.77</v>
      </c>
      <c r="W26" s="35">
        <f t="shared" si="14"/>
        <v>65641806.07000005</v>
      </c>
      <c r="X26" s="95">
        <f t="shared" si="15"/>
        <v>0.13394140070039912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442</v>
      </c>
      <c r="B28" s="14" t="s">
        <v>443</v>
      </c>
      <c r="C28" s="54" t="s">
        <v>444</v>
      </c>
      <c r="D28" s="15"/>
      <c r="E28" s="15"/>
      <c r="F28" s="15">
        <v>850926.79</v>
      </c>
      <c r="G28" s="15">
        <v>920241.02</v>
      </c>
      <c r="H28" s="90">
        <f aca="true" t="shared" si="16" ref="H28:H59">+F28-G28</f>
        <v>-69314.22999999998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-0.07532182166797996</v>
      </c>
      <c r="J28" s="104"/>
      <c r="K28" s="15">
        <v>2583762.95</v>
      </c>
      <c r="L28" s="15">
        <v>2932758.25</v>
      </c>
      <c r="M28" s="90">
        <f aca="true" t="shared" si="18" ref="M28:M59">+K28-L28</f>
        <v>-348995.2999999998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-0.11899900034378892</v>
      </c>
      <c r="O28" s="104"/>
      <c r="P28" s="15">
        <v>2583762.95</v>
      </c>
      <c r="Q28" s="15">
        <v>2932758.25</v>
      </c>
      <c r="R28" s="90">
        <f aca="true" t="shared" si="20" ref="R28:R59">+P28-Q28</f>
        <v>-348995.2999999998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-0.11899900034378892</v>
      </c>
      <c r="T28" s="104"/>
      <c r="U28" s="15">
        <v>11018917.219999999</v>
      </c>
      <c r="V28" s="15">
        <v>14427816.03</v>
      </c>
      <c r="W28" s="90">
        <f aca="true" t="shared" si="22" ref="W28:W59">+U28-V28</f>
        <v>-3408898.8100000005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-0.2362726834686428</v>
      </c>
    </row>
    <row r="29" spans="1:24" s="14" customFormat="1" ht="12.75" hidden="1" outlineLevel="2">
      <c r="A29" s="14" t="s">
        <v>445</v>
      </c>
      <c r="B29" s="14" t="s">
        <v>446</v>
      </c>
      <c r="C29" s="54" t="s">
        <v>447</v>
      </c>
      <c r="D29" s="15"/>
      <c r="E29" s="15"/>
      <c r="F29" s="15">
        <v>0</v>
      </c>
      <c r="G29" s="15">
        <v>755.8000000000001</v>
      </c>
      <c r="H29" s="90">
        <f t="shared" si="16"/>
        <v>-755.8000000000001</v>
      </c>
      <c r="I29" s="103" t="str">
        <f t="shared" si="17"/>
        <v>N.M.</v>
      </c>
      <c r="J29" s="104"/>
      <c r="K29" s="15">
        <v>0</v>
      </c>
      <c r="L29" s="15">
        <v>2213.8</v>
      </c>
      <c r="M29" s="90">
        <f t="shared" si="18"/>
        <v>-2213.8</v>
      </c>
      <c r="N29" s="103" t="str">
        <f t="shared" si="19"/>
        <v>N.M.</v>
      </c>
      <c r="O29" s="104"/>
      <c r="P29" s="15">
        <v>0</v>
      </c>
      <c r="Q29" s="15">
        <v>2213.8</v>
      </c>
      <c r="R29" s="90">
        <f t="shared" si="20"/>
        <v>-2213.8</v>
      </c>
      <c r="S29" s="103" t="str">
        <f t="shared" si="21"/>
        <v>N.M.</v>
      </c>
      <c r="T29" s="104"/>
      <c r="U29" s="15">
        <v>8442.89</v>
      </c>
      <c r="V29" s="15">
        <v>56260.29</v>
      </c>
      <c r="W29" s="90">
        <f t="shared" si="22"/>
        <v>-47817.4</v>
      </c>
      <c r="X29" s="103">
        <f t="shared" si="23"/>
        <v>-0.8499316302848777</v>
      </c>
    </row>
    <row r="30" spans="1:24" s="14" customFormat="1" ht="12.75" hidden="1" outlineLevel="2">
      <c r="A30" s="14" t="s">
        <v>448</v>
      </c>
      <c r="B30" s="14" t="s">
        <v>449</v>
      </c>
      <c r="C30" s="54" t="s">
        <v>450</v>
      </c>
      <c r="D30" s="15"/>
      <c r="E30" s="15"/>
      <c r="F30" s="15">
        <v>0</v>
      </c>
      <c r="G30" s="15">
        <v>30210.56</v>
      </c>
      <c r="H30" s="90">
        <f t="shared" si="16"/>
        <v>-30210.56</v>
      </c>
      <c r="I30" s="103" t="str">
        <f t="shared" si="17"/>
        <v>N.M.</v>
      </c>
      <c r="J30" s="104"/>
      <c r="K30" s="15">
        <v>0</v>
      </c>
      <c r="L30" s="15">
        <v>91319.95</v>
      </c>
      <c r="M30" s="90">
        <f t="shared" si="18"/>
        <v>-91319.95</v>
      </c>
      <c r="N30" s="103" t="str">
        <f t="shared" si="19"/>
        <v>N.M.</v>
      </c>
      <c r="O30" s="104"/>
      <c r="P30" s="15">
        <v>0</v>
      </c>
      <c r="Q30" s="15">
        <v>91319.95</v>
      </c>
      <c r="R30" s="90">
        <f t="shared" si="20"/>
        <v>-91319.95</v>
      </c>
      <c r="S30" s="103" t="str">
        <f t="shared" si="21"/>
        <v>N.M.</v>
      </c>
      <c r="T30" s="104"/>
      <c r="U30" s="15">
        <v>245322.76</v>
      </c>
      <c r="V30" s="15">
        <v>693687.2</v>
      </c>
      <c r="W30" s="90">
        <f t="shared" si="22"/>
        <v>-448364.43999999994</v>
      </c>
      <c r="X30" s="103">
        <f t="shared" si="23"/>
        <v>-0.6463495938803541</v>
      </c>
    </row>
    <row r="31" spans="1:24" s="14" customFormat="1" ht="12.75" hidden="1" outlineLevel="2">
      <c r="A31" s="14" t="s">
        <v>451</v>
      </c>
      <c r="B31" s="14" t="s">
        <v>452</v>
      </c>
      <c r="C31" s="54" t="s">
        <v>453</v>
      </c>
      <c r="D31" s="15"/>
      <c r="E31" s="15"/>
      <c r="F31" s="15">
        <v>3630681.75</v>
      </c>
      <c r="G31" s="15">
        <v>5235008.06</v>
      </c>
      <c r="H31" s="90">
        <f t="shared" si="16"/>
        <v>-1604326.3099999996</v>
      </c>
      <c r="I31" s="103">
        <f t="shared" si="17"/>
        <v>-0.30646109645149233</v>
      </c>
      <c r="J31" s="104"/>
      <c r="K31" s="15">
        <v>10111497.23</v>
      </c>
      <c r="L31" s="15">
        <v>14892277.96</v>
      </c>
      <c r="M31" s="90">
        <f t="shared" si="18"/>
        <v>-4780780.73</v>
      </c>
      <c r="N31" s="103">
        <f t="shared" si="19"/>
        <v>-0.3210241403525348</v>
      </c>
      <c r="O31" s="104"/>
      <c r="P31" s="15">
        <v>10111497.23</v>
      </c>
      <c r="Q31" s="15">
        <v>14892277.96</v>
      </c>
      <c r="R31" s="90">
        <f t="shared" si="20"/>
        <v>-4780780.73</v>
      </c>
      <c r="S31" s="103">
        <f t="shared" si="21"/>
        <v>-0.3210241403525348</v>
      </c>
      <c r="T31" s="104"/>
      <c r="U31" s="15">
        <v>54490351.89</v>
      </c>
      <c r="V31" s="15">
        <v>59735875.08</v>
      </c>
      <c r="W31" s="90">
        <f t="shared" si="22"/>
        <v>-5245523.189999998</v>
      </c>
      <c r="X31" s="103">
        <f t="shared" si="23"/>
        <v>-0.08781194186868514</v>
      </c>
    </row>
    <row r="32" spans="1:24" s="14" customFormat="1" ht="12.75" hidden="1" outlineLevel="2">
      <c r="A32" s="14" t="s">
        <v>454</v>
      </c>
      <c r="B32" s="14" t="s">
        <v>455</v>
      </c>
      <c r="C32" s="54" t="s">
        <v>456</v>
      </c>
      <c r="D32" s="15"/>
      <c r="E32" s="15"/>
      <c r="F32" s="15">
        <v>-2870388.81</v>
      </c>
      <c r="G32" s="15">
        <v>-4250587.04</v>
      </c>
      <c r="H32" s="90">
        <f t="shared" si="16"/>
        <v>1380198.23</v>
      </c>
      <c r="I32" s="103">
        <f t="shared" si="17"/>
        <v>0.3247076737899243</v>
      </c>
      <c r="J32" s="104"/>
      <c r="K32" s="15">
        <v>-8237689.76</v>
      </c>
      <c r="L32" s="15">
        <v>-12600438.69</v>
      </c>
      <c r="M32" s="90">
        <f t="shared" si="18"/>
        <v>4362748.93</v>
      </c>
      <c r="N32" s="103">
        <f t="shared" si="19"/>
        <v>0.346237860231198</v>
      </c>
      <c r="O32" s="104"/>
      <c r="P32" s="15">
        <v>-8237689.76</v>
      </c>
      <c r="Q32" s="15">
        <v>-12600438.69</v>
      </c>
      <c r="R32" s="90">
        <f t="shared" si="20"/>
        <v>4362748.93</v>
      </c>
      <c r="S32" s="103">
        <f t="shared" si="21"/>
        <v>0.346237860231198</v>
      </c>
      <c r="T32" s="104"/>
      <c r="U32" s="15">
        <v>-45971851.839999996</v>
      </c>
      <c r="V32" s="15">
        <v>-52165615.16</v>
      </c>
      <c r="W32" s="90">
        <f t="shared" si="22"/>
        <v>6193763.32</v>
      </c>
      <c r="X32" s="103">
        <f t="shared" si="23"/>
        <v>0.11873268054067362</v>
      </c>
    </row>
    <row r="33" spans="1:24" s="14" customFormat="1" ht="12.75" hidden="1" outlineLevel="2">
      <c r="A33" s="14" t="s">
        <v>457</v>
      </c>
      <c r="B33" s="14" t="s">
        <v>458</v>
      </c>
      <c r="C33" s="54" t="s">
        <v>459</v>
      </c>
      <c r="D33" s="15"/>
      <c r="E33" s="15"/>
      <c r="F33" s="15">
        <v>233698.32</v>
      </c>
      <c r="G33" s="15">
        <v>198256.69</v>
      </c>
      <c r="H33" s="90">
        <f t="shared" si="16"/>
        <v>35441.630000000005</v>
      </c>
      <c r="I33" s="103">
        <f t="shared" si="17"/>
        <v>0.178766376055204</v>
      </c>
      <c r="J33" s="104"/>
      <c r="K33" s="15">
        <v>785472.4</v>
      </c>
      <c r="L33" s="15">
        <v>712153.81</v>
      </c>
      <c r="M33" s="90">
        <f t="shared" si="18"/>
        <v>73318.58999999997</v>
      </c>
      <c r="N33" s="103">
        <f t="shared" si="19"/>
        <v>0.10295330723569387</v>
      </c>
      <c r="O33" s="104"/>
      <c r="P33" s="15">
        <v>785472.4</v>
      </c>
      <c r="Q33" s="15">
        <v>712153.81</v>
      </c>
      <c r="R33" s="90">
        <f t="shared" si="20"/>
        <v>73318.58999999997</v>
      </c>
      <c r="S33" s="103">
        <f t="shared" si="21"/>
        <v>0.10295330723569387</v>
      </c>
      <c r="T33" s="104"/>
      <c r="U33" s="15">
        <v>2713898.98</v>
      </c>
      <c r="V33" s="15">
        <v>2577197.56</v>
      </c>
      <c r="W33" s="90">
        <f t="shared" si="22"/>
        <v>136701.41999999993</v>
      </c>
      <c r="X33" s="103">
        <f t="shared" si="23"/>
        <v>0.0530426623560826</v>
      </c>
    </row>
    <row r="34" spans="1:24" s="14" customFormat="1" ht="12.75" hidden="1" outlineLevel="2">
      <c r="A34" s="14" t="s">
        <v>460</v>
      </c>
      <c r="B34" s="14" t="s">
        <v>461</v>
      </c>
      <c r="C34" s="54" t="s">
        <v>462</v>
      </c>
      <c r="D34" s="15"/>
      <c r="E34" s="15"/>
      <c r="F34" s="15">
        <v>1282170.76</v>
      </c>
      <c r="G34" s="15">
        <v>2259813.28</v>
      </c>
      <c r="H34" s="90">
        <f t="shared" si="16"/>
        <v>-977642.5199999998</v>
      </c>
      <c r="I34" s="103">
        <f t="shared" si="17"/>
        <v>-0.4326209287521312</v>
      </c>
      <c r="J34" s="104"/>
      <c r="K34" s="15">
        <v>3978489.15</v>
      </c>
      <c r="L34" s="15">
        <v>6457033.66</v>
      </c>
      <c r="M34" s="90">
        <f t="shared" si="18"/>
        <v>-2478544.5100000002</v>
      </c>
      <c r="N34" s="103">
        <f t="shared" si="19"/>
        <v>-0.3838518800597363</v>
      </c>
      <c r="O34" s="104"/>
      <c r="P34" s="15">
        <v>3978489.15</v>
      </c>
      <c r="Q34" s="15">
        <v>6457033.66</v>
      </c>
      <c r="R34" s="90">
        <f t="shared" si="20"/>
        <v>-2478544.5100000002</v>
      </c>
      <c r="S34" s="103">
        <f t="shared" si="21"/>
        <v>-0.3838518800597363</v>
      </c>
      <c r="T34" s="104"/>
      <c r="U34" s="15">
        <v>24754168.84</v>
      </c>
      <c r="V34" s="15">
        <v>27681827.06</v>
      </c>
      <c r="W34" s="90">
        <f t="shared" si="22"/>
        <v>-2927658.219999999</v>
      </c>
      <c r="X34" s="103">
        <f t="shared" si="23"/>
        <v>-0.1057610183624924</v>
      </c>
    </row>
    <row r="35" spans="1:24" s="14" customFormat="1" ht="12.75" hidden="1" outlineLevel="2">
      <c r="A35" s="14" t="s">
        <v>463</v>
      </c>
      <c r="B35" s="14" t="s">
        <v>464</v>
      </c>
      <c r="C35" s="54" t="s">
        <v>465</v>
      </c>
      <c r="D35" s="15"/>
      <c r="E35" s="15"/>
      <c r="F35" s="15">
        <v>226501.77000000002</v>
      </c>
      <c r="G35" s="15">
        <v>237024.38</v>
      </c>
      <c r="H35" s="90">
        <f t="shared" si="16"/>
        <v>-10522.609999999986</v>
      </c>
      <c r="I35" s="103">
        <f t="shared" si="17"/>
        <v>-0.044394631472087324</v>
      </c>
      <c r="J35" s="104"/>
      <c r="K35" s="15">
        <v>790576.64</v>
      </c>
      <c r="L35" s="15">
        <v>795647.24</v>
      </c>
      <c r="M35" s="90">
        <f t="shared" si="18"/>
        <v>-5070.599999999977</v>
      </c>
      <c r="N35" s="103">
        <f t="shared" si="19"/>
        <v>-0.006372924765000098</v>
      </c>
      <c r="O35" s="104"/>
      <c r="P35" s="15">
        <v>790576.64</v>
      </c>
      <c r="Q35" s="15">
        <v>795647.24</v>
      </c>
      <c r="R35" s="90">
        <f t="shared" si="20"/>
        <v>-5070.599999999977</v>
      </c>
      <c r="S35" s="103">
        <f t="shared" si="21"/>
        <v>-0.006372924765000098</v>
      </c>
      <c r="T35" s="104"/>
      <c r="U35" s="15">
        <v>2877907.15</v>
      </c>
      <c r="V35" s="15">
        <v>3467898.6100000003</v>
      </c>
      <c r="W35" s="90">
        <f t="shared" si="22"/>
        <v>-589991.4600000004</v>
      </c>
      <c r="X35" s="103">
        <f t="shared" si="23"/>
        <v>-0.17012938564544722</v>
      </c>
    </row>
    <row r="36" spans="1:24" s="14" customFormat="1" ht="12.75" hidden="1" outlineLevel="2">
      <c r="A36" s="14" t="s">
        <v>466</v>
      </c>
      <c r="B36" s="14" t="s">
        <v>467</v>
      </c>
      <c r="C36" s="54" t="s">
        <v>468</v>
      </c>
      <c r="D36" s="15"/>
      <c r="E36" s="15"/>
      <c r="F36" s="15">
        <v>651</v>
      </c>
      <c r="G36" s="15">
        <v>158</v>
      </c>
      <c r="H36" s="90">
        <f t="shared" si="16"/>
        <v>493</v>
      </c>
      <c r="I36" s="103">
        <f t="shared" si="17"/>
        <v>3.1202531645569622</v>
      </c>
      <c r="J36" s="104"/>
      <c r="K36" s="15">
        <v>-7451</v>
      </c>
      <c r="L36" s="15">
        <v>-15727</v>
      </c>
      <c r="M36" s="90">
        <f t="shared" si="18"/>
        <v>8276</v>
      </c>
      <c r="N36" s="103">
        <f t="shared" si="19"/>
        <v>0.5262287785337318</v>
      </c>
      <c r="O36" s="104"/>
      <c r="P36" s="15">
        <v>-7451</v>
      </c>
      <c r="Q36" s="15">
        <v>-15727</v>
      </c>
      <c r="R36" s="90">
        <f t="shared" si="20"/>
        <v>8276</v>
      </c>
      <c r="S36" s="103">
        <f t="shared" si="21"/>
        <v>0.5262287785337318</v>
      </c>
      <c r="T36" s="104"/>
      <c r="U36" s="15">
        <v>-24731</v>
      </c>
      <c r="V36" s="15">
        <v>-53040.56</v>
      </c>
      <c r="W36" s="90">
        <f t="shared" si="22"/>
        <v>28309.559999999998</v>
      </c>
      <c r="X36" s="103">
        <f t="shared" si="23"/>
        <v>0.5337341838019809</v>
      </c>
    </row>
    <row r="37" spans="1:24" s="14" customFormat="1" ht="12.75" hidden="1" outlineLevel="2">
      <c r="A37" s="14" t="s">
        <v>469</v>
      </c>
      <c r="B37" s="14" t="s">
        <v>470</v>
      </c>
      <c r="C37" s="54" t="s">
        <v>471</v>
      </c>
      <c r="D37" s="15"/>
      <c r="E37" s="15"/>
      <c r="F37" s="15">
        <v>3782.34</v>
      </c>
      <c r="G37" s="15">
        <v>36598.29</v>
      </c>
      <c r="H37" s="90">
        <f t="shared" si="16"/>
        <v>-32815.95</v>
      </c>
      <c r="I37" s="103">
        <f t="shared" si="17"/>
        <v>-0.8966525485207095</v>
      </c>
      <c r="J37" s="104"/>
      <c r="K37" s="15">
        <v>9700.86</v>
      </c>
      <c r="L37" s="15">
        <v>28937.64</v>
      </c>
      <c r="M37" s="90">
        <f t="shared" si="18"/>
        <v>-19236.78</v>
      </c>
      <c r="N37" s="103">
        <f t="shared" si="19"/>
        <v>-0.664766719055182</v>
      </c>
      <c r="O37" s="104"/>
      <c r="P37" s="15">
        <v>9700.86</v>
      </c>
      <c r="Q37" s="15">
        <v>28937.64</v>
      </c>
      <c r="R37" s="90">
        <f t="shared" si="20"/>
        <v>-19236.78</v>
      </c>
      <c r="S37" s="103">
        <f t="shared" si="21"/>
        <v>-0.664766719055182</v>
      </c>
      <c r="T37" s="104"/>
      <c r="U37" s="15">
        <v>29896.54</v>
      </c>
      <c r="V37" s="15">
        <v>-250240.49</v>
      </c>
      <c r="W37" s="90">
        <f t="shared" si="22"/>
        <v>280137.02999999997</v>
      </c>
      <c r="X37" s="103">
        <f t="shared" si="23"/>
        <v>1.119471233452268</v>
      </c>
    </row>
    <row r="38" spans="1:24" s="14" customFormat="1" ht="12.75" hidden="1" outlineLevel="2">
      <c r="A38" s="14" t="s">
        <v>472</v>
      </c>
      <c r="B38" s="14" t="s">
        <v>473</v>
      </c>
      <c r="C38" s="54" t="s">
        <v>474</v>
      </c>
      <c r="D38" s="15"/>
      <c r="E38" s="15"/>
      <c r="F38" s="15">
        <v>-677464.411</v>
      </c>
      <c r="G38" s="15">
        <v>-932869.53</v>
      </c>
      <c r="H38" s="90">
        <f t="shared" si="16"/>
        <v>255405.11900000006</v>
      </c>
      <c r="I38" s="103">
        <f t="shared" si="17"/>
        <v>0.2737843940513311</v>
      </c>
      <c r="J38" s="104"/>
      <c r="K38" s="15">
        <v>-680888.9500000001</v>
      </c>
      <c r="L38" s="15">
        <v>-2378621.95</v>
      </c>
      <c r="M38" s="90">
        <f t="shared" si="18"/>
        <v>1697733</v>
      </c>
      <c r="N38" s="103">
        <f t="shared" si="19"/>
        <v>0.7137464614753092</v>
      </c>
      <c r="O38" s="104"/>
      <c r="P38" s="15">
        <v>-680888.9500000001</v>
      </c>
      <c r="Q38" s="15">
        <v>-2378621.95</v>
      </c>
      <c r="R38" s="90">
        <f t="shared" si="20"/>
        <v>1697733</v>
      </c>
      <c r="S38" s="103">
        <f t="shared" si="21"/>
        <v>0.7137464614753092</v>
      </c>
      <c r="T38" s="104"/>
      <c r="U38" s="15">
        <v>-7564952.87</v>
      </c>
      <c r="V38" s="15">
        <v>-9654156.43</v>
      </c>
      <c r="W38" s="90">
        <f t="shared" si="22"/>
        <v>2089203.5599999996</v>
      </c>
      <c r="X38" s="103">
        <f t="shared" si="23"/>
        <v>0.21640456886609613</v>
      </c>
    </row>
    <row r="39" spans="1:24" s="14" customFormat="1" ht="12.75" hidden="1" outlineLevel="2">
      <c r="A39" s="14" t="s">
        <v>475</v>
      </c>
      <c r="B39" s="14" t="s">
        <v>476</v>
      </c>
      <c r="C39" s="54" t="s">
        <v>477</v>
      </c>
      <c r="D39" s="15"/>
      <c r="E39" s="15"/>
      <c r="F39" s="15">
        <v>392270.13</v>
      </c>
      <c r="G39" s="15">
        <v>-663543.9400000001</v>
      </c>
      <c r="H39" s="90">
        <f t="shared" si="16"/>
        <v>1055814.07</v>
      </c>
      <c r="I39" s="103">
        <f t="shared" si="17"/>
        <v>1.5911743086674863</v>
      </c>
      <c r="J39" s="104"/>
      <c r="K39" s="15">
        <v>1980983.51</v>
      </c>
      <c r="L39" s="15">
        <v>294053.29</v>
      </c>
      <c r="M39" s="90">
        <f t="shared" si="18"/>
        <v>1686930.22</v>
      </c>
      <c r="N39" s="103">
        <f t="shared" si="19"/>
        <v>5.736818044103503</v>
      </c>
      <c r="O39" s="104"/>
      <c r="P39" s="15">
        <v>1980983.51</v>
      </c>
      <c r="Q39" s="15">
        <v>294053.29</v>
      </c>
      <c r="R39" s="90">
        <f t="shared" si="20"/>
        <v>1686930.22</v>
      </c>
      <c r="S39" s="103">
        <f t="shared" si="21"/>
        <v>5.736818044103503</v>
      </c>
      <c r="T39" s="104"/>
      <c r="U39" s="15">
        <v>5345276.2</v>
      </c>
      <c r="V39" s="15">
        <v>-1928409.7000000002</v>
      </c>
      <c r="W39" s="90">
        <f t="shared" si="22"/>
        <v>7273685.9</v>
      </c>
      <c r="X39" s="103">
        <f t="shared" si="23"/>
        <v>3.7718571421830123</v>
      </c>
    </row>
    <row r="40" spans="1:24" s="14" customFormat="1" ht="12.75" hidden="1" outlineLevel="2">
      <c r="A40" s="14" t="s">
        <v>478</v>
      </c>
      <c r="B40" s="14" t="s">
        <v>479</v>
      </c>
      <c r="C40" s="54" t="s">
        <v>480</v>
      </c>
      <c r="D40" s="15"/>
      <c r="E40" s="15"/>
      <c r="F40" s="15">
        <v>0</v>
      </c>
      <c r="G40" s="15">
        <v>0</v>
      </c>
      <c r="H40" s="90">
        <f t="shared" si="16"/>
        <v>0</v>
      </c>
      <c r="I40" s="103">
        <f t="shared" si="17"/>
        <v>0</v>
      </c>
      <c r="J40" s="104"/>
      <c r="K40" s="15">
        <v>0</v>
      </c>
      <c r="L40" s="15">
        <v>0</v>
      </c>
      <c r="M40" s="90">
        <f t="shared" si="18"/>
        <v>0</v>
      </c>
      <c r="N40" s="103">
        <f t="shared" si="19"/>
        <v>0</v>
      </c>
      <c r="O40" s="104"/>
      <c r="P40" s="15">
        <v>0</v>
      </c>
      <c r="Q40" s="15">
        <v>0</v>
      </c>
      <c r="R40" s="90">
        <f t="shared" si="20"/>
        <v>0</v>
      </c>
      <c r="S40" s="103">
        <f t="shared" si="21"/>
        <v>0</v>
      </c>
      <c r="T40" s="104"/>
      <c r="U40" s="15">
        <v>0</v>
      </c>
      <c r="V40" s="15">
        <v>94.29</v>
      </c>
      <c r="W40" s="90">
        <f t="shared" si="22"/>
        <v>-94.29</v>
      </c>
      <c r="X40" s="103" t="str">
        <f t="shared" si="23"/>
        <v>N.M.</v>
      </c>
    </row>
    <row r="41" spans="1:24" s="14" customFormat="1" ht="12.75" hidden="1" outlineLevel="2">
      <c r="A41" s="14" t="s">
        <v>481</v>
      </c>
      <c r="B41" s="14" t="s">
        <v>482</v>
      </c>
      <c r="C41" s="54" t="s">
        <v>483</v>
      </c>
      <c r="D41" s="15"/>
      <c r="E41" s="15"/>
      <c r="F41" s="15">
        <v>-233085.86000000002</v>
      </c>
      <c r="G41" s="15">
        <v>-156685.41</v>
      </c>
      <c r="H41" s="90">
        <f t="shared" si="16"/>
        <v>-76400.45000000001</v>
      </c>
      <c r="I41" s="103">
        <f t="shared" si="17"/>
        <v>-0.48760411068267306</v>
      </c>
      <c r="J41" s="104"/>
      <c r="K41" s="15">
        <v>-2872558.09</v>
      </c>
      <c r="L41" s="15">
        <v>-4395002.95</v>
      </c>
      <c r="M41" s="90">
        <f t="shared" si="18"/>
        <v>1522444.8600000003</v>
      </c>
      <c r="N41" s="103">
        <f t="shared" si="19"/>
        <v>0.34640360366538553</v>
      </c>
      <c r="O41" s="104"/>
      <c r="P41" s="15">
        <v>-2872558.09</v>
      </c>
      <c r="Q41" s="15">
        <v>-4395002.95</v>
      </c>
      <c r="R41" s="90">
        <f t="shared" si="20"/>
        <v>1522444.8600000003</v>
      </c>
      <c r="S41" s="103">
        <f t="shared" si="21"/>
        <v>0.34640360366538553</v>
      </c>
      <c r="T41" s="104"/>
      <c r="U41" s="15">
        <v>-9429279.65</v>
      </c>
      <c r="V41" s="15">
        <v>-7505585.65</v>
      </c>
      <c r="W41" s="90">
        <f t="shared" si="22"/>
        <v>-1923694</v>
      </c>
      <c r="X41" s="103">
        <f t="shared" si="23"/>
        <v>-0.2563016518237987</v>
      </c>
    </row>
    <row r="42" spans="1:24" s="14" customFormat="1" ht="12.75" hidden="1" outlineLevel="2">
      <c r="A42" s="14" t="s">
        <v>484</v>
      </c>
      <c r="B42" s="14" t="s">
        <v>485</v>
      </c>
      <c r="C42" s="54" t="s">
        <v>486</v>
      </c>
      <c r="D42" s="15"/>
      <c r="E42" s="15"/>
      <c r="F42" s="15">
        <v>127252.55</v>
      </c>
      <c r="G42" s="15">
        <v>112446.09</v>
      </c>
      <c r="H42" s="90">
        <f t="shared" si="16"/>
        <v>14806.460000000006</v>
      </c>
      <c r="I42" s="103">
        <f t="shared" si="17"/>
        <v>0.13167607695385414</v>
      </c>
      <c r="J42" s="104"/>
      <c r="K42" s="15">
        <v>232372.66</v>
      </c>
      <c r="L42" s="15">
        <v>166872.06</v>
      </c>
      <c r="M42" s="90">
        <f t="shared" si="18"/>
        <v>65500.600000000006</v>
      </c>
      <c r="N42" s="103">
        <f t="shared" si="19"/>
        <v>0.3925198742078213</v>
      </c>
      <c r="O42" s="104"/>
      <c r="P42" s="15">
        <v>232372.66</v>
      </c>
      <c r="Q42" s="15">
        <v>166872.06</v>
      </c>
      <c r="R42" s="90">
        <f t="shared" si="20"/>
        <v>65500.600000000006</v>
      </c>
      <c r="S42" s="103">
        <f t="shared" si="21"/>
        <v>0.3925198742078213</v>
      </c>
      <c r="T42" s="104"/>
      <c r="U42" s="15">
        <v>1248245.74</v>
      </c>
      <c r="V42" s="15">
        <v>713267.97</v>
      </c>
      <c r="W42" s="90">
        <f t="shared" si="22"/>
        <v>534977.77</v>
      </c>
      <c r="X42" s="103">
        <f t="shared" si="23"/>
        <v>0.7500375630213706</v>
      </c>
    </row>
    <row r="43" spans="1:24" s="14" customFormat="1" ht="12.75" hidden="1" outlineLevel="2">
      <c r="A43" s="14" t="s">
        <v>487</v>
      </c>
      <c r="B43" s="14" t="s">
        <v>488</v>
      </c>
      <c r="C43" s="54" t="s">
        <v>489</v>
      </c>
      <c r="D43" s="15"/>
      <c r="E43" s="15"/>
      <c r="F43" s="15">
        <v>487599.71</v>
      </c>
      <c r="G43" s="15">
        <v>223731</v>
      </c>
      <c r="H43" s="90">
        <f t="shared" si="16"/>
        <v>263868.71</v>
      </c>
      <c r="I43" s="103">
        <f t="shared" si="17"/>
        <v>1.1794016475142024</v>
      </c>
      <c r="J43" s="104"/>
      <c r="K43" s="15">
        <v>1417050.6400000001</v>
      </c>
      <c r="L43" s="15">
        <v>648021.36</v>
      </c>
      <c r="M43" s="90">
        <f t="shared" si="18"/>
        <v>769029.2800000001</v>
      </c>
      <c r="N43" s="103">
        <f t="shared" si="19"/>
        <v>1.1867344619627973</v>
      </c>
      <c r="O43" s="104"/>
      <c r="P43" s="15">
        <v>1417050.6400000001</v>
      </c>
      <c r="Q43" s="15">
        <v>648021.36</v>
      </c>
      <c r="R43" s="90">
        <f t="shared" si="20"/>
        <v>769029.2800000001</v>
      </c>
      <c r="S43" s="103">
        <f t="shared" si="21"/>
        <v>1.1867344619627973</v>
      </c>
      <c r="T43" s="104"/>
      <c r="U43" s="15">
        <v>5159812.831</v>
      </c>
      <c r="V43" s="15">
        <v>2196856.76</v>
      </c>
      <c r="W43" s="90">
        <f t="shared" si="22"/>
        <v>2962956.0710000005</v>
      </c>
      <c r="X43" s="103">
        <f t="shared" si="23"/>
        <v>1.348725199088538</v>
      </c>
    </row>
    <row r="44" spans="1:24" s="14" customFormat="1" ht="12.75" hidden="1" outlineLevel="2">
      <c r="A44" s="14" t="s">
        <v>490</v>
      </c>
      <c r="B44" s="14" t="s">
        <v>491</v>
      </c>
      <c r="C44" s="54" t="s">
        <v>492</v>
      </c>
      <c r="D44" s="15"/>
      <c r="E44" s="15"/>
      <c r="F44" s="15">
        <v>35016.25</v>
      </c>
      <c r="G44" s="15">
        <v>55354.62</v>
      </c>
      <c r="H44" s="90">
        <f t="shared" si="16"/>
        <v>-20338.370000000003</v>
      </c>
      <c r="I44" s="103">
        <f t="shared" si="17"/>
        <v>-0.36741955775326435</v>
      </c>
      <c r="J44" s="104"/>
      <c r="K44" s="15">
        <v>159795.69</v>
      </c>
      <c r="L44" s="15">
        <v>533818.25</v>
      </c>
      <c r="M44" s="90">
        <f t="shared" si="18"/>
        <v>-374022.56</v>
      </c>
      <c r="N44" s="103">
        <f t="shared" si="19"/>
        <v>-0.7006552511084063</v>
      </c>
      <c r="O44" s="104"/>
      <c r="P44" s="15">
        <v>159795.69</v>
      </c>
      <c r="Q44" s="15">
        <v>533818.25</v>
      </c>
      <c r="R44" s="90">
        <f t="shared" si="20"/>
        <v>-374022.56</v>
      </c>
      <c r="S44" s="103">
        <f t="shared" si="21"/>
        <v>-0.7006552511084063</v>
      </c>
      <c r="T44" s="104"/>
      <c r="U44" s="15">
        <v>875412.2</v>
      </c>
      <c r="V44" s="15">
        <v>1473664.76</v>
      </c>
      <c r="W44" s="90">
        <f t="shared" si="22"/>
        <v>-598252.56</v>
      </c>
      <c r="X44" s="103">
        <f t="shared" si="23"/>
        <v>-0.4059624524101398</v>
      </c>
    </row>
    <row r="45" spans="1:24" s="14" customFormat="1" ht="12.75" hidden="1" outlineLevel="2">
      <c r="A45" s="14" t="s">
        <v>493</v>
      </c>
      <c r="B45" s="14" t="s">
        <v>494</v>
      </c>
      <c r="C45" s="54" t="s">
        <v>495</v>
      </c>
      <c r="D45" s="15"/>
      <c r="E45" s="15"/>
      <c r="F45" s="15">
        <v>323566.03</v>
      </c>
      <c r="G45" s="15">
        <v>265371.19</v>
      </c>
      <c r="H45" s="90">
        <f t="shared" si="16"/>
        <v>58194.840000000026</v>
      </c>
      <c r="I45" s="103">
        <f t="shared" si="17"/>
        <v>0.21929599818277193</v>
      </c>
      <c r="J45" s="104"/>
      <c r="K45" s="15">
        <v>2263864.38</v>
      </c>
      <c r="L45" s="15">
        <v>4441742.99</v>
      </c>
      <c r="M45" s="90">
        <f t="shared" si="18"/>
        <v>-2177878.6100000003</v>
      </c>
      <c r="N45" s="103">
        <f t="shared" si="19"/>
        <v>-0.4903207175433625</v>
      </c>
      <c r="O45" s="104"/>
      <c r="P45" s="15">
        <v>2263864.38</v>
      </c>
      <c r="Q45" s="15">
        <v>4441742.99</v>
      </c>
      <c r="R45" s="90">
        <f t="shared" si="20"/>
        <v>-2177878.6100000003</v>
      </c>
      <c r="S45" s="103">
        <f t="shared" si="21"/>
        <v>-0.4903207175433625</v>
      </c>
      <c r="T45" s="104"/>
      <c r="U45" s="15">
        <v>8339165.32</v>
      </c>
      <c r="V45" s="15">
        <v>7211497.23</v>
      </c>
      <c r="W45" s="90">
        <f t="shared" si="22"/>
        <v>1127668.0899999999</v>
      </c>
      <c r="X45" s="103">
        <f t="shared" si="23"/>
        <v>0.15637086918772897</v>
      </c>
    </row>
    <row r="46" spans="1:24" s="14" customFormat="1" ht="12.75" hidden="1" outlineLevel="2">
      <c r="A46" s="14" t="s">
        <v>496</v>
      </c>
      <c r="B46" s="14" t="s">
        <v>497</v>
      </c>
      <c r="C46" s="54" t="s">
        <v>498</v>
      </c>
      <c r="D46" s="15"/>
      <c r="E46" s="15"/>
      <c r="F46" s="15">
        <v>3090707.02</v>
      </c>
      <c r="G46" s="15">
        <v>2729004.3200000003</v>
      </c>
      <c r="H46" s="90">
        <f t="shared" si="16"/>
        <v>361702.6999999997</v>
      </c>
      <c r="I46" s="103">
        <f t="shared" si="17"/>
        <v>0.1325401712812238</v>
      </c>
      <c r="J46" s="104"/>
      <c r="K46" s="15">
        <v>8580394.63</v>
      </c>
      <c r="L46" s="15">
        <v>10586125.05</v>
      </c>
      <c r="M46" s="90">
        <f t="shared" si="18"/>
        <v>-2005730.42</v>
      </c>
      <c r="N46" s="103">
        <f t="shared" si="19"/>
        <v>-0.18946785632387744</v>
      </c>
      <c r="O46" s="104"/>
      <c r="P46" s="15">
        <v>8580394.63</v>
      </c>
      <c r="Q46" s="15">
        <v>10586125.05</v>
      </c>
      <c r="R46" s="90">
        <f t="shared" si="20"/>
        <v>-2005730.42</v>
      </c>
      <c r="S46" s="103">
        <f t="shared" si="21"/>
        <v>-0.18946785632387744</v>
      </c>
      <c r="T46" s="104"/>
      <c r="U46" s="15">
        <v>35025873.26</v>
      </c>
      <c r="V46" s="15">
        <v>28548974.92</v>
      </c>
      <c r="W46" s="90">
        <f t="shared" si="22"/>
        <v>6476898.339999996</v>
      </c>
      <c r="X46" s="103">
        <f t="shared" si="23"/>
        <v>0.22686973378727518</v>
      </c>
    </row>
    <row r="47" spans="1:24" s="14" customFormat="1" ht="12.75" hidden="1" outlineLevel="2">
      <c r="A47" s="14" t="s">
        <v>499</v>
      </c>
      <c r="B47" s="14" t="s">
        <v>500</v>
      </c>
      <c r="C47" s="54" t="s">
        <v>501</v>
      </c>
      <c r="D47" s="15"/>
      <c r="E47" s="15"/>
      <c r="F47" s="15">
        <v>-38.57</v>
      </c>
      <c r="G47" s="15">
        <v>-37.22</v>
      </c>
      <c r="H47" s="90">
        <f t="shared" si="16"/>
        <v>-1.3500000000000014</v>
      </c>
      <c r="I47" s="103">
        <f t="shared" si="17"/>
        <v>-0.03627082213863518</v>
      </c>
      <c r="J47" s="104"/>
      <c r="K47" s="15">
        <v>-549.91</v>
      </c>
      <c r="L47" s="15">
        <v>-809.47</v>
      </c>
      <c r="M47" s="90">
        <f t="shared" si="18"/>
        <v>259.56000000000006</v>
      </c>
      <c r="N47" s="103">
        <f t="shared" si="19"/>
        <v>0.3206542552534375</v>
      </c>
      <c r="O47" s="104"/>
      <c r="P47" s="15">
        <v>-549.91</v>
      </c>
      <c r="Q47" s="15">
        <v>-809.47</v>
      </c>
      <c r="R47" s="90">
        <f t="shared" si="20"/>
        <v>259.56000000000006</v>
      </c>
      <c r="S47" s="103">
        <f t="shared" si="21"/>
        <v>0.3206542552534375</v>
      </c>
      <c r="T47" s="104"/>
      <c r="U47" s="15">
        <v>-7637.03</v>
      </c>
      <c r="V47" s="15">
        <v>-4607.59</v>
      </c>
      <c r="W47" s="90">
        <f t="shared" si="22"/>
        <v>-3029.4399999999996</v>
      </c>
      <c r="X47" s="103">
        <f t="shared" si="23"/>
        <v>-0.6574890561009117</v>
      </c>
    </row>
    <row r="48" spans="1:24" s="14" customFormat="1" ht="12.75" hidden="1" outlineLevel="2">
      <c r="A48" s="14" t="s">
        <v>502</v>
      </c>
      <c r="B48" s="14" t="s">
        <v>503</v>
      </c>
      <c r="C48" s="54" t="s">
        <v>504</v>
      </c>
      <c r="D48" s="15"/>
      <c r="E48" s="15"/>
      <c r="F48" s="15">
        <v>3351.92</v>
      </c>
      <c r="G48" s="15">
        <v>-1366.84</v>
      </c>
      <c r="H48" s="90">
        <f t="shared" si="16"/>
        <v>4718.76</v>
      </c>
      <c r="I48" s="103">
        <f t="shared" si="17"/>
        <v>3.4523133651341786</v>
      </c>
      <c r="J48" s="104"/>
      <c r="K48" s="15">
        <v>6741.81</v>
      </c>
      <c r="L48" s="15">
        <v>2423.65</v>
      </c>
      <c r="M48" s="90">
        <f t="shared" si="18"/>
        <v>4318.16</v>
      </c>
      <c r="N48" s="103">
        <f t="shared" si="19"/>
        <v>1.7816763971695582</v>
      </c>
      <c r="O48" s="104"/>
      <c r="P48" s="15">
        <v>6741.81</v>
      </c>
      <c r="Q48" s="15">
        <v>2423.65</v>
      </c>
      <c r="R48" s="90">
        <f t="shared" si="20"/>
        <v>4318.16</v>
      </c>
      <c r="S48" s="103">
        <f t="shared" si="21"/>
        <v>1.7816763971695582</v>
      </c>
      <c r="T48" s="104"/>
      <c r="U48" s="15">
        <v>26941.870000000003</v>
      </c>
      <c r="V48" s="15">
        <v>11218.96</v>
      </c>
      <c r="W48" s="90">
        <f t="shared" si="22"/>
        <v>15722.910000000003</v>
      </c>
      <c r="X48" s="103">
        <f t="shared" si="23"/>
        <v>1.401458780493023</v>
      </c>
    </row>
    <row r="49" spans="1:24" s="14" customFormat="1" ht="12.75" hidden="1" outlineLevel="2">
      <c r="A49" s="14" t="s">
        <v>505</v>
      </c>
      <c r="B49" s="14" t="s">
        <v>506</v>
      </c>
      <c r="C49" s="54" t="s">
        <v>507</v>
      </c>
      <c r="D49" s="15"/>
      <c r="E49" s="15"/>
      <c r="F49" s="15">
        <v>-4204.85</v>
      </c>
      <c r="G49" s="15">
        <v>-78501.53</v>
      </c>
      <c r="H49" s="90">
        <f t="shared" si="16"/>
        <v>74296.68</v>
      </c>
      <c r="I49" s="103">
        <f t="shared" si="17"/>
        <v>0.9464360758318977</v>
      </c>
      <c r="J49" s="104"/>
      <c r="K49" s="15">
        <v>60208.57</v>
      </c>
      <c r="L49" s="15">
        <v>-44569.06</v>
      </c>
      <c r="M49" s="90">
        <f t="shared" si="18"/>
        <v>104777.63</v>
      </c>
      <c r="N49" s="103">
        <f t="shared" si="19"/>
        <v>2.350905089764065</v>
      </c>
      <c r="O49" s="104"/>
      <c r="P49" s="15">
        <v>60208.57</v>
      </c>
      <c r="Q49" s="15">
        <v>-44569.06</v>
      </c>
      <c r="R49" s="90">
        <f t="shared" si="20"/>
        <v>104777.63</v>
      </c>
      <c r="S49" s="103">
        <f t="shared" si="21"/>
        <v>2.350905089764065</v>
      </c>
      <c r="T49" s="104"/>
      <c r="U49" s="15">
        <v>471274.22000000003</v>
      </c>
      <c r="V49" s="15">
        <v>-418780.42</v>
      </c>
      <c r="W49" s="90">
        <f t="shared" si="22"/>
        <v>890054.64</v>
      </c>
      <c r="X49" s="103">
        <f t="shared" si="23"/>
        <v>2.125349222392012</v>
      </c>
    </row>
    <row r="50" spans="1:24" s="14" customFormat="1" ht="12.75" hidden="1" outlineLevel="2">
      <c r="A50" s="14" t="s">
        <v>508</v>
      </c>
      <c r="B50" s="14" t="s">
        <v>509</v>
      </c>
      <c r="C50" s="54" t="s">
        <v>510</v>
      </c>
      <c r="D50" s="15"/>
      <c r="E50" s="15"/>
      <c r="F50" s="15">
        <v>-331.08</v>
      </c>
      <c r="G50" s="15">
        <v>-912.82</v>
      </c>
      <c r="H50" s="90">
        <f t="shared" si="16"/>
        <v>581.74</v>
      </c>
      <c r="I50" s="103">
        <f t="shared" si="17"/>
        <v>0.6372997962358405</v>
      </c>
      <c r="J50" s="104"/>
      <c r="K50" s="15">
        <v>-1358.63</v>
      </c>
      <c r="L50" s="15">
        <v>-3078.94</v>
      </c>
      <c r="M50" s="90">
        <f t="shared" si="18"/>
        <v>1720.31</v>
      </c>
      <c r="N50" s="103">
        <f t="shared" si="19"/>
        <v>0.5587344995355544</v>
      </c>
      <c r="O50" s="104"/>
      <c r="P50" s="15">
        <v>-1358.63</v>
      </c>
      <c r="Q50" s="15">
        <v>-3078.94</v>
      </c>
      <c r="R50" s="90">
        <f t="shared" si="20"/>
        <v>1720.31</v>
      </c>
      <c r="S50" s="103">
        <f t="shared" si="21"/>
        <v>0.5587344995355544</v>
      </c>
      <c r="T50" s="104"/>
      <c r="U50" s="15">
        <v>-8631.8</v>
      </c>
      <c r="V50" s="15">
        <v>6560.049999999999</v>
      </c>
      <c r="W50" s="90">
        <f t="shared" si="22"/>
        <v>-15191.849999999999</v>
      </c>
      <c r="X50" s="103">
        <f t="shared" si="23"/>
        <v>-2.3158131416681274</v>
      </c>
    </row>
    <row r="51" spans="1:24" s="14" customFormat="1" ht="12.75" hidden="1" outlineLevel="2">
      <c r="A51" s="14" t="s">
        <v>511</v>
      </c>
      <c r="B51" s="14" t="s">
        <v>512</v>
      </c>
      <c r="C51" s="54" t="s">
        <v>513</v>
      </c>
      <c r="D51" s="15"/>
      <c r="E51" s="15"/>
      <c r="F51" s="15">
        <v>2025.23</v>
      </c>
      <c r="G51" s="15">
        <v>194921.76</v>
      </c>
      <c r="H51" s="90">
        <f t="shared" si="16"/>
        <v>-192896.53</v>
      </c>
      <c r="I51" s="103">
        <f t="shared" si="17"/>
        <v>-0.9896100363550996</v>
      </c>
      <c r="J51" s="104"/>
      <c r="K51" s="15">
        <v>5953.55</v>
      </c>
      <c r="L51" s="15">
        <v>598637.28</v>
      </c>
      <c r="M51" s="90">
        <f t="shared" si="18"/>
        <v>-592683.73</v>
      </c>
      <c r="N51" s="103">
        <f t="shared" si="19"/>
        <v>-0.9900548291947336</v>
      </c>
      <c r="O51" s="104"/>
      <c r="P51" s="15">
        <v>5953.55</v>
      </c>
      <c r="Q51" s="15">
        <v>598637.28</v>
      </c>
      <c r="R51" s="90">
        <f t="shared" si="20"/>
        <v>-592683.73</v>
      </c>
      <c r="S51" s="103">
        <f t="shared" si="21"/>
        <v>-0.9900548291947336</v>
      </c>
      <c r="T51" s="104"/>
      <c r="U51" s="15">
        <v>479417.722</v>
      </c>
      <c r="V51" s="15">
        <v>756599.8200000001</v>
      </c>
      <c r="W51" s="90">
        <f t="shared" si="22"/>
        <v>-277182.09800000006</v>
      </c>
      <c r="X51" s="103">
        <f t="shared" si="23"/>
        <v>-0.36635231819114106</v>
      </c>
    </row>
    <row r="52" spans="1:24" s="14" customFormat="1" ht="12.75" hidden="1" outlineLevel="2">
      <c r="A52" s="14" t="s">
        <v>514</v>
      </c>
      <c r="B52" s="14" t="s">
        <v>515</v>
      </c>
      <c r="C52" s="54" t="s">
        <v>516</v>
      </c>
      <c r="D52" s="15"/>
      <c r="E52" s="15"/>
      <c r="F52" s="15">
        <v>-9770.62</v>
      </c>
      <c r="G52" s="15">
        <v>4265.77</v>
      </c>
      <c r="H52" s="90">
        <f t="shared" si="16"/>
        <v>-14036.390000000001</v>
      </c>
      <c r="I52" s="103">
        <f t="shared" si="17"/>
        <v>-3.2904704191740297</v>
      </c>
      <c r="J52" s="104"/>
      <c r="K52" s="15">
        <v>-41538.46</v>
      </c>
      <c r="L52" s="15">
        <v>-8058.33</v>
      </c>
      <c r="M52" s="90">
        <f t="shared" si="18"/>
        <v>-33480.13</v>
      </c>
      <c r="N52" s="103">
        <f t="shared" si="19"/>
        <v>-4.154723125014736</v>
      </c>
      <c r="O52" s="104"/>
      <c r="P52" s="15">
        <v>-41538.46</v>
      </c>
      <c r="Q52" s="15">
        <v>-8058.33</v>
      </c>
      <c r="R52" s="90">
        <f t="shared" si="20"/>
        <v>-33480.13</v>
      </c>
      <c r="S52" s="103">
        <f t="shared" si="21"/>
        <v>-4.154723125014736</v>
      </c>
      <c r="T52" s="104"/>
      <c r="U52" s="15">
        <v>-93449.41</v>
      </c>
      <c r="V52" s="15">
        <v>-115750.23000000001</v>
      </c>
      <c r="W52" s="90">
        <f t="shared" si="22"/>
        <v>22300.820000000007</v>
      </c>
      <c r="X52" s="103">
        <f t="shared" si="23"/>
        <v>0.19266328887640227</v>
      </c>
    </row>
    <row r="53" spans="1:24" s="14" customFormat="1" ht="12.75" hidden="1" outlineLevel="2">
      <c r="A53" s="14" t="s">
        <v>517</v>
      </c>
      <c r="B53" s="14" t="s">
        <v>518</v>
      </c>
      <c r="C53" s="54" t="s">
        <v>519</v>
      </c>
      <c r="D53" s="15"/>
      <c r="E53" s="15"/>
      <c r="F53" s="15">
        <v>-657.37</v>
      </c>
      <c r="G53" s="15">
        <v>42.12</v>
      </c>
      <c r="H53" s="90">
        <f t="shared" si="16"/>
        <v>-699.49</v>
      </c>
      <c r="I53" s="103" t="str">
        <f t="shared" si="17"/>
        <v>N.M.</v>
      </c>
      <c r="J53" s="104"/>
      <c r="K53" s="15">
        <v>-5295.1</v>
      </c>
      <c r="L53" s="15">
        <v>-1280.93</v>
      </c>
      <c r="M53" s="90">
        <f t="shared" si="18"/>
        <v>-4014.17</v>
      </c>
      <c r="N53" s="103">
        <f t="shared" si="19"/>
        <v>-3.13379341572139</v>
      </c>
      <c r="O53" s="104"/>
      <c r="P53" s="15">
        <v>-5295.1</v>
      </c>
      <c r="Q53" s="15">
        <v>-1280.93</v>
      </c>
      <c r="R53" s="90">
        <f t="shared" si="20"/>
        <v>-4014.17</v>
      </c>
      <c r="S53" s="103">
        <f t="shared" si="21"/>
        <v>-3.13379341572139</v>
      </c>
      <c r="T53" s="104"/>
      <c r="U53" s="15">
        <v>-1065.42</v>
      </c>
      <c r="V53" s="15">
        <v>-7597.160000000001</v>
      </c>
      <c r="W53" s="90">
        <f t="shared" si="22"/>
        <v>6531.740000000001</v>
      </c>
      <c r="X53" s="103">
        <f t="shared" si="23"/>
        <v>0.8597607527023257</v>
      </c>
    </row>
    <row r="54" spans="1:24" s="14" customFormat="1" ht="12.75" hidden="1" outlineLevel="2">
      <c r="A54" s="14" t="s">
        <v>520</v>
      </c>
      <c r="B54" s="14" t="s">
        <v>521</v>
      </c>
      <c r="C54" s="54" t="s">
        <v>522</v>
      </c>
      <c r="D54" s="15"/>
      <c r="E54" s="15"/>
      <c r="F54" s="15">
        <v>-11786.03</v>
      </c>
      <c r="G54" s="15">
        <v>-250.4</v>
      </c>
      <c r="H54" s="90">
        <f t="shared" si="16"/>
        <v>-11535.630000000001</v>
      </c>
      <c r="I54" s="103" t="str">
        <f t="shared" si="17"/>
        <v>N.M.</v>
      </c>
      <c r="J54" s="104"/>
      <c r="K54" s="15">
        <v>23036.14</v>
      </c>
      <c r="L54" s="15">
        <v>-4211.71</v>
      </c>
      <c r="M54" s="90">
        <f t="shared" si="18"/>
        <v>27247.85</v>
      </c>
      <c r="N54" s="103">
        <f t="shared" si="19"/>
        <v>6.469545623986456</v>
      </c>
      <c r="O54" s="104"/>
      <c r="P54" s="15">
        <v>23036.14</v>
      </c>
      <c r="Q54" s="15">
        <v>-4211.71</v>
      </c>
      <c r="R54" s="90">
        <f t="shared" si="20"/>
        <v>27247.85</v>
      </c>
      <c r="S54" s="103">
        <f t="shared" si="21"/>
        <v>6.469545623986456</v>
      </c>
      <c r="T54" s="104"/>
      <c r="U54" s="15">
        <v>23285.55</v>
      </c>
      <c r="V54" s="15">
        <v>-34.68000000000029</v>
      </c>
      <c r="W54" s="90">
        <f t="shared" si="22"/>
        <v>23320.23</v>
      </c>
      <c r="X54" s="103" t="str">
        <f t="shared" si="23"/>
        <v>N.M.</v>
      </c>
    </row>
    <row r="55" spans="1:24" s="14" customFormat="1" ht="12.75" hidden="1" outlineLevel="2">
      <c r="A55" s="14" t="s">
        <v>523</v>
      </c>
      <c r="B55" s="14" t="s">
        <v>524</v>
      </c>
      <c r="C55" s="54" t="s">
        <v>525</v>
      </c>
      <c r="D55" s="15"/>
      <c r="E55" s="15"/>
      <c r="F55" s="15">
        <v>0</v>
      </c>
      <c r="G55" s="15">
        <v>0</v>
      </c>
      <c r="H55" s="90">
        <f t="shared" si="16"/>
        <v>0</v>
      </c>
      <c r="I55" s="103">
        <f t="shared" si="17"/>
        <v>0</v>
      </c>
      <c r="J55" s="104"/>
      <c r="K55" s="15">
        <v>0</v>
      </c>
      <c r="L55" s="15">
        <v>0</v>
      </c>
      <c r="M55" s="90">
        <f t="shared" si="18"/>
        <v>0</v>
      </c>
      <c r="N55" s="103">
        <f t="shared" si="19"/>
        <v>0</v>
      </c>
      <c r="O55" s="104"/>
      <c r="P55" s="15">
        <v>0</v>
      </c>
      <c r="Q55" s="15">
        <v>0</v>
      </c>
      <c r="R55" s="90">
        <f t="shared" si="20"/>
        <v>0</v>
      </c>
      <c r="S55" s="103">
        <f t="shared" si="21"/>
        <v>0</v>
      </c>
      <c r="T55" s="104"/>
      <c r="U55" s="15">
        <v>0</v>
      </c>
      <c r="V55" s="15">
        <v>100950.59</v>
      </c>
      <c r="W55" s="90">
        <f t="shared" si="22"/>
        <v>-100950.59</v>
      </c>
      <c r="X55" s="103" t="str">
        <f t="shared" si="23"/>
        <v>N.M.</v>
      </c>
    </row>
    <row r="56" spans="1:24" s="14" customFormat="1" ht="12.75" hidden="1" outlineLevel="2">
      <c r="A56" s="14" t="s">
        <v>526</v>
      </c>
      <c r="B56" s="14" t="s">
        <v>527</v>
      </c>
      <c r="C56" s="54" t="s">
        <v>528</v>
      </c>
      <c r="D56" s="15"/>
      <c r="E56" s="15"/>
      <c r="F56" s="15">
        <v>-171579.47</v>
      </c>
      <c r="G56" s="15">
        <v>17731.32</v>
      </c>
      <c r="H56" s="90">
        <f t="shared" si="16"/>
        <v>-189310.79</v>
      </c>
      <c r="I56" s="103" t="str">
        <f t="shared" si="17"/>
        <v>N.M.</v>
      </c>
      <c r="J56" s="104"/>
      <c r="K56" s="15">
        <v>-816853.99</v>
      </c>
      <c r="L56" s="15">
        <v>-357409.5</v>
      </c>
      <c r="M56" s="90">
        <f t="shared" si="18"/>
        <v>-459444.49</v>
      </c>
      <c r="N56" s="103">
        <f t="shared" si="19"/>
        <v>-1.2854848290266487</v>
      </c>
      <c r="O56" s="104"/>
      <c r="P56" s="15">
        <v>-816853.99</v>
      </c>
      <c r="Q56" s="15">
        <v>-357409.5</v>
      </c>
      <c r="R56" s="90">
        <f t="shared" si="20"/>
        <v>-459444.49</v>
      </c>
      <c r="S56" s="103">
        <f t="shared" si="21"/>
        <v>-1.2854848290266487</v>
      </c>
      <c r="T56" s="104"/>
      <c r="U56" s="15">
        <v>-1680111.3900000001</v>
      </c>
      <c r="V56" s="15">
        <v>-1144250.23</v>
      </c>
      <c r="W56" s="90">
        <f t="shared" si="22"/>
        <v>-535861.1600000001</v>
      </c>
      <c r="X56" s="103">
        <f t="shared" si="23"/>
        <v>-0.4683076707793191</v>
      </c>
    </row>
    <row r="57" spans="1:24" s="14" customFormat="1" ht="12.75" hidden="1" outlineLevel="2">
      <c r="A57" s="14" t="s">
        <v>529</v>
      </c>
      <c r="B57" s="14" t="s">
        <v>530</v>
      </c>
      <c r="C57" s="54" t="s">
        <v>531</v>
      </c>
      <c r="D57" s="15"/>
      <c r="E57" s="15"/>
      <c r="F57" s="15">
        <v>-2265.67</v>
      </c>
      <c r="G57" s="15">
        <v>-11851.64</v>
      </c>
      <c r="H57" s="90">
        <f t="shared" si="16"/>
        <v>9585.97</v>
      </c>
      <c r="I57" s="103">
        <f t="shared" si="17"/>
        <v>0.8088306765983442</v>
      </c>
      <c r="J57" s="104"/>
      <c r="K57" s="15">
        <v>-6681.67</v>
      </c>
      <c r="L57" s="15">
        <v>-44418.12</v>
      </c>
      <c r="M57" s="90">
        <f t="shared" si="18"/>
        <v>37736.450000000004</v>
      </c>
      <c r="N57" s="103">
        <f t="shared" si="19"/>
        <v>0.8495733272817491</v>
      </c>
      <c r="O57" s="104"/>
      <c r="P57" s="15">
        <v>-6681.67</v>
      </c>
      <c r="Q57" s="15">
        <v>-44418.12</v>
      </c>
      <c r="R57" s="90">
        <f t="shared" si="20"/>
        <v>37736.450000000004</v>
      </c>
      <c r="S57" s="103">
        <f t="shared" si="21"/>
        <v>0.8495733272817491</v>
      </c>
      <c r="T57" s="104"/>
      <c r="U57" s="15">
        <v>-104782.129</v>
      </c>
      <c r="V57" s="15">
        <v>-58398.43</v>
      </c>
      <c r="W57" s="90">
        <f t="shared" si="22"/>
        <v>-46383.699</v>
      </c>
      <c r="X57" s="103">
        <f t="shared" si="23"/>
        <v>-0.7942627738451188</v>
      </c>
    </row>
    <row r="58" spans="1:24" s="14" customFormat="1" ht="12.75" hidden="1" outlineLevel="2">
      <c r="A58" s="14" t="s">
        <v>532</v>
      </c>
      <c r="B58" s="14" t="s">
        <v>533</v>
      </c>
      <c r="C58" s="54" t="s">
        <v>534</v>
      </c>
      <c r="D58" s="15"/>
      <c r="E58" s="15"/>
      <c r="F58" s="15">
        <v>-0.02</v>
      </c>
      <c r="G58" s="15">
        <v>0.09</v>
      </c>
      <c r="H58" s="90">
        <f t="shared" si="16"/>
        <v>-0.11</v>
      </c>
      <c r="I58" s="103">
        <f t="shared" si="17"/>
        <v>-1.2222222222222223</v>
      </c>
      <c r="J58" s="104"/>
      <c r="K58" s="15">
        <v>0</v>
      </c>
      <c r="L58" s="15">
        <v>0</v>
      </c>
      <c r="M58" s="90">
        <f t="shared" si="18"/>
        <v>0</v>
      </c>
      <c r="N58" s="103">
        <f t="shared" si="19"/>
        <v>0</v>
      </c>
      <c r="O58" s="104"/>
      <c r="P58" s="15">
        <v>0</v>
      </c>
      <c r="Q58" s="15">
        <v>0</v>
      </c>
      <c r="R58" s="90">
        <f t="shared" si="20"/>
        <v>0</v>
      </c>
      <c r="S58" s="103">
        <f t="shared" si="21"/>
        <v>0</v>
      </c>
      <c r="T58" s="104"/>
      <c r="U58" s="15">
        <v>0</v>
      </c>
      <c r="V58" s="15">
        <v>0</v>
      </c>
      <c r="W58" s="90">
        <f t="shared" si="22"/>
        <v>0</v>
      </c>
      <c r="X58" s="103">
        <f t="shared" si="23"/>
        <v>0</v>
      </c>
    </row>
    <row r="59" spans="1:24" s="14" customFormat="1" ht="12.75" hidden="1" outlineLevel="2">
      <c r="A59" s="14" t="s">
        <v>535</v>
      </c>
      <c r="B59" s="14" t="s">
        <v>536</v>
      </c>
      <c r="C59" s="54" t="s">
        <v>537</v>
      </c>
      <c r="D59" s="15"/>
      <c r="E59" s="15"/>
      <c r="F59" s="15">
        <v>63905.090000000004</v>
      </c>
      <c r="G59" s="15">
        <v>80942.56</v>
      </c>
      <c r="H59" s="90">
        <f t="shared" si="16"/>
        <v>-17037.469999999994</v>
      </c>
      <c r="I59" s="103">
        <f t="shared" si="17"/>
        <v>-0.21048840066338395</v>
      </c>
      <c r="J59" s="104"/>
      <c r="K59" s="15">
        <v>179992.80000000002</v>
      </c>
      <c r="L59" s="15">
        <v>164805.359</v>
      </c>
      <c r="M59" s="90">
        <f t="shared" si="18"/>
        <v>15187.44100000002</v>
      </c>
      <c r="N59" s="103">
        <f t="shared" si="19"/>
        <v>0.09215380550822999</v>
      </c>
      <c r="O59" s="104"/>
      <c r="P59" s="15">
        <v>179992.80000000002</v>
      </c>
      <c r="Q59" s="15">
        <v>164805.359</v>
      </c>
      <c r="R59" s="90">
        <f t="shared" si="20"/>
        <v>15187.44100000002</v>
      </c>
      <c r="S59" s="103">
        <f t="shared" si="21"/>
        <v>0.09215380550822999</v>
      </c>
      <c r="T59" s="104"/>
      <c r="U59" s="15">
        <v>537915.03</v>
      </c>
      <c r="V59" s="15">
        <v>2679305.719</v>
      </c>
      <c r="W59" s="90">
        <f t="shared" si="22"/>
        <v>-2141390.6890000002</v>
      </c>
      <c r="X59" s="103">
        <f t="shared" si="23"/>
        <v>-0.7992334259635118</v>
      </c>
    </row>
    <row r="60" spans="1:24" s="14" customFormat="1" ht="12.75" hidden="1" outlineLevel="2">
      <c r="A60" s="14" t="s">
        <v>538</v>
      </c>
      <c r="B60" s="14" t="s">
        <v>539</v>
      </c>
      <c r="C60" s="54" t="s">
        <v>540</v>
      </c>
      <c r="D60" s="15"/>
      <c r="E60" s="15"/>
      <c r="F60" s="15">
        <v>-60</v>
      </c>
      <c r="G60" s="15">
        <v>14495.45</v>
      </c>
      <c r="H60" s="90">
        <f aca="true" t="shared" si="24" ref="H60:H82">+F60-G60</f>
        <v>-14555.45</v>
      </c>
      <c r="I60" s="103">
        <f aca="true" t="shared" si="25" ref="I60:I82">IF(G60&lt;0,IF(H60=0,0,IF(OR(G60=0,F60=0),"N.M.",IF(ABS(H60/G60)&gt;=10,"N.M.",H60/(-G60)))),IF(H60=0,0,IF(OR(G60=0,F60=0),"N.M.",IF(ABS(H60/G60)&gt;=10,"N.M.",H60/G60))))</f>
        <v>-1.004139229896278</v>
      </c>
      <c r="J60" s="104"/>
      <c r="K60" s="15">
        <v>-729</v>
      </c>
      <c r="L60" s="15">
        <v>14495.45</v>
      </c>
      <c r="M60" s="90">
        <f aca="true" t="shared" si="26" ref="M60:M82">+K60-L60</f>
        <v>-15224.45</v>
      </c>
      <c r="N60" s="103">
        <f aca="true" t="shared" si="27" ref="N60:N82">IF(L60&lt;0,IF(M60=0,0,IF(OR(L60=0,K60=0),"N.M.",IF(ABS(M60/L60)&gt;=10,"N.M.",M60/(-L60)))),IF(M60=0,0,IF(OR(L60=0,K60=0),"N.M.",IF(ABS(M60/L60)&gt;=10,"N.M.",M60/L60))))</f>
        <v>-1.0502916432397753</v>
      </c>
      <c r="O60" s="104"/>
      <c r="P60" s="15">
        <v>-729</v>
      </c>
      <c r="Q60" s="15">
        <v>14495.45</v>
      </c>
      <c r="R60" s="90">
        <f aca="true" t="shared" si="28" ref="R60:R82">+P60-Q60</f>
        <v>-15224.45</v>
      </c>
      <c r="S60" s="103">
        <f aca="true" t="shared" si="29" ref="S60:S82">IF(Q60&lt;0,IF(R60=0,0,IF(OR(Q60=0,P60=0),"N.M.",IF(ABS(R60/Q60)&gt;=10,"N.M.",R60/(-Q60)))),IF(R60=0,0,IF(OR(Q60=0,P60=0),"N.M.",IF(ABS(R60/Q60)&gt;=10,"N.M.",R60/Q60))))</f>
        <v>-1.0502916432397753</v>
      </c>
      <c r="T60" s="104"/>
      <c r="U60" s="15">
        <v>-2498</v>
      </c>
      <c r="V60" s="15">
        <v>15427.45</v>
      </c>
      <c r="W60" s="90">
        <f aca="true" t="shared" si="30" ref="W60:W82">+U60-V60</f>
        <v>-17925.45</v>
      </c>
      <c r="X60" s="103">
        <f aca="true" t="shared" si="31" ref="X60:X82">IF(V60&lt;0,IF(W60=0,0,IF(OR(V60=0,U60=0),"N.M.",IF(ABS(W60/V60)&gt;=10,"N.M.",W60/(-V60)))),IF(W60=0,0,IF(OR(V60=0,U60=0),"N.M.",IF(ABS(W60/V60)&gt;=10,"N.M.",W60/V60))))</f>
        <v>-1.1619191765327388</v>
      </c>
    </row>
    <row r="61" spans="1:24" s="14" customFormat="1" ht="12.75" hidden="1" outlineLevel="2">
      <c r="A61" s="14" t="s">
        <v>541</v>
      </c>
      <c r="B61" s="14" t="s">
        <v>542</v>
      </c>
      <c r="C61" s="54" t="s">
        <v>543</v>
      </c>
      <c r="D61" s="15"/>
      <c r="E61" s="15"/>
      <c r="F61" s="15">
        <v>-462.62</v>
      </c>
      <c r="G61" s="15">
        <v>56112.840000000004</v>
      </c>
      <c r="H61" s="90">
        <f t="shared" si="24"/>
        <v>-56575.46000000001</v>
      </c>
      <c r="I61" s="103">
        <f t="shared" si="25"/>
        <v>-1.0082444588440007</v>
      </c>
      <c r="J61" s="104"/>
      <c r="K61" s="15">
        <v>16727.47</v>
      </c>
      <c r="L61" s="15">
        <v>164590.58000000002</v>
      </c>
      <c r="M61" s="90">
        <f t="shared" si="26"/>
        <v>-147863.11000000002</v>
      </c>
      <c r="N61" s="103">
        <f t="shared" si="27"/>
        <v>-0.8983692140826043</v>
      </c>
      <c r="O61" s="104"/>
      <c r="P61" s="15">
        <v>16727.47</v>
      </c>
      <c r="Q61" s="15">
        <v>164590.58000000002</v>
      </c>
      <c r="R61" s="90">
        <f t="shared" si="28"/>
        <v>-147863.11000000002</v>
      </c>
      <c r="S61" s="103">
        <f t="shared" si="29"/>
        <v>-0.8983692140826043</v>
      </c>
      <c r="T61" s="104"/>
      <c r="U61" s="15">
        <v>426465.44000000006</v>
      </c>
      <c r="V61" s="15">
        <v>689583.2</v>
      </c>
      <c r="W61" s="90">
        <f t="shared" si="30"/>
        <v>-263117.7599999999</v>
      </c>
      <c r="X61" s="103">
        <f t="shared" si="31"/>
        <v>-0.38156057166125845</v>
      </c>
    </row>
    <row r="62" spans="1:24" s="14" customFormat="1" ht="12.75" hidden="1" outlineLevel="2">
      <c r="A62" s="14" t="s">
        <v>544</v>
      </c>
      <c r="B62" s="14" t="s">
        <v>545</v>
      </c>
      <c r="C62" s="54" t="s">
        <v>546</v>
      </c>
      <c r="D62" s="15"/>
      <c r="E62" s="15"/>
      <c r="F62" s="15">
        <v>-379138.54</v>
      </c>
      <c r="G62" s="15">
        <v>-717760.1</v>
      </c>
      <c r="H62" s="90">
        <f t="shared" si="24"/>
        <v>338621.56</v>
      </c>
      <c r="I62" s="103">
        <f t="shared" si="25"/>
        <v>0.4717754023941983</v>
      </c>
      <c r="J62" s="104"/>
      <c r="K62" s="15">
        <v>-1054444.14</v>
      </c>
      <c r="L62" s="15">
        <v>-1812951.1</v>
      </c>
      <c r="M62" s="90">
        <f t="shared" si="26"/>
        <v>758506.9600000002</v>
      </c>
      <c r="N62" s="103">
        <f t="shared" si="27"/>
        <v>0.41838247043728877</v>
      </c>
      <c r="O62" s="104"/>
      <c r="P62" s="15">
        <v>-1054444.14</v>
      </c>
      <c r="Q62" s="15">
        <v>-1812951.1</v>
      </c>
      <c r="R62" s="90">
        <f t="shared" si="28"/>
        <v>758506.9600000002</v>
      </c>
      <c r="S62" s="103">
        <f t="shared" si="29"/>
        <v>0.41838247043728877</v>
      </c>
      <c r="T62" s="104"/>
      <c r="U62" s="15">
        <v>-7333268.93</v>
      </c>
      <c r="V62" s="15">
        <v>-10701532.04</v>
      </c>
      <c r="W62" s="90">
        <f t="shared" si="30"/>
        <v>3368263.1099999994</v>
      </c>
      <c r="X62" s="103">
        <f t="shared" si="31"/>
        <v>0.31474587913302177</v>
      </c>
    </row>
    <row r="63" spans="1:24" s="14" customFormat="1" ht="12.75" hidden="1" outlineLevel="2">
      <c r="A63" s="14" t="s">
        <v>547</v>
      </c>
      <c r="B63" s="14" t="s">
        <v>548</v>
      </c>
      <c r="C63" s="54" t="s">
        <v>549</v>
      </c>
      <c r="D63" s="15"/>
      <c r="E63" s="15"/>
      <c r="F63" s="15">
        <v>379138.54</v>
      </c>
      <c r="G63" s="15">
        <v>717760.1</v>
      </c>
      <c r="H63" s="90">
        <f t="shared" si="24"/>
        <v>-338621.56</v>
      </c>
      <c r="I63" s="103">
        <f t="shared" si="25"/>
        <v>-0.4717754023941983</v>
      </c>
      <c r="J63" s="104"/>
      <c r="K63" s="15">
        <v>1054444.14</v>
      </c>
      <c r="L63" s="15">
        <v>1812951.1</v>
      </c>
      <c r="M63" s="90">
        <f t="shared" si="26"/>
        <v>-758506.9600000002</v>
      </c>
      <c r="N63" s="103">
        <f t="shared" si="27"/>
        <v>-0.41838247043728877</v>
      </c>
      <c r="O63" s="104"/>
      <c r="P63" s="15">
        <v>1054444.14</v>
      </c>
      <c r="Q63" s="15">
        <v>1812951.1</v>
      </c>
      <c r="R63" s="90">
        <f t="shared" si="28"/>
        <v>-758506.9600000002</v>
      </c>
      <c r="S63" s="103">
        <f t="shared" si="29"/>
        <v>-0.41838247043728877</v>
      </c>
      <c r="T63" s="104"/>
      <c r="U63" s="15">
        <v>7333268.93</v>
      </c>
      <c r="V63" s="15">
        <v>10701532.04</v>
      </c>
      <c r="W63" s="90">
        <f t="shared" si="30"/>
        <v>-3368263.1099999994</v>
      </c>
      <c r="X63" s="103">
        <f t="shared" si="31"/>
        <v>-0.31474587913302177</v>
      </c>
    </row>
    <row r="64" spans="1:24" s="14" customFormat="1" ht="12.75" hidden="1" outlineLevel="2">
      <c r="A64" s="14" t="s">
        <v>550</v>
      </c>
      <c r="B64" s="14" t="s">
        <v>551</v>
      </c>
      <c r="C64" s="54" t="s">
        <v>552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0</v>
      </c>
      <c r="M64" s="90">
        <f t="shared" si="26"/>
        <v>0</v>
      </c>
      <c r="N64" s="103">
        <f t="shared" si="27"/>
        <v>0</v>
      </c>
      <c r="O64" s="104"/>
      <c r="P64" s="15">
        <v>0</v>
      </c>
      <c r="Q64" s="15">
        <v>0</v>
      </c>
      <c r="R64" s="90">
        <f t="shared" si="28"/>
        <v>0</v>
      </c>
      <c r="S64" s="103">
        <f t="shared" si="29"/>
        <v>0</v>
      </c>
      <c r="T64" s="104"/>
      <c r="U64" s="15">
        <v>0</v>
      </c>
      <c r="V64" s="15">
        <v>34.33</v>
      </c>
      <c r="W64" s="90">
        <f t="shared" si="30"/>
        <v>-34.33</v>
      </c>
      <c r="X64" s="103" t="str">
        <f t="shared" si="31"/>
        <v>N.M.</v>
      </c>
    </row>
    <row r="65" spans="1:24" s="14" customFormat="1" ht="12.75" hidden="1" outlineLevel="2">
      <c r="A65" s="14" t="s">
        <v>553</v>
      </c>
      <c r="B65" s="14" t="s">
        <v>554</v>
      </c>
      <c r="C65" s="54" t="s">
        <v>555</v>
      </c>
      <c r="D65" s="15"/>
      <c r="E65" s="15"/>
      <c r="F65" s="15">
        <v>1652.6000000000001</v>
      </c>
      <c r="G65" s="15">
        <v>-457.32</v>
      </c>
      <c r="H65" s="90">
        <f t="shared" si="24"/>
        <v>2109.92</v>
      </c>
      <c r="I65" s="103">
        <f t="shared" si="25"/>
        <v>4.613662205895216</v>
      </c>
      <c r="J65" s="104"/>
      <c r="K65" s="15">
        <v>5252.52</v>
      </c>
      <c r="L65" s="15">
        <v>-705.36</v>
      </c>
      <c r="M65" s="90">
        <f t="shared" si="26"/>
        <v>5957.88</v>
      </c>
      <c r="N65" s="103">
        <f t="shared" si="27"/>
        <v>8.446580469547465</v>
      </c>
      <c r="O65" s="104"/>
      <c r="P65" s="15">
        <v>5252.52</v>
      </c>
      <c r="Q65" s="15">
        <v>-705.36</v>
      </c>
      <c r="R65" s="90">
        <f t="shared" si="28"/>
        <v>5957.88</v>
      </c>
      <c r="S65" s="103">
        <f t="shared" si="29"/>
        <v>8.446580469547465</v>
      </c>
      <c r="T65" s="104"/>
      <c r="U65" s="15">
        <v>15337.91</v>
      </c>
      <c r="V65" s="15">
        <v>1693.96</v>
      </c>
      <c r="W65" s="90">
        <f t="shared" si="30"/>
        <v>13643.95</v>
      </c>
      <c r="X65" s="103">
        <f t="shared" si="31"/>
        <v>8.054469999291602</v>
      </c>
    </row>
    <row r="66" spans="1:24" s="14" customFormat="1" ht="12.75" hidden="1" outlineLevel="2">
      <c r="A66" s="14" t="s">
        <v>556</v>
      </c>
      <c r="B66" s="14" t="s">
        <v>557</v>
      </c>
      <c r="C66" s="54" t="s">
        <v>558</v>
      </c>
      <c r="D66" s="15"/>
      <c r="E66" s="15"/>
      <c r="F66" s="15">
        <v>-426.76</v>
      </c>
      <c r="G66" s="15">
        <v>-1546.8700000000001</v>
      </c>
      <c r="H66" s="90">
        <f t="shared" si="24"/>
        <v>1120.1100000000001</v>
      </c>
      <c r="I66" s="103">
        <f t="shared" si="25"/>
        <v>0.7241138557215538</v>
      </c>
      <c r="J66" s="104"/>
      <c r="K66" s="15">
        <v>-29914.83</v>
      </c>
      <c r="L66" s="15">
        <v>-6208.56</v>
      </c>
      <c r="M66" s="90">
        <f t="shared" si="26"/>
        <v>-23706.27</v>
      </c>
      <c r="N66" s="103">
        <f t="shared" si="27"/>
        <v>-3.8183201901890294</v>
      </c>
      <c r="O66" s="104"/>
      <c r="P66" s="15">
        <v>-29914.83</v>
      </c>
      <c r="Q66" s="15">
        <v>-6208.56</v>
      </c>
      <c r="R66" s="90">
        <f t="shared" si="28"/>
        <v>-23706.27</v>
      </c>
      <c r="S66" s="103">
        <f t="shared" si="29"/>
        <v>-3.8183201901890294</v>
      </c>
      <c r="T66" s="104"/>
      <c r="U66" s="15">
        <v>-91294.24</v>
      </c>
      <c r="V66" s="15">
        <v>-34487.88</v>
      </c>
      <c r="W66" s="90">
        <f t="shared" si="30"/>
        <v>-56806.36000000001</v>
      </c>
      <c r="X66" s="103">
        <f t="shared" si="31"/>
        <v>-1.6471398067958951</v>
      </c>
    </row>
    <row r="67" spans="1:24" s="14" customFormat="1" ht="12.75" hidden="1" outlineLevel="2">
      <c r="A67" s="14" t="s">
        <v>559</v>
      </c>
      <c r="B67" s="14" t="s">
        <v>560</v>
      </c>
      <c r="C67" s="54" t="s">
        <v>561</v>
      </c>
      <c r="D67" s="15"/>
      <c r="E67" s="15"/>
      <c r="F67" s="15">
        <v>0</v>
      </c>
      <c r="G67" s="15">
        <v>0</v>
      </c>
      <c r="H67" s="90">
        <f t="shared" si="24"/>
        <v>0</v>
      </c>
      <c r="I67" s="103">
        <f t="shared" si="25"/>
        <v>0</v>
      </c>
      <c r="J67" s="104"/>
      <c r="K67" s="15">
        <v>0</v>
      </c>
      <c r="L67" s="15">
        <v>26087.88</v>
      </c>
      <c r="M67" s="90">
        <f t="shared" si="26"/>
        <v>-26087.88</v>
      </c>
      <c r="N67" s="103" t="str">
        <f t="shared" si="27"/>
        <v>N.M.</v>
      </c>
      <c r="O67" s="104"/>
      <c r="P67" s="15">
        <v>0</v>
      </c>
      <c r="Q67" s="15">
        <v>26087.88</v>
      </c>
      <c r="R67" s="90">
        <f t="shared" si="28"/>
        <v>-26087.88</v>
      </c>
      <c r="S67" s="103" t="str">
        <f t="shared" si="29"/>
        <v>N.M.</v>
      </c>
      <c r="T67" s="104"/>
      <c r="U67" s="15">
        <v>26072.190000000002</v>
      </c>
      <c r="V67" s="15">
        <v>47605.56</v>
      </c>
      <c r="W67" s="90">
        <f t="shared" si="30"/>
        <v>-21533.369999999995</v>
      </c>
      <c r="X67" s="103">
        <f t="shared" si="31"/>
        <v>-0.4523288876341334</v>
      </c>
    </row>
    <row r="68" spans="1:24" s="14" customFormat="1" ht="12.75" hidden="1" outlineLevel="2">
      <c r="A68" s="14" t="s">
        <v>562</v>
      </c>
      <c r="B68" s="14" t="s">
        <v>563</v>
      </c>
      <c r="C68" s="54" t="s">
        <v>564</v>
      </c>
      <c r="D68" s="15"/>
      <c r="E68" s="15"/>
      <c r="F68" s="15">
        <v>963562.3200000001</v>
      </c>
      <c r="G68" s="15">
        <v>961370.39</v>
      </c>
      <c r="H68" s="90">
        <f t="shared" si="24"/>
        <v>2191.930000000051</v>
      </c>
      <c r="I68" s="103">
        <f t="shared" si="25"/>
        <v>0.0022800057322340155</v>
      </c>
      <c r="J68" s="104"/>
      <c r="K68" s="15">
        <v>3425725.48</v>
      </c>
      <c r="L68" s="15">
        <v>3396060.024</v>
      </c>
      <c r="M68" s="90">
        <f t="shared" si="26"/>
        <v>29665.455999999773</v>
      </c>
      <c r="N68" s="103">
        <f t="shared" si="27"/>
        <v>0.008735256676959067</v>
      </c>
      <c r="O68" s="104"/>
      <c r="P68" s="15">
        <v>3425725.48</v>
      </c>
      <c r="Q68" s="15">
        <v>3396060.024</v>
      </c>
      <c r="R68" s="90">
        <f t="shared" si="28"/>
        <v>29665.455999999773</v>
      </c>
      <c r="S68" s="103">
        <f t="shared" si="29"/>
        <v>0.008735256676959067</v>
      </c>
      <c r="T68" s="104"/>
      <c r="U68" s="15">
        <v>12663950.84</v>
      </c>
      <c r="V68" s="15">
        <v>14561627.414</v>
      </c>
      <c r="W68" s="90">
        <f t="shared" si="30"/>
        <v>-1897676.574000001</v>
      </c>
      <c r="X68" s="103">
        <f t="shared" si="31"/>
        <v>-0.13032036324288285</v>
      </c>
    </row>
    <row r="69" spans="1:24" s="14" customFormat="1" ht="12.75" hidden="1" outlineLevel="2">
      <c r="A69" s="14" t="s">
        <v>565</v>
      </c>
      <c r="B69" s="14" t="s">
        <v>566</v>
      </c>
      <c r="C69" s="54" t="s">
        <v>567</v>
      </c>
      <c r="D69" s="15"/>
      <c r="E69" s="15"/>
      <c r="F69" s="15">
        <v>-26786.86</v>
      </c>
      <c r="G69" s="15">
        <v>19991.81</v>
      </c>
      <c r="H69" s="90">
        <f t="shared" si="24"/>
        <v>-46778.67</v>
      </c>
      <c r="I69" s="103">
        <f t="shared" si="25"/>
        <v>-2.3398916856452714</v>
      </c>
      <c r="J69" s="104"/>
      <c r="K69" s="15">
        <v>432257.5</v>
      </c>
      <c r="L69" s="15">
        <v>414524.26</v>
      </c>
      <c r="M69" s="90">
        <f t="shared" si="26"/>
        <v>17733.23999999999</v>
      </c>
      <c r="N69" s="103">
        <f t="shared" si="27"/>
        <v>0.04277973983959344</v>
      </c>
      <c r="O69" s="104"/>
      <c r="P69" s="15">
        <v>432257.5</v>
      </c>
      <c r="Q69" s="15">
        <v>414524.26</v>
      </c>
      <c r="R69" s="90">
        <f t="shared" si="28"/>
        <v>17733.23999999999</v>
      </c>
      <c r="S69" s="103">
        <f t="shared" si="29"/>
        <v>0.04277973983959344</v>
      </c>
      <c r="T69" s="104"/>
      <c r="U69" s="15">
        <v>1415112.29</v>
      </c>
      <c r="V69" s="15">
        <v>564294.02</v>
      </c>
      <c r="W69" s="90">
        <f t="shared" si="30"/>
        <v>850818.27</v>
      </c>
      <c r="X69" s="103">
        <f t="shared" si="31"/>
        <v>1.507757020001736</v>
      </c>
    </row>
    <row r="70" spans="1:24" s="14" customFormat="1" ht="12.75" hidden="1" outlineLevel="2">
      <c r="A70" s="14" t="s">
        <v>568</v>
      </c>
      <c r="B70" s="14" t="s">
        <v>569</v>
      </c>
      <c r="C70" s="54" t="s">
        <v>570</v>
      </c>
      <c r="D70" s="15"/>
      <c r="E70" s="15"/>
      <c r="F70" s="15">
        <v>120779.64</v>
      </c>
      <c r="G70" s="15">
        <v>-473453.74</v>
      </c>
      <c r="H70" s="90">
        <f t="shared" si="24"/>
        <v>594233.38</v>
      </c>
      <c r="I70" s="103">
        <f t="shared" si="25"/>
        <v>1.2551033602564847</v>
      </c>
      <c r="J70" s="104"/>
      <c r="K70" s="15">
        <v>2746375.36</v>
      </c>
      <c r="L70" s="15">
        <v>-999719.37</v>
      </c>
      <c r="M70" s="90">
        <f t="shared" si="26"/>
        <v>3746094.73</v>
      </c>
      <c r="N70" s="103">
        <f t="shared" si="27"/>
        <v>3.7471462916638294</v>
      </c>
      <c r="O70" s="104"/>
      <c r="P70" s="15">
        <v>2746375.36</v>
      </c>
      <c r="Q70" s="15">
        <v>-999719.37</v>
      </c>
      <c r="R70" s="90">
        <f t="shared" si="28"/>
        <v>3746094.73</v>
      </c>
      <c r="S70" s="103">
        <f t="shared" si="29"/>
        <v>3.7471462916638294</v>
      </c>
      <c r="T70" s="104"/>
      <c r="U70" s="15">
        <v>1698016.52</v>
      </c>
      <c r="V70" s="15">
        <v>-999719.37</v>
      </c>
      <c r="W70" s="90">
        <f t="shared" si="30"/>
        <v>2697735.89</v>
      </c>
      <c r="X70" s="103">
        <f t="shared" si="31"/>
        <v>2.698493168137775</v>
      </c>
    </row>
    <row r="71" spans="1:24" s="14" customFormat="1" ht="12.75" hidden="1" outlineLevel="2">
      <c r="A71" s="14" t="s">
        <v>571</v>
      </c>
      <c r="B71" s="14" t="s">
        <v>572</v>
      </c>
      <c r="C71" s="54" t="s">
        <v>573</v>
      </c>
      <c r="D71" s="15"/>
      <c r="E71" s="15"/>
      <c r="F71" s="15">
        <v>-120779.64</v>
      </c>
      <c r="G71" s="15">
        <v>473453.74</v>
      </c>
      <c r="H71" s="90">
        <f t="shared" si="24"/>
        <v>-594233.38</v>
      </c>
      <c r="I71" s="103">
        <f t="shared" si="25"/>
        <v>-1.2551033602564847</v>
      </c>
      <c r="J71" s="104"/>
      <c r="K71" s="15">
        <v>-2746375.36</v>
      </c>
      <c r="L71" s="15">
        <v>999719.37</v>
      </c>
      <c r="M71" s="90">
        <f t="shared" si="26"/>
        <v>-3746094.73</v>
      </c>
      <c r="N71" s="103">
        <f t="shared" si="27"/>
        <v>-3.7471462916638294</v>
      </c>
      <c r="O71" s="104"/>
      <c r="P71" s="15">
        <v>-2746375.36</v>
      </c>
      <c r="Q71" s="15">
        <v>999719.37</v>
      </c>
      <c r="R71" s="90">
        <f t="shared" si="28"/>
        <v>-3746094.73</v>
      </c>
      <c r="S71" s="103">
        <f t="shared" si="29"/>
        <v>-3.7471462916638294</v>
      </c>
      <c r="T71" s="104"/>
      <c r="U71" s="15">
        <v>-1698016.52</v>
      </c>
      <c r="V71" s="15">
        <v>999719.37</v>
      </c>
      <c r="W71" s="90">
        <f t="shared" si="30"/>
        <v>-2697735.89</v>
      </c>
      <c r="X71" s="103">
        <f t="shared" si="31"/>
        <v>-2.698493168137775</v>
      </c>
    </row>
    <row r="72" spans="1:24" s="14" customFormat="1" ht="12.75" hidden="1" outlineLevel="2">
      <c r="A72" s="14" t="s">
        <v>574</v>
      </c>
      <c r="B72" s="14" t="s">
        <v>575</v>
      </c>
      <c r="C72" s="54" t="s">
        <v>576</v>
      </c>
      <c r="D72" s="15"/>
      <c r="E72" s="15"/>
      <c r="F72" s="15">
        <v>85318.7</v>
      </c>
      <c r="G72" s="15">
        <v>154608.57</v>
      </c>
      <c r="H72" s="90">
        <f t="shared" si="24"/>
        <v>-69289.87000000001</v>
      </c>
      <c r="I72" s="103">
        <f t="shared" si="25"/>
        <v>-0.44816319043633873</v>
      </c>
      <c r="J72" s="104"/>
      <c r="K72" s="15">
        <v>171102.23</v>
      </c>
      <c r="L72" s="15">
        <v>318938.62</v>
      </c>
      <c r="M72" s="90">
        <f t="shared" si="26"/>
        <v>-147836.38999999998</v>
      </c>
      <c r="N72" s="103">
        <f t="shared" si="27"/>
        <v>-0.46352614807200204</v>
      </c>
      <c r="O72" s="104"/>
      <c r="P72" s="15">
        <v>171102.23</v>
      </c>
      <c r="Q72" s="15">
        <v>318938.62</v>
      </c>
      <c r="R72" s="90">
        <f t="shared" si="28"/>
        <v>-147836.38999999998</v>
      </c>
      <c r="S72" s="103">
        <f t="shared" si="29"/>
        <v>-0.46352614807200204</v>
      </c>
      <c r="T72" s="104"/>
      <c r="U72" s="15">
        <v>900854.85</v>
      </c>
      <c r="V72" s="15">
        <v>2049232.33</v>
      </c>
      <c r="W72" s="90">
        <f t="shared" si="30"/>
        <v>-1148377.48</v>
      </c>
      <c r="X72" s="103">
        <f t="shared" si="31"/>
        <v>-0.5603939890993228</v>
      </c>
    </row>
    <row r="73" spans="1:24" s="14" customFormat="1" ht="12.75" hidden="1" outlineLevel="2">
      <c r="A73" s="14" t="s">
        <v>577</v>
      </c>
      <c r="B73" s="14" t="s">
        <v>578</v>
      </c>
      <c r="C73" s="54" t="s">
        <v>579</v>
      </c>
      <c r="D73" s="15"/>
      <c r="E73" s="15"/>
      <c r="F73" s="15">
        <v>-488187.89</v>
      </c>
      <c r="G73" s="15">
        <v>-260988.2</v>
      </c>
      <c r="H73" s="90">
        <f t="shared" si="24"/>
        <v>-227199.69</v>
      </c>
      <c r="I73" s="103">
        <f t="shared" si="25"/>
        <v>-0.870536254129497</v>
      </c>
      <c r="J73" s="104"/>
      <c r="K73" s="15">
        <v>-1338733.22</v>
      </c>
      <c r="L73" s="15">
        <v>-889174.56</v>
      </c>
      <c r="M73" s="90">
        <f t="shared" si="26"/>
        <v>-449558.6599999999</v>
      </c>
      <c r="N73" s="103">
        <f t="shared" si="27"/>
        <v>-0.5055910056626001</v>
      </c>
      <c r="O73" s="104"/>
      <c r="P73" s="15">
        <v>-1338733.22</v>
      </c>
      <c r="Q73" s="15">
        <v>-889174.56</v>
      </c>
      <c r="R73" s="90">
        <f t="shared" si="28"/>
        <v>-449558.6599999999</v>
      </c>
      <c r="S73" s="103">
        <f t="shared" si="29"/>
        <v>-0.5055910056626001</v>
      </c>
      <c r="T73" s="104"/>
      <c r="U73" s="15">
        <v>-3955164.88</v>
      </c>
      <c r="V73" s="15">
        <v>-3399823.272</v>
      </c>
      <c r="W73" s="90">
        <f t="shared" si="30"/>
        <v>-555341.608</v>
      </c>
      <c r="X73" s="103">
        <f t="shared" si="31"/>
        <v>-0.16334425750115875</v>
      </c>
    </row>
    <row r="74" spans="1:24" s="14" customFormat="1" ht="12.75" hidden="1" outlineLevel="2">
      <c r="A74" s="14" t="s">
        <v>580</v>
      </c>
      <c r="B74" s="14" t="s">
        <v>581</v>
      </c>
      <c r="C74" s="54" t="s">
        <v>582</v>
      </c>
      <c r="D74" s="15"/>
      <c r="E74" s="15"/>
      <c r="F74" s="15">
        <v>0</v>
      </c>
      <c r="G74" s="15">
        <v>0</v>
      </c>
      <c r="H74" s="90">
        <f t="shared" si="24"/>
        <v>0</v>
      </c>
      <c r="I74" s="103">
        <f t="shared" si="25"/>
        <v>0</v>
      </c>
      <c r="J74" s="104"/>
      <c r="K74" s="15">
        <v>0</v>
      </c>
      <c r="L74" s="15">
        <v>0</v>
      </c>
      <c r="M74" s="90">
        <f t="shared" si="26"/>
        <v>0</v>
      </c>
      <c r="N74" s="103">
        <f t="shared" si="27"/>
        <v>0</v>
      </c>
      <c r="O74" s="104"/>
      <c r="P74" s="15">
        <v>0</v>
      </c>
      <c r="Q74" s="15">
        <v>0</v>
      </c>
      <c r="R74" s="90">
        <f t="shared" si="28"/>
        <v>0</v>
      </c>
      <c r="S74" s="103">
        <f t="shared" si="29"/>
        <v>0</v>
      </c>
      <c r="T74" s="104"/>
      <c r="U74" s="15">
        <v>0</v>
      </c>
      <c r="V74" s="15">
        <v>79428.90000000001</v>
      </c>
      <c r="W74" s="90">
        <f t="shared" si="30"/>
        <v>-79428.90000000001</v>
      </c>
      <c r="X74" s="103" t="str">
        <f t="shared" si="31"/>
        <v>N.M.</v>
      </c>
    </row>
    <row r="75" spans="1:24" s="14" customFormat="1" ht="12.75" hidden="1" outlineLevel="2">
      <c r="A75" s="14" t="s">
        <v>583</v>
      </c>
      <c r="B75" s="14" t="s">
        <v>584</v>
      </c>
      <c r="C75" s="54" t="s">
        <v>585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0</v>
      </c>
      <c r="M75" s="90">
        <f t="shared" si="26"/>
        <v>0</v>
      </c>
      <c r="N75" s="103">
        <f t="shared" si="27"/>
        <v>0</v>
      </c>
      <c r="O75" s="104"/>
      <c r="P75" s="15">
        <v>0</v>
      </c>
      <c r="Q75" s="15">
        <v>0</v>
      </c>
      <c r="R75" s="90">
        <f t="shared" si="28"/>
        <v>0</v>
      </c>
      <c r="S75" s="103">
        <f t="shared" si="29"/>
        <v>0</v>
      </c>
      <c r="T75" s="104"/>
      <c r="U75" s="15">
        <v>0</v>
      </c>
      <c r="V75" s="15">
        <v>-13438.41</v>
      </c>
      <c r="W75" s="90">
        <f t="shared" si="30"/>
        <v>13438.41</v>
      </c>
      <c r="X75" s="103" t="str">
        <f t="shared" si="31"/>
        <v>N.M.</v>
      </c>
    </row>
    <row r="76" spans="1:24" s="14" customFormat="1" ht="12.75" hidden="1" outlineLevel="2">
      <c r="A76" s="14" t="s">
        <v>586</v>
      </c>
      <c r="B76" s="14" t="s">
        <v>587</v>
      </c>
      <c r="C76" s="54" t="s">
        <v>588</v>
      </c>
      <c r="D76" s="15"/>
      <c r="E76" s="15"/>
      <c r="F76" s="15">
        <v>206722.61000000002</v>
      </c>
      <c r="G76" s="15">
        <v>31918.55</v>
      </c>
      <c r="H76" s="90">
        <f t="shared" si="24"/>
        <v>174804.06000000003</v>
      </c>
      <c r="I76" s="103">
        <f t="shared" si="25"/>
        <v>5.47656644803727</v>
      </c>
      <c r="J76" s="104"/>
      <c r="K76" s="15">
        <v>457909.14</v>
      </c>
      <c r="L76" s="15">
        <v>317586.75</v>
      </c>
      <c r="M76" s="90">
        <f t="shared" si="26"/>
        <v>140322.39</v>
      </c>
      <c r="N76" s="103">
        <f t="shared" si="27"/>
        <v>0.4418395603720874</v>
      </c>
      <c r="O76" s="104"/>
      <c r="P76" s="15">
        <v>457909.14</v>
      </c>
      <c r="Q76" s="15">
        <v>317586.75</v>
      </c>
      <c r="R76" s="90">
        <f t="shared" si="28"/>
        <v>140322.39</v>
      </c>
      <c r="S76" s="103">
        <f t="shared" si="29"/>
        <v>0.4418395603720874</v>
      </c>
      <c r="T76" s="104"/>
      <c r="U76" s="15">
        <v>1220085.57</v>
      </c>
      <c r="V76" s="15">
        <v>1151231.2000000002</v>
      </c>
      <c r="W76" s="90">
        <f t="shared" si="30"/>
        <v>68854.36999999988</v>
      </c>
      <c r="X76" s="103">
        <f t="shared" si="31"/>
        <v>0.05980933282558696</v>
      </c>
    </row>
    <row r="77" spans="1:24" s="14" customFormat="1" ht="12.75" hidden="1" outlineLevel="2">
      <c r="A77" s="14" t="s">
        <v>589</v>
      </c>
      <c r="B77" s="14" t="s">
        <v>590</v>
      </c>
      <c r="C77" s="54" t="s">
        <v>591</v>
      </c>
      <c r="D77" s="15"/>
      <c r="E77" s="15"/>
      <c r="F77" s="15">
        <v>-1208788.48</v>
      </c>
      <c r="G77" s="15">
        <v>-1123013.73</v>
      </c>
      <c r="H77" s="90">
        <f t="shared" si="24"/>
        <v>-85774.75</v>
      </c>
      <c r="I77" s="103">
        <f t="shared" si="25"/>
        <v>-0.07637907508040886</v>
      </c>
      <c r="J77" s="104"/>
      <c r="K77" s="15">
        <v>-4803454.17</v>
      </c>
      <c r="L77" s="15">
        <v>-5198330.38</v>
      </c>
      <c r="M77" s="90">
        <f t="shared" si="26"/>
        <v>394876.20999999996</v>
      </c>
      <c r="N77" s="103">
        <f t="shared" si="27"/>
        <v>0.07596212266908668</v>
      </c>
      <c r="O77" s="104"/>
      <c r="P77" s="15">
        <v>-4803454.17</v>
      </c>
      <c r="Q77" s="15">
        <v>-5198330.38</v>
      </c>
      <c r="R77" s="90">
        <f t="shared" si="28"/>
        <v>394876.20999999996</v>
      </c>
      <c r="S77" s="103">
        <f t="shared" si="29"/>
        <v>0.07596212266908668</v>
      </c>
      <c r="T77" s="104"/>
      <c r="U77" s="15">
        <v>-18140305.75</v>
      </c>
      <c r="V77" s="15">
        <v>-13668618.61</v>
      </c>
      <c r="W77" s="90">
        <f t="shared" si="30"/>
        <v>-4471687.140000001</v>
      </c>
      <c r="X77" s="103">
        <f t="shared" si="31"/>
        <v>-0.3271498947763823</v>
      </c>
    </row>
    <row r="78" spans="1:24" s="14" customFormat="1" ht="12.75" hidden="1" outlineLevel="2">
      <c r="A78" s="14" t="s">
        <v>592</v>
      </c>
      <c r="B78" s="14" t="s">
        <v>593</v>
      </c>
      <c r="C78" s="54" t="s">
        <v>594</v>
      </c>
      <c r="D78" s="15"/>
      <c r="E78" s="15"/>
      <c r="F78" s="15">
        <v>520962.69</v>
      </c>
      <c r="G78" s="15">
        <v>529261.12</v>
      </c>
      <c r="H78" s="90">
        <f t="shared" si="24"/>
        <v>-8298.429999999993</v>
      </c>
      <c r="I78" s="103">
        <f t="shared" si="25"/>
        <v>-0.01567927377699687</v>
      </c>
      <c r="J78" s="104"/>
      <c r="K78" s="15">
        <v>2265467.07</v>
      </c>
      <c r="L78" s="15">
        <v>2380497.33</v>
      </c>
      <c r="M78" s="90">
        <f t="shared" si="26"/>
        <v>-115030.26000000024</v>
      </c>
      <c r="N78" s="103">
        <f t="shared" si="27"/>
        <v>-0.04832194455769469</v>
      </c>
      <c r="O78" s="104"/>
      <c r="P78" s="15">
        <v>2265467.07</v>
      </c>
      <c r="Q78" s="15">
        <v>2380497.33</v>
      </c>
      <c r="R78" s="90">
        <f t="shared" si="28"/>
        <v>-115030.26000000024</v>
      </c>
      <c r="S78" s="103">
        <f t="shared" si="29"/>
        <v>-0.04832194455769469</v>
      </c>
      <c r="T78" s="104"/>
      <c r="U78" s="15">
        <v>8552908.61</v>
      </c>
      <c r="V78" s="15">
        <v>6260264</v>
      </c>
      <c r="W78" s="90">
        <f t="shared" si="30"/>
        <v>2292644.6099999994</v>
      </c>
      <c r="X78" s="103">
        <f t="shared" si="31"/>
        <v>0.36622171365297046</v>
      </c>
    </row>
    <row r="79" spans="1:24" s="14" customFormat="1" ht="12.75" hidden="1" outlineLevel="2">
      <c r="A79" s="14" t="s">
        <v>595</v>
      </c>
      <c r="B79" s="14" t="s">
        <v>596</v>
      </c>
      <c r="C79" s="54" t="s">
        <v>597</v>
      </c>
      <c r="D79" s="15"/>
      <c r="E79" s="15"/>
      <c r="F79" s="15">
        <v>-385144.13</v>
      </c>
      <c r="G79" s="15">
        <v>-67995.28</v>
      </c>
      <c r="H79" s="90">
        <f t="shared" si="24"/>
        <v>-317148.85</v>
      </c>
      <c r="I79" s="103">
        <f t="shared" si="25"/>
        <v>-4.664277432198235</v>
      </c>
      <c r="J79" s="104"/>
      <c r="K79" s="15">
        <v>-952868.65</v>
      </c>
      <c r="L79" s="15">
        <v>-716088.41</v>
      </c>
      <c r="M79" s="90">
        <f t="shared" si="26"/>
        <v>-236780.24</v>
      </c>
      <c r="N79" s="103">
        <f t="shared" si="27"/>
        <v>-0.3306578303648288</v>
      </c>
      <c r="O79" s="104"/>
      <c r="P79" s="15">
        <v>-952868.65</v>
      </c>
      <c r="Q79" s="15">
        <v>-716088.41</v>
      </c>
      <c r="R79" s="90">
        <f t="shared" si="28"/>
        <v>-236780.24</v>
      </c>
      <c r="S79" s="103">
        <f t="shared" si="29"/>
        <v>-0.3306578303648288</v>
      </c>
      <c r="T79" s="104"/>
      <c r="U79" s="15">
        <v>-2691707.87</v>
      </c>
      <c r="V79" s="15">
        <v>-2366920.69</v>
      </c>
      <c r="W79" s="90">
        <f t="shared" si="30"/>
        <v>-324787.18000000017</v>
      </c>
      <c r="X79" s="103">
        <f t="shared" si="31"/>
        <v>-0.13721929144993877</v>
      </c>
    </row>
    <row r="80" spans="1:24" s="14" customFormat="1" ht="12.75" hidden="1" outlineLevel="2">
      <c r="A80" s="14" t="s">
        <v>598</v>
      </c>
      <c r="B80" s="14" t="s">
        <v>599</v>
      </c>
      <c r="C80" s="54" t="s">
        <v>600</v>
      </c>
      <c r="D80" s="15"/>
      <c r="E80" s="15"/>
      <c r="F80" s="15">
        <v>715.61</v>
      </c>
      <c r="G80" s="15">
        <v>3211.26</v>
      </c>
      <c r="H80" s="90">
        <f t="shared" si="24"/>
        <v>-2495.65</v>
      </c>
      <c r="I80" s="103">
        <f t="shared" si="25"/>
        <v>-0.7771560072993156</v>
      </c>
      <c r="J80" s="104"/>
      <c r="K80" s="15">
        <v>3047.7000000000003</v>
      </c>
      <c r="L80" s="15">
        <v>10488.84</v>
      </c>
      <c r="M80" s="90">
        <f t="shared" si="26"/>
        <v>-7441.139999999999</v>
      </c>
      <c r="N80" s="103">
        <f t="shared" si="27"/>
        <v>-0.7094340270230073</v>
      </c>
      <c r="O80" s="104"/>
      <c r="P80" s="15">
        <v>3047.7000000000003</v>
      </c>
      <c r="Q80" s="15">
        <v>10488.84</v>
      </c>
      <c r="R80" s="90">
        <f t="shared" si="28"/>
        <v>-7441.139999999999</v>
      </c>
      <c r="S80" s="103">
        <f t="shared" si="29"/>
        <v>-0.7094340270230073</v>
      </c>
      <c r="T80" s="104"/>
      <c r="U80" s="15">
        <v>76999.62</v>
      </c>
      <c r="V80" s="15">
        <v>18075.15</v>
      </c>
      <c r="W80" s="90">
        <f t="shared" si="30"/>
        <v>58924.469999999994</v>
      </c>
      <c r="X80" s="103">
        <f t="shared" si="31"/>
        <v>3.259971286545339</v>
      </c>
    </row>
    <row r="81" spans="1:24" s="14" customFormat="1" ht="12.75" hidden="1" outlineLevel="2">
      <c r="A81" s="14" t="s">
        <v>601</v>
      </c>
      <c r="B81" s="14" t="s">
        <v>602</v>
      </c>
      <c r="C81" s="54" t="s">
        <v>603</v>
      </c>
      <c r="D81" s="15"/>
      <c r="E81" s="15"/>
      <c r="F81" s="15">
        <v>0</v>
      </c>
      <c r="G81" s="15">
        <v>-89.84</v>
      </c>
      <c r="H81" s="90">
        <f t="shared" si="24"/>
        <v>89.84</v>
      </c>
      <c r="I81" s="103" t="str">
        <f t="shared" si="25"/>
        <v>N.M.</v>
      </c>
      <c r="J81" s="104"/>
      <c r="K81" s="15">
        <v>0</v>
      </c>
      <c r="L81" s="15">
        <v>-5712.54</v>
      </c>
      <c r="M81" s="90">
        <f t="shared" si="26"/>
        <v>5712.54</v>
      </c>
      <c r="N81" s="103" t="str">
        <f t="shared" si="27"/>
        <v>N.M.</v>
      </c>
      <c r="O81" s="104"/>
      <c r="P81" s="15">
        <v>0</v>
      </c>
      <c r="Q81" s="15">
        <v>-5712.54</v>
      </c>
      <c r="R81" s="90">
        <f t="shared" si="28"/>
        <v>5712.54</v>
      </c>
      <c r="S81" s="103" t="str">
        <f t="shared" si="29"/>
        <v>N.M.</v>
      </c>
      <c r="T81" s="104"/>
      <c r="U81" s="15">
        <v>0</v>
      </c>
      <c r="V81" s="15">
        <v>-20019.91</v>
      </c>
      <c r="W81" s="90">
        <f t="shared" si="30"/>
        <v>20019.91</v>
      </c>
      <c r="X81" s="103" t="str">
        <f t="shared" si="31"/>
        <v>N.M.</v>
      </c>
    </row>
    <row r="82" spans="1:24" s="14" customFormat="1" ht="12.75" hidden="1" outlineLevel="2">
      <c r="A82" s="14" t="s">
        <v>604</v>
      </c>
      <c r="B82" s="14" t="s">
        <v>605</v>
      </c>
      <c r="C82" s="54" t="s">
        <v>606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0</v>
      </c>
      <c r="R82" s="90">
        <f t="shared" si="28"/>
        <v>0</v>
      </c>
      <c r="S82" s="103">
        <f t="shared" si="29"/>
        <v>0</v>
      </c>
      <c r="T82" s="104"/>
      <c r="U82" s="15">
        <v>0</v>
      </c>
      <c r="V82" s="15">
        <v>66467.75</v>
      </c>
      <c r="W82" s="90">
        <f t="shared" si="30"/>
        <v>-66467.75</v>
      </c>
      <c r="X82" s="103" t="str">
        <f t="shared" si="31"/>
        <v>N.M.</v>
      </c>
    </row>
    <row r="83" spans="1:24" ht="12.75" hidden="1" outlineLevel="1">
      <c r="A83" s="1" t="s">
        <v>303</v>
      </c>
      <c r="B83" s="9" t="s">
        <v>283</v>
      </c>
      <c r="C83" s="66" t="s">
        <v>372</v>
      </c>
      <c r="D83" s="28"/>
      <c r="E83" s="28"/>
      <c r="F83" s="17">
        <v>6441611.689000002</v>
      </c>
      <c r="G83" s="17">
        <v>6822149.299999997</v>
      </c>
      <c r="H83" s="35">
        <f aca="true" t="shared" si="32" ref="H83:H89">+F83-G83</f>
        <v>-380537.6109999949</v>
      </c>
      <c r="I83" s="95">
        <f aca="true" t="shared" si="33" ref="I83:I89">IF(G83&lt;0,IF(H83=0,0,IF(OR(G83=0,F83=0),"N.M.",IF(ABS(H83/G83)&gt;=10,"N.M.",H83/(-G83)))),IF(H83=0,0,IF(OR(G83=0,F83=0),"N.M.",IF(ABS(H83/G83)&gt;=10,"N.M.",H83/G83))))</f>
        <v>-0.055779724873507984</v>
      </c>
      <c r="J83" s="106" t="s">
        <v>280</v>
      </c>
      <c r="K83" s="17">
        <v>20150817.29000001</v>
      </c>
      <c r="L83" s="17">
        <v>23722264.87300001</v>
      </c>
      <c r="M83" s="35">
        <f aca="true" t="shared" si="34" ref="M83:M89">+K83-L83</f>
        <v>-3571447.5830000006</v>
      </c>
      <c r="N83" s="95">
        <f aca="true" t="shared" si="35" ref="N83:N89">IF(L83&lt;0,IF(M83=0,0,IF(OR(L83=0,K83=0),"N.M.",IF(ABS(M83/L83)&gt;=10,"N.M.",M83/(-L83)))),IF(M83=0,0,IF(OR(L83=0,K83=0),"N.M.",IF(ABS(M83/L83)&gt;=10,"N.M.",M83/L83))))</f>
        <v>-0.15055255483066957</v>
      </c>
      <c r="P83" s="17">
        <v>20150817.29000001</v>
      </c>
      <c r="Q83" s="17">
        <v>23722264.87300001</v>
      </c>
      <c r="R83" s="35">
        <f aca="true" t="shared" si="36" ref="R83:R89">+P83-Q83</f>
        <v>-3571447.5830000006</v>
      </c>
      <c r="S83" s="95">
        <f aca="true" t="shared" si="37" ref="S83:S89">IF(Q83&lt;0,IF(R83=0,0,IF(OR(Q83=0,P83=0),"N.M.",IF(ABS(R83/Q83)&gt;=10,"N.M.",R83/(-Q83)))),IF(R83=0,0,IF(OR(Q83=0,P83=0),"N.M.",IF(ABS(R83/Q83)&gt;=10,"N.M.",R83/Q83))))</f>
        <v>-0.15055255483066957</v>
      </c>
      <c r="T83" s="106" t="s">
        <v>281</v>
      </c>
      <c r="U83" s="17">
        <v>89201850.25400002</v>
      </c>
      <c r="V83" s="17">
        <v>85034742.66100001</v>
      </c>
      <c r="W83" s="35">
        <f aca="true" t="shared" si="38" ref="W83:W89">+U83-V83</f>
        <v>4167107.5930000097</v>
      </c>
      <c r="X83" s="95">
        <f aca="true" t="shared" si="39" ref="X83:X89">IF(V83&lt;0,IF(W83=0,0,IF(OR(V83=0,U83=0),"N.M.",IF(ABS(W83/V83)&gt;=10,"N.M.",W83/(-V83)))),IF(W83=0,0,IF(OR(V83=0,U83=0),"N.M.",IF(ABS(W83/V83)&gt;=10,"N.M.",W83/V83))))</f>
        <v>0.0490047651418506</v>
      </c>
    </row>
    <row r="84" spans="1:24" s="14" customFormat="1" ht="12.75" hidden="1" outlineLevel="2">
      <c r="A84" s="14" t="s">
        <v>607</v>
      </c>
      <c r="B84" s="14" t="s">
        <v>608</v>
      </c>
      <c r="C84" s="54" t="s">
        <v>609</v>
      </c>
      <c r="D84" s="15"/>
      <c r="E84" s="15"/>
      <c r="F84" s="15">
        <v>-288.29</v>
      </c>
      <c r="G84" s="15">
        <v>-12979.710000000001</v>
      </c>
      <c r="H84" s="90">
        <f t="shared" si="32"/>
        <v>12691.42</v>
      </c>
      <c r="I84" s="103">
        <f t="shared" si="33"/>
        <v>0.977789180189696</v>
      </c>
      <c r="J84" s="104"/>
      <c r="K84" s="15">
        <v>10550.7</v>
      </c>
      <c r="L84" s="15">
        <v>18625.95</v>
      </c>
      <c r="M84" s="90">
        <f t="shared" si="34"/>
        <v>-8075.25</v>
      </c>
      <c r="N84" s="103">
        <f t="shared" si="35"/>
        <v>-0.4335483559227851</v>
      </c>
      <c r="O84" s="104"/>
      <c r="P84" s="15">
        <v>10550.7</v>
      </c>
      <c r="Q84" s="15">
        <v>18625.95</v>
      </c>
      <c r="R84" s="90">
        <f t="shared" si="36"/>
        <v>-8075.25</v>
      </c>
      <c r="S84" s="103">
        <f t="shared" si="37"/>
        <v>-0.4335483559227851</v>
      </c>
      <c r="T84" s="104"/>
      <c r="U84" s="15">
        <v>-19925.74</v>
      </c>
      <c r="V84" s="15">
        <v>-74634.44</v>
      </c>
      <c r="W84" s="90">
        <f t="shared" si="38"/>
        <v>54708.7</v>
      </c>
      <c r="X84" s="103">
        <f t="shared" si="39"/>
        <v>0.7330221811806988</v>
      </c>
    </row>
    <row r="85" spans="1:24" s="14" customFormat="1" ht="12.75" hidden="1" outlineLevel="2">
      <c r="A85" s="14" t="s">
        <v>610</v>
      </c>
      <c r="B85" s="14" t="s">
        <v>611</v>
      </c>
      <c r="C85" s="54" t="s">
        <v>612</v>
      </c>
      <c r="D85" s="15"/>
      <c r="E85" s="15"/>
      <c r="F85" s="15">
        <v>36405.96</v>
      </c>
      <c r="G85" s="15">
        <v>82316.04000000001</v>
      </c>
      <c r="H85" s="90">
        <f t="shared" si="32"/>
        <v>-45910.08000000001</v>
      </c>
      <c r="I85" s="103">
        <f t="shared" si="33"/>
        <v>-0.5577294534576737</v>
      </c>
      <c r="J85" s="104"/>
      <c r="K85" s="15">
        <v>77314.16</v>
      </c>
      <c r="L85" s="15">
        <v>339599.42</v>
      </c>
      <c r="M85" s="90">
        <f t="shared" si="34"/>
        <v>-262285.26</v>
      </c>
      <c r="N85" s="103">
        <f t="shared" si="35"/>
        <v>-0.7723371847926007</v>
      </c>
      <c r="O85" s="104"/>
      <c r="P85" s="15">
        <v>77314.16</v>
      </c>
      <c r="Q85" s="15">
        <v>339599.42</v>
      </c>
      <c r="R85" s="90">
        <f t="shared" si="36"/>
        <v>-262285.26</v>
      </c>
      <c r="S85" s="103">
        <f t="shared" si="37"/>
        <v>-0.7723371847926007</v>
      </c>
      <c r="T85" s="104"/>
      <c r="U85" s="15">
        <v>460451.94999999995</v>
      </c>
      <c r="V85" s="15">
        <v>856178.0800000001</v>
      </c>
      <c r="W85" s="90">
        <f t="shared" si="38"/>
        <v>-395726.1300000001</v>
      </c>
      <c r="X85" s="103">
        <f t="shared" si="39"/>
        <v>-0.46220072581162097</v>
      </c>
    </row>
    <row r="86" spans="1:24" s="14" customFormat="1" ht="12.75" hidden="1" outlineLevel="2">
      <c r="A86" s="14" t="s">
        <v>613</v>
      </c>
      <c r="B86" s="14" t="s">
        <v>614</v>
      </c>
      <c r="C86" s="54" t="s">
        <v>615</v>
      </c>
      <c r="D86" s="15"/>
      <c r="E86" s="15"/>
      <c r="F86" s="15">
        <v>5655074</v>
      </c>
      <c r="G86" s="15">
        <v>1699087</v>
      </c>
      <c r="H86" s="90">
        <f t="shared" si="32"/>
        <v>3955987</v>
      </c>
      <c r="I86" s="103">
        <f t="shared" si="33"/>
        <v>2.3283016113948256</v>
      </c>
      <c r="J86" s="104"/>
      <c r="K86" s="15">
        <v>15409242</v>
      </c>
      <c r="L86" s="15">
        <v>11652037</v>
      </c>
      <c r="M86" s="90">
        <f t="shared" si="34"/>
        <v>3757205</v>
      </c>
      <c r="N86" s="103">
        <f t="shared" si="35"/>
        <v>0.32245048655441105</v>
      </c>
      <c r="O86" s="104"/>
      <c r="P86" s="15">
        <v>15409242</v>
      </c>
      <c r="Q86" s="15">
        <v>11652037</v>
      </c>
      <c r="R86" s="90">
        <f t="shared" si="36"/>
        <v>3757205</v>
      </c>
      <c r="S86" s="103">
        <f t="shared" si="37"/>
        <v>0.32245048655441105</v>
      </c>
      <c r="T86" s="104"/>
      <c r="U86" s="15">
        <v>61534594</v>
      </c>
      <c r="V86" s="15">
        <v>58870351.94</v>
      </c>
      <c r="W86" s="90">
        <f t="shared" si="38"/>
        <v>2664242.0600000024</v>
      </c>
      <c r="X86" s="103">
        <f t="shared" si="39"/>
        <v>0.045256091941073634</v>
      </c>
    </row>
    <row r="87" spans="1:24" ht="12.75" hidden="1" outlineLevel="1">
      <c r="A87" s="1" t="s">
        <v>304</v>
      </c>
      <c r="B87" s="9" t="s">
        <v>282</v>
      </c>
      <c r="C87" s="67" t="s">
        <v>373</v>
      </c>
      <c r="D87" s="28"/>
      <c r="E87" s="28"/>
      <c r="F87" s="125">
        <v>5691191.67</v>
      </c>
      <c r="G87" s="125">
        <v>1768423.33</v>
      </c>
      <c r="H87" s="128">
        <f t="shared" si="32"/>
        <v>3922768.34</v>
      </c>
      <c r="I87" s="96">
        <f t="shared" si="33"/>
        <v>2.218229240393475</v>
      </c>
      <c r="J87" s="106" t="s">
        <v>280</v>
      </c>
      <c r="K87" s="125">
        <v>15497106.86</v>
      </c>
      <c r="L87" s="125">
        <v>12010262.37</v>
      </c>
      <c r="M87" s="128">
        <f t="shared" si="34"/>
        <v>3486844.49</v>
      </c>
      <c r="N87" s="96">
        <f t="shared" si="35"/>
        <v>0.29032209143987253</v>
      </c>
      <c r="P87" s="125">
        <v>15497106.86</v>
      </c>
      <c r="Q87" s="125">
        <v>12010262.37</v>
      </c>
      <c r="R87" s="128">
        <f t="shared" si="36"/>
        <v>3486844.49</v>
      </c>
      <c r="S87" s="96">
        <f t="shared" si="37"/>
        <v>0.29032209143987253</v>
      </c>
      <c r="T87" s="106" t="s">
        <v>281</v>
      </c>
      <c r="U87" s="125">
        <v>61975120.21</v>
      </c>
      <c r="V87" s="125">
        <v>59651895.580000006</v>
      </c>
      <c r="W87" s="128">
        <f t="shared" si="38"/>
        <v>2323224.629999995</v>
      </c>
      <c r="X87" s="96">
        <f t="shared" si="39"/>
        <v>0.038946367209475946</v>
      </c>
    </row>
    <row r="88" spans="1:24" ht="12.75" collapsed="1">
      <c r="A88" s="1" t="s">
        <v>305</v>
      </c>
      <c r="C88" s="62" t="s">
        <v>295</v>
      </c>
      <c r="D88" s="28"/>
      <c r="E88" s="28"/>
      <c r="F88" s="17">
        <v>12132803.359000001</v>
      </c>
      <c r="G88" s="17">
        <v>8590572.629999999</v>
      </c>
      <c r="H88" s="35">
        <f t="shared" si="32"/>
        <v>3542230.729000002</v>
      </c>
      <c r="I88" s="95">
        <f t="shared" si="33"/>
        <v>0.4123393028108305</v>
      </c>
      <c r="J88" s="106" t="s">
        <v>280</v>
      </c>
      <c r="K88" s="17">
        <v>35647924.15</v>
      </c>
      <c r="L88" s="17">
        <v>35732527.243</v>
      </c>
      <c r="M88" s="35">
        <f t="shared" si="34"/>
        <v>-84603.0930000022</v>
      </c>
      <c r="N88" s="95">
        <f t="shared" si="35"/>
        <v>-0.0023676772825122787</v>
      </c>
      <c r="P88" s="17">
        <v>35647924.15</v>
      </c>
      <c r="Q88" s="17">
        <v>35732527.243</v>
      </c>
      <c r="R88" s="35">
        <f t="shared" si="36"/>
        <v>-84603.0930000022</v>
      </c>
      <c r="S88" s="95">
        <f t="shared" si="37"/>
        <v>-0.0023676772825122787</v>
      </c>
      <c r="T88" s="106" t="s">
        <v>281</v>
      </c>
      <c r="U88" s="17">
        <v>151176970.46400002</v>
      </c>
      <c r="V88" s="17">
        <v>144686638.241</v>
      </c>
      <c r="W88" s="35">
        <f t="shared" si="38"/>
        <v>6490332.22300002</v>
      </c>
      <c r="X88" s="95">
        <f t="shared" si="39"/>
        <v>0.04485785489181991</v>
      </c>
    </row>
    <row r="89" spans="1:24" ht="12.75">
      <c r="A89" s="1" t="s">
        <v>306</v>
      </c>
      <c r="C89" s="68" t="s">
        <v>296</v>
      </c>
      <c r="D89" s="69"/>
      <c r="E89" s="69"/>
      <c r="F89" s="126">
        <v>59792534.339</v>
      </c>
      <c r="G89" s="126">
        <v>47540994.26</v>
      </c>
      <c r="H89" s="133">
        <f t="shared" si="32"/>
        <v>12251540.079000004</v>
      </c>
      <c r="I89" s="97">
        <f t="shared" si="33"/>
        <v>0.2577047508093072</v>
      </c>
      <c r="J89" s="106" t="s">
        <v>280</v>
      </c>
      <c r="K89" s="126">
        <v>191852827.98999998</v>
      </c>
      <c r="L89" s="126">
        <v>177296551.123</v>
      </c>
      <c r="M89" s="133">
        <f t="shared" si="34"/>
        <v>14556276.866999984</v>
      </c>
      <c r="N89" s="97">
        <f t="shared" si="35"/>
        <v>0.08210129737324402</v>
      </c>
      <c r="P89" s="126">
        <v>191852827.98999998</v>
      </c>
      <c r="Q89" s="126">
        <v>177296551.123</v>
      </c>
      <c r="R89" s="133">
        <f t="shared" si="36"/>
        <v>14556276.866999984</v>
      </c>
      <c r="S89" s="97">
        <f t="shared" si="37"/>
        <v>0.08210129737324402</v>
      </c>
      <c r="T89" s="106" t="s">
        <v>281</v>
      </c>
      <c r="U89" s="126">
        <v>706897316.3039999</v>
      </c>
      <c r="V89" s="126">
        <v>634765178.011</v>
      </c>
      <c r="W89" s="133">
        <f t="shared" si="38"/>
        <v>72132138.29299986</v>
      </c>
      <c r="X89" s="97">
        <f t="shared" si="39"/>
        <v>0.11363594096169823</v>
      </c>
    </row>
    <row r="90" spans="1:24" ht="0.75" customHeight="1" hidden="1" outlineLevel="1">
      <c r="A90" s="1"/>
      <c r="C90" s="70"/>
      <c r="D90" s="69"/>
      <c r="E90" s="69"/>
      <c r="F90" s="127"/>
      <c r="G90" s="127"/>
      <c r="H90" s="134"/>
      <c r="I90" s="95"/>
      <c r="K90" s="127"/>
      <c r="L90" s="127"/>
      <c r="M90" s="134"/>
      <c r="N90" s="95"/>
      <c r="P90" s="127"/>
      <c r="Q90" s="127"/>
      <c r="R90" s="134"/>
      <c r="S90" s="95"/>
      <c r="U90" s="127"/>
      <c r="V90" s="127"/>
      <c r="W90" s="134"/>
      <c r="X90" s="95"/>
    </row>
    <row r="91" spans="1:24" ht="12.75" hidden="1" outlineLevel="1">
      <c r="A91" s="1" t="s">
        <v>307</v>
      </c>
      <c r="B91" s="9" t="s">
        <v>283</v>
      </c>
      <c r="C91" s="71" t="s">
        <v>285</v>
      </c>
      <c r="D91" s="69"/>
      <c r="E91" s="69"/>
      <c r="F91" s="127">
        <v>0</v>
      </c>
      <c r="G91" s="127">
        <v>0</v>
      </c>
      <c r="H91" s="134">
        <f>+F91-G91</f>
        <v>0</v>
      </c>
      <c r="I91" s="95">
        <f>IF(G91&lt;0,IF(H91=0,0,IF(OR(G91=0,F91=0),"N.M.",IF(ABS(H91/G91)&gt;=10,"N.M.",H91/(-G91)))),IF(H91=0,0,IF(OR(G91=0,F91=0),"N.M.",IF(ABS(H91/G91)&gt;=10,"N.M.",H91/G91))))</f>
        <v>0</v>
      </c>
      <c r="K91" s="127">
        <v>0</v>
      </c>
      <c r="L91" s="127">
        <v>0</v>
      </c>
      <c r="M91" s="134">
        <f>+K91-L91</f>
        <v>0</v>
      </c>
      <c r="N91" s="95">
        <f>IF(L91&lt;0,IF(M91=0,0,IF(OR(L91=0,K91=0),"N.M.",IF(ABS(M91/L91)&gt;=10,"N.M.",M91/(-L91)))),IF(M91=0,0,IF(OR(L91=0,K91=0),"N.M.",IF(ABS(M91/L91)&gt;=10,"N.M.",M91/L91))))</f>
        <v>0</v>
      </c>
      <c r="P91" s="127">
        <v>0</v>
      </c>
      <c r="Q91" s="127">
        <v>0</v>
      </c>
      <c r="R91" s="134">
        <f>+P91-Q91</f>
        <v>0</v>
      </c>
      <c r="S91" s="95">
        <f>IF(Q91&lt;0,IF(R91=0,0,IF(OR(Q91=0,P91=0),"N.M.",IF(ABS(R91/Q91)&gt;=10,"N.M.",R91/(-Q91)))),IF(R91=0,0,IF(OR(Q91=0,P91=0),"N.M.",IF(ABS(R91/Q91)&gt;=10,"N.M.",R91/Q91))))</f>
        <v>0</v>
      </c>
      <c r="U91" s="127">
        <v>0</v>
      </c>
      <c r="V91" s="127">
        <v>0</v>
      </c>
      <c r="W91" s="134">
        <f>+U91-V91</f>
        <v>0</v>
      </c>
      <c r="X91" s="95">
        <f>IF(V91&lt;0,IF(W91=0,0,IF(OR(V91=0,U91=0),"N.M.",IF(ABS(W91/V91)&gt;=10,"N.M.",W91/(-V91)))),IF(W91=0,0,IF(OR(V91=0,U91=0),"N.M.",IF(ABS(W91/V91)&gt;=10,"N.M.",W91/V91))))</f>
        <v>0</v>
      </c>
    </row>
    <row r="92" spans="1:24" ht="12.75" hidden="1" outlineLevel="1">
      <c r="A92" s="1" t="s">
        <v>308</v>
      </c>
      <c r="B92" s="9" t="s">
        <v>282</v>
      </c>
      <c r="C92" s="63" t="s">
        <v>286</v>
      </c>
      <c r="D92" s="28"/>
      <c r="E92" s="28"/>
      <c r="F92" s="125">
        <v>0</v>
      </c>
      <c r="G92" s="125">
        <v>0</v>
      </c>
      <c r="H92" s="128">
        <f>+F92-G92</f>
        <v>0</v>
      </c>
      <c r="I92" s="96">
        <f>IF(G92&lt;0,IF(H92=0,0,IF(OR(G92=0,F92=0),"N.M.",IF(ABS(H92/G92)&gt;=10,"N.M.",H92/(-G92)))),IF(H92=0,0,IF(OR(G92=0,F92=0),"N.M.",IF(ABS(H92/G92)&gt;=10,"N.M.",H92/G92))))</f>
        <v>0</v>
      </c>
      <c r="K92" s="125">
        <v>0</v>
      </c>
      <c r="L92" s="125">
        <v>0</v>
      </c>
      <c r="M92" s="128">
        <f>+K92-L92</f>
        <v>0</v>
      </c>
      <c r="N92" s="96">
        <f>IF(L92&lt;0,IF(M92=0,0,IF(OR(L92=0,K92=0),"N.M.",IF(ABS(M92/L92)&gt;=10,"N.M.",M92/(-L92)))),IF(M92=0,0,IF(OR(L92=0,K92=0),"N.M.",IF(ABS(M92/L92)&gt;=10,"N.M.",M92/L92))))</f>
        <v>0</v>
      </c>
      <c r="P92" s="125">
        <v>0</v>
      </c>
      <c r="Q92" s="125">
        <v>0</v>
      </c>
      <c r="R92" s="128">
        <f>+P92-Q92</f>
        <v>0</v>
      </c>
      <c r="S92" s="96">
        <f>IF(Q92&lt;0,IF(R92=0,0,IF(OR(Q92=0,P92=0),"N.M.",IF(ABS(R92/Q92)&gt;=10,"N.M.",R92/(-Q92)))),IF(R92=0,0,IF(OR(Q92=0,P92=0),"N.M.",IF(ABS(R92/Q92)&gt;=10,"N.M.",R92/Q92))))</f>
        <v>0</v>
      </c>
      <c r="U92" s="125">
        <v>0</v>
      </c>
      <c r="V92" s="125">
        <v>0</v>
      </c>
      <c r="W92" s="128">
        <f>+U92-V92</f>
        <v>0</v>
      </c>
      <c r="X92" s="96">
        <f>IF(V92&lt;0,IF(W92=0,0,IF(OR(V92=0,U92=0),"N.M.",IF(ABS(W92/V92)&gt;=10,"N.M.",W92/(-V92)))),IF(W92=0,0,IF(OR(V92=0,U92=0),"N.M.",IF(ABS(W92/V92)&gt;=10,"N.M.",W92/V92))))</f>
        <v>0</v>
      </c>
    </row>
    <row r="93" spans="1:24" ht="12.75" collapsed="1">
      <c r="A93" s="1" t="s">
        <v>319</v>
      </c>
      <c r="C93" s="72" t="s">
        <v>297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J93" s="106" t="s">
        <v>280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s="12" customFormat="1" ht="12.75">
      <c r="A94" s="13" t="s">
        <v>309</v>
      </c>
      <c r="C94" s="80" t="s">
        <v>317</v>
      </c>
      <c r="D94" s="65"/>
      <c r="E94" s="65"/>
      <c r="F94" s="34">
        <v>59792534.339</v>
      </c>
      <c r="G94" s="34">
        <v>47540994.26</v>
      </c>
      <c r="H94" s="29">
        <f>+F94-G94</f>
        <v>12251540.079000004</v>
      </c>
      <c r="I94" s="98">
        <f>IF(G94&lt;0,IF(H94=0,0,IF(OR(G94=0,F94=0),"N.M.",IF(ABS(H94/G94)&gt;=10,"N.M.",H94/(-G94)))),IF(H94=0,0,IF(OR(G94=0,F94=0),"N.M.",IF(ABS(H94/G94)&gt;=10,"N.M.",H94/G94))))</f>
        <v>0.2577047508093072</v>
      </c>
      <c r="J94" s="112" t="s">
        <v>280</v>
      </c>
      <c r="K94" s="34">
        <v>191852827.98999998</v>
      </c>
      <c r="L94" s="34">
        <v>177296551.123</v>
      </c>
      <c r="M94" s="29">
        <f>+K94-L94</f>
        <v>14556276.866999984</v>
      </c>
      <c r="N94" s="98">
        <f>IF(L94&lt;0,IF(M94=0,0,IF(OR(L94=0,K94=0),"N.M.",IF(ABS(M94/L94)&gt;=10,"N.M.",M94/(-L94)))),IF(M94=0,0,IF(OR(L94=0,K94=0),"N.M.",IF(ABS(M94/L94)&gt;=10,"N.M.",M94/L94))))</f>
        <v>0.08210129737324402</v>
      </c>
      <c r="O94" s="112"/>
      <c r="P94" s="34">
        <v>191852827.98999998</v>
      </c>
      <c r="Q94" s="34">
        <v>177296551.123</v>
      </c>
      <c r="R94" s="29">
        <f>+P94-Q94</f>
        <v>14556276.866999984</v>
      </c>
      <c r="S94" s="98">
        <f>IF(Q94&lt;0,IF(R94=0,0,IF(OR(Q94=0,P94=0),"N.M.",IF(ABS(R94/Q94)&gt;=10,"N.M.",R94/(-Q94)))),IF(R94=0,0,IF(OR(Q94=0,P94=0),"N.M.",IF(ABS(R94/Q94)&gt;=10,"N.M.",R94/Q94))))</f>
        <v>0.08210129737324402</v>
      </c>
      <c r="T94" s="112"/>
      <c r="U94" s="34">
        <v>706897316.3039999</v>
      </c>
      <c r="V94" s="34">
        <v>634765178.011</v>
      </c>
      <c r="W94" s="29">
        <f>+U94-V94</f>
        <v>72132138.29299986</v>
      </c>
      <c r="X94" s="98">
        <f>IF(V94&lt;0,IF(W94=0,0,IF(OR(V94=0,U94=0),"N.M.",IF(ABS(W94/V94)&gt;=10,"N.M.",W94/(-V94)))),IF(W94=0,0,IF(OR(V94=0,U94=0),"N.M.",IF(ABS(W94/V94)&gt;=10,"N.M.",W94/V94))))</f>
        <v>0.11363594096169823</v>
      </c>
    </row>
    <row r="95" spans="1:24" s="12" customFormat="1" ht="0.75" customHeight="1" hidden="1" outlineLevel="1">
      <c r="A95" s="13"/>
      <c r="C95" s="64"/>
      <c r="D95" s="65"/>
      <c r="E95" s="65"/>
      <c r="F95" s="34"/>
      <c r="G95" s="34"/>
      <c r="H95" s="29"/>
      <c r="I95" s="98"/>
      <c r="J95" s="112"/>
      <c r="K95" s="34"/>
      <c r="L95" s="34"/>
      <c r="M95" s="29"/>
      <c r="N95" s="98"/>
      <c r="O95" s="112"/>
      <c r="P95" s="34"/>
      <c r="Q95" s="34"/>
      <c r="R95" s="29"/>
      <c r="S95" s="98"/>
      <c r="T95" s="112"/>
      <c r="U95" s="34"/>
      <c r="V95" s="34"/>
      <c r="W95" s="29"/>
      <c r="X95" s="98"/>
    </row>
    <row r="96" spans="1:24" s="14" customFormat="1" ht="12.75" hidden="1" outlineLevel="2">
      <c r="A96" s="14" t="s">
        <v>616</v>
      </c>
      <c r="B96" s="14" t="s">
        <v>617</v>
      </c>
      <c r="C96" s="54" t="s">
        <v>618</v>
      </c>
      <c r="D96" s="15"/>
      <c r="E96" s="15"/>
      <c r="F96" s="15">
        <v>299510.77</v>
      </c>
      <c r="G96" s="15">
        <v>196444.19</v>
      </c>
      <c r="H96" s="90">
        <f aca="true" t="shared" si="40" ref="H96:H117">+F96-G96</f>
        <v>103066.58000000002</v>
      </c>
      <c r="I96" s="103">
        <f aca="true" t="shared" si="41" ref="I96:I117">IF(G96&lt;0,IF(H96=0,0,IF(OR(G96=0,F96=0),"N.M.",IF(ABS(H96/G96)&gt;=10,"N.M.",H96/(-G96)))),IF(H96=0,0,IF(OR(G96=0,F96=0),"N.M.",IF(ABS(H96/G96)&gt;=10,"N.M.",H96/G96))))</f>
        <v>0.5246608718740932</v>
      </c>
      <c r="J96" s="104"/>
      <c r="K96" s="15">
        <v>1143918.9</v>
      </c>
      <c r="L96" s="15">
        <v>530526.47</v>
      </c>
      <c r="M96" s="90">
        <f aca="true" t="shared" si="42" ref="M96:M117">+K96-L96</f>
        <v>613392.4299999999</v>
      </c>
      <c r="N96" s="103">
        <f aca="true" t="shared" si="43" ref="N96:N117">IF(L96&lt;0,IF(M96=0,0,IF(OR(L96=0,K96=0),"N.M.",IF(ABS(M96/L96)&gt;=10,"N.M.",M96/(-L96)))),IF(M96=0,0,IF(OR(L96=0,K96=0),"N.M.",IF(ABS(M96/L96)&gt;=10,"N.M.",M96/L96))))</f>
        <v>1.1561957125343811</v>
      </c>
      <c r="O96" s="104"/>
      <c r="P96" s="15">
        <v>1143918.9</v>
      </c>
      <c r="Q96" s="15">
        <v>530526.47</v>
      </c>
      <c r="R96" s="90">
        <f aca="true" t="shared" si="44" ref="R96:R117">+P96-Q96</f>
        <v>613392.4299999999</v>
      </c>
      <c r="S96" s="103">
        <f aca="true" t="shared" si="45" ref="S96:S117">IF(Q96&lt;0,IF(R96=0,0,IF(OR(Q96=0,P96=0),"N.M.",IF(ABS(R96/Q96)&gt;=10,"N.M.",R96/(-Q96)))),IF(R96=0,0,IF(OR(Q96=0,P96=0),"N.M.",IF(ABS(R96/Q96)&gt;=10,"N.M.",R96/Q96))))</f>
        <v>1.1561957125343811</v>
      </c>
      <c r="T96" s="104"/>
      <c r="U96" s="15">
        <v>2709216.73</v>
      </c>
      <c r="V96" s="15">
        <v>1271044.25</v>
      </c>
      <c r="W96" s="90">
        <f aca="true" t="shared" si="46" ref="W96:W117">+U96-V96</f>
        <v>1438172.48</v>
      </c>
      <c r="X96" s="103">
        <f aca="true" t="shared" si="47" ref="X96:X117">IF(V96&lt;0,IF(W96=0,0,IF(OR(V96=0,U96=0),"N.M.",IF(ABS(W96/V96)&gt;=10,"N.M.",W96/(-V96)))),IF(W96=0,0,IF(OR(V96=0,U96=0),"N.M.",IF(ABS(W96/V96)&gt;=10,"N.M.",W96/V96))))</f>
        <v>1.1314889155117926</v>
      </c>
    </row>
    <row r="97" spans="1:24" s="14" customFormat="1" ht="12.75" hidden="1" outlineLevel="2">
      <c r="A97" s="14" t="s">
        <v>619</v>
      </c>
      <c r="B97" s="14" t="s">
        <v>620</v>
      </c>
      <c r="C97" s="54" t="s">
        <v>621</v>
      </c>
      <c r="D97" s="15"/>
      <c r="E97" s="15"/>
      <c r="F97" s="15">
        <v>0</v>
      </c>
      <c r="G97" s="15">
        <v>3889.55</v>
      </c>
      <c r="H97" s="90">
        <f t="shared" si="40"/>
        <v>-3889.55</v>
      </c>
      <c r="I97" s="103" t="str">
        <f t="shared" si="41"/>
        <v>N.M.</v>
      </c>
      <c r="J97" s="104"/>
      <c r="K97" s="15">
        <v>0</v>
      </c>
      <c r="L97" s="15">
        <v>16706.29</v>
      </c>
      <c r="M97" s="90">
        <f t="shared" si="42"/>
        <v>-16706.29</v>
      </c>
      <c r="N97" s="103" t="str">
        <f t="shared" si="43"/>
        <v>N.M.</v>
      </c>
      <c r="O97" s="104"/>
      <c r="P97" s="15">
        <v>0</v>
      </c>
      <c r="Q97" s="15">
        <v>16706.29</v>
      </c>
      <c r="R97" s="90">
        <f t="shared" si="44"/>
        <v>-16706.29</v>
      </c>
      <c r="S97" s="103" t="str">
        <f t="shared" si="45"/>
        <v>N.M.</v>
      </c>
      <c r="T97" s="104"/>
      <c r="U97" s="15">
        <v>-4004.58</v>
      </c>
      <c r="V97" s="15">
        <v>15094.66</v>
      </c>
      <c r="W97" s="90">
        <f t="shared" si="46"/>
        <v>-19099.239999999998</v>
      </c>
      <c r="X97" s="103">
        <f t="shared" si="47"/>
        <v>-1.265297794054321</v>
      </c>
    </row>
    <row r="98" spans="1:24" s="14" customFormat="1" ht="12.75" hidden="1" outlineLevel="2">
      <c r="A98" s="14" t="s">
        <v>622</v>
      </c>
      <c r="B98" s="14" t="s">
        <v>623</v>
      </c>
      <c r="C98" s="54" t="s">
        <v>624</v>
      </c>
      <c r="D98" s="15"/>
      <c r="E98" s="15"/>
      <c r="F98" s="15">
        <v>7370.46</v>
      </c>
      <c r="G98" s="15">
        <v>5285.03</v>
      </c>
      <c r="H98" s="90">
        <f t="shared" si="40"/>
        <v>2085.4300000000003</v>
      </c>
      <c r="I98" s="103">
        <f t="shared" si="41"/>
        <v>0.3945918944641753</v>
      </c>
      <c r="J98" s="104"/>
      <c r="K98" s="15">
        <v>30813.29</v>
      </c>
      <c r="L98" s="15">
        <v>23068.41</v>
      </c>
      <c r="M98" s="90">
        <f t="shared" si="42"/>
        <v>7744.880000000001</v>
      </c>
      <c r="N98" s="103">
        <f t="shared" si="43"/>
        <v>0.335735319426003</v>
      </c>
      <c r="O98" s="104"/>
      <c r="P98" s="15">
        <v>30813.29</v>
      </c>
      <c r="Q98" s="15">
        <v>23068.41</v>
      </c>
      <c r="R98" s="90">
        <f t="shared" si="44"/>
        <v>7744.880000000001</v>
      </c>
      <c r="S98" s="103">
        <f t="shared" si="45"/>
        <v>0.335735319426003</v>
      </c>
      <c r="T98" s="104"/>
      <c r="U98" s="15">
        <v>250314.85</v>
      </c>
      <c r="V98" s="15">
        <v>380967</v>
      </c>
      <c r="W98" s="90">
        <f t="shared" si="46"/>
        <v>-130652.15</v>
      </c>
      <c r="X98" s="103">
        <f t="shared" si="47"/>
        <v>-0.34294873309236756</v>
      </c>
    </row>
    <row r="99" spans="1:24" s="14" customFormat="1" ht="12.75" hidden="1" outlineLevel="2">
      <c r="A99" s="14" t="s">
        <v>625</v>
      </c>
      <c r="B99" s="14" t="s">
        <v>626</v>
      </c>
      <c r="C99" s="54" t="s">
        <v>627</v>
      </c>
      <c r="D99" s="15"/>
      <c r="E99" s="15"/>
      <c r="F99" s="15">
        <v>0</v>
      </c>
      <c r="G99" s="15">
        <v>5238.1900000000005</v>
      </c>
      <c r="H99" s="90">
        <f t="shared" si="40"/>
        <v>-5238.1900000000005</v>
      </c>
      <c r="I99" s="103" t="str">
        <f t="shared" si="41"/>
        <v>N.M.</v>
      </c>
      <c r="J99" s="104"/>
      <c r="K99" s="15">
        <v>0</v>
      </c>
      <c r="L99" s="15">
        <v>-10619.34</v>
      </c>
      <c r="M99" s="90">
        <f t="shared" si="42"/>
        <v>10619.34</v>
      </c>
      <c r="N99" s="103" t="str">
        <f t="shared" si="43"/>
        <v>N.M.</v>
      </c>
      <c r="O99" s="104"/>
      <c r="P99" s="15">
        <v>0</v>
      </c>
      <c r="Q99" s="15">
        <v>-10619.34</v>
      </c>
      <c r="R99" s="90">
        <f t="shared" si="44"/>
        <v>10619.34</v>
      </c>
      <c r="S99" s="103" t="str">
        <f t="shared" si="45"/>
        <v>N.M.</v>
      </c>
      <c r="T99" s="104"/>
      <c r="U99" s="15">
        <v>-98379.92</v>
      </c>
      <c r="V99" s="15">
        <v>-9709.17</v>
      </c>
      <c r="W99" s="90">
        <f t="shared" si="46"/>
        <v>-88670.75</v>
      </c>
      <c r="X99" s="103">
        <f t="shared" si="47"/>
        <v>-9.132680754379622</v>
      </c>
    </row>
    <row r="100" spans="1:24" s="14" customFormat="1" ht="12.75" hidden="1" outlineLevel="2">
      <c r="A100" s="14" t="s">
        <v>628</v>
      </c>
      <c r="B100" s="14" t="s">
        <v>629</v>
      </c>
      <c r="C100" s="54" t="s">
        <v>630</v>
      </c>
      <c r="D100" s="15"/>
      <c r="E100" s="15"/>
      <c r="F100" s="15">
        <v>0</v>
      </c>
      <c r="G100" s="15">
        <v>0</v>
      </c>
      <c r="H100" s="90">
        <f t="shared" si="40"/>
        <v>0</v>
      </c>
      <c r="I100" s="103">
        <f t="shared" si="41"/>
        <v>0</v>
      </c>
      <c r="J100" s="104"/>
      <c r="K100" s="15">
        <v>0</v>
      </c>
      <c r="L100" s="15">
        <v>0</v>
      </c>
      <c r="M100" s="90">
        <f t="shared" si="42"/>
        <v>0</v>
      </c>
      <c r="N100" s="103">
        <f t="shared" si="43"/>
        <v>0</v>
      </c>
      <c r="O100" s="104"/>
      <c r="P100" s="15">
        <v>0</v>
      </c>
      <c r="Q100" s="15">
        <v>0</v>
      </c>
      <c r="R100" s="90">
        <f t="shared" si="44"/>
        <v>0</v>
      </c>
      <c r="S100" s="103">
        <f t="shared" si="45"/>
        <v>0</v>
      </c>
      <c r="T100" s="104"/>
      <c r="U100" s="15">
        <v>0</v>
      </c>
      <c r="V100" s="15">
        <v>-0.38</v>
      </c>
      <c r="W100" s="90">
        <f t="shared" si="46"/>
        <v>0.38</v>
      </c>
      <c r="X100" s="103" t="str">
        <f t="shared" si="47"/>
        <v>N.M.</v>
      </c>
    </row>
    <row r="101" spans="1:24" s="14" customFormat="1" ht="12.75" hidden="1" outlineLevel="2">
      <c r="A101" s="14" t="s">
        <v>631</v>
      </c>
      <c r="B101" s="14" t="s">
        <v>632</v>
      </c>
      <c r="C101" s="54" t="s">
        <v>633</v>
      </c>
      <c r="D101" s="15"/>
      <c r="E101" s="15"/>
      <c r="F101" s="15">
        <v>1.4000000000000001</v>
      </c>
      <c r="G101" s="15">
        <v>20.02</v>
      </c>
      <c r="H101" s="90">
        <f t="shared" si="40"/>
        <v>-18.62</v>
      </c>
      <c r="I101" s="103">
        <f t="shared" si="41"/>
        <v>-0.9300699300699301</v>
      </c>
      <c r="J101" s="104"/>
      <c r="K101" s="15">
        <v>1.11</v>
      </c>
      <c r="L101" s="15">
        <v>4</v>
      </c>
      <c r="M101" s="90">
        <f t="shared" si="42"/>
        <v>-2.8899999999999997</v>
      </c>
      <c r="N101" s="103">
        <f t="shared" si="43"/>
        <v>-0.7224999999999999</v>
      </c>
      <c r="O101" s="104"/>
      <c r="P101" s="15">
        <v>1.11</v>
      </c>
      <c r="Q101" s="15">
        <v>4</v>
      </c>
      <c r="R101" s="90">
        <f t="shared" si="44"/>
        <v>-2.8899999999999997</v>
      </c>
      <c r="S101" s="103">
        <f t="shared" si="45"/>
        <v>-0.7224999999999999</v>
      </c>
      <c r="T101" s="104"/>
      <c r="U101" s="15">
        <v>9.43</v>
      </c>
      <c r="V101" s="15">
        <v>378.6</v>
      </c>
      <c r="W101" s="90">
        <f t="shared" si="46"/>
        <v>-369.17</v>
      </c>
      <c r="X101" s="103">
        <f t="shared" si="47"/>
        <v>-0.9750924458531431</v>
      </c>
    </row>
    <row r="102" spans="1:24" s="14" customFormat="1" ht="12.75" hidden="1" outlineLevel="2">
      <c r="A102" s="14" t="s">
        <v>634</v>
      </c>
      <c r="B102" s="14" t="s">
        <v>635</v>
      </c>
      <c r="C102" s="54" t="s">
        <v>636</v>
      </c>
      <c r="D102" s="15"/>
      <c r="E102" s="15"/>
      <c r="F102" s="15">
        <v>-27966.06</v>
      </c>
      <c r="G102" s="15">
        <v>218197.86000000002</v>
      </c>
      <c r="H102" s="90">
        <f t="shared" si="40"/>
        <v>-246163.92</v>
      </c>
      <c r="I102" s="103">
        <f t="shared" si="41"/>
        <v>-1.1281683514219616</v>
      </c>
      <c r="J102" s="104"/>
      <c r="K102" s="15">
        <v>-76840.51</v>
      </c>
      <c r="L102" s="15">
        <v>704996.17</v>
      </c>
      <c r="M102" s="90">
        <f t="shared" si="42"/>
        <v>-781836.68</v>
      </c>
      <c r="N102" s="103">
        <f t="shared" si="43"/>
        <v>-1.1089942233303196</v>
      </c>
      <c r="O102" s="104"/>
      <c r="P102" s="15">
        <v>-76840.51</v>
      </c>
      <c r="Q102" s="15">
        <v>704996.17</v>
      </c>
      <c r="R102" s="90">
        <f t="shared" si="44"/>
        <v>-781836.68</v>
      </c>
      <c r="S102" s="103">
        <f t="shared" si="45"/>
        <v>-1.1089942233303196</v>
      </c>
      <c r="T102" s="104"/>
      <c r="U102" s="15">
        <v>1282146.51</v>
      </c>
      <c r="V102" s="15">
        <v>1793806.2400000002</v>
      </c>
      <c r="W102" s="90">
        <f t="shared" si="46"/>
        <v>-511659.7300000002</v>
      </c>
      <c r="X102" s="103">
        <f t="shared" si="47"/>
        <v>-0.28523689938775115</v>
      </c>
    </row>
    <row r="103" spans="1:24" s="14" customFormat="1" ht="12.75" hidden="1" outlineLevel="2">
      <c r="A103" s="14" t="s">
        <v>637</v>
      </c>
      <c r="B103" s="14" t="s">
        <v>638</v>
      </c>
      <c r="C103" s="54" t="s">
        <v>639</v>
      </c>
      <c r="D103" s="15"/>
      <c r="E103" s="15"/>
      <c r="F103" s="15">
        <v>-24.1</v>
      </c>
      <c r="G103" s="15">
        <v>-92.25</v>
      </c>
      <c r="H103" s="90">
        <f t="shared" si="40"/>
        <v>68.15</v>
      </c>
      <c r="I103" s="103">
        <f t="shared" si="41"/>
        <v>0.7387533875338754</v>
      </c>
      <c r="J103" s="104"/>
      <c r="K103" s="15">
        <v>-1720.48</v>
      </c>
      <c r="L103" s="15">
        <v>-365.31</v>
      </c>
      <c r="M103" s="90">
        <f t="shared" si="42"/>
        <v>-1355.17</v>
      </c>
      <c r="N103" s="103">
        <f t="shared" si="43"/>
        <v>-3.709643864115409</v>
      </c>
      <c r="O103" s="104"/>
      <c r="P103" s="15">
        <v>-1720.48</v>
      </c>
      <c r="Q103" s="15">
        <v>-365.31</v>
      </c>
      <c r="R103" s="90">
        <f t="shared" si="44"/>
        <v>-1355.17</v>
      </c>
      <c r="S103" s="103">
        <f t="shared" si="45"/>
        <v>-3.709643864115409</v>
      </c>
      <c r="T103" s="104"/>
      <c r="U103" s="15">
        <v>-4717.47</v>
      </c>
      <c r="V103" s="15">
        <v>-1771.18</v>
      </c>
      <c r="W103" s="90">
        <f t="shared" si="46"/>
        <v>-2946.29</v>
      </c>
      <c r="X103" s="103">
        <f t="shared" si="47"/>
        <v>-1.663461647037568</v>
      </c>
    </row>
    <row r="104" spans="1:24" s="14" customFormat="1" ht="12.75" hidden="1" outlineLevel="2">
      <c r="A104" s="14" t="s">
        <v>640</v>
      </c>
      <c r="B104" s="14" t="s">
        <v>641</v>
      </c>
      <c r="C104" s="54" t="s">
        <v>642</v>
      </c>
      <c r="D104" s="15"/>
      <c r="E104" s="15"/>
      <c r="F104" s="15">
        <v>0</v>
      </c>
      <c r="G104" s="15">
        <v>-5238.1900000000005</v>
      </c>
      <c r="H104" s="90">
        <f t="shared" si="40"/>
        <v>5238.1900000000005</v>
      </c>
      <c r="I104" s="103" t="str">
        <f t="shared" si="41"/>
        <v>N.M.</v>
      </c>
      <c r="J104" s="104"/>
      <c r="K104" s="15">
        <v>0</v>
      </c>
      <c r="L104" s="15">
        <v>10619.34</v>
      </c>
      <c r="M104" s="90">
        <f t="shared" si="42"/>
        <v>-10619.34</v>
      </c>
      <c r="N104" s="103" t="str">
        <f t="shared" si="43"/>
        <v>N.M.</v>
      </c>
      <c r="O104" s="104"/>
      <c r="P104" s="15">
        <v>0</v>
      </c>
      <c r="Q104" s="15">
        <v>10619.34</v>
      </c>
      <c r="R104" s="90">
        <f t="shared" si="44"/>
        <v>-10619.34</v>
      </c>
      <c r="S104" s="103" t="str">
        <f t="shared" si="45"/>
        <v>N.M.</v>
      </c>
      <c r="T104" s="104"/>
      <c r="U104" s="15">
        <v>98379.92</v>
      </c>
      <c r="V104" s="15">
        <v>9709.17</v>
      </c>
      <c r="W104" s="90">
        <f t="shared" si="46"/>
        <v>88670.75</v>
      </c>
      <c r="X104" s="103">
        <f t="shared" si="47"/>
        <v>9.132680754379622</v>
      </c>
    </row>
    <row r="105" spans="1:24" s="14" customFormat="1" ht="12.75" hidden="1" outlineLevel="2">
      <c r="A105" s="14" t="s">
        <v>643</v>
      </c>
      <c r="B105" s="14" t="s">
        <v>644</v>
      </c>
      <c r="C105" s="54" t="s">
        <v>645</v>
      </c>
      <c r="D105" s="15"/>
      <c r="E105" s="15"/>
      <c r="F105" s="15">
        <v>0</v>
      </c>
      <c r="G105" s="15">
        <v>-84567.72</v>
      </c>
      <c r="H105" s="90">
        <f t="shared" si="40"/>
        <v>84567.72</v>
      </c>
      <c r="I105" s="103" t="str">
        <f t="shared" si="41"/>
        <v>N.M.</v>
      </c>
      <c r="J105" s="104"/>
      <c r="K105" s="15">
        <v>0</v>
      </c>
      <c r="L105" s="15">
        <v>-255286.32</v>
      </c>
      <c r="M105" s="90">
        <f t="shared" si="42"/>
        <v>255286.32</v>
      </c>
      <c r="N105" s="103" t="str">
        <f t="shared" si="43"/>
        <v>N.M.</v>
      </c>
      <c r="O105" s="104"/>
      <c r="P105" s="15">
        <v>0</v>
      </c>
      <c r="Q105" s="15">
        <v>-255286.32</v>
      </c>
      <c r="R105" s="90">
        <f t="shared" si="44"/>
        <v>255286.32</v>
      </c>
      <c r="S105" s="103" t="str">
        <f t="shared" si="45"/>
        <v>N.M.</v>
      </c>
      <c r="T105" s="104"/>
      <c r="U105" s="15">
        <v>-690484.36</v>
      </c>
      <c r="V105" s="15">
        <v>-521664.76</v>
      </c>
      <c r="W105" s="90">
        <f t="shared" si="46"/>
        <v>-168819.59999999998</v>
      </c>
      <c r="X105" s="103">
        <f t="shared" si="47"/>
        <v>-0.3236170294501012</v>
      </c>
    </row>
    <row r="106" spans="1:24" s="14" customFormat="1" ht="12.75" hidden="1" outlineLevel="2">
      <c r="A106" s="14" t="s">
        <v>646</v>
      </c>
      <c r="B106" s="14" t="s">
        <v>647</v>
      </c>
      <c r="C106" s="54" t="s">
        <v>648</v>
      </c>
      <c r="D106" s="15"/>
      <c r="E106" s="15"/>
      <c r="F106" s="15">
        <v>209.63</v>
      </c>
      <c r="G106" s="15">
        <v>1315.07</v>
      </c>
      <c r="H106" s="90">
        <f t="shared" si="40"/>
        <v>-1105.44</v>
      </c>
      <c r="I106" s="103">
        <f t="shared" si="41"/>
        <v>-0.8405940368193329</v>
      </c>
      <c r="J106" s="104"/>
      <c r="K106" s="15">
        <v>1047.55</v>
      </c>
      <c r="L106" s="15">
        <v>3362.53</v>
      </c>
      <c r="M106" s="90">
        <f t="shared" si="42"/>
        <v>-2314.9800000000005</v>
      </c>
      <c r="N106" s="103">
        <f t="shared" si="43"/>
        <v>-0.6884637460483625</v>
      </c>
      <c r="O106" s="104"/>
      <c r="P106" s="15">
        <v>1047.55</v>
      </c>
      <c r="Q106" s="15">
        <v>3362.53</v>
      </c>
      <c r="R106" s="90">
        <f t="shared" si="44"/>
        <v>-2314.9800000000005</v>
      </c>
      <c r="S106" s="103">
        <f t="shared" si="45"/>
        <v>-0.6884637460483625</v>
      </c>
      <c r="T106" s="104"/>
      <c r="U106" s="15">
        <v>11330.22</v>
      </c>
      <c r="V106" s="15">
        <v>15011.779</v>
      </c>
      <c r="W106" s="90">
        <f t="shared" si="46"/>
        <v>-3681.559000000001</v>
      </c>
      <c r="X106" s="103">
        <f t="shared" si="47"/>
        <v>-0.24524468419099435</v>
      </c>
    </row>
    <row r="107" spans="1:24" s="14" customFormat="1" ht="12.75" hidden="1" outlineLevel="2">
      <c r="A107" s="14" t="s">
        <v>649</v>
      </c>
      <c r="B107" s="14" t="s">
        <v>650</v>
      </c>
      <c r="C107" s="54" t="s">
        <v>651</v>
      </c>
      <c r="D107" s="15"/>
      <c r="E107" s="15"/>
      <c r="F107" s="15">
        <v>6498.9800000000005</v>
      </c>
      <c r="G107" s="15">
        <v>5395.1900000000005</v>
      </c>
      <c r="H107" s="90">
        <f t="shared" si="40"/>
        <v>1103.79</v>
      </c>
      <c r="I107" s="103">
        <f t="shared" si="41"/>
        <v>0.2045877902353763</v>
      </c>
      <c r="J107" s="104"/>
      <c r="K107" s="15">
        <v>19894.5</v>
      </c>
      <c r="L107" s="15">
        <v>18691.78</v>
      </c>
      <c r="M107" s="90">
        <f t="shared" si="42"/>
        <v>1202.7200000000012</v>
      </c>
      <c r="N107" s="103">
        <f t="shared" si="43"/>
        <v>0.06434486175206434</v>
      </c>
      <c r="O107" s="104"/>
      <c r="P107" s="15">
        <v>19894.5</v>
      </c>
      <c r="Q107" s="15">
        <v>18691.78</v>
      </c>
      <c r="R107" s="90">
        <f t="shared" si="44"/>
        <v>1202.7200000000012</v>
      </c>
      <c r="S107" s="103">
        <f t="shared" si="45"/>
        <v>0.06434486175206434</v>
      </c>
      <c r="T107" s="104"/>
      <c r="U107" s="15">
        <v>78070.12</v>
      </c>
      <c r="V107" s="15">
        <v>76681.814</v>
      </c>
      <c r="W107" s="90">
        <f t="shared" si="46"/>
        <v>1388.3059999999969</v>
      </c>
      <c r="X107" s="103">
        <f t="shared" si="47"/>
        <v>0.01810476210174158</v>
      </c>
    </row>
    <row r="108" spans="1:24" s="14" customFormat="1" ht="12.75" hidden="1" outlineLevel="2">
      <c r="A108" s="14" t="s">
        <v>652</v>
      </c>
      <c r="B108" s="14" t="s">
        <v>653</v>
      </c>
      <c r="C108" s="54" t="s">
        <v>654</v>
      </c>
      <c r="D108" s="15"/>
      <c r="E108" s="15"/>
      <c r="F108" s="15">
        <v>0</v>
      </c>
      <c r="G108" s="15">
        <v>0</v>
      </c>
      <c r="H108" s="90">
        <f t="shared" si="40"/>
        <v>0</v>
      </c>
      <c r="I108" s="103">
        <f t="shared" si="41"/>
        <v>0</v>
      </c>
      <c r="J108" s="104"/>
      <c r="K108" s="15">
        <v>0</v>
      </c>
      <c r="L108" s="15">
        <v>0</v>
      </c>
      <c r="M108" s="90">
        <f t="shared" si="42"/>
        <v>0</v>
      </c>
      <c r="N108" s="103">
        <f t="shared" si="43"/>
        <v>0</v>
      </c>
      <c r="O108" s="104"/>
      <c r="P108" s="15">
        <v>0</v>
      </c>
      <c r="Q108" s="15">
        <v>0</v>
      </c>
      <c r="R108" s="90">
        <f t="shared" si="44"/>
        <v>0</v>
      </c>
      <c r="S108" s="103">
        <f t="shared" si="45"/>
        <v>0</v>
      </c>
      <c r="T108" s="104"/>
      <c r="U108" s="15">
        <v>176533.95</v>
      </c>
      <c r="V108" s="15">
        <v>0</v>
      </c>
      <c r="W108" s="90">
        <f t="shared" si="46"/>
        <v>176533.95</v>
      </c>
      <c r="X108" s="103" t="str">
        <f t="shared" si="47"/>
        <v>N.M.</v>
      </c>
    </row>
    <row r="109" spans="1:24" s="14" customFormat="1" ht="12.75" hidden="1" outlineLevel="2">
      <c r="A109" s="14" t="s">
        <v>655</v>
      </c>
      <c r="B109" s="14" t="s">
        <v>656</v>
      </c>
      <c r="C109" s="54" t="s">
        <v>657</v>
      </c>
      <c r="D109" s="15"/>
      <c r="E109" s="15"/>
      <c r="F109" s="15">
        <v>56323.89</v>
      </c>
      <c r="G109" s="15">
        <v>80823.41</v>
      </c>
      <c r="H109" s="90">
        <f t="shared" si="40"/>
        <v>-24499.520000000004</v>
      </c>
      <c r="I109" s="103">
        <f t="shared" si="41"/>
        <v>-0.30312405774515083</v>
      </c>
      <c r="J109" s="104"/>
      <c r="K109" s="15">
        <v>191441.59</v>
      </c>
      <c r="L109" s="15">
        <v>239816.61000000002</v>
      </c>
      <c r="M109" s="90">
        <f t="shared" si="42"/>
        <v>-48375.02000000002</v>
      </c>
      <c r="N109" s="103">
        <f t="shared" si="43"/>
        <v>-0.20171672012209668</v>
      </c>
      <c r="O109" s="104"/>
      <c r="P109" s="15">
        <v>191441.59</v>
      </c>
      <c r="Q109" s="15">
        <v>239816.61000000002</v>
      </c>
      <c r="R109" s="90">
        <f t="shared" si="44"/>
        <v>-48375.02000000002</v>
      </c>
      <c r="S109" s="103">
        <f t="shared" si="45"/>
        <v>-0.20171672012209668</v>
      </c>
      <c r="T109" s="104"/>
      <c r="U109" s="15">
        <v>849792.69</v>
      </c>
      <c r="V109" s="15">
        <v>837489.9</v>
      </c>
      <c r="W109" s="90">
        <f t="shared" si="46"/>
        <v>12302.78999999992</v>
      </c>
      <c r="X109" s="103">
        <f t="shared" si="47"/>
        <v>0.01469007566539002</v>
      </c>
    </row>
    <row r="110" spans="1:24" s="14" customFormat="1" ht="12.75" hidden="1" outlineLevel="2">
      <c r="A110" s="14" t="s">
        <v>658</v>
      </c>
      <c r="B110" s="14" t="s">
        <v>659</v>
      </c>
      <c r="C110" s="54" t="s">
        <v>660</v>
      </c>
      <c r="D110" s="15"/>
      <c r="E110" s="15"/>
      <c r="F110" s="15">
        <v>17621.760000000002</v>
      </c>
      <c r="G110" s="15">
        <v>19376.83</v>
      </c>
      <c r="H110" s="90">
        <f t="shared" si="40"/>
        <v>-1755.0699999999997</v>
      </c>
      <c r="I110" s="103">
        <f t="shared" si="41"/>
        <v>-0.09057570304327382</v>
      </c>
      <c r="J110" s="104"/>
      <c r="K110" s="15">
        <v>55355.65</v>
      </c>
      <c r="L110" s="15">
        <v>42626.58</v>
      </c>
      <c r="M110" s="90">
        <f t="shared" si="42"/>
        <v>12729.07</v>
      </c>
      <c r="N110" s="103">
        <f t="shared" si="43"/>
        <v>0.2986181391985939</v>
      </c>
      <c r="O110" s="104"/>
      <c r="P110" s="15">
        <v>55355.65</v>
      </c>
      <c r="Q110" s="15">
        <v>42626.58</v>
      </c>
      <c r="R110" s="90">
        <f t="shared" si="44"/>
        <v>12729.07</v>
      </c>
      <c r="S110" s="103">
        <f t="shared" si="45"/>
        <v>0.2986181391985939</v>
      </c>
      <c r="T110" s="104"/>
      <c r="U110" s="15">
        <v>202798</v>
      </c>
      <c r="V110" s="15">
        <v>156861.402</v>
      </c>
      <c r="W110" s="90">
        <f t="shared" si="46"/>
        <v>45936.598</v>
      </c>
      <c r="X110" s="103">
        <f t="shared" si="47"/>
        <v>0.29284831969052527</v>
      </c>
    </row>
    <row r="111" spans="1:24" s="14" customFormat="1" ht="12.75" hidden="1" outlineLevel="2">
      <c r="A111" s="14" t="s">
        <v>661</v>
      </c>
      <c r="B111" s="14" t="s">
        <v>662</v>
      </c>
      <c r="C111" s="54" t="s">
        <v>663</v>
      </c>
      <c r="D111" s="15"/>
      <c r="E111" s="15"/>
      <c r="F111" s="15">
        <v>460192.2</v>
      </c>
      <c r="G111" s="15">
        <v>355159.75</v>
      </c>
      <c r="H111" s="90">
        <f t="shared" si="40"/>
        <v>105032.45000000001</v>
      </c>
      <c r="I111" s="103">
        <f t="shared" si="41"/>
        <v>0.2957329764986038</v>
      </c>
      <c r="J111" s="104"/>
      <c r="K111" s="15">
        <v>1322301.97</v>
      </c>
      <c r="L111" s="15">
        <v>1032270.55</v>
      </c>
      <c r="M111" s="90">
        <f t="shared" si="42"/>
        <v>290031.4199999999</v>
      </c>
      <c r="N111" s="103">
        <f t="shared" si="43"/>
        <v>0.28096453977109</v>
      </c>
      <c r="O111" s="104"/>
      <c r="P111" s="15">
        <v>1322301.97</v>
      </c>
      <c r="Q111" s="15">
        <v>1032270.55</v>
      </c>
      <c r="R111" s="90">
        <f t="shared" si="44"/>
        <v>290031.4199999999</v>
      </c>
      <c r="S111" s="103">
        <f t="shared" si="45"/>
        <v>0.28096453977109</v>
      </c>
      <c r="T111" s="104"/>
      <c r="U111" s="15">
        <v>4426386.285</v>
      </c>
      <c r="V111" s="15">
        <v>4029809.7060000002</v>
      </c>
      <c r="W111" s="90">
        <f t="shared" si="46"/>
        <v>396576.5789999999</v>
      </c>
      <c r="X111" s="103">
        <f t="shared" si="47"/>
        <v>0.09841074589937471</v>
      </c>
    </row>
    <row r="112" spans="1:24" s="14" customFormat="1" ht="12.75" hidden="1" outlineLevel="2">
      <c r="A112" s="14" t="s">
        <v>664</v>
      </c>
      <c r="B112" s="14" t="s">
        <v>665</v>
      </c>
      <c r="C112" s="54" t="s">
        <v>666</v>
      </c>
      <c r="D112" s="15"/>
      <c r="E112" s="15"/>
      <c r="F112" s="15">
        <v>5436</v>
      </c>
      <c r="G112" s="15">
        <v>5688</v>
      </c>
      <c r="H112" s="90">
        <f t="shared" si="40"/>
        <v>-252</v>
      </c>
      <c r="I112" s="103">
        <f t="shared" si="41"/>
        <v>-0.04430379746835443</v>
      </c>
      <c r="J112" s="104"/>
      <c r="K112" s="15">
        <v>20088</v>
      </c>
      <c r="L112" s="15">
        <v>20520</v>
      </c>
      <c r="M112" s="90">
        <f t="shared" si="42"/>
        <v>-432</v>
      </c>
      <c r="N112" s="103">
        <f t="shared" si="43"/>
        <v>-0.021052631578947368</v>
      </c>
      <c r="O112" s="104"/>
      <c r="P112" s="15">
        <v>20088</v>
      </c>
      <c r="Q112" s="15">
        <v>20520</v>
      </c>
      <c r="R112" s="90">
        <f t="shared" si="44"/>
        <v>-432</v>
      </c>
      <c r="S112" s="103">
        <f t="shared" si="45"/>
        <v>-0.021052631578947368</v>
      </c>
      <c r="T112" s="104"/>
      <c r="U112" s="15">
        <v>64104</v>
      </c>
      <c r="V112" s="15">
        <v>63552</v>
      </c>
      <c r="W112" s="90">
        <f t="shared" si="46"/>
        <v>552</v>
      </c>
      <c r="X112" s="103">
        <f t="shared" si="47"/>
        <v>0.008685800604229608</v>
      </c>
    </row>
    <row r="113" spans="1:24" s="14" customFormat="1" ht="12.75" hidden="1" outlineLevel="2">
      <c r="A113" s="14" t="s">
        <v>667</v>
      </c>
      <c r="B113" s="14" t="s">
        <v>668</v>
      </c>
      <c r="C113" s="54" t="s">
        <v>669</v>
      </c>
      <c r="D113" s="15"/>
      <c r="E113" s="15"/>
      <c r="F113" s="15">
        <v>20.82</v>
      </c>
      <c r="G113" s="15">
        <v>0</v>
      </c>
      <c r="H113" s="90">
        <f t="shared" si="40"/>
        <v>20.82</v>
      </c>
      <c r="I113" s="103" t="str">
        <f t="shared" si="41"/>
        <v>N.M.</v>
      </c>
      <c r="J113" s="104"/>
      <c r="K113" s="15">
        <v>508.68</v>
      </c>
      <c r="L113" s="15">
        <v>0</v>
      </c>
      <c r="M113" s="90">
        <f t="shared" si="42"/>
        <v>508.68</v>
      </c>
      <c r="N113" s="103" t="str">
        <f t="shared" si="43"/>
        <v>N.M.</v>
      </c>
      <c r="O113" s="104"/>
      <c r="P113" s="15">
        <v>508.68</v>
      </c>
      <c r="Q113" s="15">
        <v>0</v>
      </c>
      <c r="R113" s="90">
        <f t="shared" si="44"/>
        <v>508.68</v>
      </c>
      <c r="S113" s="103" t="str">
        <f t="shared" si="45"/>
        <v>N.M.</v>
      </c>
      <c r="T113" s="104"/>
      <c r="U113" s="15">
        <v>909.84</v>
      </c>
      <c r="V113" s="15">
        <v>0</v>
      </c>
      <c r="W113" s="90">
        <f t="shared" si="46"/>
        <v>909.84</v>
      </c>
      <c r="X113" s="103" t="str">
        <f t="shared" si="47"/>
        <v>N.M.</v>
      </c>
    </row>
    <row r="114" spans="1:24" s="14" customFormat="1" ht="12.75" hidden="1" outlineLevel="2">
      <c r="A114" s="14" t="s">
        <v>670</v>
      </c>
      <c r="B114" s="14" t="s">
        <v>671</v>
      </c>
      <c r="C114" s="54" t="s">
        <v>672</v>
      </c>
      <c r="D114" s="15"/>
      <c r="E114" s="15"/>
      <c r="F114" s="15">
        <v>185461.18</v>
      </c>
      <c r="G114" s="15">
        <v>0</v>
      </c>
      <c r="H114" s="90">
        <f t="shared" si="40"/>
        <v>185461.18</v>
      </c>
      <c r="I114" s="103" t="str">
        <f t="shared" si="41"/>
        <v>N.M.</v>
      </c>
      <c r="J114" s="104"/>
      <c r="K114" s="15">
        <v>539544.13</v>
      </c>
      <c r="L114" s="15">
        <v>0</v>
      </c>
      <c r="M114" s="90">
        <f t="shared" si="42"/>
        <v>539544.13</v>
      </c>
      <c r="N114" s="103" t="str">
        <f t="shared" si="43"/>
        <v>N.M.</v>
      </c>
      <c r="O114" s="104"/>
      <c r="P114" s="15">
        <v>539544.13</v>
      </c>
      <c r="Q114" s="15">
        <v>0</v>
      </c>
      <c r="R114" s="90">
        <f t="shared" si="44"/>
        <v>539544.13</v>
      </c>
      <c r="S114" s="103" t="str">
        <f t="shared" si="45"/>
        <v>N.M.</v>
      </c>
      <c r="T114" s="104"/>
      <c r="U114" s="15">
        <v>763952.6</v>
      </c>
      <c r="V114" s="15">
        <v>0</v>
      </c>
      <c r="W114" s="90">
        <f t="shared" si="46"/>
        <v>763952.6</v>
      </c>
      <c r="X114" s="103" t="str">
        <f t="shared" si="47"/>
        <v>N.M.</v>
      </c>
    </row>
    <row r="115" spans="1:24" s="14" customFormat="1" ht="12.75" hidden="1" outlineLevel="2">
      <c r="A115" s="14" t="s">
        <v>673</v>
      </c>
      <c r="B115" s="14" t="s">
        <v>674</v>
      </c>
      <c r="C115" s="54" t="s">
        <v>675</v>
      </c>
      <c r="D115" s="15"/>
      <c r="E115" s="15"/>
      <c r="F115" s="15">
        <v>3455.69</v>
      </c>
      <c r="G115" s="15">
        <v>0</v>
      </c>
      <c r="H115" s="90">
        <f t="shared" si="40"/>
        <v>3455.69</v>
      </c>
      <c r="I115" s="103" t="str">
        <f t="shared" si="41"/>
        <v>N.M.</v>
      </c>
      <c r="J115" s="104"/>
      <c r="K115" s="15">
        <v>10512.130000000001</v>
      </c>
      <c r="L115" s="15">
        <v>0</v>
      </c>
      <c r="M115" s="90">
        <f t="shared" si="42"/>
        <v>10512.130000000001</v>
      </c>
      <c r="N115" s="103" t="str">
        <f t="shared" si="43"/>
        <v>N.M.</v>
      </c>
      <c r="O115" s="104"/>
      <c r="P115" s="15">
        <v>10512.130000000001</v>
      </c>
      <c r="Q115" s="15">
        <v>0</v>
      </c>
      <c r="R115" s="90">
        <f t="shared" si="44"/>
        <v>10512.130000000001</v>
      </c>
      <c r="S115" s="103" t="str">
        <f t="shared" si="45"/>
        <v>N.M.</v>
      </c>
      <c r="T115" s="104"/>
      <c r="U115" s="15">
        <v>17511.31</v>
      </c>
      <c r="V115" s="15">
        <v>0</v>
      </c>
      <c r="W115" s="90">
        <f t="shared" si="46"/>
        <v>17511.31</v>
      </c>
      <c r="X115" s="103" t="str">
        <f t="shared" si="47"/>
        <v>N.M.</v>
      </c>
    </row>
    <row r="116" spans="1:24" s="14" customFormat="1" ht="12.75" hidden="1" outlineLevel="2">
      <c r="A116" s="14" t="s">
        <v>676</v>
      </c>
      <c r="B116" s="14" t="s">
        <v>677</v>
      </c>
      <c r="C116" s="54" t="s">
        <v>678</v>
      </c>
      <c r="D116" s="15"/>
      <c r="E116" s="15"/>
      <c r="F116" s="15">
        <v>12046.45</v>
      </c>
      <c r="G116" s="15">
        <v>0</v>
      </c>
      <c r="H116" s="90">
        <f t="shared" si="40"/>
        <v>12046.45</v>
      </c>
      <c r="I116" s="103" t="str">
        <f t="shared" si="41"/>
        <v>N.M.</v>
      </c>
      <c r="J116" s="104"/>
      <c r="K116" s="15">
        <v>35983.04</v>
      </c>
      <c r="L116" s="15">
        <v>0</v>
      </c>
      <c r="M116" s="90">
        <f t="shared" si="42"/>
        <v>35983.04</v>
      </c>
      <c r="N116" s="103" t="str">
        <f t="shared" si="43"/>
        <v>N.M.</v>
      </c>
      <c r="O116" s="104"/>
      <c r="P116" s="15">
        <v>35983.04</v>
      </c>
      <c r="Q116" s="15">
        <v>0</v>
      </c>
      <c r="R116" s="90">
        <f t="shared" si="44"/>
        <v>35983.04</v>
      </c>
      <c r="S116" s="103" t="str">
        <f t="shared" si="45"/>
        <v>N.M.</v>
      </c>
      <c r="T116" s="104"/>
      <c r="U116" s="15">
        <v>61619.51</v>
      </c>
      <c r="V116" s="15">
        <v>0</v>
      </c>
      <c r="W116" s="90">
        <f t="shared" si="46"/>
        <v>61619.51</v>
      </c>
      <c r="X116" s="103" t="str">
        <f t="shared" si="47"/>
        <v>N.M.</v>
      </c>
    </row>
    <row r="117" spans="1:24" s="14" customFormat="1" ht="12.75" hidden="1" outlineLevel="2">
      <c r="A117" s="14" t="s">
        <v>679</v>
      </c>
      <c r="B117" s="14" t="s">
        <v>680</v>
      </c>
      <c r="C117" s="54" t="s">
        <v>681</v>
      </c>
      <c r="D117" s="15"/>
      <c r="E117" s="15"/>
      <c r="F117" s="15">
        <v>1621.31</v>
      </c>
      <c r="G117" s="15">
        <v>0</v>
      </c>
      <c r="H117" s="90">
        <f t="shared" si="40"/>
        <v>1621.31</v>
      </c>
      <c r="I117" s="103" t="str">
        <f t="shared" si="41"/>
        <v>N.M.</v>
      </c>
      <c r="J117" s="104"/>
      <c r="K117" s="15">
        <v>4863.93</v>
      </c>
      <c r="L117" s="15">
        <v>0</v>
      </c>
      <c r="M117" s="90">
        <f t="shared" si="42"/>
        <v>4863.93</v>
      </c>
      <c r="N117" s="103" t="str">
        <f t="shared" si="43"/>
        <v>N.M.</v>
      </c>
      <c r="O117" s="104"/>
      <c r="P117" s="15">
        <v>4863.93</v>
      </c>
      <c r="Q117" s="15">
        <v>0</v>
      </c>
      <c r="R117" s="90">
        <f t="shared" si="44"/>
        <v>4863.93</v>
      </c>
      <c r="S117" s="103" t="str">
        <f t="shared" si="45"/>
        <v>N.M.</v>
      </c>
      <c r="T117" s="104"/>
      <c r="U117" s="15">
        <v>4863.93</v>
      </c>
      <c r="V117" s="15">
        <v>0</v>
      </c>
      <c r="W117" s="90">
        <f t="shared" si="46"/>
        <v>4863.93</v>
      </c>
      <c r="X117" s="103" t="str">
        <f t="shared" si="47"/>
        <v>N.M.</v>
      </c>
    </row>
    <row r="118" spans="1:24" ht="12.75" hidden="1" outlineLevel="1">
      <c r="A118" s="1" t="s">
        <v>310</v>
      </c>
      <c r="B118" s="9" t="s">
        <v>283</v>
      </c>
      <c r="C118" s="62" t="s">
        <v>288</v>
      </c>
      <c r="D118" s="28"/>
      <c r="E118" s="28"/>
      <c r="F118" s="17">
        <v>1027780.3800000001</v>
      </c>
      <c r="G118" s="17">
        <v>806934.9299999999</v>
      </c>
      <c r="H118" s="35">
        <f>+F118-G118</f>
        <v>220845.4500000002</v>
      </c>
      <c r="I118" s="95">
        <f>IF(G118&lt;0,IF(H118=0,0,IF(OR(G118=0,F118=0),"N.M.",IF(ABS(H118/G118)&gt;=10,"N.M.",H118/(-G118)))),IF(H118=0,0,IF(OR(G118=0,F118=0),"N.M.",IF(ABS(H118/G118)&gt;=10,"N.M.",H118/G118))))</f>
        <v>0.27368433536518266</v>
      </c>
      <c r="K118" s="17">
        <v>3297713.4800000004</v>
      </c>
      <c r="L118" s="17">
        <v>2376937.7600000002</v>
      </c>
      <c r="M118" s="35">
        <f>+K118-L118</f>
        <v>920775.7200000002</v>
      </c>
      <c r="N118" s="95">
        <f>IF(L118&lt;0,IF(M118=0,0,IF(OR(L118=0,K118=0),"N.M.",IF(ABS(M118/L118)&gt;=10,"N.M.",M118/(-L118)))),IF(M118=0,0,IF(OR(L118=0,K118=0),"N.M.",IF(ABS(M118/L118)&gt;=10,"N.M.",M118/L118))))</f>
        <v>0.38737897789969905</v>
      </c>
      <c r="P118" s="17">
        <v>3297713.4800000004</v>
      </c>
      <c r="Q118" s="17">
        <v>2376937.7600000002</v>
      </c>
      <c r="R118" s="35">
        <f>+P118-Q118</f>
        <v>920775.7200000002</v>
      </c>
      <c r="S118" s="95">
        <f>IF(Q118&lt;0,IF(R118=0,0,IF(OR(Q118=0,P118=0),"N.M.",IF(ABS(R118/Q118)&gt;=10,"N.M.",R118/(-Q118)))),IF(R118=0,0,IF(OR(Q118=0,P118=0),"N.M.",IF(ABS(R118/Q118)&gt;=10,"N.M.",R118/Q118))))</f>
        <v>0.38737897789969905</v>
      </c>
      <c r="U118" s="17">
        <v>10200353.565</v>
      </c>
      <c r="V118" s="17">
        <v>8117261.031000001</v>
      </c>
      <c r="W118" s="35">
        <f>+U118-V118</f>
        <v>2083092.5339999981</v>
      </c>
      <c r="X118" s="95">
        <f>IF(V118&lt;0,IF(W118=0,0,IF(OR(V118=0,U118=0),"N.M.",IF(ABS(W118/V118)&gt;=10,"N.M.",W118/(-V118)))),IF(W118=0,0,IF(OR(V118=0,U118=0),"N.M.",IF(ABS(W118/V118)&gt;=10,"N.M.",W118/V118))))</f>
        <v>0.2566250519780775</v>
      </c>
    </row>
    <row r="119" spans="1:24" s="14" customFormat="1" ht="12.75" hidden="1" outlineLevel="2">
      <c r="A119" s="14" t="s">
        <v>682</v>
      </c>
      <c r="B119" s="14" t="s">
        <v>683</v>
      </c>
      <c r="C119" s="54" t="s">
        <v>684</v>
      </c>
      <c r="D119" s="15"/>
      <c r="E119" s="15"/>
      <c r="F119" s="15">
        <v>0</v>
      </c>
      <c r="G119" s="15">
        <v>0</v>
      </c>
      <c r="H119" s="90">
        <f aca="true" t="shared" si="48" ref="H119:H124">+F119-G119</f>
        <v>0</v>
      </c>
      <c r="I119" s="103">
        <f aca="true" t="shared" si="49" ref="I119:I124">IF(G119&lt;0,IF(H119=0,0,IF(OR(G119=0,F119=0),"N.M.",IF(ABS(H119/G119)&gt;=10,"N.M.",H119/(-G119)))),IF(H119=0,0,IF(OR(G119=0,F119=0),"N.M.",IF(ABS(H119/G119)&gt;=10,"N.M.",H119/G119))))</f>
        <v>0</v>
      </c>
      <c r="J119" s="104"/>
      <c r="K119" s="15">
        <v>0</v>
      </c>
      <c r="L119" s="15">
        <v>0</v>
      </c>
      <c r="M119" s="90">
        <f aca="true" t="shared" si="50" ref="M119:M124">+K119-L119</f>
        <v>0</v>
      </c>
      <c r="N119" s="103">
        <f aca="true" t="shared" si="51" ref="N119:N124">IF(L119&lt;0,IF(M119=0,0,IF(OR(L119=0,K119=0),"N.M.",IF(ABS(M119/L119)&gt;=10,"N.M.",M119/(-L119)))),IF(M119=0,0,IF(OR(L119=0,K119=0),"N.M.",IF(ABS(M119/L119)&gt;=10,"N.M.",M119/L119))))</f>
        <v>0</v>
      </c>
      <c r="O119" s="104"/>
      <c r="P119" s="15">
        <v>0</v>
      </c>
      <c r="Q119" s="15">
        <v>0</v>
      </c>
      <c r="R119" s="90">
        <f aca="true" t="shared" si="52" ref="R119:R124">+P119-Q119</f>
        <v>0</v>
      </c>
      <c r="S119" s="103">
        <f aca="true" t="shared" si="53" ref="S119:S124">IF(Q119&lt;0,IF(R119=0,0,IF(OR(Q119=0,P119=0),"N.M.",IF(ABS(R119/Q119)&gt;=10,"N.M.",R119/(-Q119)))),IF(R119=0,0,IF(OR(Q119=0,P119=0),"N.M.",IF(ABS(R119/Q119)&gt;=10,"N.M.",R119/Q119))))</f>
        <v>0</v>
      </c>
      <c r="T119" s="104"/>
      <c r="U119" s="15">
        <v>61832.380000000005</v>
      </c>
      <c r="V119" s="15">
        <v>0</v>
      </c>
      <c r="W119" s="90">
        <f aca="true" t="shared" si="54" ref="W119:W124">+U119-V119</f>
        <v>61832.380000000005</v>
      </c>
      <c r="X119" s="103" t="str">
        <f aca="true" t="shared" si="55" ref="X119:X124">IF(V119&lt;0,IF(W119=0,0,IF(OR(V119=0,U119=0),"N.M.",IF(ABS(W119/V119)&gt;=10,"N.M.",W119/(-V119)))),IF(W119=0,0,IF(OR(V119=0,U119=0),"N.M.",IF(ABS(W119/V119)&gt;=10,"N.M.",W119/V119))))</f>
        <v>N.M.</v>
      </c>
    </row>
    <row r="120" spans="1:24" s="14" customFormat="1" ht="12.75" hidden="1" outlineLevel="2">
      <c r="A120" s="14" t="s">
        <v>685</v>
      </c>
      <c r="B120" s="14" t="s">
        <v>686</v>
      </c>
      <c r="C120" s="54" t="s">
        <v>687</v>
      </c>
      <c r="D120" s="15"/>
      <c r="E120" s="15"/>
      <c r="F120" s="15">
        <v>0</v>
      </c>
      <c r="G120" s="15">
        <v>0</v>
      </c>
      <c r="H120" s="90">
        <f t="shared" si="48"/>
        <v>0</v>
      </c>
      <c r="I120" s="103">
        <f t="shared" si="49"/>
        <v>0</v>
      </c>
      <c r="J120" s="104"/>
      <c r="K120" s="15">
        <v>0</v>
      </c>
      <c r="L120" s="15">
        <v>0</v>
      </c>
      <c r="M120" s="90">
        <f t="shared" si="50"/>
        <v>0</v>
      </c>
      <c r="N120" s="103">
        <f t="shared" si="51"/>
        <v>0</v>
      </c>
      <c r="O120" s="104"/>
      <c r="P120" s="15">
        <v>0</v>
      </c>
      <c r="Q120" s="15">
        <v>0</v>
      </c>
      <c r="R120" s="90">
        <f t="shared" si="52"/>
        <v>0</v>
      </c>
      <c r="S120" s="103">
        <f t="shared" si="53"/>
        <v>0</v>
      </c>
      <c r="T120" s="104"/>
      <c r="U120" s="15">
        <v>1979.42</v>
      </c>
      <c r="V120" s="15">
        <v>0</v>
      </c>
      <c r="W120" s="90">
        <f t="shared" si="54"/>
        <v>1979.42</v>
      </c>
      <c r="X120" s="103" t="str">
        <f t="shared" si="55"/>
        <v>N.M.</v>
      </c>
    </row>
    <row r="121" spans="1:24" s="14" customFormat="1" ht="12.75" hidden="1" outlineLevel="2">
      <c r="A121" s="14" t="s">
        <v>688</v>
      </c>
      <c r="B121" s="14" t="s">
        <v>689</v>
      </c>
      <c r="C121" s="54" t="s">
        <v>690</v>
      </c>
      <c r="D121" s="15"/>
      <c r="E121" s="15"/>
      <c r="F121" s="15">
        <v>3253115.62</v>
      </c>
      <c r="G121" s="15">
        <v>0</v>
      </c>
      <c r="H121" s="90">
        <f t="shared" si="48"/>
        <v>3253115.62</v>
      </c>
      <c r="I121" s="103" t="str">
        <f t="shared" si="49"/>
        <v>N.M.</v>
      </c>
      <c r="J121" s="104"/>
      <c r="K121" s="15">
        <v>9485025.17</v>
      </c>
      <c r="L121" s="15">
        <v>0</v>
      </c>
      <c r="M121" s="90">
        <f t="shared" si="50"/>
        <v>9485025.17</v>
      </c>
      <c r="N121" s="103" t="str">
        <f t="shared" si="51"/>
        <v>N.M.</v>
      </c>
      <c r="O121" s="104"/>
      <c r="P121" s="15">
        <v>9485025.17</v>
      </c>
      <c r="Q121" s="15">
        <v>0</v>
      </c>
      <c r="R121" s="90">
        <f t="shared" si="52"/>
        <v>9485025.17</v>
      </c>
      <c r="S121" s="103" t="str">
        <f t="shared" si="53"/>
        <v>N.M.</v>
      </c>
      <c r="T121" s="104"/>
      <c r="U121" s="15">
        <v>14297053.21</v>
      </c>
      <c r="V121" s="15">
        <v>0</v>
      </c>
      <c r="W121" s="90">
        <f t="shared" si="54"/>
        <v>14297053.21</v>
      </c>
      <c r="X121" s="103" t="str">
        <f t="shared" si="55"/>
        <v>N.M.</v>
      </c>
    </row>
    <row r="122" spans="1:24" s="14" customFormat="1" ht="12.75" hidden="1" outlineLevel="2">
      <c r="A122" s="14" t="s">
        <v>691</v>
      </c>
      <c r="B122" s="14" t="s">
        <v>692</v>
      </c>
      <c r="C122" s="54" t="s">
        <v>693</v>
      </c>
      <c r="D122" s="15"/>
      <c r="E122" s="15"/>
      <c r="F122" s="15">
        <v>-2797826.15</v>
      </c>
      <c r="G122" s="15">
        <v>0</v>
      </c>
      <c r="H122" s="90">
        <f t="shared" si="48"/>
        <v>-2797826.15</v>
      </c>
      <c r="I122" s="103" t="str">
        <f t="shared" si="49"/>
        <v>N.M.</v>
      </c>
      <c r="J122" s="104"/>
      <c r="K122" s="15">
        <v>-8149982.52</v>
      </c>
      <c r="L122" s="15">
        <v>0</v>
      </c>
      <c r="M122" s="90">
        <f t="shared" si="50"/>
        <v>-8149982.52</v>
      </c>
      <c r="N122" s="103" t="str">
        <f t="shared" si="51"/>
        <v>N.M.</v>
      </c>
      <c r="O122" s="104"/>
      <c r="P122" s="15">
        <v>-8149982.52</v>
      </c>
      <c r="Q122" s="15">
        <v>0</v>
      </c>
      <c r="R122" s="90">
        <f t="shared" si="52"/>
        <v>-8149982.52</v>
      </c>
      <c r="S122" s="103" t="str">
        <f t="shared" si="53"/>
        <v>N.M.</v>
      </c>
      <c r="T122" s="104"/>
      <c r="U122" s="15">
        <v>-12297542.309999999</v>
      </c>
      <c r="V122" s="15">
        <v>0</v>
      </c>
      <c r="W122" s="90">
        <f t="shared" si="54"/>
        <v>-12297542.309999999</v>
      </c>
      <c r="X122" s="103" t="str">
        <f t="shared" si="55"/>
        <v>N.M.</v>
      </c>
    </row>
    <row r="123" spans="1:24" s="14" customFormat="1" ht="12.75" hidden="1" outlineLevel="2">
      <c r="A123" s="14" t="s">
        <v>694</v>
      </c>
      <c r="B123" s="14" t="s">
        <v>695</v>
      </c>
      <c r="C123" s="54" t="s">
        <v>696</v>
      </c>
      <c r="D123" s="15"/>
      <c r="E123" s="15"/>
      <c r="F123" s="15">
        <v>27986.99</v>
      </c>
      <c r="G123" s="15">
        <v>0</v>
      </c>
      <c r="H123" s="90">
        <f t="shared" si="48"/>
        <v>27986.99</v>
      </c>
      <c r="I123" s="103" t="str">
        <f t="shared" si="49"/>
        <v>N.M.</v>
      </c>
      <c r="J123" s="104"/>
      <c r="K123" s="15">
        <v>84117.28</v>
      </c>
      <c r="L123" s="15">
        <v>0</v>
      </c>
      <c r="M123" s="90">
        <f t="shared" si="50"/>
        <v>84117.28</v>
      </c>
      <c r="N123" s="103" t="str">
        <f t="shared" si="51"/>
        <v>N.M.</v>
      </c>
      <c r="O123" s="104"/>
      <c r="P123" s="15">
        <v>84117.28</v>
      </c>
      <c r="Q123" s="15">
        <v>0</v>
      </c>
      <c r="R123" s="90">
        <f t="shared" si="52"/>
        <v>84117.28</v>
      </c>
      <c r="S123" s="103" t="str">
        <f t="shared" si="53"/>
        <v>N.M.</v>
      </c>
      <c r="T123" s="104"/>
      <c r="U123" s="15">
        <v>141790.31</v>
      </c>
      <c r="V123" s="15">
        <v>0</v>
      </c>
      <c r="W123" s="90">
        <f t="shared" si="54"/>
        <v>141790.31</v>
      </c>
      <c r="X123" s="103" t="str">
        <f t="shared" si="55"/>
        <v>N.M.</v>
      </c>
    </row>
    <row r="124" spans="1:24" s="14" customFormat="1" ht="12.75" hidden="1" outlineLevel="2">
      <c r="A124" s="14" t="s">
        <v>697</v>
      </c>
      <c r="B124" s="14" t="s">
        <v>698</v>
      </c>
      <c r="C124" s="54" t="s">
        <v>699</v>
      </c>
      <c r="D124" s="15"/>
      <c r="E124" s="15"/>
      <c r="F124" s="15">
        <v>-23461.69</v>
      </c>
      <c r="G124" s="15">
        <v>0</v>
      </c>
      <c r="H124" s="90">
        <f t="shared" si="48"/>
        <v>-23461.69</v>
      </c>
      <c r="I124" s="103" t="str">
        <f t="shared" si="49"/>
        <v>N.M.</v>
      </c>
      <c r="J124" s="104"/>
      <c r="K124" s="15">
        <v>-70580.90000000001</v>
      </c>
      <c r="L124" s="15">
        <v>0</v>
      </c>
      <c r="M124" s="90">
        <f t="shared" si="50"/>
        <v>-70580.90000000001</v>
      </c>
      <c r="N124" s="103" t="str">
        <f t="shared" si="51"/>
        <v>N.M.</v>
      </c>
      <c r="O124" s="104"/>
      <c r="P124" s="15">
        <v>-70580.90000000001</v>
      </c>
      <c r="Q124" s="15">
        <v>0</v>
      </c>
      <c r="R124" s="90">
        <f t="shared" si="52"/>
        <v>-70580.90000000001</v>
      </c>
      <c r="S124" s="103" t="str">
        <f t="shared" si="53"/>
        <v>N.M.</v>
      </c>
      <c r="T124" s="104"/>
      <c r="U124" s="15">
        <v>-119472.90000000001</v>
      </c>
      <c r="V124" s="15">
        <v>0</v>
      </c>
      <c r="W124" s="90">
        <f t="shared" si="54"/>
        <v>-119472.90000000001</v>
      </c>
      <c r="X124" s="103" t="str">
        <f t="shared" si="55"/>
        <v>N.M.</v>
      </c>
    </row>
    <row r="125" spans="1:24" ht="12.75" hidden="1" outlineLevel="1">
      <c r="A125" s="1" t="s">
        <v>311</v>
      </c>
      <c r="B125" s="9" t="s">
        <v>282</v>
      </c>
      <c r="C125" s="63" t="s">
        <v>289</v>
      </c>
      <c r="D125" s="28"/>
      <c r="E125" s="28"/>
      <c r="F125" s="125">
        <v>459814.7700000002</v>
      </c>
      <c r="G125" s="125">
        <v>0</v>
      </c>
      <c r="H125" s="128">
        <f>+F125-G125</f>
        <v>459814.7700000002</v>
      </c>
      <c r="I125" s="96" t="str">
        <f>IF(G125&lt;0,IF(H125=0,0,IF(OR(G125=0,F125=0),"N.M.",IF(ABS(H125/G125)&gt;=10,"N.M.",H125/(-G125)))),IF(H125=0,0,IF(OR(G125=0,F125=0),"N.M.",IF(ABS(H125/G125)&gt;=10,"N.M.",H125/G125))))</f>
        <v>N.M.</v>
      </c>
      <c r="K125" s="125">
        <v>1348579.0300000005</v>
      </c>
      <c r="L125" s="125">
        <v>0</v>
      </c>
      <c r="M125" s="128">
        <f>+K125-L125</f>
        <v>1348579.0300000005</v>
      </c>
      <c r="N125" s="96" t="str">
        <f>IF(L125&lt;0,IF(M125=0,0,IF(OR(L125=0,K125=0),"N.M.",IF(ABS(M125/L125)&gt;=10,"N.M.",M125/(-L125)))),IF(M125=0,0,IF(OR(L125=0,K125=0),"N.M.",IF(ABS(M125/L125)&gt;=10,"N.M.",M125/L125))))</f>
        <v>N.M.</v>
      </c>
      <c r="P125" s="125">
        <v>1348579.0300000005</v>
      </c>
      <c r="Q125" s="125">
        <v>0</v>
      </c>
      <c r="R125" s="128">
        <f>+P125-Q125</f>
        <v>1348579.0300000005</v>
      </c>
      <c r="S125" s="96" t="str">
        <f>IF(Q125&lt;0,IF(R125=0,0,IF(OR(Q125=0,P125=0),"N.M.",IF(ABS(R125/Q125)&gt;=10,"N.M.",R125/(-Q125)))),IF(R125=0,0,IF(OR(Q125=0,P125=0),"N.M.",IF(ABS(R125/Q125)&gt;=10,"N.M.",R125/Q125))))</f>
        <v>N.M.</v>
      </c>
      <c r="U125" s="125">
        <v>2085640.1100000003</v>
      </c>
      <c r="V125" s="125">
        <v>0</v>
      </c>
      <c r="W125" s="128">
        <f>+U125-V125</f>
        <v>2085640.1100000003</v>
      </c>
      <c r="X125" s="96" t="str">
        <f>IF(V125&lt;0,IF(W125=0,0,IF(OR(V125=0,U125=0),"N.M.",IF(ABS(W125/V125)&gt;=10,"N.M.",W125/(-V125)))),IF(W125=0,0,IF(OR(V125=0,U125=0),"N.M.",IF(ABS(W125/V125)&gt;=10,"N.M.",W125/V125))))</f>
        <v>N.M.</v>
      </c>
    </row>
    <row r="126" spans="1:24" s="12" customFormat="1" ht="12.75" collapsed="1">
      <c r="A126" s="13" t="s">
        <v>320</v>
      </c>
      <c r="C126" s="80" t="s">
        <v>287</v>
      </c>
      <c r="D126" s="65"/>
      <c r="E126" s="65"/>
      <c r="F126" s="34">
        <v>1487595.15</v>
      </c>
      <c r="G126" s="34">
        <v>806934.9299999999</v>
      </c>
      <c r="H126" s="29">
        <f>+F126-G126</f>
        <v>680660.22</v>
      </c>
      <c r="I126" s="98">
        <f>IF(G126&lt;0,IF(H126=0,0,IF(OR(G126=0,F126=0),"N.M.",IF(ABS(H126/G126)&gt;=10,"N.M.",H126/(-G126)))),IF(H126=0,0,IF(OR(G126=0,F126=0),"N.M.",IF(ABS(H126/G126)&gt;=10,"N.M.",H126/G126))))</f>
        <v>0.8435131442382845</v>
      </c>
      <c r="J126" s="112" t="s">
        <v>280</v>
      </c>
      <c r="K126" s="34">
        <v>4646292.51</v>
      </c>
      <c r="L126" s="34">
        <v>2376937.7600000002</v>
      </c>
      <c r="M126" s="29">
        <f>+K126-L126</f>
        <v>2269354.7499999995</v>
      </c>
      <c r="N126" s="98">
        <f>IF(L126&lt;0,IF(M126=0,0,IF(OR(L126=0,K126=0),"N.M.",IF(ABS(M126/L126)&gt;=10,"N.M.",M126/(-L126)))),IF(M126=0,0,IF(OR(L126=0,K126=0),"N.M.",IF(ABS(M126/L126)&gt;=10,"N.M.",M126/L126))))</f>
        <v>0.9547388190761879</v>
      </c>
      <c r="O126" s="112"/>
      <c r="P126" s="34">
        <v>4646292.51</v>
      </c>
      <c r="Q126" s="34">
        <v>2376937.7600000002</v>
      </c>
      <c r="R126" s="29">
        <f>+P126-Q126</f>
        <v>2269354.7499999995</v>
      </c>
      <c r="S126" s="98">
        <f>IF(Q126&lt;0,IF(R126=0,0,IF(OR(Q126=0,P126=0),"N.M.",IF(ABS(R126/Q126)&gt;=10,"N.M.",R126/(-Q126)))),IF(R126=0,0,IF(OR(Q126=0,P126=0),"N.M.",IF(ABS(R126/Q126)&gt;=10,"N.M.",R126/Q126))))</f>
        <v>0.9547388190761879</v>
      </c>
      <c r="T126" s="112"/>
      <c r="U126" s="34">
        <v>12285993.675</v>
      </c>
      <c r="V126" s="34">
        <v>8117261.0309999995</v>
      </c>
      <c r="W126" s="29">
        <f>+U126-V126</f>
        <v>4168732.6440000013</v>
      </c>
      <c r="X126" s="98">
        <f>IF(V126&lt;0,IF(W126=0,0,IF(OR(V126=0,U126=0),"N.M.",IF(ABS(W126/V126)&gt;=10,"N.M.",W126/(-V126)))),IF(W126=0,0,IF(OR(V126=0,U126=0),"N.M.",IF(ABS(W126/V126)&gt;=10,"N.M.",W126/V126))))</f>
        <v>0.5135639507069588</v>
      </c>
    </row>
    <row r="127" spans="1:24" ht="0.75" customHeight="1" hidden="1" outlineLevel="1">
      <c r="A127" s="1"/>
      <c r="C127" s="53"/>
      <c r="D127" s="28"/>
      <c r="E127" s="28"/>
      <c r="F127" s="17"/>
      <c r="G127" s="17"/>
      <c r="I127" s="95"/>
      <c r="K127" s="17"/>
      <c r="L127" s="17"/>
      <c r="N127" s="95"/>
      <c r="P127" s="17"/>
      <c r="Q127" s="17"/>
      <c r="S127" s="95"/>
      <c r="U127" s="17"/>
      <c r="V127" s="17"/>
      <c r="X127" s="95"/>
    </row>
    <row r="128" spans="1:24" s="14" customFormat="1" ht="12.75" hidden="1" outlineLevel="2">
      <c r="A128" s="14" t="s">
        <v>700</v>
      </c>
      <c r="B128" s="14" t="s">
        <v>701</v>
      </c>
      <c r="C128" s="54" t="s">
        <v>702</v>
      </c>
      <c r="D128" s="15"/>
      <c r="E128" s="15"/>
      <c r="F128" s="15">
        <v>355915.79</v>
      </c>
      <c r="G128" s="15">
        <v>274334.56</v>
      </c>
      <c r="H128" s="90">
        <f aca="true" t="shared" si="56" ref="H128:H133">+F128-G128</f>
        <v>81581.22999999998</v>
      </c>
      <c r="I128" s="103">
        <f aca="true" t="shared" si="57" ref="I128:I133">IF(G128&lt;0,IF(H128=0,0,IF(OR(G128=0,F128=0),"N.M.",IF(ABS(H128/G128)&gt;=10,"N.M.",H128/(-G128)))),IF(H128=0,0,IF(OR(G128=0,F128=0),"N.M.",IF(ABS(H128/G128)&gt;=10,"N.M.",H128/G128))))</f>
        <v>0.29737860953428535</v>
      </c>
      <c r="J128" s="104"/>
      <c r="K128" s="15">
        <v>1077839.89</v>
      </c>
      <c r="L128" s="15">
        <v>958147.49</v>
      </c>
      <c r="M128" s="90">
        <f aca="true" t="shared" si="58" ref="M128:M133">+K128-L128</f>
        <v>119692.3999999999</v>
      </c>
      <c r="N128" s="103">
        <f aca="true" t="shared" si="59" ref="N128:N133">IF(L128&lt;0,IF(M128=0,0,IF(OR(L128=0,K128=0),"N.M.",IF(ABS(M128/L128)&gt;=10,"N.M.",M128/(-L128)))),IF(M128=0,0,IF(OR(L128=0,K128=0),"N.M.",IF(ABS(M128/L128)&gt;=10,"N.M.",M128/L128))))</f>
        <v>0.12492064243679217</v>
      </c>
      <c r="O128" s="104"/>
      <c r="P128" s="15">
        <v>1077839.89</v>
      </c>
      <c r="Q128" s="15">
        <v>958147.49</v>
      </c>
      <c r="R128" s="90">
        <f aca="true" t="shared" si="60" ref="R128:R133">+P128-Q128</f>
        <v>119692.3999999999</v>
      </c>
      <c r="S128" s="103">
        <f aca="true" t="shared" si="61" ref="S128:S133">IF(Q128&lt;0,IF(R128=0,0,IF(OR(Q128=0,P128=0),"N.M.",IF(ABS(R128/Q128)&gt;=10,"N.M.",R128/(-Q128)))),IF(R128=0,0,IF(OR(Q128=0,P128=0),"N.M.",IF(ABS(R128/Q128)&gt;=10,"N.M.",R128/Q128))))</f>
        <v>0.12492064243679217</v>
      </c>
      <c r="T128" s="104"/>
      <c r="U128" s="15">
        <v>4333987.4399999995</v>
      </c>
      <c r="V128" s="15">
        <v>3857220.7300000004</v>
      </c>
      <c r="W128" s="90">
        <f aca="true" t="shared" si="62" ref="W128:W133">+U128-V128</f>
        <v>476766.70999999903</v>
      </c>
      <c r="X128" s="103">
        <f aca="true" t="shared" si="63" ref="X128:X133">IF(V128&lt;0,IF(W128=0,0,IF(OR(V128=0,U128=0),"N.M.",IF(ABS(W128/V128)&gt;=10,"N.M.",W128/(-V128)))),IF(W128=0,0,IF(OR(V128=0,U128=0),"N.M.",IF(ABS(W128/V128)&gt;=10,"N.M.",W128/V128))))</f>
        <v>0.12360368860715912</v>
      </c>
    </row>
    <row r="129" spans="1:24" s="14" customFormat="1" ht="12.75" hidden="1" outlineLevel="2">
      <c r="A129" s="14" t="s">
        <v>703</v>
      </c>
      <c r="B129" s="14" t="s">
        <v>704</v>
      </c>
      <c r="C129" s="54" t="s">
        <v>705</v>
      </c>
      <c r="D129" s="15"/>
      <c r="E129" s="15"/>
      <c r="F129" s="15">
        <v>13726.93</v>
      </c>
      <c r="G129" s="15">
        <v>12708.93</v>
      </c>
      <c r="H129" s="90">
        <f t="shared" si="56"/>
        <v>1018</v>
      </c>
      <c r="I129" s="103">
        <f t="shared" si="57"/>
        <v>0.08010115721779883</v>
      </c>
      <c r="J129" s="104"/>
      <c r="K129" s="15">
        <v>34116.93</v>
      </c>
      <c r="L129" s="15">
        <v>17308.93</v>
      </c>
      <c r="M129" s="90">
        <f t="shared" si="58"/>
        <v>16808</v>
      </c>
      <c r="N129" s="103">
        <f t="shared" si="59"/>
        <v>0.971059447348854</v>
      </c>
      <c r="O129" s="104"/>
      <c r="P129" s="15">
        <v>34116.93</v>
      </c>
      <c r="Q129" s="15">
        <v>17308.93</v>
      </c>
      <c r="R129" s="90">
        <f t="shared" si="60"/>
        <v>16808</v>
      </c>
      <c r="S129" s="103">
        <f t="shared" si="61"/>
        <v>0.971059447348854</v>
      </c>
      <c r="T129" s="104"/>
      <c r="U129" s="15">
        <v>154863.7</v>
      </c>
      <c r="V129" s="15">
        <v>83532.23999999999</v>
      </c>
      <c r="W129" s="90">
        <f t="shared" si="62"/>
        <v>71331.46000000002</v>
      </c>
      <c r="X129" s="103">
        <f t="shared" si="63"/>
        <v>0.8539392694365676</v>
      </c>
    </row>
    <row r="130" spans="1:24" ht="12.75" hidden="1" outlineLevel="1">
      <c r="A130" s="1" t="s">
        <v>312</v>
      </c>
      <c r="B130" s="9" t="s">
        <v>283</v>
      </c>
      <c r="C130" s="62" t="s">
        <v>374</v>
      </c>
      <c r="D130" s="28"/>
      <c r="E130" s="28"/>
      <c r="F130" s="17">
        <v>369642.72</v>
      </c>
      <c r="G130" s="17">
        <v>287043.49</v>
      </c>
      <c r="H130" s="35">
        <f t="shared" si="56"/>
        <v>82599.22999999998</v>
      </c>
      <c r="I130" s="95">
        <f t="shared" si="57"/>
        <v>0.2877585901704302</v>
      </c>
      <c r="K130" s="17">
        <v>1111956.8199999998</v>
      </c>
      <c r="L130" s="17">
        <v>975456.42</v>
      </c>
      <c r="M130" s="35">
        <f t="shared" si="58"/>
        <v>136500.3999999998</v>
      </c>
      <c r="N130" s="95">
        <f t="shared" si="59"/>
        <v>0.13993490349881524</v>
      </c>
      <c r="P130" s="17">
        <v>1111956.8199999998</v>
      </c>
      <c r="Q130" s="17">
        <v>975456.42</v>
      </c>
      <c r="R130" s="35">
        <f t="shared" si="60"/>
        <v>136500.3999999998</v>
      </c>
      <c r="S130" s="95">
        <f t="shared" si="61"/>
        <v>0.13993490349881524</v>
      </c>
      <c r="U130" s="17">
        <v>4488851.14</v>
      </c>
      <c r="V130" s="17">
        <v>3940752.97</v>
      </c>
      <c r="W130" s="35">
        <f t="shared" si="62"/>
        <v>548098.1699999995</v>
      </c>
      <c r="X130" s="95">
        <f t="shared" si="63"/>
        <v>0.13908463031622087</v>
      </c>
    </row>
    <row r="131" spans="1:24" s="14" customFormat="1" ht="12.75" hidden="1" outlineLevel="2">
      <c r="A131" s="14" t="s">
        <v>706</v>
      </c>
      <c r="B131" s="14" t="s">
        <v>707</v>
      </c>
      <c r="C131" s="54" t="s">
        <v>708</v>
      </c>
      <c r="D131" s="15"/>
      <c r="E131" s="15"/>
      <c r="F131" s="15">
        <v>21932.386</v>
      </c>
      <c r="G131" s="15">
        <v>20969.789</v>
      </c>
      <c r="H131" s="90">
        <f t="shared" si="56"/>
        <v>962.5969999999979</v>
      </c>
      <c r="I131" s="103">
        <f t="shared" si="57"/>
        <v>0.04590399073638737</v>
      </c>
      <c r="J131" s="104"/>
      <c r="K131" s="15">
        <v>65797.158</v>
      </c>
      <c r="L131" s="15">
        <v>62909.367</v>
      </c>
      <c r="M131" s="90">
        <f t="shared" si="58"/>
        <v>2887.7909999999974</v>
      </c>
      <c r="N131" s="103">
        <f t="shared" si="59"/>
        <v>0.045903990736387436</v>
      </c>
      <c r="O131" s="104"/>
      <c r="P131" s="15">
        <v>65797.158</v>
      </c>
      <c r="Q131" s="15">
        <v>62909.367</v>
      </c>
      <c r="R131" s="90">
        <f t="shared" si="60"/>
        <v>2887.7909999999974</v>
      </c>
      <c r="S131" s="103">
        <f t="shared" si="61"/>
        <v>0.045903990736387436</v>
      </c>
      <c r="T131" s="104"/>
      <c r="U131" s="15">
        <v>254525.259</v>
      </c>
      <c r="V131" s="15">
        <v>248023.257</v>
      </c>
      <c r="W131" s="90">
        <f t="shared" si="62"/>
        <v>6502.001999999979</v>
      </c>
      <c r="X131" s="103">
        <f t="shared" si="63"/>
        <v>0.026215291576466872</v>
      </c>
    </row>
    <row r="132" spans="1:24" ht="12.75" hidden="1" outlineLevel="1">
      <c r="A132" s="1" t="s">
        <v>313</v>
      </c>
      <c r="B132" s="9" t="s">
        <v>282</v>
      </c>
      <c r="C132" s="63" t="s">
        <v>375</v>
      </c>
      <c r="D132" s="28"/>
      <c r="E132" s="28"/>
      <c r="F132" s="125">
        <v>21932.386</v>
      </c>
      <c r="G132" s="125">
        <v>20969.789</v>
      </c>
      <c r="H132" s="128">
        <f t="shared" si="56"/>
        <v>962.5969999999979</v>
      </c>
      <c r="I132" s="96">
        <f t="shared" si="57"/>
        <v>0.04590399073638737</v>
      </c>
      <c r="K132" s="125">
        <v>65797.158</v>
      </c>
      <c r="L132" s="125">
        <v>62909.367</v>
      </c>
      <c r="M132" s="128">
        <f t="shared" si="58"/>
        <v>2887.7909999999974</v>
      </c>
      <c r="N132" s="96">
        <f t="shared" si="59"/>
        <v>0.045903990736387436</v>
      </c>
      <c r="P132" s="125">
        <v>65797.158</v>
      </c>
      <c r="Q132" s="125">
        <v>62909.367</v>
      </c>
      <c r="R132" s="128">
        <f t="shared" si="60"/>
        <v>2887.7909999999974</v>
      </c>
      <c r="S132" s="96">
        <f t="shared" si="61"/>
        <v>0.045903990736387436</v>
      </c>
      <c r="U132" s="125">
        <v>254525.259</v>
      </c>
      <c r="V132" s="125">
        <v>248023.257</v>
      </c>
      <c r="W132" s="128">
        <f t="shared" si="62"/>
        <v>6502.001999999979</v>
      </c>
      <c r="X132" s="96">
        <f t="shared" si="63"/>
        <v>0.026215291576466872</v>
      </c>
    </row>
    <row r="133" spans="1:24" s="12" customFormat="1" ht="12.75" collapsed="1">
      <c r="A133" s="13" t="s">
        <v>321</v>
      </c>
      <c r="C133" s="80" t="s">
        <v>290</v>
      </c>
      <c r="D133" s="65"/>
      <c r="E133" s="65"/>
      <c r="F133" s="34">
        <v>391575.106</v>
      </c>
      <c r="G133" s="34">
        <v>308013.279</v>
      </c>
      <c r="H133" s="29">
        <f t="shared" si="56"/>
        <v>83561.82700000005</v>
      </c>
      <c r="I133" s="98">
        <f t="shared" si="57"/>
        <v>0.2712929366918627</v>
      </c>
      <c r="J133" s="112" t="s">
        <v>280</v>
      </c>
      <c r="K133" s="34">
        <v>1177753.9780000001</v>
      </c>
      <c r="L133" s="34">
        <v>1038365.787</v>
      </c>
      <c r="M133" s="29">
        <f t="shared" si="58"/>
        <v>139388.1910000001</v>
      </c>
      <c r="N133" s="98">
        <f t="shared" si="59"/>
        <v>0.134238042841063</v>
      </c>
      <c r="O133" s="112"/>
      <c r="P133" s="34">
        <v>1177753.9780000001</v>
      </c>
      <c r="Q133" s="34">
        <v>1038365.787</v>
      </c>
      <c r="R133" s="29">
        <f t="shared" si="60"/>
        <v>139388.1910000001</v>
      </c>
      <c r="S133" s="98">
        <f t="shared" si="61"/>
        <v>0.134238042841063</v>
      </c>
      <c r="T133" s="112"/>
      <c r="U133" s="34">
        <v>4743376.398999999</v>
      </c>
      <c r="V133" s="34">
        <v>4188776.227</v>
      </c>
      <c r="W133" s="29">
        <f t="shared" si="62"/>
        <v>554600.1719999993</v>
      </c>
      <c r="X133" s="98">
        <f t="shared" si="63"/>
        <v>0.1324014800373339</v>
      </c>
    </row>
    <row r="134" spans="1:24" ht="0.75" customHeight="1" hidden="1" outlineLevel="1">
      <c r="A134" s="1"/>
      <c r="C134" s="53"/>
      <c r="D134" s="28"/>
      <c r="E134" s="28"/>
      <c r="F134" s="17"/>
      <c r="G134" s="17"/>
      <c r="I134" s="95"/>
      <c r="K134" s="17"/>
      <c r="L134" s="17"/>
      <c r="N134" s="95"/>
      <c r="P134" s="17"/>
      <c r="Q134" s="17"/>
      <c r="S134" s="95"/>
      <c r="U134" s="17"/>
      <c r="V134" s="17"/>
      <c r="X134" s="95"/>
    </row>
    <row r="135" spans="1:24" s="14" customFormat="1" ht="12.75" hidden="1" outlineLevel="2">
      <c r="A135" s="14" t="s">
        <v>709</v>
      </c>
      <c r="B135" s="14" t="s">
        <v>710</v>
      </c>
      <c r="C135" s="54" t="s">
        <v>711</v>
      </c>
      <c r="D135" s="15"/>
      <c r="E135" s="15"/>
      <c r="F135" s="15">
        <v>186937.51</v>
      </c>
      <c r="G135" s="15">
        <v>192609.54</v>
      </c>
      <c r="H135" s="90">
        <f>+F135-G135</f>
        <v>-5672.029999999999</v>
      </c>
      <c r="I135" s="103">
        <f>IF(G135&lt;0,IF(H135=0,0,IF(OR(G135=0,F135=0),"N.M.",IF(ABS(H135/G135)&gt;=10,"N.M.",H135/(-G135)))),IF(H135=0,0,IF(OR(G135=0,F135=0),"N.M.",IF(ABS(H135/G135)&gt;=10,"N.M.",H135/G135))))</f>
        <v>-0.029448333659900742</v>
      </c>
      <c r="J135" s="104"/>
      <c r="K135" s="15">
        <v>769312.67</v>
      </c>
      <c r="L135" s="15">
        <v>619211.12</v>
      </c>
      <c r="M135" s="90">
        <f>+K135-L135</f>
        <v>150101.55000000005</v>
      </c>
      <c r="N135" s="103">
        <f>IF(L135&lt;0,IF(M135=0,0,IF(OR(L135=0,K135=0),"N.M.",IF(ABS(M135/L135)&gt;=10,"N.M.",M135/(-L135)))),IF(M135=0,0,IF(OR(L135=0,K135=0),"N.M.",IF(ABS(M135/L135)&gt;=10,"N.M.",M135/L135))))</f>
        <v>0.2424077106367212</v>
      </c>
      <c r="O135" s="104"/>
      <c r="P135" s="15">
        <v>769312.67</v>
      </c>
      <c r="Q135" s="15">
        <v>619211.12</v>
      </c>
      <c r="R135" s="90">
        <f>+P135-Q135</f>
        <v>150101.55000000005</v>
      </c>
      <c r="S135" s="103">
        <f>IF(Q135&lt;0,IF(R135=0,0,IF(OR(Q135=0,P135=0),"N.M.",IF(ABS(R135/Q135)&gt;=10,"N.M.",R135/(-Q135)))),IF(R135=0,0,IF(OR(Q135=0,P135=0),"N.M.",IF(ABS(R135/Q135)&gt;=10,"N.M.",R135/Q135))))</f>
        <v>0.2424077106367212</v>
      </c>
      <c r="T135" s="104"/>
      <c r="U135" s="15">
        <v>2023882.06</v>
      </c>
      <c r="V135" s="15">
        <v>1753504.92</v>
      </c>
      <c r="W135" s="90">
        <f>+U135-V135</f>
        <v>270377.14000000013</v>
      </c>
      <c r="X135" s="103">
        <f>IF(V135&lt;0,IF(W135=0,0,IF(OR(V135=0,U135=0),"N.M.",IF(ABS(W135/V135)&gt;=10,"N.M.",W135/(-V135)))),IF(W135=0,0,IF(OR(V135=0,U135=0),"N.M.",IF(ABS(W135/V135)&gt;=10,"N.M.",W135/V135))))</f>
        <v>0.15419240454711705</v>
      </c>
    </row>
    <row r="136" spans="1:24" s="14" customFormat="1" ht="12.75" hidden="1" outlineLevel="2">
      <c r="A136" s="14" t="s">
        <v>712</v>
      </c>
      <c r="B136" s="14" t="s">
        <v>713</v>
      </c>
      <c r="C136" s="54" t="s">
        <v>714</v>
      </c>
      <c r="D136" s="15"/>
      <c r="E136" s="15"/>
      <c r="F136" s="15">
        <v>44604.48</v>
      </c>
      <c r="G136" s="15">
        <v>40950.91</v>
      </c>
      <c r="H136" s="90">
        <f>+F136-G136</f>
        <v>3653.5699999999997</v>
      </c>
      <c r="I136" s="103">
        <f>IF(G136&lt;0,IF(H136=0,0,IF(OR(G136=0,F136=0),"N.M.",IF(ABS(H136/G136)&gt;=10,"N.M.",H136/(-G136)))),IF(H136=0,0,IF(OR(G136=0,F136=0),"N.M.",IF(ABS(H136/G136)&gt;=10,"N.M.",H136/G136))))</f>
        <v>0.08921828599169102</v>
      </c>
      <c r="J136" s="104"/>
      <c r="K136" s="15">
        <v>84428.53</v>
      </c>
      <c r="L136" s="15">
        <v>83881.06</v>
      </c>
      <c r="M136" s="90">
        <f>+K136-L136</f>
        <v>547.4700000000012</v>
      </c>
      <c r="N136" s="103">
        <f>IF(L136&lt;0,IF(M136=0,0,IF(OR(L136=0,K136=0),"N.M.",IF(ABS(M136/L136)&gt;=10,"N.M.",M136/(-L136)))),IF(M136=0,0,IF(OR(L136=0,K136=0),"N.M.",IF(ABS(M136/L136)&gt;=10,"N.M.",M136/L136))))</f>
        <v>0.006526741555245024</v>
      </c>
      <c r="O136" s="104"/>
      <c r="P136" s="15">
        <v>84428.53</v>
      </c>
      <c r="Q136" s="15">
        <v>83881.06</v>
      </c>
      <c r="R136" s="90">
        <f>+P136-Q136</f>
        <v>547.4700000000012</v>
      </c>
      <c r="S136" s="103">
        <f>IF(Q136&lt;0,IF(R136=0,0,IF(OR(Q136=0,P136=0),"N.M.",IF(ABS(R136/Q136)&gt;=10,"N.M.",R136/(-Q136)))),IF(R136=0,0,IF(OR(Q136=0,P136=0),"N.M.",IF(ABS(R136/Q136)&gt;=10,"N.M.",R136/Q136))))</f>
        <v>0.006526741555245024</v>
      </c>
      <c r="T136" s="104"/>
      <c r="U136" s="15">
        <v>377228.11</v>
      </c>
      <c r="V136" s="15">
        <v>388510.2</v>
      </c>
      <c r="W136" s="90">
        <f>+U136-V136</f>
        <v>-11282.090000000026</v>
      </c>
      <c r="X136" s="103">
        <f>IF(V136&lt;0,IF(W136=0,0,IF(OR(V136=0,U136=0),"N.M.",IF(ABS(W136/V136)&gt;=10,"N.M.",W136/(-V136)))),IF(W136=0,0,IF(OR(V136=0,U136=0),"N.M.",IF(ABS(W136/V136)&gt;=10,"N.M.",W136/V136))))</f>
        <v>-0.029039366276612622</v>
      </c>
    </row>
    <row r="137" spans="1:24" ht="12.75" hidden="1" outlineLevel="1">
      <c r="A137" s="9" t="s">
        <v>314</v>
      </c>
      <c r="B137" s="9" t="s">
        <v>283</v>
      </c>
      <c r="C137" s="62" t="s">
        <v>291</v>
      </c>
      <c r="D137" s="28"/>
      <c r="E137" s="28"/>
      <c r="F137" s="17">
        <v>231541.99000000002</v>
      </c>
      <c r="G137" s="17">
        <v>233560.45</v>
      </c>
      <c r="H137" s="35">
        <f>+F137-G137</f>
        <v>-2018.4599999999919</v>
      </c>
      <c r="I137" s="95">
        <f>IF(G137&lt;0,IF(H137=0,0,IF(OR(G137=0,F137=0),"N.M.",IF(ABS(H137/G137)&gt;=10,"N.M.",H137/(-G137)))),IF(H137=0,0,IF(OR(G137=0,F137=0),"N.M.",IF(ABS(H137/G137)&gt;=10,"N.M.",H137/G137))))</f>
        <v>-0.00864213097722663</v>
      </c>
      <c r="K137" s="17">
        <v>853741.2000000001</v>
      </c>
      <c r="L137" s="17">
        <v>703092.1799999999</v>
      </c>
      <c r="M137" s="35">
        <f>+K137-L137</f>
        <v>150649.02000000014</v>
      </c>
      <c r="N137" s="95">
        <f>IF(L137&lt;0,IF(M137=0,0,IF(OR(L137=0,K137=0),"N.M.",IF(ABS(M137/L137)&gt;=10,"N.M.",M137/(-L137)))),IF(M137=0,0,IF(OR(L137=0,K137=0),"N.M.",IF(ABS(M137/L137)&gt;=10,"N.M.",M137/L137))))</f>
        <v>0.21426638538349288</v>
      </c>
      <c r="P137" s="17">
        <v>853741.2000000001</v>
      </c>
      <c r="Q137" s="17">
        <v>703092.1799999999</v>
      </c>
      <c r="R137" s="35">
        <f>+P137-Q137</f>
        <v>150649.02000000014</v>
      </c>
      <c r="S137" s="95">
        <f>IF(Q137&lt;0,IF(R137=0,0,IF(OR(Q137=0,P137=0),"N.M.",IF(ABS(R137/Q137)&gt;=10,"N.M.",R137/(-Q137)))),IF(R137=0,0,IF(OR(Q137=0,P137=0),"N.M.",IF(ABS(R137/Q137)&gt;=10,"N.M.",R137/Q137))))</f>
        <v>0.21426638538349288</v>
      </c>
      <c r="U137" s="17">
        <v>2401110.17</v>
      </c>
      <c r="V137" s="17">
        <v>2142015.12</v>
      </c>
      <c r="W137" s="35">
        <f>+U137-V137</f>
        <v>259095.0499999998</v>
      </c>
      <c r="X137" s="95">
        <f>IF(V137&lt;0,IF(W137=0,0,IF(OR(V137=0,U137=0),"N.M.",IF(ABS(W137/V137)&gt;=10,"N.M.",W137/(-V137)))),IF(W137=0,0,IF(OR(V137=0,U137=0),"N.M.",IF(ABS(W137/V137)&gt;=10,"N.M.",W137/V137))))</f>
        <v>0.1209585532710898</v>
      </c>
    </row>
    <row r="138" spans="1:24" ht="12.75" hidden="1" outlineLevel="1">
      <c r="A138" s="9" t="s">
        <v>315</v>
      </c>
      <c r="B138" s="9" t="s">
        <v>282</v>
      </c>
      <c r="C138" s="63" t="s">
        <v>292</v>
      </c>
      <c r="D138" s="28"/>
      <c r="E138" s="28"/>
      <c r="F138" s="125">
        <v>0</v>
      </c>
      <c r="G138" s="125">
        <v>0</v>
      </c>
      <c r="H138" s="128">
        <f>+F138-G138</f>
        <v>0</v>
      </c>
      <c r="I138" s="96">
        <f>IF(G138&lt;0,IF(H138=0,0,IF(OR(G138=0,F138=0),"N.M.",IF(ABS(H138/G138)&gt;=10,"N.M.",H138/(-G138)))),IF(H138=0,0,IF(OR(G138=0,F138=0),"N.M.",IF(ABS(H138/G138)&gt;=10,"N.M.",H138/G138))))</f>
        <v>0</v>
      </c>
      <c r="K138" s="125">
        <v>0</v>
      </c>
      <c r="L138" s="125">
        <v>0</v>
      </c>
      <c r="M138" s="128">
        <f>+K138-L138</f>
        <v>0</v>
      </c>
      <c r="N138" s="96">
        <f>IF(L138&lt;0,IF(M138=0,0,IF(OR(L138=0,K138=0),"N.M.",IF(ABS(M138/L138)&gt;=10,"N.M.",M138/(-L138)))),IF(M138=0,0,IF(OR(L138=0,K138=0),"N.M.",IF(ABS(M138/L138)&gt;=10,"N.M.",M138/L138))))</f>
        <v>0</v>
      </c>
      <c r="P138" s="125">
        <v>0</v>
      </c>
      <c r="Q138" s="125">
        <v>0</v>
      </c>
      <c r="R138" s="128">
        <f>+P138-Q138</f>
        <v>0</v>
      </c>
      <c r="S138" s="96">
        <f>IF(Q138&lt;0,IF(R138=0,0,IF(OR(Q138=0,P138=0),"N.M.",IF(ABS(R138/Q138)&gt;=10,"N.M.",R138/(-Q138)))),IF(R138=0,0,IF(OR(Q138=0,P138=0),"N.M.",IF(ABS(R138/Q138)&gt;=10,"N.M.",R138/Q138))))</f>
        <v>0</v>
      </c>
      <c r="U138" s="125">
        <v>0</v>
      </c>
      <c r="V138" s="125">
        <v>0</v>
      </c>
      <c r="W138" s="128">
        <f>+U138-V138</f>
        <v>0</v>
      </c>
      <c r="X138" s="96">
        <f>IF(V138&lt;0,IF(W138=0,0,IF(OR(V138=0,U138=0),"N.M.",IF(ABS(W138/V138)&gt;=10,"N.M.",W138/(-V138)))),IF(W138=0,0,IF(OR(V138=0,U138=0),"N.M.",IF(ABS(W138/V138)&gt;=10,"N.M.",W138/V138))))</f>
        <v>0</v>
      </c>
    </row>
    <row r="139" spans="1:24" s="12" customFormat="1" ht="12.75" collapsed="1">
      <c r="A139" s="12" t="s">
        <v>322</v>
      </c>
      <c r="C139" s="80" t="s">
        <v>293</v>
      </c>
      <c r="D139" s="65"/>
      <c r="E139" s="65"/>
      <c r="F139" s="34">
        <v>231541.99000000002</v>
      </c>
      <c r="G139" s="34">
        <v>233560.45</v>
      </c>
      <c r="H139" s="29">
        <f>+F139-G139</f>
        <v>-2018.4599999999919</v>
      </c>
      <c r="I139" s="98">
        <f>IF(G139&lt;0,IF(H139=0,0,IF(OR(G139=0,F139=0),"N.M.",IF(ABS(H139/G139)&gt;=10,"N.M.",H139/(-G139)))),IF(H139=0,0,IF(OR(G139=0,F139=0),"N.M.",IF(ABS(H139/G139)&gt;=10,"N.M.",H139/G139))))</f>
        <v>-0.00864213097722663</v>
      </c>
      <c r="J139" s="112" t="s">
        <v>280</v>
      </c>
      <c r="K139" s="34">
        <v>853741.2000000001</v>
      </c>
      <c r="L139" s="34">
        <v>703092.1799999999</v>
      </c>
      <c r="M139" s="29">
        <f>+K139-L139</f>
        <v>150649.02000000014</v>
      </c>
      <c r="N139" s="98">
        <f>IF(L139&lt;0,IF(M139=0,0,IF(OR(L139=0,K139=0),"N.M.",IF(ABS(M139/L139)&gt;=10,"N.M.",M139/(-L139)))),IF(M139=0,0,IF(OR(L139=0,K139=0),"N.M.",IF(ABS(M139/L139)&gt;=10,"N.M.",M139/L139))))</f>
        <v>0.21426638538349288</v>
      </c>
      <c r="O139" s="112"/>
      <c r="P139" s="34">
        <v>853741.2000000001</v>
      </c>
      <c r="Q139" s="34">
        <v>703092.1799999999</v>
      </c>
      <c r="R139" s="29">
        <f>+P139-Q139</f>
        <v>150649.02000000014</v>
      </c>
      <c r="S139" s="98">
        <f>IF(Q139&lt;0,IF(R139=0,0,IF(OR(Q139=0,P139=0),"N.M.",IF(ABS(R139/Q139)&gt;=10,"N.M.",R139/(-Q139)))),IF(R139=0,0,IF(OR(Q139=0,P139=0),"N.M.",IF(ABS(R139/Q139)&gt;=10,"N.M.",R139/Q139))))</f>
        <v>0.21426638538349288</v>
      </c>
      <c r="T139" s="112"/>
      <c r="U139" s="34">
        <v>2401110.1700000004</v>
      </c>
      <c r="V139" s="34">
        <v>2142015.12</v>
      </c>
      <c r="W139" s="29">
        <f>+U139-V139</f>
        <v>259095.05000000028</v>
      </c>
      <c r="X139" s="98">
        <f>IF(V139&lt;0,IF(W139=0,0,IF(OR(V139=0,U139=0),"N.M.",IF(ABS(W139/V139)&gt;=10,"N.M.",W139/(-V139)))),IF(W139=0,0,IF(OR(V139=0,U139=0),"N.M.",IF(ABS(W139/V139)&gt;=10,"N.M.",W139/V139))))</f>
        <v>0.12095855327109001</v>
      </c>
    </row>
    <row r="140" spans="3:24" ht="0.75" customHeight="1" hidden="1" outlineLevel="1">
      <c r="C140" s="53"/>
      <c r="D140" s="28"/>
      <c r="E140" s="28"/>
      <c r="F140" s="17"/>
      <c r="G140" s="17"/>
      <c r="I140" s="95"/>
      <c r="J140" s="112"/>
      <c r="K140" s="17"/>
      <c r="L140" s="17"/>
      <c r="N140" s="95"/>
      <c r="O140" s="112"/>
      <c r="P140" s="17"/>
      <c r="Q140" s="17"/>
      <c r="S140" s="95"/>
      <c r="T140" s="112"/>
      <c r="U140" s="17"/>
      <c r="V140" s="17"/>
      <c r="X140" s="95"/>
    </row>
    <row r="141" spans="1:24" s="14" customFormat="1" ht="12.75" hidden="1" outlineLevel="2">
      <c r="A141" s="14" t="s">
        <v>715</v>
      </c>
      <c r="B141" s="14" t="s">
        <v>716</v>
      </c>
      <c r="C141" s="54" t="s">
        <v>717</v>
      </c>
      <c r="D141" s="15"/>
      <c r="E141" s="15"/>
      <c r="F141" s="15">
        <v>1503.24</v>
      </c>
      <c r="G141" s="15">
        <v>20171.95</v>
      </c>
      <c r="H141" s="90">
        <f>+F141-G141</f>
        <v>-18668.71</v>
      </c>
      <c r="I141" s="103">
        <f>IF(G141&lt;0,IF(H141=0,0,IF(OR(G141=0,F141=0),"N.M.",IF(ABS(H141/G141)&gt;=10,"N.M.",H141/(-G141)))),IF(H141=0,0,IF(OR(G141=0,F141=0),"N.M.",IF(ABS(H141/G141)&gt;=10,"N.M.",H141/G141))))</f>
        <v>-0.9254786969033731</v>
      </c>
      <c r="J141" s="104"/>
      <c r="K141" s="15">
        <v>1503.24</v>
      </c>
      <c r="L141" s="15">
        <v>20094.19</v>
      </c>
      <c r="M141" s="90">
        <f>+K141-L141</f>
        <v>-18590.949999999997</v>
      </c>
      <c r="N141" s="103">
        <f>IF(L141&lt;0,IF(M141=0,0,IF(OR(L141=0,K141=0),"N.M.",IF(ABS(M141/L141)&gt;=10,"N.M.",M141/(-L141)))),IF(M141=0,0,IF(OR(L141=0,K141=0),"N.M.",IF(ABS(M141/L141)&gt;=10,"N.M.",M141/L141))))</f>
        <v>-0.9251903162058286</v>
      </c>
      <c r="O141" s="104"/>
      <c r="P141" s="15">
        <v>1503.24</v>
      </c>
      <c r="Q141" s="15">
        <v>20094.19</v>
      </c>
      <c r="R141" s="90">
        <f>+P141-Q141</f>
        <v>-18590.949999999997</v>
      </c>
      <c r="S141" s="103">
        <f>IF(Q141&lt;0,IF(R141=0,0,IF(OR(Q141=0,P141=0),"N.M.",IF(ABS(R141/Q141)&gt;=10,"N.M.",R141/(-Q141)))),IF(R141=0,0,IF(OR(Q141=0,P141=0),"N.M.",IF(ABS(R141/Q141)&gt;=10,"N.M.",R141/Q141))))</f>
        <v>-0.9251903162058286</v>
      </c>
      <c r="T141" s="104"/>
      <c r="U141" s="15">
        <v>1805673.9200000002</v>
      </c>
      <c r="V141" s="15">
        <v>20076.91</v>
      </c>
      <c r="W141" s="90">
        <f>+U141-V141</f>
        <v>1785597.0100000002</v>
      </c>
      <c r="X141" s="103" t="str">
        <f>IF(V141&lt;0,IF(W141=0,0,IF(OR(V141=0,U141=0),"N.M.",IF(ABS(W141/V141)&gt;=10,"N.M.",W141/(-V141)))),IF(W141=0,0,IF(OR(V141=0,U141=0),"N.M.",IF(ABS(W141/V141)&gt;=10,"N.M.",W141/V141))))</f>
        <v>N.M.</v>
      </c>
    </row>
    <row r="142" spans="1:24" s="1" customFormat="1" ht="12.75" hidden="1" outlineLevel="1">
      <c r="A142" s="1" t="s">
        <v>316</v>
      </c>
      <c r="B142" s="9" t="s">
        <v>283</v>
      </c>
      <c r="C142" s="73" t="s">
        <v>378</v>
      </c>
      <c r="D142" s="35"/>
      <c r="E142" s="35"/>
      <c r="F142" s="128">
        <v>1503.24</v>
      </c>
      <c r="G142" s="128">
        <v>20171.95</v>
      </c>
      <c r="H142" s="128">
        <f>+F142-G142</f>
        <v>-18668.71</v>
      </c>
      <c r="I142" s="96">
        <f>IF(G142&lt;0,IF(H142=0,0,IF(OR(G142=0,F142=0),"N.M.",IF(ABS(H142/G142)&gt;=10,"N.M.",H142/(-G142)))),IF(H142=0,0,IF(OR(G142=0,F142=0),"N.M.",IF(ABS(H142/G142)&gt;=10,"N.M.",H142/G142))))</f>
        <v>-0.9254786969033731</v>
      </c>
      <c r="J142" s="114" t="s">
        <v>280</v>
      </c>
      <c r="K142" s="128">
        <v>1503.24</v>
      </c>
      <c r="L142" s="128">
        <v>20094.19</v>
      </c>
      <c r="M142" s="128">
        <f>+K142-L142</f>
        <v>-18590.949999999997</v>
      </c>
      <c r="N142" s="96">
        <f>IF(L142&lt;0,IF(M142=0,0,IF(OR(L142=0,K142=0),"N.M.",IF(ABS(M142/L142)&gt;=10,"N.M.",M142/(-L142)))),IF(M142=0,0,IF(OR(L142=0,K142=0),"N.M.",IF(ABS(M142/L142)&gt;=10,"N.M.",M142/L142))))</f>
        <v>-0.9251903162058286</v>
      </c>
      <c r="O142" s="114"/>
      <c r="P142" s="128">
        <v>1503.24</v>
      </c>
      <c r="Q142" s="128">
        <v>20094.19</v>
      </c>
      <c r="R142" s="128">
        <f>+P142-Q142</f>
        <v>-18590.949999999997</v>
      </c>
      <c r="S142" s="96">
        <f>IF(Q142&lt;0,IF(R142=0,0,IF(OR(Q142=0,P142=0),"N.M.",IF(ABS(R142/Q142)&gt;=10,"N.M.",R142/(-Q142)))),IF(R142=0,0,IF(OR(Q142=0,P142=0),"N.M.",IF(ABS(R142/Q142)&gt;=10,"N.M.",R142/Q142))))</f>
        <v>-0.9251903162058286</v>
      </c>
      <c r="T142" s="114"/>
      <c r="U142" s="128">
        <v>1805673.9200000002</v>
      </c>
      <c r="V142" s="128">
        <v>20076.91</v>
      </c>
      <c r="W142" s="128">
        <f>+U142-V142</f>
        <v>1785597.0100000002</v>
      </c>
      <c r="X142" s="96" t="str">
        <f>IF(V142&lt;0,IF(W142=0,0,IF(OR(V142=0,U142=0),"N.M.",IF(ABS(W142/V142)&gt;=10,"N.M.",W142/(-V142)))),IF(W142=0,0,IF(OR(V142=0,U142=0),"N.M.",IF(ABS(W142/V142)&gt;=10,"N.M.",W142/V142))))</f>
        <v>N.M.</v>
      </c>
    </row>
    <row r="143" spans="1:24" s="13" customFormat="1" ht="12.75" collapsed="1">
      <c r="A143" s="13" t="s">
        <v>323</v>
      </c>
      <c r="B143" s="12"/>
      <c r="C143" s="81" t="s">
        <v>378</v>
      </c>
      <c r="D143" s="29"/>
      <c r="E143" s="29"/>
      <c r="F143" s="129">
        <v>1503.24</v>
      </c>
      <c r="G143" s="129">
        <v>20171.95</v>
      </c>
      <c r="H143" s="129">
        <f>+F143-G143</f>
        <v>-18668.71</v>
      </c>
      <c r="I143" s="99">
        <f>IF(G143&lt;0,IF(H143=0,0,IF(OR(G143=0,F143=0),"N.M.",IF(ABS(H143/G143)&gt;=10,"N.M.",H143/(-G143)))),IF(H143=0,0,IF(OR(G143=0,F143=0),"N.M.",IF(ABS(H143/G143)&gt;=10,"N.M.",H143/G143))))</f>
        <v>-0.9254786969033731</v>
      </c>
      <c r="J143" s="115" t="s">
        <v>280</v>
      </c>
      <c r="K143" s="129">
        <v>1503.24</v>
      </c>
      <c r="L143" s="129">
        <v>20094.19</v>
      </c>
      <c r="M143" s="129">
        <f>+K143-L143</f>
        <v>-18590.949999999997</v>
      </c>
      <c r="N143" s="99">
        <f>IF(L143&lt;0,IF(M143=0,0,IF(OR(L143=0,K143=0),"N.M.",IF(ABS(M143/L143)&gt;=10,"N.M.",M143/(-L143)))),IF(M143=0,0,IF(OR(L143=0,K143=0),"N.M.",IF(ABS(M143/L143)&gt;=10,"N.M.",M143/L143))))</f>
        <v>-0.9251903162058286</v>
      </c>
      <c r="O143" s="115"/>
      <c r="P143" s="129">
        <v>1503.24</v>
      </c>
      <c r="Q143" s="129">
        <v>20094.19</v>
      </c>
      <c r="R143" s="129">
        <f>+P143-Q143</f>
        <v>-18590.949999999997</v>
      </c>
      <c r="S143" s="99">
        <f>IF(Q143&lt;0,IF(R143=0,0,IF(OR(Q143=0,P143=0),"N.M.",IF(ABS(R143/Q143)&gt;=10,"N.M.",R143/(-Q143)))),IF(R143=0,0,IF(OR(Q143=0,P143=0),"N.M.",IF(ABS(R143/Q143)&gt;=10,"N.M.",R143/Q143))))</f>
        <v>-0.9251903162058286</v>
      </c>
      <c r="T143" s="115"/>
      <c r="U143" s="129">
        <v>1805673.9200000002</v>
      </c>
      <c r="V143" s="129">
        <v>20076.91</v>
      </c>
      <c r="W143" s="129">
        <f>+U143-V143</f>
        <v>1785597.0100000002</v>
      </c>
      <c r="X143" s="99" t="str">
        <f>IF(V143&lt;0,IF(W143=0,0,IF(OR(V143=0,U143=0),"N.M.",IF(ABS(W143/V143)&gt;=10,"N.M.",W143/(-V143)))),IF(W143=0,0,IF(OR(V143=0,U143=0),"N.M.",IF(ABS(W143/V143)&gt;=10,"N.M.",W143/V143))))</f>
        <v>N.M.</v>
      </c>
    </row>
    <row r="144" spans="1:24" s="13" customFormat="1" ht="12.75">
      <c r="A144" s="13" t="s">
        <v>206</v>
      </c>
      <c r="B144" s="11"/>
      <c r="C144" s="60" t="s">
        <v>318</v>
      </c>
      <c r="D144" s="29"/>
      <c r="E144" s="29"/>
      <c r="F144" s="29">
        <v>61904749.825</v>
      </c>
      <c r="G144" s="29">
        <v>48909674.868999995</v>
      </c>
      <c r="H144" s="29">
        <f>+F144-G144</f>
        <v>12995074.956000008</v>
      </c>
      <c r="I144" s="98">
        <f>IF(G144&lt;0,IF(H144=0,0,IF(OR(G144=0,F144=0),"N.M.",IF(ABS(H144/G144)&gt;=10,"N.M.",H144/(-G144)))),IF(H144=0,0,IF(OR(G144=0,F144=0),"N.M.",IF(ABS(H144/G144)&gt;=10,"N.M.",H144/G144))))</f>
        <v>0.265695386256525</v>
      </c>
      <c r="J144" s="115" t="s">
        <v>280</v>
      </c>
      <c r="K144" s="29">
        <v>198532118.91799998</v>
      </c>
      <c r="L144" s="29">
        <v>181435041.03999996</v>
      </c>
      <c r="M144" s="29">
        <f>+K144-L144</f>
        <v>17097077.87800002</v>
      </c>
      <c r="N144" s="98">
        <f>IF(L144&lt;0,IF(M144=0,0,IF(OR(L144=0,K144=0),"N.M.",IF(ABS(M144/L144)&gt;=10,"N.M.",M144/(-L144)))),IF(M144=0,0,IF(OR(L144=0,K144=0),"N.M.",IF(ABS(M144/L144)&gt;=10,"N.M.",M144/L144))))</f>
        <v>0.09423250205692474</v>
      </c>
      <c r="O144" s="115"/>
      <c r="P144" s="29">
        <v>198532118.91799998</v>
      </c>
      <c r="Q144" s="29">
        <v>181435041.03999996</v>
      </c>
      <c r="R144" s="29">
        <f>+P144-Q144</f>
        <v>17097077.87800002</v>
      </c>
      <c r="S144" s="98">
        <f>IF(Q144&lt;0,IF(R144=0,0,IF(OR(Q144=0,P144=0),"N.M.",IF(ABS(R144/Q144)&gt;=10,"N.M.",R144/(-Q144)))),IF(R144=0,0,IF(OR(Q144=0,P144=0),"N.M.",IF(ABS(R144/Q144)&gt;=10,"N.M.",R144/Q144))))</f>
        <v>0.09423250205692474</v>
      </c>
      <c r="T144" s="115"/>
      <c r="U144" s="29">
        <v>728133470.4679998</v>
      </c>
      <c r="V144" s="29">
        <v>649233307.299</v>
      </c>
      <c r="W144" s="29">
        <f>+U144-V144</f>
        <v>78900163.16899979</v>
      </c>
      <c r="X144" s="98">
        <f>IF(V144&lt;0,IF(W144=0,0,IF(OR(V144=0,U144=0),"N.M.",IF(ABS(W144/V144)&gt;=10,"N.M.",W144/(-V144)))),IF(W144=0,0,IF(OR(V144=0,U144=0),"N.M.",IF(ABS(W144/V144)&gt;=10,"N.M.",W144/V144))))</f>
        <v>0.121528212249688</v>
      </c>
    </row>
    <row r="145" spans="1:24" s="13" customFormat="1" ht="12.75">
      <c r="A145" s="1"/>
      <c r="B145" s="11"/>
      <c r="C145" s="60"/>
      <c r="D145" s="29"/>
      <c r="E145" s="29"/>
      <c r="F145" s="29"/>
      <c r="G145" s="29"/>
      <c r="H145" s="35"/>
      <c r="I145" s="95"/>
      <c r="J145" s="115"/>
      <c r="K145" s="29"/>
      <c r="L145" s="29"/>
      <c r="M145" s="35"/>
      <c r="N145" s="95"/>
      <c r="O145" s="115"/>
      <c r="P145" s="29"/>
      <c r="Q145" s="29"/>
      <c r="R145" s="35"/>
      <c r="S145" s="95"/>
      <c r="T145" s="115"/>
      <c r="U145" s="29"/>
      <c r="V145" s="29"/>
      <c r="W145" s="35"/>
      <c r="X145" s="95"/>
    </row>
    <row r="146" spans="2:24" s="30" customFormat="1" ht="4.5" customHeight="1" hidden="1" outlineLevel="1">
      <c r="B146" s="31"/>
      <c r="C146" s="58"/>
      <c r="D146" s="33"/>
      <c r="E146" s="33"/>
      <c r="F146" s="36"/>
      <c r="G146" s="36"/>
      <c r="H146" s="36"/>
      <c r="I146" s="100"/>
      <c r="J146" s="116"/>
      <c r="K146" s="36"/>
      <c r="L146" s="36"/>
      <c r="M146" s="36"/>
      <c r="N146" s="100"/>
      <c r="O146" s="116"/>
      <c r="P146" s="36"/>
      <c r="Q146" s="36"/>
      <c r="R146" s="36"/>
      <c r="S146" s="100"/>
      <c r="T146" s="116"/>
      <c r="U146" s="36"/>
      <c r="V146" s="36"/>
      <c r="W146" s="36"/>
      <c r="X146" s="100"/>
    </row>
    <row r="147" spans="1:24" s="14" customFormat="1" ht="12.75" hidden="1" outlineLevel="2">
      <c r="A147" s="14" t="s">
        <v>718</v>
      </c>
      <c r="B147" s="14" t="s">
        <v>719</v>
      </c>
      <c r="C147" s="54" t="s">
        <v>250</v>
      </c>
      <c r="D147" s="15"/>
      <c r="E147" s="15"/>
      <c r="F147" s="15">
        <v>13163.17</v>
      </c>
      <c r="G147" s="15">
        <v>20429.33</v>
      </c>
      <c r="H147" s="90">
        <f aca="true" t="shared" si="64" ref="H147:H152">+F147-G147</f>
        <v>-7266.160000000002</v>
      </c>
      <c r="I147" s="103">
        <f aca="true" t="shared" si="65" ref="I147:I152">IF(G147&lt;0,IF(H147=0,0,IF(OR(G147=0,F147=0),"N.M.",IF(ABS(H147/G147)&gt;=10,"N.M.",H147/(-G147)))),IF(H147=0,0,IF(OR(G147=0,F147=0),"N.M.",IF(ABS(H147/G147)&gt;=10,"N.M.",H147/G147))))</f>
        <v>-0.3556729466898817</v>
      </c>
      <c r="J147" s="104"/>
      <c r="K147" s="15">
        <v>57555.89</v>
      </c>
      <c r="L147" s="15">
        <v>95349.57</v>
      </c>
      <c r="M147" s="90">
        <f aca="true" t="shared" si="66" ref="M147:M152">+K147-L147</f>
        <v>-37793.68000000001</v>
      </c>
      <c r="N147" s="103">
        <f aca="true" t="shared" si="67" ref="N147:N152">IF(L147&lt;0,IF(M147=0,0,IF(OR(L147=0,K147=0),"N.M.",IF(ABS(M147/L147)&gt;=10,"N.M.",M147/(-L147)))),IF(M147=0,0,IF(OR(L147=0,K147=0),"N.M.",IF(ABS(M147/L147)&gt;=10,"N.M.",M147/L147))))</f>
        <v>-0.39636969521729365</v>
      </c>
      <c r="O147" s="104"/>
      <c r="P147" s="15">
        <v>57555.89</v>
      </c>
      <c r="Q147" s="15">
        <v>95349.57</v>
      </c>
      <c r="R147" s="90">
        <f aca="true" t="shared" si="68" ref="R147:R152">+P147-Q147</f>
        <v>-37793.68000000001</v>
      </c>
      <c r="S147" s="103">
        <f aca="true" t="shared" si="69" ref="S147:S152">IF(Q147&lt;0,IF(R147=0,0,IF(OR(Q147=0,P147=0),"N.M.",IF(ABS(R147/Q147)&gt;=10,"N.M.",R147/(-Q147)))),IF(R147=0,0,IF(OR(Q147=0,P147=0),"N.M.",IF(ABS(R147/Q147)&gt;=10,"N.M.",R147/Q147))))</f>
        <v>-0.39636969521729365</v>
      </c>
      <c r="T147" s="104"/>
      <c r="U147" s="15">
        <v>564545.831</v>
      </c>
      <c r="V147" s="15">
        <v>655529.1400000001</v>
      </c>
      <c r="W147" s="90">
        <f aca="true" t="shared" si="70" ref="W147:W152">+U147-V147</f>
        <v>-90983.30900000012</v>
      </c>
      <c r="X147" s="103">
        <f aca="true" t="shared" si="71" ref="X147:X152">IF(V147&lt;0,IF(W147=0,0,IF(OR(V147=0,U147=0),"N.M.",IF(ABS(W147/V147)&gt;=10,"N.M.",W147/(-V147)))),IF(W147=0,0,IF(OR(V147=0,U147=0),"N.M.",IF(ABS(W147/V147)&gt;=10,"N.M.",W147/V147))))</f>
        <v>-0.13879369115459933</v>
      </c>
    </row>
    <row r="148" spans="1:24" s="14" customFormat="1" ht="12.75" hidden="1" outlineLevel="2">
      <c r="A148" s="14" t="s">
        <v>720</v>
      </c>
      <c r="B148" s="14" t="s">
        <v>721</v>
      </c>
      <c r="C148" s="54" t="s">
        <v>722</v>
      </c>
      <c r="D148" s="15"/>
      <c r="E148" s="15"/>
      <c r="F148" s="15">
        <v>15873073.26</v>
      </c>
      <c r="G148" s="15">
        <v>12925980.93</v>
      </c>
      <c r="H148" s="90">
        <f t="shared" si="64"/>
        <v>2947092.33</v>
      </c>
      <c r="I148" s="103">
        <f t="shared" si="65"/>
        <v>0.22799757681523983</v>
      </c>
      <c r="J148" s="104"/>
      <c r="K148" s="15">
        <v>53459885.64</v>
      </c>
      <c r="L148" s="15">
        <v>48135954.63</v>
      </c>
      <c r="M148" s="90">
        <f t="shared" si="66"/>
        <v>5323931.009999998</v>
      </c>
      <c r="N148" s="103">
        <f t="shared" si="67"/>
        <v>0.11060196169210154</v>
      </c>
      <c r="O148" s="104"/>
      <c r="P148" s="15">
        <v>53459885.64</v>
      </c>
      <c r="Q148" s="15">
        <v>48135954.63</v>
      </c>
      <c r="R148" s="90">
        <f t="shared" si="68"/>
        <v>5323931.009999998</v>
      </c>
      <c r="S148" s="103">
        <f t="shared" si="69"/>
        <v>0.11060196169210154</v>
      </c>
      <c r="T148" s="104"/>
      <c r="U148" s="15">
        <v>174634575.55</v>
      </c>
      <c r="V148" s="15">
        <v>163381054.59</v>
      </c>
      <c r="W148" s="90">
        <f t="shared" si="70"/>
        <v>11253520.960000008</v>
      </c>
      <c r="X148" s="103">
        <f t="shared" si="71"/>
        <v>0.06887898347969654</v>
      </c>
    </row>
    <row r="149" spans="1:24" s="14" customFormat="1" ht="12.75" hidden="1" outlineLevel="2">
      <c r="A149" s="14" t="s">
        <v>723</v>
      </c>
      <c r="B149" s="14" t="s">
        <v>724</v>
      </c>
      <c r="C149" s="54" t="s">
        <v>725</v>
      </c>
      <c r="D149" s="15"/>
      <c r="E149" s="15"/>
      <c r="F149" s="15">
        <v>200089.75</v>
      </c>
      <c r="G149" s="15">
        <v>243985.56</v>
      </c>
      <c r="H149" s="90">
        <f t="shared" si="64"/>
        <v>-43895.81</v>
      </c>
      <c r="I149" s="103">
        <f t="shared" si="65"/>
        <v>-0.17991150787776128</v>
      </c>
      <c r="J149" s="104"/>
      <c r="K149" s="15">
        <v>787359.61</v>
      </c>
      <c r="L149" s="15">
        <v>957502.6</v>
      </c>
      <c r="M149" s="90">
        <f t="shared" si="66"/>
        <v>-170142.99</v>
      </c>
      <c r="N149" s="103">
        <f t="shared" si="67"/>
        <v>-0.17769454620802075</v>
      </c>
      <c r="O149" s="104"/>
      <c r="P149" s="15">
        <v>787359.61</v>
      </c>
      <c r="Q149" s="15">
        <v>957502.6</v>
      </c>
      <c r="R149" s="90">
        <f t="shared" si="68"/>
        <v>-170142.99</v>
      </c>
      <c r="S149" s="103">
        <f t="shared" si="69"/>
        <v>-0.17769454620802075</v>
      </c>
      <c r="T149" s="104"/>
      <c r="U149" s="15">
        <v>3219015.54</v>
      </c>
      <c r="V149" s="15">
        <v>2654491.33</v>
      </c>
      <c r="W149" s="90">
        <f t="shared" si="70"/>
        <v>564524.21</v>
      </c>
      <c r="X149" s="103">
        <f t="shared" si="71"/>
        <v>0.2126675659550939</v>
      </c>
    </row>
    <row r="150" spans="1:24" s="14" customFormat="1" ht="12.75" hidden="1" outlineLevel="2">
      <c r="A150" s="14" t="s">
        <v>726</v>
      </c>
      <c r="B150" s="14" t="s">
        <v>727</v>
      </c>
      <c r="C150" s="54" t="s">
        <v>728</v>
      </c>
      <c r="D150" s="15"/>
      <c r="E150" s="15"/>
      <c r="F150" s="15">
        <v>-3080604</v>
      </c>
      <c r="G150" s="15">
        <v>169082</v>
      </c>
      <c r="H150" s="90">
        <f t="shared" si="64"/>
        <v>-3249686</v>
      </c>
      <c r="I150" s="103" t="str">
        <f t="shared" si="65"/>
        <v>N.M.</v>
      </c>
      <c r="J150" s="104"/>
      <c r="K150" s="15">
        <v>955869</v>
      </c>
      <c r="L150" s="15">
        <v>1664544</v>
      </c>
      <c r="M150" s="90">
        <f t="shared" si="66"/>
        <v>-708675</v>
      </c>
      <c r="N150" s="103">
        <f t="shared" si="67"/>
        <v>-0.4257472316742603</v>
      </c>
      <c r="O150" s="104"/>
      <c r="P150" s="15">
        <v>955869</v>
      </c>
      <c r="Q150" s="15">
        <v>1664544</v>
      </c>
      <c r="R150" s="90">
        <f t="shared" si="68"/>
        <v>-708675</v>
      </c>
      <c r="S150" s="103">
        <f t="shared" si="69"/>
        <v>-0.4257472316742603</v>
      </c>
      <c r="T150" s="104"/>
      <c r="U150" s="15">
        <v>-1631456</v>
      </c>
      <c r="V150" s="15">
        <v>13391546.04</v>
      </c>
      <c r="W150" s="90">
        <f t="shared" si="70"/>
        <v>-15023002.04</v>
      </c>
      <c r="X150" s="103">
        <f t="shared" si="71"/>
        <v>-1.1218273077004632</v>
      </c>
    </row>
    <row r="151" spans="1:24" s="14" customFormat="1" ht="12.75" hidden="1" outlineLevel="2">
      <c r="A151" s="14" t="s">
        <v>729</v>
      </c>
      <c r="B151" s="14" t="s">
        <v>730</v>
      </c>
      <c r="C151" s="54" t="s">
        <v>731</v>
      </c>
      <c r="D151" s="15"/>
      <c r="E151" s="15"/>
      <c r="F151" s="15">
        <v>0</v>
      </c>
      <c r="G151" s="15">
        <v>0</v>
      </c>
      <c r="H151" s="90">
        <f t="shared" si="64"/>
        <v>0</v>
      </c>
      <c r="I151" s="103">
        <f t="shared" si="65"/>
        <v>0</v>
      </c>
      <c r="J151" s="104"/>
      <c r="K151" s="15">
        <v>0</v>
      </c>
      <c r="L151" s="15">
        <v>0</v>
      </c>
      <c r="M151" s="90">
        <f t="shared" si="66"/>
        <v>0</v>
      </c>
      <c r="N151" s="103">
        <f t="shared" si="67"/>
        <v>0</v>
      </c>
      <c r="O151" s="104"/>
      <c r="P151" s="15">
        <v>0</v>
      </c>
      <c r="Q151" s="15">
        <v>0</v>
      </c>
      <c r="R151" s="90">
        <f t="shared" si="68"/>
        <v>0</v>
      </c>
      <c r="S151" s="103">
        <f t="shared" si="69"/>
        <v>0</v>
      </c>
      <c r="T151" s="104"/>
      <c r="U151" s="15">
        <v>0</v>
      </c>
      <c r="V151" s="15">
        <v>1</v>
      </c>
      <c r="W151" s="90">
        <f t="shared" si="70"/>
        <v>-1</v>
      </c>
      <c r="X151" s="103" t="str">
        <f t="shared" si="71"/>
        <v>N.M.</v>
      </c>
    </row>
    <row r="152" spans="1:24" s="14" customFormat="1" ht="12.75" hidden="1" outlineLevel="2">
      <c r="A152" s="14" t="s">
        <v>732</v>
      </c>
      <c r="B152" s="14" t="s">
        <v>733</v>
      </c>
      <c r="C152" s="54" t="s">
        <v>734</v>
      </c>
      <c r="D152" s="15"/>
      <c r="E152" s="15"/>
      <c r="F152" s="15">
        <v>331182.65</v>
      </c>
      <c r="G152" s="15">
        <v>32652.82</v>
      </c>
      <c r="H152" s="90">
        <f t="shared" si="64"/>
        <v>298529.83</v>
      </c>
      <c r="I152" s="103">
        <f t="shared" si="65"/>
        <v>9.14254358429073</v>
      </c>
      <c r="J152" s="104"/>
      <c r="K152" s="15">
        <v>423592.47000000003</v>
      </c>
      <c r="L152" s="15">
        <v>89237.08</v>
      </c>
      <c r="M152" s="90">
        <f t="shared" si="66"/>
        <v>334355.39</v>
      </c>
      <c r="N152" s="103">
        <f t="shared" si="67"/>
        <v>3.7468212765366147</v>
      </c>
      <c r="O152" s="104"/>
      <c r="P152" s="15">
        <v>423592.47000000003</v>
      </c>
      <c r="Q152" s="15">
        <v>89237.08</v>
      </c>
      <c r="R152" s="90">
        <f t="shared" si="68"/>
        <v>334355.39</v>
      </c>
      <c r="S152" s="103">
        <f t="shared" si="69"/>
        <v>3.7468212765366147</v>
      </c>
      <c r="T152" s="104"/>
      <c r="U152" s="15">
        <v>1958684.82</v>
      </c>
      <c r="V152" s="15">
        <v>2037721.9300000002</v>
      </c>
      <c r="W152" s="90">
        <f t="shared" si="70"/>
        <v>-79037.1100000001</v>
      </c>
      <c r="X152" s="103">
        <f t="shared" si="71"/>
        <v>-0.03878699484772198</v>
      </c>
    </row>
    <row r="153" spans="1:24" ht="12.75" hidden="1" outlineLevel="1">
      <c r="A153" s="9" t="s">
        <v>386</v>
      </c>
      <c r="C153" s="66" t="s">
        <v>324</v>
      </c>
      <c r="D153" s="28"/>
      <c r="E153" s="28"/>
      <c r="F153" s="17">
        <v>13336904.83</v>
      </c>
      <c r="G153" s="17">
        <v>13392130.64</v>
      </c>
      <c r="H153" s="35">
        <f>+F153-G153</f>
        <v>-55225.81000000052</v>
      </c>
      <c r="I153" s="95">
        <f>IF(G153&lt;0,IF(H153=0,0,IF(OR(G153=0,F153=0),"N.M.",IF(ABS(H153/G153)&gt;=10,"N.M.",H153/(-G153)))),IF(H153=0,0,IF(OR(G153=0,F153=0),"N.M.",IF(ABS(H153/G153)&gt;=10,"N.M.",H153/G153))))</f>
        <v>-0.0041237508417854354</v>
      </c>
      <c r="K153" s="17">
        <v>55684262.61</v>
      </c>
      <c r="L153" s="17">
        <v>50942587.88</v>
      </c>
      <c r="M153" s="35">
        <f>+K153-L153</f>
        <v>4741674.729999997</v>
      </c>
      <c r="N153" s="95">
        <f>IF(L153&lt;0,IF(M153=0,0,IF(OR(L153=0,K153=0),"N.M.",IF(ABS(M153/L153)&gt;=10,"N.M.",M153/(-L153)))),IF(M153=0,0,IF(OR(L153=0,K153=0),"N.M.",IF(ABS(M153/L153)&gt;=10,"N.M.",M153/L153))))</f>
        <v>0.09307879570565697</v>
      </c>
      <c r="P153" s="17">
        <v>55684262.61</v>
      </c>
      <c r="Q153" s="17">
        <v>50942587.88</v>
      </c>
      <c r="R153" s="35">
        <f>+P153-Q153</f>
        <v>4741674.729999997</v>
      </c>
      <c r="S153" s="95">
        <f>IF(Q153&lt;0,IF(R153=0,0,IF(OR(Q153=0,P153=0),"N.M.",IF(ABS(R153/Q153)&gt;=10,"N.M.",R153/(-Q153)))),IF(R153=0,0,IF(OR(Q153=0,P153=0),"N.M.",IF(ABS(R153/Q153)&gt;=10,"N.M.",R153/Q153))))</f>
        <v>0.09307879570565697</v>
      </c>
      <c r="U153" s="17">
        <v>178745365.74100003</v>
      </c>
      <c r="V153" s="17">
        <v>182120344.02999997</v>
      </c>
      <c r="W153" s="35">
        <f>+U153-V153</f>
        <v>-3374978.288999945</v>
      </c>
      <c r="X153" s="95">
        <f>IF(V153&lt;0,IF(W153=0,0,IF(OR(V153=0,U153=0),"N.M.",IF(ABS(W153/V153)&gt;=10,"N.M.",W153/(-V153)))),IF(W153=0,0,IF(OR(V153=0,U153=0),"N.M.",IF(ABS(W153/V153)&gt;=10,"N.M.",W153/V153))))</f>
        <v>-0.01853158309674617</v>
      </c>
    </row>
    <row r="154" spans="1:24" ht="12.75" hidden="1" outlineLevel="1">
      <c r="A154" s="9" t="s">
        <v>387</v>
      </c>
      <c r="C154" s="66" t="s">
        <v>325</v>
      </c>
      <c r="D154" s="28"/>
      <c r="E154" s="28"/>
      <c r="F154" s="17">
        <v>0</v>
      </c>
      <c r="G154" s="17">
        <v>0</v>
      </c>
      <c r="H154" s="35">
        <f>+F154-G154</f>
        <v>0</v>
      </c>
      <c r="I154" s="95">
        <f>IF(G154&lt;0,IF(H154=0,0,IF(OR(G154=0,F154=0),"N.M.",IF(ABS(H154/G154)&gt;=10,"N.M.",H154/(-G154)))),IF(H154=0,0,IF(OR(G154=0,F154=0),"N.M.",IF(ABS(H154/G154)&gt;=10,"N.M.",H154/G154))))</f>
        <v>0</v>
      </c>
      <c r="K154" s="17">
        <v>0</v>
      </c>
      <c r="L154" s="17">
        <v>0</v>
      </c>
      <c r="M154" s="35">
        <f>+K154-L154</f>
        <v>0</v>
      </c>
      <c r="N154" s="95">
        <f>IF(L154&lt;0,IF(M154=0,0,IF(OR(L154=0,K154=0),"N.M.",IF(ABS(M154/L154)&gt;=10,"N.M.",M154/(-L154)))),IF(M154=0,0,IF(OR(L154=0,K154=0),"N.M.",IF(ABS(M154/L154)&gt;=10,"N.M.",M154/L154))))</f>
        <v>0</v>
      </c>
      <c r="P154" s="17">
        <v>0</v>
      </c>
      <c r="Q154" s="17">
        <v>0</v>
      </c>
      <c r="R154" s="35">
        <f>+P154-Q154</f>
        <v>0</v>
      </c>
      <c r="S154" s="95">
        <f>IF(Q154&lt;0,IF(R154=0,0,IF(OR(Q154=0,P154=0),"N.M.",IF(ABS(R154/Q154)&gt;=10,"N.M.",R154/(-Q154)))),IF(R154=0,0,IF(OR(Q154=0,P154=0),"N.M.",IF(ABS(R154/Q154)&gt;=10,"N.M.",R154/Q154))))</f>
        <v>0</v>
      </c>
      <c r="U154" s="17">
        <v>0</v>
      </c>
      <c r="V154" s="17">
        <v>0</v>
      </c>
      <c r="W154" s="35">
        <f>+U154-V154</f>
        <v>0</v>
      </c>
      <c r="X154" s="95">
        <f>IF(V154&lt;0,IF(W154=0,0,IF(OR(V154=0,U154=0),"N.M.",IF(ABS(W154/V154)&gt;=10,"N.M.",W154/(-V154)))),IF(W154=0,0,IF(OR(V154=0,U154=0),"N.M.",IF(ABS(W154/V154)&gt;=10,"N.M.",W154/V154))))</f>
        <v>0</v>
      </c>
    </row>
    <row r="155" spans="1:24" ht="12.75" hidden="1" outlineLevel="1">
      <c r="A155" s="9" t="s">
        <v>388</v>
      </c>
      <c r="C155" s="66" t="s">
        <v>326</v>
      </c>
      <c r="D155" s="28"/>
      <c r="E155" s="28"/>
      <c r="F155" s="17">
        <v>0</v>
      </c>
      <c r="G155" s="17">
        <v>0</v>
      </c>
      <c r="H155" s="35">
        <f>+F155-G155</f>
        <v>0</v>
      </c>
      <c r="I155" s="95">
        <f>IF(G155&lt;0,IF(H155=0,0,IF(OR(G155=0,F155=0),"N.M.",IF(ABS(H155/G155)&gt;=10,"N.M.",H155/(-G155)))),IF(H155=0,0,IF(OR(G155=0,F155=0),"N.M.",IF(ABS(H155/G155)&gt;=10,"N.M.",H155/G155))))</f>
        <v>0</v>
      </c>
      <c r="K155" s="17">
        <v>0</v>
      </c>
      <c r="L155" s="17">
        <v>0</v>
      </c>
      <c r="M155" s="35">
        <f>+K155-L155</f>
        <v>0</v>
      </c>
      <c r="N155" s="95">
        <f>IF(L155&lt;0,IF(M155=0,0,IF(OR(L155=0,K155=0),"N.M.",IF(ABS(M155/L155)&gt;=10,"N.M.",M155/(-L155)))),IF(M155=0,0,IF(OR(L155=0,K155=0),"N.M.",IF(ABS(M155/L155)&gt;=10,"N.M.",M155/L155))))</f>
        <v>0</v>
      </c>
      <c r="P155" s="17">
        <v>0</v>
      </c>
      <c r="Q155" s="17">
        <v>0</v>
      </c>
      <c r="R155" s="35">
        <f>+P155-Q155</f>
        <v>0</v>
      </c>
      <c r="S155" s="95">
        <f>IF(Q155&lt;0,IF(R155=0,0,IF(OR(Q155=0,P155=0),"N.M.",IF(ABS(R155/Q155)&gt;=10,"N.M.",R155/(-Q155)))),IF(R155=0,0,IF(OR(Q155=0,P155=0),"N.M.",IF(ABS(R155/Q155)&gt;=10,"N.M.",R155/Q155))))</f>
        <v>0</v>
      </c>
      <c r="U155" s="17">
        <v>0</v>
      </c>
      <c r="V155" s="17">
        <v>0</v>
      </c>
      <c r="W155" s="35">
        <f>+U155-V155</f>
        <v>0</v>
      </c>
      <c r="X155" s="95">
        <f>IF(V155&lt;0,IF(W155=0,0,IF(OR(V155=0,U155=0),"N.M.",IF(ABS(W155/V155)&gt;=10,"N.M.",W155/(-V155)))),IF(W155=0,0,IF(OR(V155=0,U155=0),"N.M.",IF(ABS(W155/V155)&gt;=10,"N.M.",W155/V155))))</f>
        <v>0</v>
      </c>
    </row>
    <row r="156" spans="1:24" s="13" customFormat="1" ht="12.75" collapsed="1">
      <c r="A156" s="13" t="s">
        <v>389</v>
      </c>
      <c r="B156" s="11"/>
      <c r="C156" s="56" t="s">
        <v>250</v>
      </c>
      <c r="D156" s="29"/>
      <c r="E156" s="29"/>
      <c r="F156" s="29">
        <v>13336904.83</v>
      </c>
      <c r="G156" s="29">
        <v>13392130.64</v>
      </c>
      <c r="H156" s="29">
        <f>+F156-G156</f>
        <v>-55225.81000000052</v>
      </c>
      <c r="I156" s="98">
        <f>IF(G156&lt;0,IF(H156=0,0,IF(OR(G156=0,F156=0),"N.M.",IF(ABS(H156/G156)&gt;=10,"N.M.",H156/(-G156)))),IF(H156=0,0,IF(OR(G156=0,F156=0),"N.M.",IF(ABS(H156/G156)&gt;=10,"N.M.",H156/G156))))</f>
        <v>-0.0041237508417854354</v>
      </c>
      <c r="J156" s="115"/>
      <c r="K156" s="29">
        <v>55684262.61</v>
      </c>
      <c r="L156" s="29">
        <v>50942587.88</v>
      </c>
      <c r="M156" s="29">
        <f>+K156-L156</f>
        <v>4741674.729999997</v>
      </c>
      <c r="N156" s="98">
        <f>IF(L156&lt;0,IF(M156=0,0,IF(OR(L156=0,K156=0),"N.M.",IF(ABS(M156/L156)&gt;=10,"N.M.",M156/(-L156)))),IF(M156=0,0,IF(OR(L156=0,K156=0),"N.M.",IF(ABS(M156/L156)&gt;=10,"N.M.",M156/L156))))</f>
        <v>0.09307879570565697</v>
      </c>
      <c r="O156" s="115"/>
      <c r="P156" s="29">
        <v>55684262.61</v>
      </c>
      <c r="Q156" s="29">
        <v>50942587.88</v>
      </c>
      <c r="R156" s="29">
        <f>+P156-Q156</f>
        <v>4741674.729999997</v>
      </c>
      <c r="S156" s="98">
        <f>IF(Q156&lt;0,IF(R156=0,0,IF(OR(Q156=0,P156=0),"N.M.",IF(ABS(R156/Q156)&gt;=10,"N.M.",R156/(-Q156)))),IF(R156=0,0,IF(OR(Q156=0,P156=0),"N.M.",IF(ABS(R156/Q156)&gt;=10,"N.M.",R156/Q156))))</f>
        <v>0.09307879570565697</v>
      </c>
      <c r="T156" s="115"/>
      <c r="U156" s="29">
        <v>178745365.741</v>
      </c>
      <c r="V156" s="29">
        <v>182120344.03</v>
      </c>
      <c r="W156" s="29">
        <f>+U156-V156</f>
        <v>-3374978.2890000045</v>
      </c>
      <c r="X156" s="98">
        <f>IF(V156&lt;0,IF(W156=0,0,IF(OR(V156=0,U156=0),"N.M.",IF(ABS(W156/V156)&gt;=10,"N.M.",W156/(-V156)))),IF(W156=0,0,IF(OR(V156=0,U156=0),"N.M.",IF(ABS(W156/V156)&gt;=10,"N.M.",W156/V156))))</f>
        <v>-0.018531583096746497</v>
      </c>
    </row>
    <row r="157" spans="2:24" s="13" customFormat="1" ht="0.75" customHeight="1" hidden="1" outlineLevel="1">
      <c r="B157" s="11"/>
      <c r="C157" s="56"/>
      <c r="D157" s="29"/>
      <c r="E157" s="29"/>
      <c r="F157" s="29"/>
      <c r="G157" s="29"/>
      <c r="H157" s="29"/>
      <c r="I157" s="98"/>
      <c r="J157" s="115"/>
      <c r="K157" s="29"/>
      <c r="L157" s="29"/>
      <c r="M157" s="29"/>
      <c r="N157" s="98"/>
      <c r="O157" s="115"/>
      <c r="P157" s="29"/>
      <c r="Q157" s="29"/>
      <c r="R157" s="29"/>
      <c r="S157" s="98"/>
      <c r="T157" s="115"/>
      <c r="U157" s="29"/>
      <c r="V157" s="29"/>
      <c r="W157" s="29"/>
      <c r="X157" s="98"/>
    </row>
    <row r="158" spans="1:24" s="14" customFormat="1" ht="12.75" hidden="1" outlineLevel="2">
      <c r="A158" s="14" t="s">
        <v>735</v>
      </c>
      <c r="B158" s="14" t="s">
        <v>736</v>
      </c>
      <c r="C158" s="54" t="s">
        <v>1395</v>
      </c>
      <c r="D158" s="15"/>
      <c r="E158" s="15"/>
      <c r="F158" s="15">
        <v>584435.813</v>
      </c>
      <c r="G158" s="15">
        <v>330129.03</v>
      </c>
      <c r="H158" s="90">
        <f aca="true" t="shared" si="72" ref="H158:H184">+F158-G158</f>
        <v>254306.78299999994</v>
      </c>
      <c r="I158" s="103">
        <f aca="true" t="shared" si="73" ref="I158:I184">IF(G158&lt;0,IF(H158=0,0,IF(OR(G158=0,F158=0),"N.M.",IF(ABS(H158/G158)&gt;=10,"N.M.",H158/(-G158)))),IF(H158=0,0,IF(OR(G158=0,F158=0),"N.M.",IF(ABS(H158/G158)&gt;=10,"N.M.",H158/G158))))</f>
        <v>0.7703254179131108</v>
      </c>
      <c r="J158" s="104"/>
      <c r="K158" s="15">
        <v>791983.673</v>
      </c>
      <c r="L158" s="15">
        <v>900375.53</v>
      </c>
      <c r="M158" s="90">
        <f aca="true" t="shared" si="74" ref="M158:M184">+K158-L158</f>
        <v>-108391.85700000008</v>
      </c>
      <c r="N158" s="103">
        <f aca="true" t="shared" si="75" ref="N158:N184">IF(L158&lt;0,IF(M158=0,0,IF(OR(L158=0,K158=0),"N.M.",IF(ABS(M158/L158)&gt;=10,"N.M.",M158/(-L158)))),IF(M158=0,0,IF(OR(L158=0,K158=0),"N.M.",IF(ABS(M158/L158)&gt;=10,"N.M.",M158/L158))))</f>
        <v>-0.12038516528764401</v>
      </c>
      <c r="O158" s="104"/>
      <c r="P158" s="15">
        <v>791983.673</v>
      </c>
      <c r="Q158" s="15">
        <v>900375.53</v>
      </c>
      <c r="R158" s="90">
        <f aca="true" t="shared" si="76" ref="R158:R184">+P158-Q158</f>
        <v>-108391.85700000008</v>
      </c>
      <c r="S158" s="103">
        <f aca="true" t="shared" si="77" ref="S158:S184">IF(Q158&lt;0,IF(R158=0,0,IF(OR(Q158=0,P158=0),"N.M.",IF(ABS(R158/Q158)&gt;=10,"N.M.",R158/(-Q158)))),IF(R158=0,0,IF(OR(Q158=0,P158=0),"N.M.",IF(ABS(R158/Q158)&gt;=10,"N.M.",R158/Q158))))</f>
        <v>-0.12038516528764401</v>
      </c>
      <c r="T158" s="104"/>
      <c r="U158" s="15">
        <v>5716577.217</v>
      </c>
      <c r="V158" s="15">
        <v>7746017.92</v>
      </c>
      <c r="W158" s="90">
        <f aca="true" t="shared" si="78" ref="W158:W184">+U158-V158</f>
        <v>-2029440.7029999997</v>
      </c>
      <c r="X158" s="103">
        <f aca="true" t="shared" si="79" ref="X158:X184">IF(V158&lt;0,IF(W158=0,0,IF(OR(V158=0,U158=0),"N.M.",IF(ABS(W158/V158)&gt;=10,"N.M.",W158/(-V158)))),IF(W158=0,0,IF(OR(V158=0,U158=0),"N.M.",IF(ABS(W158/V158)&gt;=10,"N.M.",W158/V158))))</f>
        <v>-0.26199793545016736</v>
      </c>
    </row>
    <row r="159" spans="1:24" s="14" customFormat="1" ht="12.75" hidden="1" outlineLevel="2">
      <c r="A159" s="14" t="s">
        <v>737</v>
      </c>
      <c r="B159" s="14" t="s">
        <v>738</v>
      </c>
      <c r="C159" s="54" t="s">
        <v>1396</v>
      </c>
      <c r="D159" s="15"/>
      <c r="E159" s="15"/>
      <c r="F159" s="15">
        <v>66378</v>
      </c>
      <c r="G159" s="15">
        <v>68045.25</v>
      </c>
      <c r="H159" s="90">
        <f t="shared" si="72"/>
        <v>-1667.25</v>
      </c>
      <c r="I159" s="103">
        <f t="shared" si="73"/>
        <v>-0.024502077661556095</v>
      </c>
      <c r="J159" s="104"/>
      <c r="K159" s="15">
        <v>200421</v>
      </c>
      <c r="L159" s="15">
        <v>205686</v>
      </c>
      <c r="M159" s="90">
        <f t="shared" si="74"/>
        <v>-5265</v>
      </c>
      <c r="N159" s="103">
        <f t="shared" si="75"/>
        <v>-0.025597269624573378</v>
      </c>
      <c r="O159" s="104"/>
      <c r="P159" s="15">
        <v>200421</v>
      </c>
      <c r="Q159" s="15">
        <v>205686</v>
      </c>
      <c r="R159" s="90">
        <f t="shared" si="76"/>
        <v>-5265</v>
      </c>
      <c r="S159" s="103">
        <f t="shared" si="77"/>
        <v>-0.025597269624573378</v>
      </c>
      <c r="T159" s="104"/>
      <c r="U159" s="15">
        <v>798476.25</v>
      </c>
      <c r="V159" s="15">
        <v>689861.25</v>
      </c>
      <c r="W159" s="90">
        <f t="shared" si="78"/>
        <v>108615</v>
      </c>
      <c r="X159" s="103">
        <f t="shared" si="79"/>
        <v>0.15744470355451912</v>
      </c>
    </row>
    <row r="160" spans="1:24" s="14" customFormat="1" ht="12.75" hidden="1" outlineLevel="2">
      <c r="A160" s="14" t="s">
        <v>739</v>
      </c>
      <c r="B160" s="14" t="s">
        <v>740</v>
      </c>
      <c r="C160" s="54" t="s">
        <v>1397</v>
      </c>
      <c r="D160" s="15"/>
      <c r="E160" s="15"/>
      <c r="F160" s="15">
        <v>31386.07</v>
      </c>
      <c r="G160" s="15">
        <v>7030.110000000001</v>
      </c>
      <c r="H160" s="90">
        <f t="shared" si="72"/>
        <v>24355.96</v>
      </c>
      <c r="I160" s="103">
        <f t="shared" si="73"/>
        <v>3.4645204698077268</v>
      </c>
      <c r="J160" s="104"/>
      <c r="K160" s="15">
        <v>52340.75</v>
      </c>
      <c r="L160" s="15">
        <v>19928.45</v>
      </c>
      <c r="M160" s="90">
        <f t="shared" si="74"/>
        <v>32412.3</v>
      </c>
      <c r="N160" s="103">
        <f t="shared" si="75"/>
        <v>1.6264335660826605</v>
      </c>
      <c r="O160" s="104"/>
      <c r="P160" s="15">
        <v>52340.75</v>
      </c>
      <c r="Q160" s="15">
        <v>19928.45</v>
      </c>
      <c r="R160" s="90">
        <f t="shared" si="76"/>
        <v>32412.3</v>
      </c>
      <c r="S160" s="103">
        <f t="shared" si="77"/>
        <v>1.6264335660826605</v>
      </c>
      <c r="T160" s="104"/>
      <c r="U160" s="15">
        <v>341393.36</v>
      </c>
      <c r="V160" s="15">
        <v>150376.19</v>
      </c>
      <c r="W160" s="90">
        <f t="shared" si="78"/>
        <v>191017.16999999998</v>
      </c>
      <c r="X160" s="103">
        <f t="shared" si="79"/>
        <v>1.2702620674190508</v>
      </c>
    </row>
    <row r="161" spans="1:24" s="14" customFormat="1" ht="12.75" hidden="1" outlineLevel="2">
      <c r="A161" s="14" t="s">
        <v>741</v>
      </c>
      <c r="B161" s="14" t="s">
        <v>742</v>
      </c>
      <c r="C161" s="54" t="s">
        <v>1398</v>
      </c>
      <c r="D161" s="15"/>
      <c r="E161" s="15"/>
      <c r="F161" s="15">
        <v>0</v>
      </c>
      <c r="G161" s="15">
        <v>0</v>
      </c>
      <c r="H161" s="90">
        <f t="shared" si="72"/>
        <v>0</v>
      </c>
      <c r="I161" s="103">
        <f t="shared" si="73"/>
        <v>0</v>
      </c>
      <c r="J161" s="104"/>
      <c r="K161" s="15">
        <v>0</v>
      </c>
      <c r="L161" s="15">
        <v>0</v>
      </c>
      <c r="M161" s="90">
        <f t="shared" si="74"/>
        <v>0</v>
      </c>
      <c r="N161" s="103">
        <f t="shared" si="75"/>
        <v>0</v>
      </c>
      <c r="O161" s="104"/>
      <c r="P161" s="15">
        <v>0</v>
      </c>
      <c r="Q161" s="15">
        <v>0</v>
      </c>
      <c r="R161" s="90">
        <f t="shared" si="76"/>
        <v>0</v>
      </c>
      <c r="S161" s="103">
        <f t="shared" si="77"/>
        <v>0</v>
      </c>
      <c r="T161" s="104"/>
      <c r="U161" s="15">
        <v>0</v>
      </c>
      <c r="V161" s="15">
        <v>-41997.75</v>
      </c>
      <c r="W161" s="90">
        <f t="shared" si="78"/>
        <v>41997.75</v>
      </c>
      <c r="X161" s="103" t="str">
        <f t="shared" si="79"/>
        <v>N.M.</v>
      </c>
    </row>
    <row r="162" spans="1:24" s="14" customFormat="1" ht="12.75" hidden="1" outlineLevel="2">
      <c r="A162" s="14" t="s">
        <v>743</v>
      </c>
      <c r="B162" s="14" t="s">
        <v>744</v>
      </c>
      <c r="C162" s="54" t="s">
        <v>1399</v>
      </c>
      <c r="D162" s="15"/>
      <c r="E162" s="15"/>
      <c r="F162" s="15">
        <v>0</v>
      </c>
      <c r="G162" s="15">
        <v>-0.01</v>
      </c>
      <c r="H162" s="90">
        <f t="shared" si="72"/>
        <v>0.01</v>
      </c>
      <c r="I162" s="103" t="str">
        <f t="shared" si="73"/>
        <v>N.M.</v>
      </c>
      <c r="J162" s="104"/>
      <c r="K162" s="15">
        <v>-3.6</v>
      </c>
      <c r="L162" s="15">
        <v>27497.2</v>
      </c>
      <c r="M162" s="90">
        <f t="shared" si="74"/>
        <v>-27500.8</v>
      </c>
      <c r="N162" s="103">
        <f t="shared" si="75"/>
        <v>-1.0001309224211918</v>
      </c>
      <c r="O162" s="104"/>
      <c r="P162" s="15">
        <v>-3.6</v>
      </c>
      <c r="Q162" s="15">
        <v>27497.2</v>
      </c>
      <c r="R162" s="90">
        <f t="shared" si="76"/>
        <v>-27500.8</v>
      </c>
      <c r="S162" s="103">
        <f t="shared" si="77"/>
        <v>-1.0001309224211918</v>
      </c>
      <c r="T162" s="104"/>
      <c r="U162" s="15">
        <v>0</v>
      </c>
      <c r="V162" s="15">
        <v>33338.49</v>
      </c>
      <c r="W162" s="90">
        <f t="shared" si="78"/>
        <v>-33338.49</v>
      </c>
      <c r="X162" s="103" t="str">
        <f t="shared" si="79"/>
        <v>N.M.</v>
      </c>
    </row>
    <row r="163" spans="1:24" s="14" customFormat="1" ht="12.75" hidden="1" outlineLevel="2">
      <c r="A163" s="14" t="s">
        <v>745</v>
      </c>
      <c r="B163" s="14" t="s">
        <v>746</v>
      </c>
      <c r="C163" s="54" t="s">
        <v>1400</v>
      </c>
      <c r="D163" s="15"/>
      <c r="E163" s="15"/>
      <c r="F163" s="15">
        <v>-538.59</v>
      </c>
      <c r="G163" s="15">
        <v>-1060.98</v>
      </c>
      <c r="H163" s="90">
        <f t="shared" si="72"/>
        <v>522.39</v>
      </c>
      <c r="I163" s="103">
        <f t="shared" si="73"/>
        <v>0.49236554883221173</v>
      </c>
      <c r="J163" s="104"/>
      <c r="K163" s="15">
        <v>4450.9400000000005</v>
      </c>
      <c r="L163" s="15">
        <v>-2850.7200000000003</v>
      </c>
      <c r="M163" s="90">
        <f t="shared" si="74"/>
        <v>7301.660000000001</v>
      </c>
      <c r="N163" s="103">
        <f t="shared" si="75"/>
        <v>2.561338889824325</v>
      </c>
      <c r="O163" s="104"/>
      <c r="P163" s="15">
        <v>4450.9400000000005</v>
      </c>
      <c r="Q163" s="15">
        <v>-2850.7200000000003</v>
      </c>
      <c r="R163" s="90">
        <f t="shared" si="76"/>
        <v>7301.660000000001</v>
      </c>
      <c r="S163" s="103">
        <f t="shared" si="77"/>
        <v>2.561338889824325</v>
      </c>
      <c r="T163" s="104"/>
      <c r="U163" s="15">
        <v>-7721.789999999999</v>
      </c>
      <c r="V163" s="15">
        <v>-4759.33</v>
      </c>
      <c r="W163" s="90">
        <f t="shared" si="78"/>
        <v>-2962.459999999999</v>
      </c>
      <c r="X163" s="103">
        <f t="shared" si="79"/>
        <v>-0.622453160423841</v>
      </c>
    </row>
    <row r="164" spans="1:24" s="14" customFormat="1" ht="12.75" hidden="1" outlineLevel="2">
      <c r="A164" s="14" t="s">
        <v>747</v>
      </c>
      <c r="B164" s="14" t="s">
        <v>748</v>
      </c>
      <c r="C164" s="54" t="s">
        <v>1401</v>
      </c>
      <c r="D164" s="15"/>
      <c r="E164" s="15"/>
      <c r="F164" s="15">
        <v>33993.3</v>
      </c>
      <c r="G164" s="15">
        <v>-14126.61</v>
      </c>
      <c r="H164" s="90">
        <f t="shared" si="72"/>
        <v>48119.91</v>
      </c>
      <c r="I164" s="103">
        <f t="shared" si="73"/>
        <v>3.4063310305869563</v>
      </c>
      <c r="J164" s="104"/>
      <c r="K164" s="15">
        <v>90593.03</v>
      </c>
      <c r="L164" s="15">
        <v>-41721.08</v>
      </c>
      <c r="M164" s="90">
        <f t="shared" si="74"/>
        <v>132314.11</v>
      </c>
      <c r="N164" s="103">
        <f t="shared" si="75"/>
        <v>3.171397049165553</v>
      </c>
      <c r="O164" s="104"/>
      <c r="P164" s="15">
        <v>90593.03</v>
      </c>
      <c r="Q164" s="15">
        <v>-41721.08</v>
      </c>
      <c r="R164" s="90">
        <f t="shared" si="76"/>
        <v>132314.11</v>
      </c>
      <c r="S164" s="103">
        <f t="shared" si="77"/>
        <v>3.171397049165553</v>
      </c>
      <c r="T164" s="104"/>
      <c r="U164" s="15">
        <v>-16902.589999999997</v>
      </c>
      <c r="V164" s="15">
        <v>-34403.340000000004</v>
      </c>
      <c r="W164" s="90">
        <f t="shared" si="78"/>
        <v>17500.750000000007</v>
      </c>
      <c r="X164" s="103">
        <f t="shared" si="79"/>
        <v>0.5086933419836563</v>
      </c>
    </row>
    <row r="165" spans="1:24" s="14" customFormat="1" ht="12.75" hidden="1" outlineLevel="2">
      <c r="A165" s="14" t="s">
        <v>749</v>
      </c>
      <c r="B165" s="14" t="s">
        <v>750</v>
      </c>
      <c r="C165" s="54" t="s">
        <v>1402</v>
      </c>
      <c r="D165" s="15"/>
      <c r="E165" s="15"/>
      <c r="F165" s="15">
        <v>33.12</v>
      </c>
      <c r="G165" s="15">
        <v>-56.45</v>
      </c>
      <c r="H165" s="90">
        <f t="shared" si="72"/>
        <v>89.57</v>
      </c>
      <c r="I165" s="103">
        <f t="shared" si="73"/>
        <v>1.586713906111603</v>
      </c>
      <c r="J165" s="104"/>
      <c r="K165" s="15">
        <v>3429.85</v>
      </c>
      <c r="L165" s="15">
        <v>2484.48</v>
      </c>
      <c r="M165" s="90">
        <f t="shared" si="74"/>
        <v>945.3699999999999</v>
      </c>
      <c r="N165" s="103">
        <f t="shared" si="75"/>
        <v>0.3805102073673364</v>
      </c>
      <c r="O165" s="104"/>
      <c r="P165" s="15">
        <v>3429.85</v>
      </c>
      <c r="Q165" s="15">
        <v>2484.48</v>
      </c>
      <c r="R165" s="90">
        <f t="shared" si="76"/>
        <v>945.3699999999999</v>
      </c>
      <c r="S165" s="103">
        <f t="shared" si="77"/>
        <v>0.3805102073673364</v>
      </c>
      <c r="T165" s="104"/>
      <c r="U165" s="15">
        <v>10500.04</v>
      </c>
      <c r="V165" s="15">
        <v>6778.290000000001</v>
      </c>
      <c r="W165" s="90">
        <f t="shared" si="78"/>
        <v>3721.75</v>
      </c>
      <c r="X165" s="103">
        <f t="shared" si="79"/>
        <v>0.5490691605109843</v>
      </c>
    </row>
    <row r="166" spans="1:24" s="14" customFormat="1" ht="12.75" hidden="1" outlineLevel="2">
      <c r="A166" s="14" t="s">
        <v>751</v>
      </c>
      <c r="B166" s="14" t="s">
        <v>752</v>
      </c>
      <c r="C166" s="54" t="s">
        <v>1403</v>
      </c>
      <c r="D166" s="15"/>
      <c r="E166" s="15"/>
      <c r="F166" s="15">
        <v>212145.83000000002</v>
      </c>
      <c r="G166" s="15">
        <v>206013.53</v>
      </c>
      <c r="H166" s="90">
        <f t="shared" si="72"/>
        <v>6132.3000000000175</v>
      </c>
      <c r="I166" s="103">
        <f t="shared" si="73"/>
        <v>0.02976649155033661</v>
      </c>
      <c r="J166" s="104"/>
      <c r="K166" s="15">
        <v>611721.67</v>
      </c>
      <c r="L166" s="15">
        <v>606571.33</v>
      </c>
      <c r="M166" s="90">
        <f t="shared" si="74"/>
        <v>5150.340000000084</v>
      </c>
      <c r="N166" s="103">
        <f t="shared" si="75"/>
        <v>0.008490905760415819</v>
      </c>
      <c r="O166" s="104"/>
      <c r="P166" s="15">
        <v>611721.67</v>
      </c>
      <c r="Q166" s="15">
        <v>606571.33</v>
      </c>
      <c r="R166" s="90">
        <f t="shared" si="76"/>
        <v>5150.340000000084</v>
      </c>
      <c r="S166" s="103">
        <f t="shared" si="77"/>
        <v>0.008490905760415819</v>
      </c>
      <c r="T166" s="104"/>
      <c r="U166" s="15">
        <v>2323000.88</v>
      </c>
      <c r="V166" s="15">
        <v>2448494.87</v>
      </c>
      <c r="W166" s="90">
        <f t="shared" si="78"/>
        <v>-125493.99000000022</v>
      </c>
      <c r="X166" s="103">
        <f t="shared" si="79"/>
        <v>-0.051253523761722326</v>
      </c>
    </row>
    <row r="167" spans="1:24" s="14" customFormat="1" ht="12.75" hidden="1" outlineLevel="2">
      <c r="A167" s="14" t="s">
        <v>753</v>
      </c>
      <c r="B167" s="14" t="s">
        <v>754</v>
      </c>
      <c r="C167" s="54" t="s">
        <v>1404</v>
      </c>
      <c r="D167" s="15"/>
      <c r="E167" s="15"/>
      <c r="F167" s="15">
        <v>-201957.11000000002</v>
      </c>
      <c r="G167" s="15">
        <v>-189219.32</v>
      </c>
      <c r="H167" s="90">
        <f t="shared" si="72"/>
        <v>-12737.790000000008</v>
      </c>
      <c r="I167" s="103">
        <f t="shared" si="73"/>
        <v>-0.06731759737853411</v>
      </c>
      <c r="J167" s="104"/>
      <c r="K167" s="15">
        <v>-572364.75</v>
      </c>
      <c r="L167" s="15">
        <v>-576744.09</v>
      </c>
      <c r="M167" s="90">
        <f t="shared" si="74"/>
        <v>4379.339999999967</v>
      </c>
      <c r="N167" s="103">
        <f t="shared" si="75"/>
        <v>0.00759321174838561</v>
      </c>
      <c r="O167" s="104"/>
      <c r="P167" s="15">
        <v>-572364.75</v>
      </c>
      <c r="Q167" s="15">
        <v>-576744.09</v>
      </c>
      <c r="R167" s="90">
        <f t="shared" si="76"/>
        <v>4379.339999999967</v>
      </c>
      <c r="S167" s="103">
        <f t="shared" si="77"/>
        <v>0.00759321174838561</v>
      </c>
      <c r="T167" s="104"/>
      <c r="U167" s="15">
        <v>-2258704.2199999997</v>
      </c>
      <c r="V167" s="15">
        <v>-2321999.6</v>
      </c>
      <c r="W167" s="90">
        <f t="shared" si="78"/>
        <v>63295.380000000354</v>
      </c>
      <c r="X167" s="103">
        <f t="shared" si="79"/>
        <v>0.02725899694384114</v>
      </c>
    </row>
    <row r="168" spans="1:24" s="14" customFormat="1" ht="12.75" hidden="1" outlineLevel="2">
      <c r="A168" s="14" t="s">
        <v>755</v>
      </c>
      <c r="B168" s="14" t="s">
        <v>756</v>
      </c>
      <c r="C168" s="54" t="s">
        <v>1405</v>
      </c>
      <c r="D168" s="15"/>
      <c r="E168" s="15"/>
      <c r="F168" s="15">
        <v>3389.94</v>
      </c>
      <c r="G168" s="15">
        <v>4278.02</v>
      </c>
      <c r="H168" s="90">
        <f t="shared" si="72"/>
        <v>-888.0800000000004</v>
      </c>
      <c r="I168" s="103">
        <f t="shared" si="73"/>
        <v>-0.20759136235922232</v>
      </c>
      <c r="J168" s="104"/>
      <c r="K168" s="15">
        <v>9769.84</v>
      </c>
      <c r="L168" s="15">
        <v>12621.91</v>
      </c>
      <c r="M168" s="90">
        <f t="shared" si="74"/>
        <v>-2852.0699999999997</v>
      </c>
      <c r="N168" s="103">
        <f t="shared" si="75"/>
        <v>-0.22596183937296335</v>
      </c>
      <c r="O168" s="104"/>
      <c r="P168" s="15">
        <v>9769.84</v>
      </c>
      <c r="Q168" s="15">
        <v>12621.91</v>
      </c>
      <c r="R168" s="90">
        <f t="shared" si="76"/>
        <v>-2852.0699999999997</v>
      </c>
      <c r="S168" s="103">
        <f t="shared" si="77"/>
        <v>-0.22596183937296335</v>
      </c>
      <c r="T168" s="104"/>
      <c r="U168" s="15">
        <v>38955.56</v>
      </c>
      <c r="V168" s="15">
        <v>52276.33</v>
      </c>
      <c r="W168" s="90">
        <f t="shared" si="78"/>
        <v>-13320.770000000004</v>
      </c>
      <c r="X168" s="103">
        <f t="shared" si="79"/>
        <v>-0.25481455947653564</v>
      </c>
    </row>
    <row r="169" spans="1:24" s="14" customFormat="1" ht="12.75" hidden="1" outlineLevel="2">
      <c r="A169" s="14" t="s">
        <v>757</v>
      </c>
      <c r="B169" s="14" t="s">
        <v>758</v>
      </c>
      <c r="C169" s="54" t="s">
        <v>1406</v>
      </c>
      <c r="D169" s="15"/>
      <c r="E169" s="15"/>
      <c r="F169" s="15">
        <v>-2201.1</v>
      </c>
      <c r="G169" s="15">
        <v>-1933.8700000000001</v>
      </c>
      <c r="H169" s="90">
        <f t="shared" si="72"/>
        <v>-267.2299999999998</v>
      </c>
      <c r="I169" s="103">
        <f t="shared" si="73"/>
        <v>-0.1381840558051988</v>
      </c>
      <c r="J169" s="104"/>
      <c r="K169" s="15">
        <v>-6467.25</v>
      </c>
      <c r="L169" s="15">
        <v>-5850.95</v>
      </c>
      <c r="M169" s="90">
        <f t="shared" si="74"/>
        <v>-616.3000000000002</v>
      </c>
      <c r="N169" s="103">
        <f t="shared" si="75"/>
        <v>-0.1053333219391723</v>
      </c>
      <c r="O169" s="104"/>
      <c r="P169" s="15">
        <v>-6467.25</v>
      </c>
      <c r="Q169" s="15">
        <v>-5850.95</v>
      </c>
      <c r="R169" s="90">
        <f t="shared" si="76"/>
        <v>-616.3000000000002</v>
      </c>
      <c r="S169" s="103">
        <f t="shared" si="77"/>
        <v>-0.1053333219391723</v>
      </c>
      <c r="T169" s="104"/>
      <c r="U169" s="15">
        <v>-25016.100000000002</v>
      </c>
      <c r="V169" s="15">
        <v>-23492.620000000003</v>
      </c>
      <c r="W169" s="90">
        <f t="shared" si="78"/>
        <v>-1523.4799999999996</v>
      </c>
      <c r="X169" s="103">
        <f t="shared" si="79"/>
        <v>-0.06484930161046318</v>
      </c>
    </row>
    <row r="170" spans="1:24" s="14" customFormat="1" ht="12.75" hidden="1" outlineLevel="2">
      <c r="A170" s="14" t="s">
        <v>759</v>
      </c>
      <c r="B170" s="14" t="s">
        <v>760</v>
      </c>
      <c r="C170" s="54" t="s">
        <v>1407</v>
      </c>
      <c r="D170" s="15"/>
      <c r="E170" s="15"/>
      <c r="F170" s="15">
        <v>158158.82</v>
      </c>
      <c r="G170" s="15">
        <v>170466.30000000002</v>
      </c>
      <c r="H170" s="90">
        <f t="shared" si="72"/>
        <v>-12307.48000000001</v>
      </c>
      <c r="I170" s="103">
        <f t="shared" si="73"/>
        <v>-0.07219890383025859</v>
      </c>
      <c r="J170" s="104"/>
      <c r="K170" s="15">
        <v>617148.04</v>
      </c>
      <c r="L170" s="15">
        <v>775314.05</v>
      </c>
      <c r="M170" s="90">
        <f t="shared" si="74"/>
        <v>-158166.01</v>
      </c>
      <c r="N170" s="103">
        <f t="shared" si="75"/>
        <v>-0.20400250711308535</v>
      </c>
      <c r="O170" s="104"/>
      <c r="P170" s="15">
        <v>617148.04</v>
      </c>
      <c r="Q170" s="15">
        <v>775314.05</v>
      </c>
      <c r="R170" s="90">
        <f t="shared" si="76"/>
        <v>-158166.01</v>
      </c>
      <c r="S170" s="103">
        <f t="shared" si="77"/>
        <v>-0.20400250711308535</v>
      </c>
      <c r="T170" s="104"/>
      <c r="U170" s="15">
        <v>2673677.35</v>
      </c>
      <c r="V170" s="15">
        <v>2747277.66</v>
      </c>
      <c r="W170" s="90">
        <f t="shared" si="78"/>
        <v>-73600.31000000006</v>
      </c>
      <c r="X170" s="103">
        <f t="shared" si="79"/>
        <v>-0.026790269899402905</v>
      </c>
    </row>
    <row r="171" spans="1:24" s="14" customFormat="1" ht="12.75" hidden="1" outlineLevel="2">
      <c r="A171" s="14" t="s">
        <v>761</v>
      </c>
      <c r="B171" s="14" t="s">
        <v>762</v>
      </c>
      <c r="C171" s="54" t="s">
        <v>1408</v>
      </c>
      <c r="D171" s="15"/>
      <c r="E171" s="15"/>
      <c r="F171" s="15">
        <v>-62745.06</v>
      </c>
      <c r="G171" s="15">
        <v>-61029.03</v>
      </c>
      <c r="H171" s="90">
        <f t="shared" si="72"/>
        <v>-1716.0299999999988</v>
      </c>
      <c r="I171" s="103">
        <f t="shared" si="73"/>
        <v>-0.028118257819270583</v>
      </c>
      <c r="J171" s="104"/>
      <c r="K171" s="15">
        <v>-167937.34</v>
      </c>
      <c r="L171" s="15">
        <v>-210101.2</v>
      </c>
      <c r="M171" s="90">
        <f t="shared" si="74"/>
        <v>42163.860000000015</v>
      </c>
      <c r="N171" s="103">
        <f t="shared" si="75"/>
        <v>0.20068357534369158</v>
      </c>
      <c r="O171" s="104"/>
      <c r="P171" s="15">
        <v>-167937.34</v>
      </c>
      <c r="Q171" s="15">
        <v>-210101.2</v>
      </c>
      <c r="R171" s="90">
        <f t="shared" si="76"/>
        <v>42163.860000000015</v>
      </c>
      <c r="S171" s="103">
        <f t="shared" si="77"/>
        <v>0.20068357534369158</v>
      </c>
      <c r="T171" s="104"/>
      <c r="U171" s="15">
        <v>-924442.45</v>
      </c>
      <c r="V171" s="15">
        <v>-923551.19</v>
      </c>
      <c r="W171" s="90">
        <f t="shared" si="78"/>
        <v>-891.2600000000093</v>
      </c>
      <c r="X171" s="103">
        <f t="shared" si="79"/>
        <v>-0.0009650358417057633</v>
      </c>
    </row>
    <row r="172" spans="1:24" s="14" customFormat="1" ht="12.75" hidden="1" outlineLevel="2">
      <c r="A172" s="14" t="s">
        <v>763</v>
      </c>
      <c r="B172" s="14" t="s">
        <v>764</v>
      </c>
      <c r="C172" s="54" t="s">
        <v>1409</v>
      </c>
      <c r="D172" s="15"/>
      <c r="E172" s="15"/>
      <c r="F172" s="15">
        <v>427541.99</v>
      </c>
      <c r="G172" s="15">
        <v>663861.38</v>
      </c>
      <c r="H172" s="90">
        <f t="shared" si="72"/>
        <v>-236319.39</v>
      </c>
      <c r="I172" s="103">
        <f t="shared" si="73"/>
        <v>-0.3559770113453505</v>
      </c>
      <c r="J172" s="104"/>
      <c r="K172" s="15">
        <v>2170725.67</v>
      </c>
      <c r="L172" s="15">
        <v>3043118.91</v>
      </c>
      <c r="M172" s="90">
        <f t="shared" si="74"/>
        <v>-872393.2400000002</v>
      </c>
      <c r="N172" s="103">
        <f t="shared" si="75"/>
        <v>-0.2866773418328238</v>
      </c>
      <c r="O172" s="104"/>
      <c r="P172" s="15">
        <v>2170725.67</v>
      </c>
      <c r="Q172" s="15">
        <v>3043118.91</v>
      </c>
      <c r="R172" s="90">
        <f t="shared" si="76"/>
        <v>-872393.2400000002</v>
      </c>
      <c r="S172" s="103">
        <f t="shared" si="77"/>
        <v>-0.2866773418328238</v>
      </c>
      <c r="T172" s="104"/>
      <c r="U172" s="15">
        <v>12728084.39</v>
      </c>
      <c r="V172" s="15">
        <v>9440957.91</v>
      </c>
      <c r="W172" s="90">
        <f t="shared" si="78"/>
        <v>3287126.4800000004</v>
      </c>
      <c r="X172" s="103">
        <f t="shared" si="79"/>
        <v>0.3481772200804145</v>
      </c>
    </row>
    <row r="173" spans="1:24" s="14" customFormat="1" ht="12.75" hidden="1" outlineLevel="2">
      <c r="A173" s="14" t="s">
        <v>765</v>
      </c>
      <c r="B173" s="14" t="s">
        <v>766</v>
      </c>
      <c r="C173" s="54" t="s">
        <v>1410</v>
      </c>
      <c r="D173" s="15"/>
      <c r="E173" s="15"/>
      <c r="F173" s="15">
        <v>20421</v>
      </c>
      <c r="G173" s="15">
        <v>437.38</v>
      </c>
      <c r="H173" s="90">
        <f t="shared" si="72"/>
        <v>19983.62</v>
      </c>
      <c r="I173" s="103" t="str">
        <f t="shared" si="73"/>
        <v>N.M.</v>
      </c>
      <c r="J173" s="104"/>
      <c r="K173" s="15">
        <v>39886.200000000004</v>
      </c>
      <c r="L173" s="15">
        <v>42168.87</v>
      </c>
      <c r="M173" s="90">
        <f t="shared" si="74"/>
        <v>-2282.6699999999983</v>
      </c>
      <c r="N173" s="103">
        <f t="shared" si="75"/>
        <v>-0.0541316378646143</v>
      </c>
      <c r="O173" s="104"/>
      <c r="P173" s="15">
        <v>39886.200000000004</v>
      </c>
      <c r="Q173" s="15">
        <v>42168.87</v>
      </c>
      <c r="R173" s="90">
        <f t="shared" si="76"/>
        <v>-2282.6699999999983</v>
      </c>
      <c r="S173" s="103">
        <f t="shared" si="77"/>
        <v>-0.0541316378646143</v>
      </c>
      <c r="T173" s="104"/>
      <c r="U173" s="15">
        <v>175816.06000000003</v>
      </c>
      <c r="V173" s="15">
        <v>80022.65</v>
      </c>
      <c r="W173" s="90">
        <f t="shared" si="78"/>
        <v>95793.41000000003</v>
      </c>
      <c r="X173" s="103">
        <f t="shared" si="79"/>
        <v>1.1970787020924705</v>
      </c>
    </row>
    <row r="174" spans="1:24" s="14" customFormat="1" ht="12.75" hidden="1" outlineLevel="2">
      <c r="A174" s="14" t="s">
        <v>767</v>
      </c>
      <c r="B174" s="14" t="s">
        <v>768</v>
      </c>
      <c r="C174" s="54" t="s">
        <v>1411</v>
      </c>
      <c r="D174" s="15"/>
      <c r="E174" s="15"/>
      <c r="F174" s="15">
        <v>-1550.79</v>
      </c>
      <c r="G174" s="15">
        <v>-21.16</v>
      </c>
      <c r="H174" s="90">
        <f t="shared" si="72"/>
        <v>-1529.6299999999999</v>
      </c>
      <c r="I174" s="103" t="str">
        <f t="shared" si="73"/>
        <v>N.M.</v>
      </c>
      <c r="J174" s="104"/>
      <c r="K174" s="15">
        <v>-1895.03</v>
      </c>
      <c r="L174" s="15">
        <v>-3900.06</v>
      </c>
      <c r="M174" s="90">
        <f t="shared" si="74"/>
        <v>2005.03</v>
      </c>
      <c r="N174" s="103">
        <f t="shared" si="75"/>
        <v>0.5141023471433773</v>
      </c>
      <c r="O174" s="104"/>
      <c r="P174" s="15">
        <v>-1895.03</v>
      </c>
      <c r="Q174" s="15">
        <v>-3900.06</v>
      </c>
      <c r="R174" s="90">
        <f t="shared" si="76"/>
        <v>2005.03</v>
      </c>
      <c r="S174" s="103">
        <f t="shared" si="77"/>
        <v>0.5141023471433773</v>
      </c>
      <c r="T174" s="104"/>
      <c r="U174" s="15">
        <v>-39384.94</v>
      </c>
      <c r="V174" s="15">
        <v>6878.59</v>
      </c>
      <c r="W174" s="90">
        <f t="shared" si="78"/>
        <v>-46263.53</v>
      </c>
      <c r="X174" s="103">
        <f t="shared" si="79"/>
        <v>-6.725728674045117</v>
      </c>
    </row>
    <row r="175" spans="1:24" s="14" customFormat="1" ht="12.75" hidden="1" outlineLevel="2">
      <c r="A175" s="14" t="s">
        <v>769</v>
      </c>
      <c r="B175" s="14" t="s">
        <v>770</v>
      </c>
      <c r="C175" s="54" t="s">
        <v>1412</v>
      </c>
      <c r="D175" s="15"/>
      <c r="E175" s="15"/>
      <c r="F175" s="15">
        <v>0</v>
      </c>
      <c r="G175" s="15">
        <v>0</v>
      </c>
      <c r="H175" s="90">
        <f t="shared" si="72"/>
        <v>0</v>
      </c>
      <c r="I175" s="103">
        <f t="shared" si="73"/>
        <v>0</v>
      </c>
      <c r="J175" s="104"/>
      <c r="K175" s="15">
        <v>0</v>
      </c>
      <c r="L175" s="15">
        <v>0</v>
      </c>
      <c r="M175" s="90">
        <f t="shared" si="74"/>
        <v>0</v>
      </c>
      <c r="N175" s="103">
        <f t="shared" si="75"/>
        <v>0</v>
      </c>
      <c r="O175" s="104"/>
      <c r="P175" s="15">
        <v>0</v>
      </c>
      <c r="Q175" s="15">
        <v>0</v>
      </c>
      <c r="R175" s="90">
        <f t="shared" si="76"/>
        <v>0</v>
      </c>
      <c r="S175" s="103">
        <f t="shared" si="77"/>
        <v>0</v>
      </c>
      <c r="T175" s="104"/>
      <c r="U175" s="15">
        <v>0</v>
      </c>
      <c r="V175" s="15">
        <v>144380.52</v>
      </c>
      <c r="W175" s="90">
        <f t="shared" si="78"/>
        <v>-144380.52</v>
      </c>
      <c r="X175" s="103" t="str">
        <f t="shared" si="79"/>
        <v>N.M.</v>
      </c>
    </row>
    <row r="176" spans="1:24" s="14" customFormat="1" ht="12.75" hidden="1" outlineLevel="2">
      <c r="A176" s="14" t="s">
        <v>771</v>
      </c>
      <c r="B176" s="14" t="s">
        <v>772</v>
      </c>
      <c r="C176" s="54" t="s">
        <v>1413</v>
      </c>
      <c r="D176" s="15"/>
      <c r="E176" s="15"/>
      <c r="F176" s="15">
        <v>492.74</v>
      </c>
      <c r="G176" s="15">
        <v>2870.78</v>
      </c>
      <c r="H176" s="90">
        <f t="shared" si="72"/>
        <v>-2378.04</v>
      </c>
      <c r="I176" s="103">
        <f t="shared" si="73"/>
        <v>-0.8283602365907523</v>
      </c>
      <c r="J176" s="104"/>
      <c r="K176" s="15">
        <v>2876.7000000000003</v>
      </c>
      <c r="L176" s="15">
        <v>2905.69</v>
      </c>
      <c r="M176" s="90">
        <f t="shared" si="74"/>
        <v>-28.98999999999978</v>
      </c>
      <c r="N176" s="103">
        <f t="shared" si="75"/>
        <v>-0.009976976208748965</v>
      </c>
      <c r="O176" s="104"/>
      <c r="P176" s="15">
        <v>2876.7000000000003</v>
      </c>
      <c r="Q176" s="15">
        <v>2905.69</v>
      </c>
      <c r="R176" s="90">
        <f t="shared" si="76"/>
        <v>-28.98999999999978</v>
      </c>
      <c r="S176" s="103">
        <f t="shared" si="77"/>
        <v>-0.009976976208748965</v>
      </c>
      <c r="T176" s="104"/>
      <c r="U176" s="15">
        <v>77419.1</v>
      </c>
      <c r="V176" s="15">
        <v>34013.67</v>
      </c>
      <c r="W176" s="90">
        <f t="shared" si="78"/>
        <v>43405.43000000001</v>
      </c>
      <c r="X176" s="103">
        <f t="shared" si="79"/>
        <v>1.2761172199295168</v>
      </c>
    </row>
    <row r="177" spans="1:24" s="14" customFormat="1" ht="12.75" hidden="1" outlineLevel="2">
      <c r="A177" s="14" t="s">
        <v>773</v>
      </c>
      <c r="B177" s="14" t="s">
        <v>774</v>
      </c>
      <c r="C177" s="54" t="s">
        <v>1414</v>
      </c>
      <c r="D177" s="15"/>
      <c r="E177" s="15"/>
      <c r="F177" s="15">
        <v>0</v>
      </c>
      <c r="G177" s="15">
        <v>0</v>
      </c>
      <c r="H177" s="90">
        <f t="shared" si="72"/>
        <v>0</v>
      </c>
      <c r="I177" s="103">
        <f t="shared" si="73"/>
        <v>0</v>
      </c>
      <c r="J177" s="104"/>
      <c r="K177" s="15">
        <v>0</v>
      </c>
      <c r="L177" s="15">
        <v>0</v>
      </c>
      <c r="M177" s="90">
        <f t="shared" si="74"/>
        <v>0</v>
      </c>
      <c r="N177" s="103">
        <f t="shared" si="75"/>
        <v>0</v>
      </c>
      <c r="O177" s="104"/>
      <c r="P177" s="15">
        <v>0</v>
      </c>
      <c r="Q177" s="15">
        <v>0</v>
      </c>
      <c r="R177" s="90">
        <f t="shared" si="76"/>
        <v>0</v>
      </c>
      <c r="S177" s="103">
        <f t="shared" si="77"/>
        <v>0</v>
      </c>
      <c r="T177" s="104"/>
      <c r="U177" s="15">
        <v>0</v>
      </c>
      <c r="V177" s="15">
        <v>-840726.3300000001</v>
      </c>
      <c r="W177" s="90">
        <f t="shared" si="78"/>
        <v>840726.3300000001</v>
      </c>
      <c r="X177" s="103" t="str">
        <f t="shared" si="79"/>
        <v>N.M.</v>
      </c>
    </row>
    <row r="178" spans="1:24" s="14" customFormat="1" ht="12.75" hidden="1" outlineLevel="2">
      <c r="A178" s="14" t="s">
        <v>775</v>
      </c>
      <c r="B178" s="14" t="s">
        <v>776</v>
      </c>
      <c r="C178" s="54" t="s">
        <v>1415</v>
      </c>
      <c r="D178" s="15"/>
      <c r="E178" s="15"/>
      <c r="F178" s="15">
        <v>-3852.7230000000004</v>
      </c>
      <c r="G178" s="15">
        <v>2174995.37</v>
      </c>
      <c r="H178" s="90">
        <f t="shared" si="72"/>
        <v>-2178848.0930000003</v>
      </c>
      <c r="I178" s="103">
        <f t="shared" si="73"/>
        <v>-1.0017713706673317</v>
      </c>
      <c r="J178" s="104"/>
      <c r="K178" s="15">
        <v>284676.357</v>
      </c>
      <c r="L178" s="15">
        <v>4459183.16</v>
      </c>
      <c r="M178" s="90">
        <f t="shared" si="74"/>
        <v>-4174506.8030000003</v>
      </c>
      <c r="N178" s="103">
        <f t="shared" si="75"/>
        <v>-0.9361595281499943</v>
      </c>
      <c r="O178" s="104"/>
      <c r="P178" s="15">
        <v>284676.357</v>
      </c>
      <c r="Q178" s="15">
        <v>4459183.16</v>
      </c>
      <c r="R178" s="90">
        <f t="shared" si="76"/>
        <v>-4174506.8030000003</v>
      </c>
      <c r="S178" s="103">
        <f t="shared" si="77"/>
        <v>-0.9361595281499943</v>
      </c>
      <c r="T178" s="104"/>
      <c r="U178" s="15">
        <v>9720636.223000001</v>
      </c>
      <c r="V178" s="15">
        <v>12454734.780000001</v>
      </c>
      <c r="W178" s="90">
        <f t="shared" si="78"/>
        <v>-2734098.557</v>
      </c>
      <c r="X178" s="103">
        <f t="shared" si="79"/>
        <v>-0.2195228244755927</v>
      </c>
    </row>
    <row r="179" spans="1:24" s="14" customFormat="1" ht="12.75" hidden="1" outlineLevel="2">
      <c r="A179" s="14" t="s">
        <v>777</v>
      </c>
      <c r="B179" s="14" t="s">
        <v>778</v>
      </c>
      <c r="C179" s="54" t="s">
        <v>1416</v>
      </c>
      <c r="D179" s="15"/>
      <c r="E179" s="15"/>
      <c r="F179" s="15">
        <v>0</v>
      </c>
      <c r="G179" s="15">
        <v>0</v>
      </c>
      <c r="H179" s="90">
        <f t="shared" si="72"/>
        <v>0</v>
      </c>
      <c r="I179" s="103">
        <f t="shared" si="73"/>
        <v>0</v>
      </c>
      <c r="J179" s="104"/>
      <c r="K179" s="15">
        <v>0</v>
      </c>
      <c r="L179" s="15">
        <v>0</v>
      </c>
      <c r="M179" s="90">
        <f t="shared" si="74"/>
        <v>0</v>
      </c>
      <c r="N179" s="103">
        <f t="shared" si="75"/>
        <v>0</v>
      </c>
      <c r="O179" s="104"/>
      <c r="P179" s="15">
        <v>0</v>
      </c>
      <c r="Q179" s="15">
        <v>0</v>
      </c>
      <c r="R179" s="90">
        <f t="shared" si="76"/>
        <v>0</v>
      </c>
      <c r="S179" s="103">
        <f t="shared" si="77"/>
        <v>0</v>
      </c>
      <c r="T179" s="104"/>
      <c r="U179" s="15">
        <v>0</v>
      </c>
      <c r="V179" s="15">
        <v>284.39</v>
      </c>
      <c r="W179" s="90">
        <f t="shared" si="78"/>
        <v>-284.39</v>
      </c>
      <c r="X179" s="103" t="str">
        <f t="shared" si="79"/>
        <v>N.M.</v>
      </c>
    </row>
    <row r="180" spans="1:24" s="14" customFormat="1" ht="12.75" hidden="1" outlineLevel="2">
      <c r="A180" s="14" t="s">
        <v>779</v>
      </c>
      <c r="B180" s="14" t="s">
        <v>780</v>
      </c>
      <c r="C180" s="54" t="s">
        <v>1417</v>
      </c>
      <c r="D180" s="15"/>
      <c r="E180" s="15"/>
      <c r="F180" s="15">
        <v>593356.34</v>
      </c>
      <c r="G180" s="15">
        <v>578112.17</v>
      </c>
      <c r="H180" s="90">
        <f t="shared" si="72"/>
        <v>15244.169999999925</v>
      </c>
      <c r="I180" s="103">
        <f t="shared" si="73"/>
        <v>0.026368879243624858</v>
      </c>
      <c r="J180" s="104"/>
      <c r="K180" s="15">
        <v>2431121.1</v>
      </c>
      <c r="L180" s="15">
        <v>2489061.7</v>
      </c>
      <c r="M180" s="90">
        <f t="shared" si="74"/>
        <v>-57940.60000000009</v>
      </c>
      <c r="N180" s="103">
        <f t="shared" si="75"/>
        <v>-0.023278089088751834</v>
      </c>
      <c r="O180" s="104"/>
      <c r="P180" s="15">
        <v>2431121.1</v>
      </c>
      <c r="Q180" s="15">
        <v>2489061.7</v>
      </c>
      <c r="R180" s="90">
        <f t="shared" si="76"/>
        <v>-57940.60000000009</v>
      </c>
      <c r="S180" s="103">
        <f t="shared" si="77"/>
        <v>-0.023278089088751834</v>
      </c>
      <c r="T180" s="104"/>
      <c r="U180" s="15">
        <v>9154228.091</v>
      </c>
      <c r="V180" s="15">
        <v>8995389.600000001</v>
      </c>
      <c r="W180" s="90">
        <f t="shared" si="78"/>
        <v>158838.49099999852</v>
      </c>
      <c r="X180" s="103">
        <f t="shared" si="79"/>
        <v>0.01765776670751409</v>
      </c>
    </row>
    <row r="181" spans="1:24" s="14" customFormat="1" ht="12.75" hidden="1" outlineLevel="2">
      <c r="A181" s="14" t="s">
        <v>781</v>
      </c>
      <c r="B181" s="14" t="s">
        <v>782</v>
      </c>
      <c r="C181" s="54" t="s">
        <v>1418</v>
      </c>
      <c r="D181" s="15"/>
      <c r="E181" s="15"/>
      <c r="F181" s="15">
        <v>105705.01000000001</v>
      </c>
      <c r="G181" s="15">
        <v>45524.463</v>
      </c>
      <c r="H181" s="90">
        <f t="shared" si="72"/>
        <v>60180.547000000006</v>
      </c>
      <c r="I181" s="103">
        <f t="shared" si="73"/>
        <v>1.3219386464811238</v>
      </c>
      <c r="J181" s="104"/>
      <c r="K181" s="15">
        <v>395234.38</v>
      </c>
      <c r="L181" s="15">
        <v>224476.263</v>
      </c>
      <c r="M181" s="90">
        <f t="shared" si="74"/>
        <v>170758.117</v>
      </c>
      <c r="N181" s="103">
        <f t="shared" si="75"/>
        <v>0.7606956509250156</v>
      </c>
      <c r="O181" s="104"/>
      <c r="P181" s="15">
        <v>395234.38</v>
      </c>
      <c r="Q181" s="15">
        <v>224476.263</v>
      </c>
      <c r="R181" s="90">
        <f t="shared" si="76"/>
        <v>170758.117</v>
      </c>
      <c r="S181" s="103">
        <f t="shared" si="77"/>
        <v>0.7606956509250156</v>
      </c>
      <c r="T181" s="104"/>
      <c r="U181" s="15">
        <v>1132059.828</v>
      </c>
      <c r="V181" s="15">
        <v>874584.359</v>
      </c>
      <c r="W181" s="90">
        <f t="shared" si="78"/>
        <v>257475.46899999992</v>
      </c>
      <c r="X181" s="103">
        <f t="shared" si="79"/>
        <v>0.2943975230638671</v>
      </c>
    </row>
    <row r="182" spans="1:24" s="14" customFormat="1" ht="12.75" hidden="1" outlineLevel="2">
      <c r="A182" s="14" t="s">
        <v>783</v>
      </c>
      <c r="B182" s="14" t="s">
        <v>784</v>
      </c>
      <c r="C182" s="54" t="s">
        <v>1419</v>
      </c>
      <c r="D182" s="15"/>
      <c r="E182" s="15"/>
      <c r="F182" s="15">
        <v>321345</v>
      </c>
      <c r="G182" s="15">
        <v>46347</v>
      </c>
      <c r="H182" s="90">
        <f t="shared" si="72"/>
        <v>274998</v>
      </c>
      <c r="I182" s="103">
        <f t="shared" si="73"/>
        <v>5.9334584762767815</v>
      </c>
      <c r="J182" s="104"/>
      <c r="K182" s="15">
        <v>626671</v>
      </c>
      <c r="L182" s="15">
        <v>88666</v>
      </c>
      <c r="M182" s="90">
        <f t="shared" si="74"/>
        <v>538005</v>
      </c>
      <c r="N182" s="103">
        <f t="shared" si="75"/>
        <v>6.06777118624952</v>
      </c>
      <c r="O182" s="104"/>
      <c r="P182" s="15">
        <v>626671</v>
      </c>
      <c r="Q182" s="15">
        <v>88666</v>
      </c>
      <c r="R182" s="90">
        <f t="shared" si="76"/>
        <v>538005</v>
      </c>
      <c r="S182" s="103">
        <f t="shared" si="77"/>
        <v>6.06777118624952</v>
      </c>
      <c r="T182" s="104"/>
      <c r="U182" s="15">
        <v>2065202</v>
      </c>
      <c r="V182" s="15">
        <v>848872.39</v>
      </c>
      <c r="W182" s="90">
        <f t="shared" si="78"/>
        <v>1216329.6099999999</v>
      </c>
      <c r="X182" s="103">
        <f t="shared" si="79"/>
        <v>1.432876866215427</v>
      </c>
    </row>
    <row r="183" spans="1:24" s="14" customFormat="1" ht="12.75" hidden="1" outlineLevel="2">
      <c r="A183" s="14" t="s">
        <v>785</v>
      </c>
      <c r="B183" s="14" t="s">
        <v>786</v>
      </c>
      <c r="C183" s="54" t="s">
        <v>1420</v>
      </c>
      <c r="D183" s="15"/>
      <c r="E183" s="15"/>
      <c r="F183" s="15">
        <v>3497807</v>
      </c>
      <c r="G183" s="15">
        <v>2151322</v>
      </c>
      <c r="H183" s="90">
        <f t="shared" si="72"/>
        <v>1346485</v>
      </c>
      <c r="I183" s="103">
        <f t="shared" si="73"/>
        <v>0.6258872451450782</v>
      </c>
      <c r="J183" s="104"/>
      <c r="K183" s="15">
        <v>9521643</v>
      </c>
      <c r="L183" s="15">
        <v>9543812</v>
      </c>
      <c r="M183" s="90">
        <f t="shared" si="74"/>
        <v>-22169</v>
      </c>
      <c r="N183" s="103">
        <f t="shared" si="75"/>
        <v>-0.002322866376663748</v>
      </c>
      <c r="O183" s="104"/>
      <c r="P183" s="15">
        <v>9521643</v>
      </c>
      <c r="Q183" s="15">
        <v>9543812</v>
      </c>
      <c r="R183" s="90">
        <f t="shared" si="76"/>
        <v>-22169</v>
      </c>
      <c r="S183" s="103">
        <f t="shared" si="77"/>
        <v>-0.002322866376663748</v>
      </c>
      <c r="T183" s="104"/>
      <c r="U183" s="15">
        <v>36216422</v>
      </c>
      <c r="V183" s="15">
        <v>33721617</v>
      </c>
      <c r="W183" s="90">
        <f t="shared" si="78"/>
        <v>2494805</v>
      </c>
      <c r="X183" s="103">
        <f t="shared" si="79"/>
        <v>0.07398236567362709</v>
      </c>
    </row>
    <row r="184" spans="1:24" s="14" customFormat="1" ht="12.75" hidden="1" outlineLevel="2">
      <c r="A184" s="14" t="s">
        <v>787</v>
      </c>
      <c r="B184" s="14" t="s">
        <v>788</v>
      </c>
      <c r="C184" s="54" t="s">
        <v>1421</v>
      </c>
      <c r="D184" s="15"/>
      <c r="E184" s="15"/>
      <c r="F184" s="15">
        <v>186362.89</v>
      </c>
      <c r="G184" s="15">
        <v>237020.44</v>
      </c>
      <c r="H184" s="90">
        <f t="shared" si="72"/>
        <v>-50657.54999999999</v>
      </c>
      <c r="I184" s="103">
        <f t="shared" si="73"/>
        <v>-0.21372650392514667</v>
      </c>
      <c r="J184" s="104"/>
      <c r="K184" s="15">
        <v>500061.39</v>
      </c>
      <c r="L184" s="15">
        <v>401654.39</v>
      </c>
      <c r="M184" s="90">
        <f t="shared" si="74"/>
        <v>98407</v>
      </c>
      <c r="N184" s="103">
        <f t="shared" si="75"/>
        <v>0.24500416888260576</v>
      </c>
      <c r="O184" s="104"/>
      <c r="P184" s="15">
        <v>500061.39</v>
      </c>
      <c r="Q184" s="15">
        <v>401654.39</v>
      </c>
      <c r="R184" s="90">
        <f t="shared" si="76"/>
        <v>98407</v>
      </c>
      <c r="S184" s="103">
        <f t="shared" si="77"/>
        <v>0.24500416888260576</v>
      </c>
      <c r="T184" s="104"/>
      <c r="U184" s="15">
        <v>2384433.97</v>
      </c>
      <c r="V184" s="15">
        <v>1272153.473</v>
      </c>
      <c r="W184" s="90">
        <f t="shared" si="78"/>
        <v>1112280.4970000002</v>
      </c>
      <c r="X184" s="103">
        <f t="shared" si="79"/>
        <v>0.8743288609486822</v>
      </c>
    </row>
    <row r="185" spans="1:24" s="13" customFormat="1" ht="12.75" collapsed="1">
      <c r="A185" s="13" t="s">
        <v>207</v>
      </c>
      <c r="B185" s="11"/>
      <c r="C185" s="56" t="s">
        <v>379</v>
      </c>
      <c r="D185" s="29"/>
      <c r="E185" s="29"/>
      <c r="F185" s="29">
        <v>5970107.489999999</v>
      </c>
      <c r="G185" s="29">
        <v>6419005.7930000005</v>
      </c>
      <c r="H185" s="29">
        <f>+F185-G185</f>
        <v>-448898.30300000124</v>
      </c>
      <c r="I185" s="98">
        <f>IF(G185&lt;0,IF(H185=0,0,IF(OR(G185=0,F185=0),"N.M.",IF(ABS(H185/G185)&gt;=10,"N.M.",H185/(-G185)))),IF(H185=0,0,IF(OR(G185=0,F185=0),"N.M.",IF(ABS(H185/G185)&gt;=10,"N.M.",H185/G185))))</f>
        <v>-0.06993268388845045</v>
      </c>
      <c r="J185" s="115"/>
      <c r="K185" s="29">
        <v>17606086.62</v>
      </c>
      <c r="L185" s="29">
        <v>22004357.833</v>
      </c>
      <c r="M185" s="29">
        <f>+K185-L185</f>
        <v>-4398271.2129999995</v>
      </c>
      <c r="N185" s="98">
        <f>IF(L185&lt;0,IF(M185=0,0,IF(OR(L185=0,K185=0),"N.M.",IF(ABS(M185/L185)&gt;=10,"N.M.",M185/(-L185)))),IF(M185=0,0,IF(OR(L185=0,K185=0),"N.M.",IF(ABS(M185/L185)&gt;=10,"N.M.",M185/L185))))</f>
        <v>-0.1998818255174845</v>
      </c>
      <c r="O185" s="115"/>
      <c r="P185" s="29">
        <v>17606086.62</v>
      </c>
      <c r="Q185" s="29">
        <v>22004357.833</v>
      </c>
      <c r="R185" s="29">
        <f>+P185-Q185</f>
        <v>-4398271.2129999995</v>
      </c>
      <c r="S185" s="98">
        <f>IF(Q185&lt;0,IF(R185=0,0,IF(OR(Q185=0,P185=0),"N.M.",IF(ABS(R185/Q185)&gt;=10,"N.M.",R185/(-Q185)))),IF(R185=0,0,IF(OR(Q185=0,P185=0),"N.M.",IF(ABS(R185/Q185)&gt;=10,"N.M.",R185/Q185))))</f>
        <v>-0.1998818255174845</v>
      </c>
      <c r="T185" s="115"/>
      <c r="U185" s="29">
        <v>82284710.22899999</v>
      </c>
      <c r="V185" s="29">
        <v>77557380.17199998</v>
      </c>
      <c r="W185" s="29">
        <f>+U185-V185</f>
        <v>4727330.057000011</v>
      </c>
      <c r="X185" s="98">
        <f>IF(V185&lt;0,IF(W185=0,0,IF(OR(V185=0,U185=0),"N.M.",IF(ABS(W185/V185)&gt;=10,"N.M.",W185/(-V185)))),IF(W185=0,0,IF(OR(V185=0,U185=0),"N.M.",IF(ABS(W185/V185)&gt;=10,"N.M.",W185/V185))))</f>
        <v>0.06095267847516448</v>
      </c>
    </row>
    <row r="186" spans="2:24" s="13" customFormat="1" ht="0.75" customHeight="1" hidden="1" outlineLevel="1">
      <c r="B186" s="11"/>
      <c r="C186" s="56"/>
      <c r="D186" s="29"/>
      <c r="E186" s="29"/>
      <c r="F186" s="29"/>
      <c r="G186" s="29"/>
      <c r="H186" s="29"/>
      <c r="I186" s="98"/>
      <c r="J186" s="115"/>
      <c r="K186" s="29"/>
      <c r="L186" s="29"/>
      <c r="M186" s="29"/>
      <c r="N186" s="98"/>
      <c r="O186" s="115"/>
      <c r="P186" s="29"/>
      <c r="Q186" s="29"/>
      <c r="R186" s="29"/>
      <c r="S186" s="98"/>
      <c r="T186" s="115"/>
      <c r="U186" s="29"/>
      <c r="V186" s="29"/>
      <c r="W186" s="29"/>
      <c r="X186" s="98"/>
    </row>
    <row r="187" spans="1:24" s="14" customFormat="1" ht="12.75" hidden="1" outlineLevel="2">
      <c r="A187" s="14" t="s">
        <v>789</v>
      </c>
      <c r="B187" s="14" t="s">
        <v>790</v>
      </c>
      <c r="C187" s="54" t="s">
        <v>1422</v>
      </c>
      <c r="D187" s="15"/>
      <c r="E187" s="15"/>
      <c r="F187" s="15">
        <v>4570880</v>
      </c>
      <c r="G187" s="15">
        <v>4433465</v>
      </c>
      <c r="H187" s="90">
        <f>+F187-G187</f>
        <v>137415</v>
      </c>
      <c r="I187" s="103">
        <f>IF(G187&lt;0,IF(H187=0,0,IF(OR(G187=0,F187=0),"N.M.",IF(ABS(H187/G187)&gt;=10,"N.M.",H187/(-G187)))),IF(H187=0,0,IF(OR(G187=0,F187=0),"N.M.",IF(ABS(H187/G187)&gt;=10,"N.M.",H187/G187))))</f>
        <v>0.030994944135117792</v>
      </c>
      <c r="J187" s="104"/>
      <c r="K187" s="15">
        <v>14558172</v>
      </c>
      <c r="L187" s="15">
        <v>17447655</v>
      </c>
      <c r="M187" s="90">
        <f>+K187-L187</f>
        <v>-2889483</v>
      </c>
      <c r="N187" s="103">
        <f>IF(L187&lt;0,IF(M187=0,0,IF(OR(L187=0,K187=0),"N.M.",IF(ABS(M187/L187)&gt;=10,"N.M.",M187/(-L187)))),IF(M187=0,0,IF(OR(L187=0,K187=0),"N.M.",IF(ABS(M187/L187)&gt;=10,"N.M.",M187/L187))))</f>
        <v>-0.16560867348649433</v>
      </c>
      <c r="O187" s="104"/>
      <c r="P187" s="15">
        <v>14558172</v>
      </c>
      <c r="Q187" s="15">
        <v>17447655</v>
      </c>
      <c r="R187" s="90">
        <f>+P187-Q187</f>
        <v>-2889483</v>
      </c>
      <c r="S187" s="103">
        <f>IF(Q187&lt;0,IF(R187=0,0,IF(OR(Q187=0,P187=0),"N.M.",IF(ABS(R187/Q187)&gt;=10,"N.M.",R187/(-Q187)))),IF(R187=0,0,IF(OR(Q187=0,P187=0),"N.M.",IF(ABS(R187/Q187)&gt;=10,"N.M.",R187/Q187))))</f>
        <v>-0.16560867348649433</v>
      </c>
      <c r="T187" s="104"/>
      <c r="U187" s="15">
        <v>56926748</v>
      </c>
      <c r="V187" s="15">
        <v>60375792.76</v>
      </c>
      <c r="W187" s="90">
        <f>+U187-V187</f>
        <v>-3449044.759999998</v>
      </c>
      <c r="X187" s="103">
        <f>IF(V187&lt;0,IF(W187=0,0,IF(OR(V187=0,U187=0),"N.M.",IF(ABS(W187/V187)&gt;=10,"N.M.",W187/(-V187)))),IF(W187=0,0,IF(OR(V187=0,U187=0),"N.M.",IF(ABS(W187/V187)&gt;=10,"N.M.",W187/V187))))</f>
        <v>-0.05712628525989392</v>
      </c>
    </row>
    <row r="188" spans="1:24" s="14" customFormat="1" ht="12.75" hidden="1" outlineLevel="2">
      <c r="A188" s="14" t="s">
        <v>791</v>
      </c>
      <c r="B188" s="14" t="s">
        <v>792</v>
      </c>
      <c r="C188" s="54" t="s">
        <v>1423</v>
      </c>
      <c r="D188" s="15"/>
      <c r="E188" s="15"/>
      <c r="F188" s="15">
        <v>2552737</v>
      </c>
      <c r="G188" s="15">
        <v>492687</v>
      </c>
      <c r="H188" s="90">
        <f>+F188-G188</f>
        <v>2060050</v>
      </c>
      <c r="I188" s="103">
        <f>IF(G188&lt;0,IF(H188=0,0,IF(OR(G188=0,F188=0),"N.M.",IF(ABS(H188/G188)&gt;=10,"N.M.",H188/(-G188)))),IF(H188=0,0,IF(OR(G188=0,F188=0),"N.M.",IF(ABS(H188/G188)&gt;=10,"N.M.",H188/G188))))</f>
        <v>4.181255036158859</v>
      </c>
      <c r="J188" s="104"/>
      <c r="K188" s="15">
        <v>3108008</v>
      </c>
      <c r="L188" s="15">
        <v>793953</v>
      </c>
      <c r="M188" s="90">
        <f>+K188-L188</f>
        <v>2314055</v>
      </c>
      <c r="N188" s="103">
        <f>IF(L188&lt;0,IF(M188=0,0,IF(OR(L188=0,K188=0),"N.M.",IF(ABS(M188/L188)&gt;=10,"N.M.",M188/(-L188)))),IF(M188=0,0,IF(OR(L188=0,K188=0),"N.M.",IF(ABS(M188/L188)&gt;=10,"N.M.",M188/L188))))</f>
        <v>2.9145994788104583</v>
      </c>
      <c r="O188" s="104"/>
      <c r="P188" s="15">
        <v>3108008</v>
      </c>
      <c r="Q188" s="15">
        <v>793953</v>
      </c>
      <c r="R188" s="90">
        <f>+P188-Q188</f>
        <v>2314055</v>
      </c>
      <c r="S188" s="103">
        <f>IF(Q188&lt;0,IF(R188=0,0,IF(OR(Q188=0,P188=0),"N.M.",IF(ABS(R188/Q188)&gt;=10,"N.M.",R188/(-Q188)))),IF(R188=0,0,IF(OR(Q188=0,P188=0),"N.M.",IF(ABS(R188/Q188)&gt;=10,"N.M.",R188/Q188))))</f>
        <v>2.9145994788104583</v>
      </c>
      <c r="T188" s="104"/>
      <c r="U188" s="15">
        <v>11930793</v>
      </c>
      <c r="V188" s="15">
        <v>8170424.7</v>
      </c>
      <c r="W188" s="90">
        <f>+U188-V188</f>
        <v>3760368.3</v>
      </c>
      <c r="X188" s="103">
        <f>IF(V188&lt;0,IF(W188=0,0,IF(OR(V188=0,U188=0),"N.M.",IF(ABS(W188/V188)&gt;=10,"N.M.",W188/(-V188)))),IF(W188=0,0,IF(OR(V188=0,U188=0),"N.M.",IF(ABS(W188/V188)&gt;=10,"N.M.",W188/V188))))</f>
        <v>0.46024147312684976</v>
      </c>
    </row>
    <row r="189" spans="1:24" s="14" customFormat="1" ht="12.75" hidden="1" outlineLevel="2">
      <c r="A189" s="14" t="s">
        <v>793</v>
      </c>
      <c r="B189" s="14" t="s">
        <v>794</v>
      </c>
      <c r="C189" s="54" t="s">
        <v>1424</v>
      </c>
      <c r="D189" s="15"/>
      <c r="E189" s="15"/>
      <c r="F189" s="15">
        <v>4073898</v>
      </c>
      <c r="G189" s="15">
        <v>4022941</v>
      </c>
      <c r="H189" s="90">
        <f>+F189-G189</f>
        <v>50957</v>
      </c>
      <c r="I189" s="103">
        <f>IF(G189&lt;0,IF(H189=0,0,IF(OR(G189=0,F189=0),"N.M.",IF(ABS(H189/G189)&gt;=10,"N.M.",H189/(-G189)))),IF(H189=0,0,IF(OR(G189=0,F189=0),"N.M.",IF(ABS(H189/G189)&gt;=10,"N.M.",H189/G189))))</f>
        <v>0.012666603860210726</v>
      </c>
      <c r="J189" s="104"/>
      <c r="K189" s="15">
        <v>11776017</v>
      </c>
      <c r="L189" s="15">
        <v>10300541</v>
      </c>
      <c r="M189" s="90">
        <f>+K189-L189</f>
        <v>1475476</v>
      </c>
      <c r="N189" s="103">
        <f>IF(L189&lt;0,IF(M189=0,0,IF(OR(L189=0,K189=0),"N.M.",IF(ABS(M189/L189)&gt;=10,"N.M.",M189/(-L189)))),IF(M189=0,0,IF(OR(L189=0,K189=0),"N.M.",IF(ABS(M189/L189)&gt;=10,"N.M.",M189/L189))))</f>
        <v>0.14324257337551494</v>
      </c>
      <c r="O189" s="104"/>
      <c r="P189" s="15">
        <v>11776017</v>
      </c>
      <c r="Q189" s="15">
        <v>10300541</v>
      </c>
      <c r="R189" s="90">
        <f>+P189-Q189</f>
        <v>1475476</v>
      </c>
      <c r="S189" s="103">
        <f>IF(Q189&lt;0,IF(R189=0,0,IF(OR(Q189=0,P189=0),"N.M.",IF(ABS(R189/Q189)&gt;=10,"N.M.",R189/(-Q189)))),IF(R189=0,0,IF(OR(Q189=0,P189=0),"N.M.",IF(ABS(R189/Q189)&gt;=10,"N.M.",R189/Q189))))</f>
        <v>0.14324257337551494</v>
      </c>
      <c r="T189" s="104"/>
      <c r="U189" s="15">
        <v>44757594</v>
      </c>
      <c r="V189" s="15">
        <v>42445883</v>
      </c>
      <c r="W189" s="90">
        <f>+U189-V189</f>
        <v>2311711</v>
      </c>
      <c r="X189" s="103">
        <f>IF(V189&lt;0,IF(W189=0,0,IF(OR(V189=0,U189=0),"N.M.",IF(ABS(W189/V189)&gt;=10,"N.M.",W189/(-V189)))),IF(W189=0,0,IF(OR(V189=0,U189=0),"N.M.",IF(ABS(W189/V189)&gt;=10,"N.M.",W189/V189))))</f>
        <v>0.05446254940673516</v>
      </c>
    </row>
    <row r="190" spans="1:24" s="14" customFormat="1" ht="12.75" hidden="1" outlineLevel="2">
      <c r="A190" s="14" t="s">
        <v>795</v>
      </c>
      <c r="B190" s="14" t="s">
        <v>796</v>
      </c>
      <c r="C190" s="54" t="s">
        <v>1425</v>
      </c>
      <c r="D190" s="15"/>
      <c r="E190" s="15"/>
      <c r="F190" s="15">
        <v>2997573.16</v>
      </c>
      <c r="G190" s="15">
        <v>3460424.85</v>
      </c>
      <c r="H190" s="90">
        <f>+F190-G190</f>
        <v>-462851.68999999994</v>
      </c>
      <c r="I190" s="103">
        <f>IF(G190&lt;0,IF(H190=0,0,IF(OR(G190=0,F190=0),"N.M.",IF(ABS(H190/G190)&gt;=10,"N.M.",H190/(-G190)))),IF(H190=0,0,IF(OR(G190=0,F190=0),"N.M.",IF(ABS(H190/G190)&gt;=10,"N.M.",H190/G190))))</f>
        <v>-0.1337557410038828</v>
      </c>
      <c r="J190" s="104"/>
      <c r="K190" s="15">
        <v>10878849.56</v>
      </c>
      <c r="L190" s="15">
        <v>13821906.18</v>
      </c>
      <c r="M190" s="90">
        <f>+K190-L190</f>
        <v>-2943056.619999999</v>
      </c>
      <c r="N190" s="103">
        <f>IF(L190&lt;0,IF(M190=0,0,IF(OR(L190=0,K190=0),"N.M.",IF(ABS(M190/L190)&gt;=10,"N.M.",M190/(-L190)))),IF(M190=0,0,IF(OR(L190=0,K190=0),"N.M.",IF(ABS(M190/L190)&gt;=10,"N.M.",M190/L190))))</f>
        <v>-0.21292697126381444</v>
      </c>
      <c r="O190" s="104"/>
      <c r="P190" s="15">
        <v>10878849.56</v>
      </c>
      <c r="Q190" s="15">
        <v>13821906.18</v>
      </c>
      <c r="R190" s="90">
        <f>+P190-Q190</f>
        <v>-2943056.619999999</v>
      </c>
      <c r="S190" s="103">
        <f>IF(Q190&lt;0,IF(R190=0,0,IF(OR(Q190=0,P190=0),"N.M.",IF(ABS(R190/Q190)&gt;=10,"N.M.",R190/(-Q190)))),IF(R190=0,0,IF(OR(Q190=0,P190=0),"N.M.",IF(ABS(R190/Q190)&gt;=10,"N.M.",R190/Q190))))</f>
        <v>-0.21292697126381444</v>
      </c>
      <c r="T190" s="104"/>
      <c r="U190" s="15">
        <v>54976296.400000006</v>
      </c>
      <c r="V190" s="15">
        <v>56567977.33</v>
      </c>
      <c r="W190" s="90">
        <f>+U190-V190</f>
        <v>-1591680.9299999923</v>
      </c>
      <c r="X190" s="103">
        <f>IF(V190&lt;0,IF(W190=0,0,IF(OR(V190=0,U190=0),"N.M.",IF(ABS(W190/V190)&gt;=10,"N.M.",W190/(-V190)))),IF(W190=0,0,IF(OR(V190=0,U190=0),"N.M.",IF(ABS(W190/V190)&gt;=10,"N.M.",W190/V190))))</f>
        <v>-0.02813749059321355</v>
      </c>
    </row>
    <row r="191" spans="1:24" s="13" customFormat="1" ht="12.75" collapsed="1">
      <c r="A191" s="13" t="s">
        <v>208</v>
      </c>
      <c r="B191" s="11"/>
      <c r="C191" s="56" t="s">
        <v>251</v>
      </c>
      <c r="D191" s="29"/>
      <c r="E191" s="29"/>
      <c r="F191" s="29">
        <v>14195088.16</v>
      </c>
      <c r="G191" s="29">
        <v>12409517.85</v>
      </c>
      <c r="H191" s="29">
        <f>+F191-G191</f>
        <v>1785570.3100000005</v>
      </c>
      <c r="I191" s="98">
        <f>IF(G191&lt;0,IF(H191=0,0,IF(OR(G191=0,F191=0),"N.M.",IF(ABS(H191/G191)&gt;=10,"N.M.",H191/(-G191)))),IF(H191=0,0,IF(OR(G191=0,F191=0),"N.M.",IF(ABS(H191/G191)&gt;=10,"N.M.",H191/G191))))</f>
        <v>0.1438871623847981</v>
      </c>
      <c r="J191" s="115"/>
      <c r="K191" s="29">
        <v>40321046.56</v>
      </c>
      <c r="L191" s="29">
        <v>42364055.18</v>
      </c>
      <c r="M191" s="29">
        <f>+K191-L191</f>
        <v>-2043008.6199999973</v>
      </c>
      <c r="N191" s="98">
        <f>IF(L191&lt;0,IF(M191=0,0,IF(OR(L191=0,K191=0),"N.M.",IF(ABS(M191/L191)&gt;=10,"N.M.",M191/(-L191)))),IF(M191=0,0,IF(OR(L191=0,K191=0),"N.M.",IF(ABS(M191/L191)&gt;=10,"N.M.",M191/L191))))</f>
        <v>-0.04822504860121366</v>
      </c>
      <c r="O191" s="115"/>
      <c r="P191" s="29">
        <v>40321046.56</v>
      </c>
      <c r="Q191" s="29">
        <v>42364055.18</v>
      </c>
      <c r="R191" s="29">
        <f>+P191-Q191</f>
        <v>-2043008.6199999973</v>
      </c>
      <c r="S191" s="98">
        <f>IF(Q191&lt;0,IF(R191=0,0,IF(OR(Q191=0,P191=0),"N.M.",IF(ABS(R191/Q191)&gt;=10,"N.M.",R191/(-Q191)))),IF(R191=0,0,IF(OR(Q191=0,P191=0),"N.M.",IF(ABS(R191/Q191)&gt;=10,"N.M.",R191/Q191))))</f>
        <v>-0.04822504860121366</v>
      </c>
      <c r="T191" s="115"/>
      <c r="U191" s="29">
        <v>168591431.4</v>
      </c>
      <c r="V191" s="29">
        <v>167560077.79000002</v>
      </c>
      <c r="W191" s="29">
        <f>+U191-V191</f>
        <v>1031353.6099999845</v>
      </c>
      <c r="X191" s="98">
        <f>IF(V191&lt;0,IF(W191=0,0,IF(OR(V191=0,U191=0),"N.M.",IF(ABS(W191/V191)&gt;=10,"N.M.",W191/(-V191)))),IF(W191=0,0,IF(OR(V191=0,U191=0),"N.M.",IF(ABS(W191/V191)&gt;=10,"N.M.",W191/V191))))</f>
        <v>0.006155127304802049</v>
      </c>
    </row>
    <row r="192" spans="2:24" s="13" customFormat="1" ht="0.75" customHeight="1" hidden="1" outlineLevel="1">
      <c r="B192" s="11"/>
      <c r="C192" s="56"/>
      <c r="D192" s="29"/>
      <c r="E192" s="29"/>
      <c r="F192" s="29"/>
      <c r="G192" s="29"/>
      <c r="H192" s="29"/>
      <c r="I192" s="98"/>
      <c r="J192" s="115"/>
      <c r="K192" s="29"/>
      <c r="L192" s="29"/>
      <c r="M192" s="29"/>
      <c r="N192" s="98"/>
      <c r="O192" s="115"/>
      <c r="P192" s="29"/>
      <c r="Q192" s="29"/>
      <c r="R192" s="29"/>
      <c r="S192" s="98"/>
      <c r="T192" s="115"/>
      <c r="U192" s="29"/>
      <c r="V192" s="29"/>
      <c r="W192" s="29"/>
      <c r="X192" s="98"/>
    </row>
    <row r="193" spans="1:24" s="14" customFormat="1" ht="12.75" hidden="1" outlineLevel="2">
      <c r="A193" s="14" t="s">
        <v>797</v>
      </c>
      <c r="B193" s="14" t="s">
        <v>798</v>
      </c>
      <c r="C193" s="54" t="s">
        <v>1426</v>
      </c>
      <c r="D193" s="15"/>
      <c r="E193" s="15"/>
      <c r="F193" s="15">
        <v>-228</v>
      </c>
      <c r="G193" s="15">
        <v>-155</v>
      </c>
      <c r="H193" s="90">
        <f aca="true" t="shared" si="80" ref="H193:H224">+F193-G193</f>
        <v>-73</v>
      </c>
      <c r="I193" s="103">
        <f aca="true" t="shared" si="81" ref="I193:I224">IF(G193&lt;0,IF(H193=0,0,IF(OR(G193=0,F193=0),"N.M.",IF(ABS(H193/G193)&gt;=10,"N.M.",H193/(-G193)))),IF(H193=0,0,IF(OR(G193=0,F193=0),"N.M.",IF(ABS(H193/G193)&gt;=10,"N.M.",H193/G193))))</f>
        <v>-0.47096774193548385</v>
      </c>
      <c r="J193" s="104"/>
      <c r="K193" s="15">
        <v>-683</v>
      </c>
      <c r="L193" s="15">
        <v>-466</v>
      </c>
      <c r="M193" s="90">
        <f aca="true" t="shared" si="82" ref="M193:M224">+K193-L193</f>
        <v>-217</v>
      </c>
      <c r="N193" s="103">
        <f aca="true" t="shared" si="83" ref="N193:N224">IF(L193&lt;0,IF(M193=0,0,IF(OR(L193=0,K193=0),"N.M.",IF(ABS(M193/L193)&gt;=10,"N.M.",M193/(-L193)))),IF(M193=0,0,IF(OR(L193=0,K193=0),"N.M.",IF(ABS(M193/L193)&gt;=10,"N.M.",M193/L193))))</f>
        <v>-0.4656652360515021</v>
      </c>
      <c r="O193" s="104"/>
      <c r="P193" s="15">
        <v>-683</v>
      </c>
      <c r="Q193" s="15">
        <v>-466</v>
      </c>
      <c r="R193" s="90">
        <f aca="true" t="shared" si="84" ref="R193:R224">+P193-Q193</f>
        <v>-217</v>
      </c>
      <c r="S193" s="103">
        <f aca="true" t="shared" si="85" ref="S193:S224">IF(Q193&lt;0,IF(R193=0,0,IF(OR(Q193=0,P193=0),"N.M.",IF(ABS(R193/Q193)&gt;=10,"N.M.",R193/(-Q193)))),IF(R193=0,0,IF(OR(Q193=0,P193=0),"N.M.",IF(ABS(R193/Q193)&gt;=10,"N.M.",R193/Q193))))</f>
        <v>-0.4656652360515021</v>
      </c>
      <c r="T193" s="104"/>
      <c r="U193" s="15">
        <v>-2393</v>
      </c>
      <c r="V193" s="15">
        <v>-1861</v>
      </c>
      <c r="W193" s="90">
        <f aca="true" t="shared" si="86" ref="W193:W224">+U193-V193</f>
        <v>-532</v>
      </c>
      <c r="X193" s="103">
        <f aca="true" t="shared" si="87" ref="X193:X224">IF(V193&lt;0,IF(W193=0,0,IF(OR(V193=0,U193=0),"N.M.",IF(ABS(W193/V193)&gt;=10,"N.M.",W193/(-V193)))),IF(W193=0,0,IF(OR(V193=0,U193=0),"N.M.",IF(ABS(W193/V193)&gt;=10,"N.M.",W193/V193))))</f>
        <v>-0.2858678130037614</v>
      </c>
    </row>
    <row r="194" spans="1:24" s="14" customFormat="1" ht="12.75" hidden="1" outlineLevel="2">
      <c r="A194" s="14" t="s">
        <v>799</v>
      </c>
      <c r="B194" s="14" t="s">
        <v>800</v>
      </c>
      <c r="C194" s="54" t="s">
        <v>1427</v>
      </c>
      <c r="D194" s="15"/>
      <c r="E194" s="15"/>
      <c r="F194" s="15">
        <v>96832.72</v>
      </c>
      <c r="G194" s="15">
        <v>89682.36</v>
      </c>
      <c r="H194" s="90">
        <f t="shared" si="80"/>
        <v>7150.360000000001</v>
      </c>
      <c r="I194" s="103">
        <f t="shared" si="81"/>
        <v>0.07972983761801095</v>
      </c>
      <c r="J194" s="104"/>
      <c r="K194" s="15">
        <v>288427.66000000003</v>
      </c>
      <c r="L194" s="15">
        <v>277586.25</v>
      </c>
      <c r="M194" s="90">
        <f t="shared" si="82"/>
        <v>10841.410000000033</v>
      </c>
      <c r="N194" s="103">
        <f t="shared" si="83"/>
        <v>0.03905600511552727</v>
      </c>
      <c r="O194" s="104"/>
      <c r="P194" s="15">
        <v>288427.66000000003</v>
      </c>
      <c r="Q194" s="15">
        <v>277586.25</v>
      </c>
      <c r="R194" s="90">
        <f t="shared" si="84"/>
        <v>10841.410000000033</v>
      </c>
      <c r="S194" s="103">
        <f t="shared" si="85"/>
        <v>0.03905600511552727</v>
      </c>
      <c r="T194" s="104"/>
      <c r="U194" s="15">
        <v>995290.2100000001</v>
      </c>
      <c r="V194" s="15">
        <v>1066744.9300000002</v>
      </c>
      <c r="W194" s="90">
        <f t="shared" si="86"/>
        <v>-71454.72000000009</v>
      </c>
      <c r="X194" s="103">
        <f t="shared" si="87"/>
        <v>-0.06698388526674327</v>
      </c>
    </row>
    <row r="195" spans="1:24" s="14" customFormat="1" ht="12.75" hidden="1" outlineLevel="2">
      <c r="A195" s="14" t="s">
        <v>801</v>
      </c>
      <c r="B195" s="14" t="s">
        <v>802</v>
      </c>
      <c r="C195" s="54" t="s">
        <v>1428</v>
      </c>
      <c r="D195" s="15"/>
      <c r="E195" s="15"/>
      <c r="F195" s="15">
        <v>96697.59</v>
      </c>
      <c r="G195" s="15">
        <v>131247.1</v>
      </c>
      <c r="H195" s="90">
        <f t="shared" si="80"/>
        <v>-34549.51000000001</v>
      </c>
      <c r="I195" s="103">
        <f t="shared" si="81"/>
        <v>-0.26324017825917684</v>
      </c>
      <c r="J195" s="104"/>
      <c r="K195" s="15">
        <v>319489.82</v>
      </c>
      <c r="L195" s="15">
        <v>350464.83</v>
      </c>
      <c r="M195" s="90">
        <f t="shared" si="82"/>
        <v>-30975.01000000001</v>
      </c>
      <c r="N195" s="103">
        <f t="shared" si="83"/>
        <v>-0.08838264883811596</v>
      </c>
      <c r="O195" s="104"/>
      <c r="P195" s="15">
        <v>319489.82</v>
      </c>
      <c r="Q195" s="15">
        <v>350464.83</v>
      </c>
      <c r="R195" s="90">
        <f t="shared" si="84"/>
        <v>-30975.01000000001</v>
      </c>
      <c r="S195" s="103">
        <f t="shared" si="85"/>
        <v>-0.08838264883811596</v>
      </c>
      <c r="T195" s="104"/>
      <c r="U195" s="15">
        <v>1197295.6400000001</v>
      </c>
      <c r="V195" s="15">
        <v>1165736.22</v>
      </c>
      <c r="W195" s="90">
        <f t="shared" si="86"/>
        <v>31559.42000000016</v>
      </c>
      <c r="X195" s="103">
        <f t="shared" si="87"/>
        <v>0.0270725224613851</v>
      </c>
    </row>
    <row r="196" spans="1:24" s="14" customFormat="1" ht="12.75" hidden="1" outlineLevel="2">
      <c r="A196" s="14" t="s">
        <v>803</v>
      </c>
      <c r="B196" s="14" t="s">
        <v>804</v>
      </c>
      <c r="C196" s="54" t="s">
        <v>1429</v>
      </c>
      <c r="D196" s="15"/>
      <c r="E196" s="15"/>
      <c r="F196" s="15">
        <v>256758.2</v>
      </c>
      <c r="G196" s="15">
        <v>393473.01</v>
      </c>
      <c r="H196" s="90">
        <f t="shared" si="80"/>
        <v>-136714.81</v>
      </c>
      <c r="I196" s="103">
        <f t="shared" si="81"/>
        <v>-0.3474566400373942</v>
      </c>
      <c r="J196" s="104"/>
      <c r="K196" s="15">
        <v>1037679.64</v>
      </c>
      <c r="L196" s="15">
        <v>1091789.33</v>
      </c>
      <c r="M196" s="90">
        <f t="shared" si="82"/>
        <v>-54109.69000000006</v>
      </c>
      <c r="N196" s="103">
        <f t="shared" si="83"/>
        <v>-0.049560559453351735</v>
      </c>
      <c r="O196" s="104"/>
      <c r="P196" s="15">
        <v>1037679.64</v>
      </c>
      <c r="Q196" s="15">
        <v>1091789.33</v>
      </c>
      <c r="R196" s="90">
        <f t="shared" si="84"/>
        <v>-54109.69000000006</v>
      </c>
      <c r="S196" s="103">
        <f t="shared" si="85"/>
        <v>-0.049560559453351735</v>
      </c>
      <c r="T196" s="104"/>
      <c r="U196" s="15">
        <v>4683425.703</v>
      </c>
      <c r="V196" s="15">
        <v>4559795.4</v>
      </c>
      <c r="W196" s="90">
        <f t="shared" si="86"/>
        <v>123630.30299999937</v>
      </c>
      <c r="X196" s="103">
        <f t="shared" si="87"/>
        <v>0.02711312507574339</v>
      </c>
    </row>
    <row r="197" spans="1:24" s="14" customFormat="1" ht="12.75" hidden="1" outlineLevel="2">
      <c r="A197" s="14" t="s">
        <v>805</v>
      </c>
      <c r="B197" s="14" t="s">
        <v>806</v>
      </c>
      <c r="C197" s="54" t="s">
        <v>1430</v>
      </c>
      <c r="D197" s="15"/>
      <c r="E197" s="15"/>
      <c r="F197" s="15">
        <v>0</v>
      </c>
      <c r="G197" s="15">
        <v>51934.36</v>
      </c>
      <c r="H197" s="90">
        <f t="shared" si="80"/>
        <v>-51934.36</v>
      </c>
      <c r="I197" s="103" t="str">
        <f t="shared" si="81"/>
        <v>N.M.</v>
      </c>
      <c r="J197" s="104"/>
      <c r="K197" s="15">
        <v>0</v>
      </c>
      <c r="L197" s="15">
        <v>51934.36</v>
      </c>
      <c r="M197" s="90">
        <f t="shared" si="82"/>
        <v>-51934.36</v>
      </c>
      <c r="N197" s="103" t="str">
        <f t="shared" si="83"/>
        <v>N.M.</v>
      </c>
      <c r="O197" s="104"/>
      <c r="P197" s="15">
        <v>0</v>
      </c>
      <c r="Q197" s="15">
        <v>51934.36</v>
      </c>
      <c r="R197" s="90">
        <f t="shared" si="84"/>
        <v>-51934.36</v>
      </c>
      <c r="S197" s="103" t="str">
        <f t="shared" si="85"/>
        <v>N.M.</v>
      </c>
      <c r="T197" s="104"/>
      <c r="U197" s="15">
        <v>0</v>
      </c>
      <c r="V197" s="15">
        <v>51934.36</v>
      </c>
      <c r="W197" s="90">
        <f t="shared" si="86"/>
        <v>-51934.36</v>
      </c>
      <c r="X197" s="103" t="str">
        <f t="shared" si="87"/>
        <v>N.M.</v>
      </c>
    </row>
    <row r="198" spans="1:24" s="14" customFormat="1" ht="12.75" hidden="1" outlineLevel="2">
      <c r="A198" s="14" t="s">
        <v>807</v>
      </c>
      <c r="B198" s="14" t="s">
        <v>808</v>
      </c>
      <c r="C198" s="54" t="s">
        <v>1431</v>
      </c>
      <c r="D198" s="15"/>
      <c r="E198" s="15"/>
      <c r="F198" s="15">
        <v>101154.08</v>
      </c>
      <c r="G198" s="15">
        <v>67901.77</v>
      </c>
      <c r="H198" s="90">
        <f t="shared" si="80"/>
        <v>33252.31</v>
      </c>
      <c r="I198" s="103">
        <f t="shared" si="81"/>
        <v>0.4897119765802864</v>
      </c>
      <c r="J198" s="104"/>
      <c r="K198" s="15">
        <v>252303.67</v>
      </c>
      <c r="L198" s="15">
        <v>221048.66</v>
      </c>
      <c r="M198" s="90">
        <f t="shared" si="82"/>
        <v>31255.01000000001</v>
      </c>
      <c r="N198" s="103">
        <f t="shared" si="83"/>
        <v>0.14139425228816138</v>
      </c>
      <c r="O198" s="104"/>
      <c r="P198" s="15">
        <v>252303.67</v>
      </c>
      <c r="Q198" s="15">
        <v>221048.66</v>
      </c>
      <c r="R198" s="90">
        <f t="shared" si="84"/>
        <v>31255.01000000001</v>
      </c>
      <c r="S198" s="103">
        <f t="shared" si="85"/>
        <v>0.14139425228816138</v>
      </c>
      <c r="T198" s="104"/>
      <c r="U198" s="15">
        <v>907148.9110000001</v>
      </c>
      <c r="V198" s="15">
        <v>1153803.54</v>
      </c>
      <c r="W198" s="90">
        <f t="shared" si="86"/>
        <v>-246654.62899999996</v>
      </c>
      <c r="X198" s="103">
        <f t="shared" si="87"/>
        <v>-0.21377524028050732</v>
      </c>
    </row>
    <row r="199" spans="1:24" s="14" customFormat="1" ht="12.75" hidden="1" outlineLevel="2">
      <c r="A199" s="14" t="s">
        <v>809</v>
      </c>
      <c r="B199" s="14" t="s">
        <v>810</v>
      </c>
      <c r="C199" s="54" t="s">
        <v>1432</v>
      </c>
      <c r="D199" s="15"/>
      <c r="E199" s="15"/>
      <c r="F199" s="15">
        <v>0</v>
      </c>
      <c r="G199" s="15">
        <v>0</v>
      </c>
      <c r="H199" s="90">
        <f t="shared" si="80"/>
        <v>0</v>
      </c>
      <c r="I199" s="103">
        <f t="shared" si="81"/>
        <v>0</v>
      </c>
      <c r="J199" s="104"/>
      <c r="K199" s="15">
        <v>0</v>
      </c>
      <c r="L199" s="15">
        <v>0</v>
      </c>
      <c r="M199" s="90">
        <f t="shared" si="82"/>
        <v>0</v>
      </c>
      <c r="N199" s="103">
        <f t="shared" si="83"/>
        <v>0</v>
      </c>
      <c r="O199" s="104"/>
      <c r="P199" s="15">
        <v>0</v>
      </c>
      <c r="Q199" s="15">
        <v>0</v>
      </c>
      <c r="R199" s="90">
        <f t="shared" si="84"/>
        <v>0</v>
      </c>
      <c r="S199" s="103">
        <f t="shared" si="85"/>
        <v>0</v>
      </c>
      <c r="T199" s="104"/>
      <c r="U199" s="15">
        <v>0</v>
      </c>
      <c r="V199" s="15">
        <v>-1.35</v>
      </c>
      <c r="W199" s="90">
        <f t="shared" si="86"/>
        <v>1.35</v>
      </c>
      <c r="X199" s="103" t="str">
        <f t="shared" si="87"/>
        <v>N.M.</v>
      </c>
    </row>
    <row r="200" spans="1:24" s="14" customFormat="1" ht="12.75" hidden="1" outlineLevel="2">
      <c r="A200" s="14" t="s">
        <v>811</v>
      </c>
      <c r="B200" s="14" t="s">
        <v>812</v>
      </c>
      <c r="C200" s="54" t="s">
        <v>1433</v>
      </c>
      <c r="D200" s="15"/>
      <c r="E200" s="15"/>
      <c r="F200" s="15">
        <v>346558.63</v>
      </c>
      <c r="G200" s="15">
        <v>401333.16000000003</v>
      </c>
      <c r="H200" s="90">
        <f t="shared" si="80"/>
        <v>-54774.53000000003</v>
      </c>
      <c r="I200" s="103">
        <f t="shared" si="81"/>
        <v>-0.13648144598866443</v>
      </c>
      <c r="J200" s="104"/>
      <c r="K200" s="15">
        <v>1251429.47</v>
      </c>
      <c r="L200" s="15">
        <v>1149832.99</v>
      </c>
      <c r="M200" s="90">
        <f t="shared" si="82"/>
        <v>101596.47999999998</v>
      </c>
      <c r="N200" s="103">
        <f t="shared" si="83"/>
        <v>0.08835759704546309</v>
      </c>
      <c r="O200" s="104"/>
      <c r="P200" s="15">
        <v>1251429.47</v>
      </c>
      <c r="Q200" s="15">
        <v>1149832.99</v>
      </c>
      <c r="R200" s="90">
        <f t="shared" si="84"/>
        <v>101596.47999999998</v>
      </c>
      <c r="S200" s="103">
        <f t="shared" si="85"/>
        <v>0.08835759704546309</v>
      </c>
      <c r="T200" s="104"/>
      <c r="U200" s="15">
        <v>4184410.937</v>
      </c>
      <c r="V200" s="15">
        <v>3481149.26</v>
      </c>
      <c r="W200" s="90">
        <f t="shared" si="86"/>
        <v>703261.6770000001</v>
      </c>
      <c r="X200" s="103">
        <f t="shared" si="87"/>
        <v>0.20201997227777593</v>
      </c>
    </row>
    <row r="201" spans="1:24" s="14" customFormat="1" ht="12.75" hidden="1" outlineLevel="2">
      <c r="A201" s="14" t="s">
        <v>813</v>
      </c>
      <c r="B201" s="14" t="s">
        <v>814</v>
      </c>
      <c r="C201" s="54" t="s">
        <v>1434</v>
      </c>
      <c r="D201" s="15"/>
      <c r="E201" s="15"/>
      <c r="F201" s="15">
        <v>0</v>
      </c>
      <c r="G201" s="15">
        <v>0</v>
      </c>
      <c r="H201" s="90">
        <f t="shared" si="80"/>
        <v>0</v>
      </c>
      <c r="I201" s="103">
        <f t="shared" si="81"/>
        <v>0</v>
      </c>
      <c r="J201" s="104"/>
      <c r="K201" s="15">
        <v>0</v>
      </c>
      <c r="L201" s="15">
        <v>0</v>
      </c>
      <c r="M201" s="90">
        <f t="shared" si="82"/>
        <v>0</v>
      </c>
      <c r="N201" s="103">
        <f t="shared" si="83"/>
        <v>0</v>
      </c>
      <c r="O201" s="104"/>
      <c r="P201" s="15">
        <v>0</v>
      </c>
      <c r="Q201" s="15">
        <v>0</v>
      </c>
      <c r="R201" s="90">
        <f t="shared" si="84"/>
        <v>0</v>
      </c>
      <c r="S201" s="103">
        <f t="shared" si="85"/>
        <v>0</v>
      </c>
      <c r="T201" s="104"/>
      <c r="U201" s="15">
        <v>0</v>
      </c>
      <c r="V201" s="15">
        <v>16.25</v>
      </c>
      <c r="W201" s="90">
        <f t="shared" si="86"/>
        <v>-16.25</v>
      </c>
      <c r="X201" s="103" t="str">
        <f t="shared" si="87"/>
        <v>N.M.</v>
      </c>
    </row>
    <row r="202" spans="1:24" s="14" customFormat="1" ht="12.75" hidden="1" outlineLevel="2">
      <c r="A202" s="14" t="s">
        <v>815</v>
      </c>
      <c r="B202" s="14" t="s">
        <v>816</v>
      </c>
      <c r="C202" s="54" t="s">
        <v>1435</v>
      </c>
      <c r="D202" s="15"/>
      <c r="E202" s="15"/>
      <c r="F202" s="15">
        <v>12.25</v>
      </c>
      <c r="G202" s="15">
        <v>2.7800000000000002</v>
      </c>
      <c r="H202" s="90">
        <f t="shared" si="80"/>
        <v>9.469999999999999</v>
      </c>
      <c r="I202" s="103">
        <f t="shared" si="81"/>
        <v>3.406474820143884</v>
      </c>
      <c r="J202" s="104"/>
      <c r="K202" s="15">
        <v>13.530000000000001</v>
      </c>
      <c r="L202" s="15">
        <v>4.24</v>
      </c>
      <c r="M202" s="90">
        <f t="shared" si="82"/>
        <v>9.290000000000001</v>
      </c>
      <c r="N202" s="103">
        <f t="shared" si="83"/>
        <v>2.191037735849057</v>
      </c>
      <c r="O202" s="104"/>
      <c r="P202" s="15">
        <v>13.530000000000001</v>
      </c>
      <c r="Q202" s="15">
        <v>4.24</v>
      </c>
      <c r="R202" s="90">
        <f t="shared" si="84"/>
        <v>9.290000000000001</v>
      </c>
      <c r="S202" s="103">
        <f t="shared" si="85"/>
        <v>2.191037735849057</v>
      </c>
      <c r="T202" s="104"/>
      <c r="U202" s="15">
        <v>12.07</v>
      </c>
      <c r="V202" s="15">
        <v>4.24</v>
      </c>
      <c r="W202" s="90">
        <f t="shared" si="86"/>
        <v>7.83</v>
      </c>
      <c r="X202" s="103">
        <f t="shared" si="87"/>
        <v>1.846698113207547</v>
      </c>
    </row>
    <row r="203" spans="1:24" s="14" customFormat="1" ht="12.75" hidden="1" outlineLevel="2">
      <c r="A203" s="14" t="s">
        <v>817</v>
      </c>
      <c r="B203" s="14" t="s">
        <v>818</v>
      </c>
      <c r="C203" s="54" t="s">
        <v>1436</v>
      </c>
      <c r="D203" s="15"/>
      <c r="E203" s="15"/>
      <c r="F203" s="15">
        <v>69.62</v>
      </c>
      <c r="G203" s="15">
        <v>57.42</v>
      </c>
      <c r="H203" s="90">
        <f t="shared" si="80"/>
        <v>12.200000000000003</v>
      </c>
      <c r="I203" s="103">
        <f t="shared" si="81"/>
        <v>0.21246952281435044</v>
      </c>
      <c r="J203" s="104"/>
      <c r="K203" s="15">
        <v>100.09</v>
      </c>
      <c r="L203" s="15">
        <v>168.72</v>
      </c>
      <c r="M203" s="90">
        <f t="shared" si="82"/>
        <v>-68.63</v>
      </c>
      <c r="N203" s="103">
        <f t="shared" si="83"/>
        <v>-0.40676861071597914</v>
      </c>
      <c r="O203" s="104"/>
      <c r="P203" s="15">
        <v>100.09</v>
      </c>
      <c r="Q203" s="15">
        <v>168.72</v>
      </c>
      <c r="R203" s="90">
        <f t="shared" si="84"/>
        <v>-68.63</v>
      </c>
      <c r="S203" s="103">
        <f t="shared" si="85"/>
        <v>-0.40676861071597914</v>
      </c>
      <c r="T203" s="104"/>
      <c r="U203" s="15">
        <v>-4.849999999999994</v>
      </c>
      <c r="V203" s="15">
        <v>191.99</v>
      </c>
      <c r="W203" s="90">
        <f t="shared" si="86"/>
        <v>-196.84</v>
      </c>
      <c r="X203" s="103">
        <f t="shared" si="87"/>
        <v>-1.0252617323818949</v>
      </c>
    </row>
    <row r="204" spans="1:24" s="14" customFormat="1" ht="12.75" hidden="1" outlineLevel="2">
      <c r="A204" s="14" t="s">
        <v>819</v>
      </c>
      <c r="B204" s="14" t="s">
        <v>820</v>
      </c>
      <c r="C204" s="54" t="s">
        <v>1437</v>
      </c>
      <c r="D204" s="15"/>
      <c r="E204" s="15"/>
      <c r="F204" s="15">
        <v>42587.46</v>
      </c>
      <c r="G204" s="15">
        <v>2453.48</v>
      </c>
      <c r="H204" s="90">
        <f t="shared" si="80"/>
        <v>40133.979999999996</v>
      </c>
      <c r="I204" s="103" t="str">
        <f t="shared" si="81"/>
        <v>N.M.</v>
      </c>
      <c r="J204" s="104"/>
      <c r="K204" s="15">
        <v>68023.75</v>
      </c>
      <c r="L204" s="15">
        <v>9538.12</v>
      </c>
      <c r="M204" s="90">
        <f t="shared" si="82"/>
        <v>58485.63</v>
      </c>
      <c r="N204" s="103">
        <f t="shared" si="83"/>
        <v>6.131777541066792</v>
      </c>
      <c r="O204" s="104"/>
      <c r="P204" s="15">
        <v>68023.75</v>
      </c>
      <c r="Q204" s="15">
        <v>9538.12</v>
      </c>
      <c r="R204" s="90">
        <f t="shared" si="84"/>
        <v>58485.63</v>
      </c>
      <c r="S204" s="103">
        <f t="shared" si="85"/>
        <v>6.131777541066792</v>
      </c>
      <c r="T204" s="104"/>
      <c r="U204" s="15">
        <v>95302.156</v>
      </c>
      <c r="V204" s="15">
        <v>81286.27</v>
      </c>
      <c r="W204" s="90">
        <f t="shared" si="86"/>
        <v>14015.885999999999</v>
      </c>
      <c r="X204" s="103">
        <f t="shared" si="87"/>
        <v>0.1724262412336056</v>
      </c>
    </row>
    <row r="205" spans="1:24" s="14" customFormat="1" ht="12.75" hidden="1" outlineLevel="2">
      <c r="A205" s="14" t="s">
        <v>821</v>
      </c>
      <c r="B205" s="14" t="s">
        <v>822</v>
      </c>
      <c r="C205" s="54" t="s">
        <v>1438</v>
      </c>
      <c r="D205" s="15"/>
      <c r="E205" s="15"/>
      <c r="F205" s="15">
        <v>543433.87</v>
      </c>
      <c r="G205" s="15">
        <v>292724.35000000003</v>
      </c>
      <c r="H205" s="90">
        <f t="shared" si="80"/>
        <v>250709.51999999996</v>
      </c>
      <c r="I205" s="103">
        <f t="shared" si="81"/>
        <v>0.8564696445649292</v>
      </c>
      <c r="J205" s="104"/>
      <c r="K205" s="15">
        <v>1086568.99</v>
      </c>
      <c r="L205" s="15">
        <v>1127836.77</v>
      </c>
      <c r="M205" s="90">
        <f t="shared" si="82"/>
        <v>-41267.78000000003</v>
      </c>
      <c r="N205" s="103">
        <f t="shared" si="83"/>
        <v>-0.036590206222838456</v>
      </c>
      <c r="O205" s="104"/>
      <c r="P205" s="15">
        <v>1086568.99</v>
      </c>
      <c r="Q205" s="15">
        <v>1127836.77</v>
      </c>
      <c r="R205" s="90">
        <f t="shared" si="84"/>
        <v>-41267.78000000003</v>
      </c>
      <c r="S205" s="103">
        <f t="shared" si="85"/>
        <v>-0.036590206222838456</v>
      </c>
      <c r="T205" s="104"/>
      <c r="U205" s="15">
        <v>9438620.095999999</v>
      </c>
      <c r="V205" s="15">
        <v>4264862.309</v>
      </c>
      <c r="W205" s="90">
        <f t="shared" si="86"/>
        <v>5173757.786999999</v>
      </c>
      <c r="X205" s="103">
        <f t="shared" si="87"/>
        <v>1.2131125021508866</v>
      </c>
    </row>
    <row r="206" spans="1:24" s="14" customFormat="1" ht="12.75" hidden="1" outlineLevel="2">
      <c r="A206" s="14" t="s">
        <v>823</v>
      </c>
      <c r="B206" s="14" t="s">
        <v>824</v>
      </c>
      <c r="C206" s="54" t="s">
        <v>1439</v>
      </c>
      <c r="D206" s="15"/>
      <c r="E206" s="15"/>
      <c r="F206" s="15">
        <v>2337</v>
      </c>
      <c r="G206" s="15">
        <v>824</v>
      </c>
      <c r="H206" s="90">
        <f t="shared" si="80"/>
        <v>1513</v>
      </c>
      <c r="I206" s="103">
        <f t="shared" si="81"/>
        <v>1.8361650485436893</v>
      </c>
      <c r="J206" s="104"/>
      <c r="K206" s="15">
        <v>8778</v>
      </c>
      <c r="L206" s="15">
        <v>3176</v>
      </c>
      <c r="M206" s="90">
        <f t="shared" si="82"/>
        <v>5602</v>
      </c>
      <c r="N206" s="103">
        <f t="shared" si="83"/>
        <v>1.763853904282116</v>
      </c>
      <c r="O206" s="104"/>
      <c r="P206" s="15">
        <v>8778</v>
      </c>
      <c r="Q206" s="15">
        <v>3176</v>
      </c>
      <c r="R206" s="90">
        <f t="shared" si="84"/>
        <v>5602</v>
      </c>
      <c r="S206" s="103">
        <f t="shared" si="85"/>
        <v>1.763853904282116</v>
      </c>
      <c r="T206" s="104"/>
      <c r="U206" s="15">
        <v>40350</v>
      </c>
      <c r="V206" s="15">
        <v>7909</v>
      </c>
      <c r="W206" s="90">
        <f t="shared" si="86"/>
        <v>32441</v>
      </c>
      <c r="X206" s="103">
        <f t="shared" si="87"/>
        <v>4.101782779112404</v>
      </c>
    </row>
    <row r="207" spans="1:24" s="14" customFormat="1" ht="12.75" hidden="1" outlineLevel="2">
      <c r="A207" s="14" t="s">
        <v>825</v>
      </c>
      <c r="B207" s="14" t="s">
        <v>826</v>
      </c>
      <c r="C207" s="54" t="s">
        <v>1440</v>
      </c>
      <c r="D207" s="15"/>
      <c r="E207" s="15"/>
      <c r="F207" s="15">
        <v>-150648.68</v>
      </c>
      <c r="G207" s="15">
        <v>-3626.01</v>
      </c>
      <c r="H207" s="90">
        <f t="shared" si="80"/>
        <v>-147022.66999999998</v>
      </c>
      <c r="I207" s="103" t="str">
        <f t="shared" si="81"/>
        <v>N.M.</v>
      </c>
      <c r="J207" s="104"/>
      <c r="K207" s="15">
        <v>-155505.98</v>
      </c>
      <c r="L207" s="15">
        <v>-3626.01</v>
      </c>
      <c r="M207" s="90">
        <f t="shared" si="82"/>
        <v>-151879.97</v>
      </c>
      <c r="N207" s="103" t="str">
        <f t="shared" si="83"/>
        <v>N.M.</v>
      </c>
      <c r="O207" s="104"/>
      <c r="P207" s="15">
        <v>-155505.98</v>
      </c>
      <c r="Q207" s="15">
        <v>-3626.01</v>
      </c>
      <c r="R207" s="90">
        <f t="shared" si="84"/>
        <v>-151879.97</v>
      </c>
      <c r="S207" s="103" t="str">
        <f t="shared" si="85"/>
        <v>N.M.</v>
      </c>
      <c r="T207" s="104"/>
      <c r="U207" s="15">
        <v>-184583.84000000003</v>
      </c>
      <c r="V207" s="15">
        <v>-42454.520000000004</v>
      </c>
      <c r="W207" s="90">
        <f t="shared" si="86"/>
        <v>-142129.32</v>
      </c>
      <c r="X207" s="103">
        <f t="shared" si="87"/>
        <v>-3.3478018359411434</v>
      </c>
    </row>
    <row r="208" spans="1:24" s="14" customFormat="1" ht="12.75" hidden="1" outlineLevel="2">
      <c r="A208" s="14" t="s">
        <v>827</v>
      </c>
      <c r="B208" s="14" t="s">
        <v>828</v>
      </c>
      <c r="C208" s="54" t="s">
        <v>1441</v>
      </c>
      <c r="D208" s="15"/>
      <c r="E208" s="15"/>
      <c r="F208" s="15">
        <v>2658.32</v>
      </c>
      <c r="G208" s="15">
        <v>0</v>
      </c>
      <c r="H208" s="90">
        <f t="shared" si="80"/>
        <v>2658.32</v>
      </c>
      <c r="I208" s="103" t="str">
        <f t="shared" si="81"/>
        <v>N.M.</v>
      </c>
      <c r="J208" s="104"/>
      <c r="K208" s="15">
        <v>2658.32</v>
      </c>
      <c r="L208" s="15">
        <v>0</v>
      </c>
      <c r="M208" s="90">
        <f t="shared" si="82"/>
        <v>2658.32</v>
      </c>
      <c r="N208" s="103" t="str">
        <f t="shared" si="83"/>
        <v>N.M.</v>
      </c>
      <c r="O208" s="104"/>
      <c r="P208" s="15">
        <v>2658.32</v>
      </c>
      <c r="Q208" s="15">
        <v>0</v>
      </c>
      <c r="R208" s="90">
        <f t="shared" si="84"/>
        <v>2658.32</v>
      </c>
      <c r="S208" s="103" t="str">
        <f t="shared" si="85"/>
        <v>N.M.</v>
      </c>
      <c r="T208" s="104"/>
      <c r="U208" s="15">
        <v>-8214.18</v>
      </c>
      <c r="V208" s="15">
        <v>2257.34</v>
      </c>
      <c r="W208" s="90">
        <f t="shared" si="86"/>
        <v>-10471.52</v>
      </c>
      <c r="X208" s="103">
        <f t="shared" si="87"/>
        <v>-4.638875845021131</v>
      </c>
    </row>
    <row r="209" spans="1:24" s="14" customFormat="1" ht="12.75" hidden="1" outlineLevel="2">
      <c r="A209" s="14" t="s">
        <v>829</v>
      </c>
      <c r="B209" s="14" t="s">
        <v>830</v>
      </c>
      <c r="C209" s="54" t="s">
        <v>1442</v>
      </c>
      <c r="D209" s="15"/>
      <c r="E209" s="15"/>
      <c r="F209" s="15">
        <v>0</v>
      </c>
      <c r="G209" s="15">
        <v>0</v>
      </c>
      <c r="H209" s="90">
        <f t="shared" si="80"/>
        <v>0</v>
      </c>
      <c r="I209" s="103">
        <f t="shared" si="81"/>
        <v>0</v>
      </c>
      <c r="J209" s="104"/>
      <c r="K209" s="15">
        <v>0</v>
      </c>
      <c r="L209" s="15">
        <v>-4.5200000000000005</v>
      </c>
      <c r="M209" s="90">
        <f t="shared" si="82"/>
        <v>4.5200000000000005</v>
      </c>
      <c r="N209" s="103" t="str">
        <f t="shared" si="83"/>
        <v>N.M.</v>
      </c>
      <c r="O209" s="104"/>
      <c r="P209" s="15">
        <v>0</v>
      </c>
      <c r="Q209" s="15">
        <v>-4.5200000000000005</v>
      </c>
      <c r="R209" s="90">
        <f t="shared" si="84"/>
        <v>4.5200000000000005</v>
      </c>
      <c r="S209" s="103" t="str">
        <f t="shared" si="85"/>
        <v>N.M.</v>
      </c>
      <c r="T209" s="104"/>
      <c r="U209" s="15">
        <v>0</v>
      </c>
      <c r="V209" s="15">
        <v>-26.44</v>
      </c>
      <c r="W209" s="90">
        <f t="shared" si="86"/>
        <v>26.44</v>
      </c>
      <c r="X209" s="103" t="str">
        <f t="shared" si="87"/>
        <v>N.M.</v>
      </c>
    </row>
    <row r="210" spans="1:24" s="14" customFormat="1" ht="12.75" hidden="1" outlineLevel="2">
      <c r="A210" s="14" t="s">
        <v>831</v>
      </c>
      <c r="B210" s="14" t="s">
        <v>832</v>
      </c>
      <c r="C210" s="54" t="s">
        <v>1443</v>
      </c>
      <c r="D210" s="15"/>
      <c r="E210" s="15"/>
      <c r="F210" s="15">
        <v>1516445</v>
      </c>
      <c r="G210" s="15">
        <v>149296.72</v>
      </c>
      <c r="H210" s="90">
        <f t="shared" si="80"/>
        <v>1367148.28</v>
      </c>
      <c r="I210" s="103">
        <f t="shared" si="81"/>
        <v>9.157255966507503</v>
      </c>
      <c r="J210" s="104"/>
      <c r="K210" s="15">
        <v>5820559.78</v>
      </c>
      <c r="L210" s="15">
        <v>837166.76</v>
      </c>
      <c r="M210" s="90">
        <f t="shared" si="82"/>
        <v>4983393.0200000005</v>
      </c>
      <c r="N210" s="103">
        <f t="shared" si="83"/>
        <v>5.952688589785864</v>
      </c>
      <c r="O210" s="104"/>
      <c r="P210" s="15">
        <v>5820559.78</v>
      </c>
      <c r="Q210" s="15">
        <v>837166.76</v>
      </c>
      <c r="R210" s="90">
        <f t="shared" si="84"/>
        <v>4983393.0200000005</v>
      </c>
      <c r="S210" s="103">
        <f t="shared" si="85"/>
        <v>5.952688589785864</v>
      </c>
      <c r="T210" s="104"/>
      <c r="U210" s="15">
        <v>12523629.99</v>
      </c>
      <c r="V210" s="15">
        <v>2293178.7800000003</v>
      </c>
      <c r="W210" s="90">
        <f t="shared" si="86"/>
        <v>10230451.21</v>
      </c>
      <c r="X210" s="103">
        <f t="shared" si="87"/>
        <v>4.461253217248068</v>
      </c>
    </row>
    <row r="211" spans="1:24" s="14" customFormat="1" ht="12.75" hidden="1" outlineLevel="2">
      <c r="A211" s="14" t="s">
        <v>833</v>
      </c>
      <c r="B211" s="14" t="s">
        <v>834</v>
      </c>
      <c r="C211" s="54" t="s">
        <v>1444</v>
      </c>
      <c r="D211" s="15"/>
      <c r="E211" s="15"/>
      <c r="F211" s="15">
        <v>0</v>
      </c>
      <c r="G211" s="15">
        <v>0</v>
      </c>
      <c r="H211" s="90">
        <f t="shared" si="80"/>
        <v>0</v>
      </c>
      <c r="I211" s="103">
        <f t="shared" si="81"/>
        <v>0</v>
      </c>
      <c r="J211" s="104"/>
      <c r="K211" s="15">
        <v>0</v>
      </c>
      <c r="L211" s="15">
        <v>0</v>
      </c>
      <c r="M211" s="90">
        <f t="shared" si="82"/>
        <v>0</v>
      </c>
      <c r="N211" s="103">
        <f t="shared" si="83"/>
        <v>0</v>
      </c>
      <c r="O211" s="104"/>
      <c r="P211" s="15">
        <v>0</v>
      </c>
      <c r="Q211" s="15">
        <v>0</v>
      </c>
      <c r="R211" s="90">
        <f t="shared" si="84"/>
        <v>0</v>
      </c>
      <c r="S211" s="103">
        <f t="shared" si="85"/>
        <v>0</v>
      </c>
      <c r="T211" s="104"/>
      <c r="U211" s="15">
        <v>0.76</v>
      </c>
      <c r="V211" s="15">
        <v>0</v>
      </c>
      <c r="W211" s="90">
        <f t="shared" si="86"/>
        <v>0.76</v>
      </c>
      <c r="X211" s="103" t="str">
        <f t="shared" si="87"/>
        <v>N.M.</v>
      </c>
    </row>
    <row r="212" spans="1:24" s="14" customFormat="1" ht="12.75" hidden="1" outlineLevel="2">
      <c r="A212" s="14" t="s">
        <v>835</v>
      </c>
      <c r="B212" s="14" t="s">
        <v>836</v>
      </c>
      <c r="C212" s="54" t="s">
        <v>1445</v>
      </c>
      <c r="D212" s="15"/>
      <c r="E212" s="15"/>
      <c r="F212" s="15">
        <v>25294.03</v>
      </c>
      <c r="G212" s="15">
        <v>-19879.99</v>
      </c>
      <c r="H212" s="90">
        <f t="shared" si="80"/>
        <v>45174.020000000004</v>
      </c>
      <c r="I212" s="103">
        <f t="shared" si="81"/>
        <v>2.272336153086596</v>
      </c>
      <c r="J212" s="104"/>
      <c r="K212" s="15">
        <v>79092.14</v>
      </c>
      <c r="L212" s="15">
        <v>-7632.3</v>
      </c>
      <c r="M212" s="90">
        <f t="shared" si="82"/>
        <v>86724.44</v>
      </c>
      <c r="N212" s="103" t="str">
        <f t="shared" si="83"/>
        <v>N.M.</v>
      </c>
      <c r="O212" s="104"/>
      <c r="P212" s="15">
        <v>79092.14</v>
      </c>
      <c r="Q212" s="15">
        <v>-7632.3</v>
      </c>
      <c r="R212" s="90">
        <f t="shared" si="84"/>
        <v>86724.44</v>
      </c>
      <c r="S212" s="103" t="str">
        <f t="shared" si="85"/>
        <v>N.M.</v>
      </c>
      <c r="T212" s="104"/>
      <c r="U212" s="15">
        <v>398497.14</v>
      </c>
      <c r="V212" s="15">
        <v>511263</v>
      </c>
      <c r="W212" s="90">
        <f t="shared" si="86"/>
        <v>-112765.85999999999</v>
      </c>
      <c r="X212" s="103">
        <f t="shared" si="87"/>
        <v>-0.22056331085957714</v>
      </c>
    </row>
    <row r="213" spans="1:24" s="14" customFormat="1" ht="12.75" hidden="1" outlineLevel="2">
      <c r="A213" s="14" t="s">
        <v>837</v>
      </c>
      <c r="B213" s="14" t="s">
        <v>838</v>
      </c>
      <c r="C213" s="54" t="s">
        <v>1446</v>
      </c>
      <c r="D213" s="15"/>
      <c r="E213" s="15"/>
      <c r="F213" s="15">
        <v>26897.940000000002</v>
      </c>
      <c r="G213" s="15">
        <v>32965.16</v>
      </c>
      <c r="H213" s="90">
        <f t="shared" si="80"/>
        <v>-6067.220000000001</v>
      </c>
      <c r="I213" s="103">
        <f t="shared" si="81"/>
        <v>-0.18404946313016532</v>
      </c>
      <c r="J213" s="104"/>
      <c r="K213" s="15">
        <v>92178.38</v>
      </c>
      <c r="L213" s="15">
        <v>104746.92</v>
      </c>
      <c r="M213" s="90">
        <f t="shared" si="82"/>
        <v>-12568.539999999994</v>
      </c>
      <c r="N213" s="103">
        <f t="shared" si="83"/>
        <v>-0.11998959014737612</v>
      </c>
      <c r="O213" s="104"/>
      <c r="P213" s="15">
        <v>92178.38</v>
      </c>
      <c r="Q213" s="15">
        <v>104746.92</v>
      </c>
      <c r="R213" s="90">
        <f t="shared" si="84"/>
        <v>-12568.539999999994</v>
      </c>
      <c r="S213" s="103">
        <f t="shared" si="85"/>
        <v>-0.11998959014737612</v>
      </c>
      <c r="T213" s="104"/>
      <c r="U213" s="15">
        <v>366151.8</v>
      </c>
      <c r="V213" s="15">
        <v>428161.48</v>
      </c>
      <c r="W213" s="90">
        <f t="shared" si="86"/>
        <v>-62009.67999999999</v>
      </c>
      <c r="X213" s="103">
        <f t="shared" si="87"/>
        <v>-0.1448277878710621</v>
      </c>
    </row>
    <row r="214" spans="1:24" s="14" customFormat="1" ht="12.75" hidden="1" outlineLevel="2">
      <c r="A214" s="14" t="s">
        <v>839</v>
      </c>
      <c r="B214" s="14" t="s">
        <v>840</v>
      </c>
      <c r="C214" s="54" t="s">
        <v>1447</v>
      </c>
      <c r="D214" s="15"/>
      <c r="E214" s="15"/>
      <c r="F214" s="15">
        <v>182734.92</v>
      </c>
      <c r="G214" s="15">
        <v>183146.64</v>
      </c>
      <c r="H214" s="90">
        <f t="shared" si="80"/>
        <v>-411.72000000000116</v>
      </c>
      <c r="I214" s="103">
        <f t="shared" si="81"/>
        <v>-0.002248034689579897</v>
      </c>
      <c r="J214" s="104"/>
      <c r="K214" s="15">
        <v>559976.76</v>
      </c>
      <c r="L214" s="15">
        <v>618026.25</v>
      </c>
      <c r="M214" s="90">
        <f t="shared" si="82"/>
        <v>-58049.48999999999</v>
      </c>
      <c r="N214" s="103">
        <f t="shared" si="83"/>
        <v>-0.09392722396500147</v>
      </c>
      <c r="O214" s="104"/>
      <c r="P214" s="15">
        <v>559976.76</v>
      </c>
      <c r="Q214" s="15">
        <v>618026.25</v>
      </c>
      <c r="R214" s="90">
        <f t="shared" si="84"/>
        <v>-58049.48999999999</v>
      </c>
      <c r="S214" s="103">
        <f t="shared" si="85"/>
        <v>-0.09392722396500147</v>
      </c>
      <c r="T214" s="104"/>
      <c r="U214" s="15">
        <v>2394930.73</v>
      </c>
      <c r="V214" s="15">
        <v>2671918.4069999997</v>
      </c>
      <c r="W214" s="90">
        <f t="shared" si="86"/>
        <v>-276987.6769999997</v>
      </c>
      <c r="X214" s="103">
        <f t="shared" si="87"/>
        <v>-0.10366621835245275</v>
      </c>
    </row>
    <row r="215" spans="1:24" s="14" customFormat="1" ht="12.75" hidden="1" outlineLevel="2">
      <c r="A215" s="14" t="s">
        <v>841</v>
      </c>
      <c r="B215" s="14" t="s">
        <v>842</v>
      </c>
      <c r="C215" s="54" t="s">
        <v>1448</v>
      </c>
      <c r="D215" s="15"/>
      <c r="E215" s="15"/>
      <c r="F215" s="15">
        <v>7369.13</v>
      </c>
      <c r="G215" s="15">
        <v>4897.52</v>
      </c>
      <c r="H215" s="90">
        <f t="shared" si="80"/>
        <v>2471.6099999999997</v>
      </c>
      <c r="I215" s="103">
        <f t="shared" si="81"/>
        <v>0.504665626684526</v>
      </c>
      <c r="J215" s="104"/>
      <c r="K215" s="15">
        <v>11671.85</v>
      </c>
      <c r="L215" s="15">
        <v>6375.92</v>
      </c>
      <c r="M215" s="90">
        <f t="shared" si="82"/>
        <v>5295.93</v>
      </c>
      <c r="N215" s="103">
        <f t="shared" si="83"/>
        <v>0.8306142486103967</v>
      </c>
      <c r="O215" s="104"/>
      <c r="P215" s="15">
        <v>11671.85</v>
      </c>
      <c r="Q215" s="15">
        <v>6375.92</v>
      </c>
      <c r="R215" s="90">
        <f t="shared" si="84"/>
        <v>5295.93</v>
      </c>
      <c r="S215" s="103">
        <f t="shared" si="85"/>
        <v>0.8306142486103967</v>
      </c>
      <c r="T215" s="104"/>
      <c r="U215" s="15">
        <v>13408.73</v>
      </c>
      <c r="V215" s="15">
        <v>11414.54</v>
      </c>
      <c r="W215" s="90">
        <f t="shared" si="86"/>
        <v>1994.1899999999987</v>
      </c>
      <c r="X215" s="103">
        <f t="shared" si="87"/>
        <v>0.1747061204393693</v>
      </c>
    </row>
    <row r="216" spans="1:24" s="14" customFormat="1" ht="12.75" hidden="1" outlineLevel="2">
      <c r="A216" s="14" t="s">
        <v>843</v>
      </c>
      <c r="B216" s="14" t="s">
        <v>844</v>
      </c>
      <c r="C216" s="54" t="s">
        <v>1449</v>
      </c>
      <c r="D216" s="15"/>
      <c r="E216" s="15"/>
      <c r="F216" s="15">
        <v>0</v>
      </c>
      <c r="G216" s="15">
        <v>4</v>
      </c>
      <c r="H216" s="90">
        <f t="shared" si="80"/>
        <v>-4</v>
      </c>
      <c r="I216" s="103" t="str">
        <f t="shared" si="81"/>
        <v>N.M.</v>
      </c>
      <c r="J216" s="104"/>
      <c r="K216" s="15">
        <v>0</v>
      </c>
      <c r="L216" s="15">
        <v>16</v>
      </c>
      <c r="M216" s="90">
        <f t="shared" si="82"/>
        <v>-16</v>
      </c>
      <c r="N216" s="103" t="str">
        <f t="shared" si="83"/>
        <v>N.M.</v>
      </c>
      <c r="O216" s="104"/>
      <c r="P216" s="15">
        <v>0</v>
      </c>
      <c r="Q216" s="15">
        <v>16</v>
      </c>
      <c r="R216" s="90">
        <f t="shared" si="84"/>
        <v>-16</v>
      </c>
      <c r="S216" s="103" t="str">
        <f t="shared" si="85"/>
        <v>N.M.</v>
      </c>
      <c r="T216" s="104"/>
      <c r="U216" s="15">
        <v>48</v>
      </c>
      <c r="V216" s="15">
        <v>348</v>
      </c>
      <c r="W216" s="90">
        <f t="shared" si="86"/>
        <v>-300</v>
      </c>
      <c r="X216" s="103">
        <f t="shared" si="87"/>
        <v>-0.8620689655172413</v>
      </c>
    </row>
    <row r="217" spans="1:24" s="14" customFormat="1" ht="12.75" hidden="1" outlineLevel="2">
      <c r="A217" s="14" t="s">
        <v>845</v>
      </c>
      <c r="B217" s="14" t="s">
        <v>846</v>
      </c>
      <c r="C217" s="54" t="s">
        <v>1429</v>
      </c>
      <c r="D217" s="15"/>
      <c r="E217" s="15"/>
      <c r="F217" s="15">
        <v>47468.42</v>
      </c>
      <c r="G217" s="15">
        <v>51442.12</v>
      </c>
      <c r="H217" s="90">
        <f t="shared" si="80"/>
        <v>-3973.7000000000044</v>
      </c>
      <c r="I217" s="103">
        <f t="shared" si="81"/>
        <v>-0.07724603884909884</v>
      </c>
      <c r="J217" s="104"/>
      <c r="K217" s="15">
        <v>155546.85</v>
      </c>
      <c r="L217" s="15">
        <v>151292.55000000002</v>
      </c>
      <c r="M217" s="90">
        <f t="shared" si="82"/>
        <v>4254.299999999988</v>
      </c>
      <c r="N217" s="103">
        <f t="shared" si="83"/>
        <v>0.028119692608789975</v>
      </c>
      <c r="O217" s="104"/>
      <c r="P217" s="15">
        <v>155546.85</v>
      </c>
      <c r="Q217" s="15">
        <v>151292.55000000002</v>
      </c>
      <c r="R217" s="90">
        <f t="shared" si="84"/>
        <v>4254.299999999988</v>
      </c>
      <c r="S217" s="103">
        <f t="shared" si="85"/>
        <v>0.028119692608789975</v>
      </c>
      <c r="T217" s="104"/>
      <c r="U217" s="15">
        <v>621384.03</v>
      </c>
      <c r="V217" s="15">
        <v>564500.81</v>
      </c>
      <c r="W217" s="90">
        <f t="shared" si="86"/>
        <v>56883.21999999997</v>
      </c>
      <c r="X217" s="103">
        <f t="shared" si="87"/>
        <v>0.10076729562177239</v>
      </c>
    </row>
    <row r="218" spans="1:24" s="14" customFormat="1" ht="12.75" hidden="1" outlineLevel="2">
      <c r="A218" s="14" t="s">
        <v>847</v>
      </c>
      <c r="B218" s="14" t="s">
        <v>848</v>
      </c>
      <c r="C218" s="54" t="s">
        <v>1450</v>
      </c>
      <c r="D218" s="15"/>
      <c r="E218" s="15"/>
      <c r="F218" s="15">
        <v>0</v>
      </c>
      <c r="G218" s="15">
        <v>-47.31</v>
      </c>
      <c r="H218" s="90">
        <f t="shared" si="80"/>
        <v>47.31</v>
      </c>
      <c r="I218" s="103" t="str">
        <f t="shared" si="81"/>
        <v>N.M.</v>
      </c>
      <c r="J218" s="104"/>
      <c r="K218" s="15">
        <v>0</v>
      </c>
      <c r="L218" s="15">
        <v>-996.9300000000001</v>
      </c>
      <c r="M218" s="90">
        <f t="shared" si="82"/>
        <v>996.9300000000001</v>
      </c>
      <c r="N218" s="103" t="str">
        <f t="shared" si="83"/>
        <v>N.M.</v>
      </c>
      <c r="O218" s="104"/>
      <c r="P218" s="15">
        <v>0</v>
      </c>
      <c r="Q218" s="15">
        <v>-996.9300000000001</v>
      </c>
      <c r="R218" s="90">
        <f t="shared" si="84"/>
        <v>996.9300000000001</v>
      </c>
      <c r="S218" s="103" t="str">
        <f t="shared" si="85"/>
        <v>N.M.</v>
      </c>
      <c r="T218" s="104"/>
      <c r="U218" s="15">
        <v>996.9300000000001</v>
      </c>
      <c r="V218" s="15">
        <v>865.27</v>
      </c>
      <c r="W218" s="90">
        <f t="shared" si="86"/>
        <v>131.66000000000008</v>
      </c>
      <c r="X218" s="103">
        <f t="shared" si="87"/>
        <v>0.15216059727021633</v>
      </c>
    </row>
    <row r="219" spans="1:24" s="14" customFormat="1" ht="12.75" hidden="1" outlineLevel="2">
      <c r="A219" s="14" t="s">
        <v>849</v>
      </c>
      <c r="B219" s="14" t="s">
        <v>850</v>
      </c>
      <c r="C219" s="54" t="s">
        <v>1451</v>
      </c>
      <c r="D219" s="15"/>
      <c r="E219" s="15"/>
      <c r="F219" s="15">
        <v>724.8100000000001</v>
      </c>
      <c r="G219" s="15">
        <v>988.44</v>
      </c>
      <c r="H219" s="90">
        <f t="shared" si="80"/>
        <v>-263.63</v>
      </c>
      <c r="I219" s="103">
        <f t="shared" si="81"/>
        <v>-0.2667132046457043</v>
      </c>
      <c r="J219" s="104"/>
      <c r="K219" s="15">
        <v>1665.16</v>
      </c>
      <c r="L219" s="15">
        <v>3087.59</v>
      </c>
      <c r="M219" s="90">
        <f t="shared" si="82"/>
        <v>-1422.43</v>
      </c>
      <c r="N219" s="103">
        <f t="shared" si="83"/>
        <v>-0.46069264377718544</v>
      </c>
      <c r="O219" s="104"/>
      <c r="P219" s="15">
        <v>1665.16</v>
      </c>
      <c r="Q219" s="15">
        <v>3087.59</v>
      </c>
      <c r="R219" s="90">
        <f t="shared" si="84"/>
        <v>-1422.43</v>
      </c>
      <c r="S219" s="103">
        <f t="shared" si="85"/>
        <v>-0.46069264377718544</v>
      </c>
      <c r="T219" s="104"/>
      <c r="U219" s="15">
        <v>12730.49</v>
      </c>
      <c r="V219" s="15">
        <v>10034.96</v>
      </c>
      <c r="W219" s="90">
        <f t="shared" si="86"/>
        <v>2695.5300000000007</v>
      </c>
      <c r="X219" s="103">
        <f t="shared" si="87"/>
        <v>0.26861392571569803</v>
      </c>
    </row>
    <row r="220" spans="1:24" s="14" customFormat="1" ht="12.75" hidden="1" outlineLevel="2">
      <c r="A220" s="14" t="s">
        <v>851</v>
      </c>
      <c r="B220" s="14" t="s">
        <v>852</v>
      </c>
      <c r="C220" s="54" t="s">
        <v>1452</v>
      </c>
      <c r="D220" s="15"/>
      <c r="E220" s="15"/>
      <c r="F220" s="15">
        <v>62365.840000000004</v>
      </c>
      <c r="G220" s="15">
        <v>65749.67</v>
      </c>
      <c r="H220" s="90">
        <f t="shared" si="80"/>
        <v>-3383.8299999999945</v>
      </c>
      <c r="I220" s="103">
        <f t="shared" si="81"/>
        <v>-0.05146535336222972</v>
      </c>
      <c r="J220" s="104"/>
      <c r="K220" s="15">
        <v>207545.52000000002</v>
      </c>
      <c r="L220" s="15">
        <v>196380.85</v>
      </c>
      <c r="M220" s="90">
        <f t="shared" si="82"/>
        <v>11164.670000000013</v>
      </c>
      <c r="N220" s="103">
        <f t="shared" si="83"/>
        <v>0.056852131967042675</v>
      </c>
      <c r="O220" s="104"/>
      <c r="P220" s="15">
        <v>207545.52000000002</v>
      </c>
      <c r="Q220" s="15">
        <v>196380.85</v>
      </c>
      <c r="R220" s="90">
        <f t="shared" si="84"/>
        <v>11164.670000000013</v>
      </c>
      <c r="S220" s="103">
        <f t="shared" si="85"/>
        <v>0.056852131967042675</v>
      </c>
      <c r="T220" s="104"/>
      <c r="U220" s="15">
        <v>820045.7200000001</v>
      </c>
      <c r="V220" s="15">
        <v>742328.39</v>
      </c>
      <c r="W220" s="90">
        <f t="shared" si="86"/>
        <v>77717.33000000007</v>
      </c>
      <c r="X220" s="103">
        <f t="shared" si="87"/>
        <v>0.10469400207097034</v>
      </c>
    </row>
    <row r="221" spans="1:24" s="14" customFormat="1" ht="12.75" hidden="1" outlineLevel="2">
      <c r="A221" s="14" t="s">
        <v>853</v>
      </c>
      <c r="B221" s="14" t="s">
        <v>854</v>
      </c>
      <c r="C221" s="54" t="s">
        <v>1453</v>
      </c>
      <c r="D221" s="15"/>
      <c r="E221" s="15"/>
      <c r="F221" s="15">
        <v>50.85</v>
      </c>
      <c r="G221" s="15">
        <v>54.51</v>
      </c>
      <c r="H221" s="90">
        <f t="shared" si="80"/>
        <v>-3.6599999999999966</v>
      </c>
      <c r="I221" s="103">
        <f t="shared" si="81"/>
        <v>-0.06714364336818926</v>
      </c>
      <c r="J221" s="104"/>
      <c r="K221" s="15">
        <v>71.68</v>
      </c>
      <c r="L221" s="15">
        <v>88.73</v>
      </c>
      <c r="M221" s="90">
        <f t="shared" si="82"/>
        <v>-17.049999999999997</v>
      </c>
      <c r="N221" s="103">
        <f t="shared" si="83"/>
        <v>-0.19215597881212665</v>
      </c>
      <c r="O221" s="104"/>
      <c r="P221" s="15">
        <v>71.68</v>
      </c>
      <c r="Q221" s="15">
        <v>88.73</v>
      </c>
      <c r="R221" s="90">
        <f t="shared" si="84"/>
        <v>-17.049999999999997</v>
      </c>
      <c r="S221" s="103">
        <f t="shared" si="85"/>
        <v>-0.19215597881212665</v>
      </c>
      <c r="T221" s="104"/>
      <c r="U221" s="15">
        <v>7.510000000000005</v>
      </c>
      <c r="V221" s="15">
        <v>823.74</v>
      </c>
      <c r="W221" s="90">
        <f t="shared" si="86"/>
        <v>-816.23</v>
      </c>
      <c r="X221" s="103">
        <f t="shared" si="87"/>
        <v>-0.9908830456211911</v>
      </c>
    </row>
    <row r="222" spans="1:24" s="14" customFormat="1" ht="12.75" hidden="1" outlineLevel="2">
      <c r="A222" s="14" t="s">
        <v>855</v>
      </c>
      <c r="B222" s="14" t="s">
        <v>856</v>
      </c>
      <c r="C222" s="54" t="s">
        <v>1454</v>
      </c>
      <c r="D222" s="15"/>
      <c r="E222" s="15"/>
      <c r="F222" s="15">
        <v>5185.09</v>
      </c>
      <c r="G222" s="15">
        <v>7486.110000000001</v>
      </c>
      <c r="H222" s="90">
        <f t="shared" si="80"/>
        <v>-2301.0200000000004</v>
      </c>
      <c r="I222" s="103">
        <f t="shared" si="81"/>
        <v>-0.30737191946150944</v>
      </c>
      <c r="J222" s="104"/>
      <c r="K222" s="15">
        <v>15813.49</v>
      </c>
      <c r="L222" s="15">
        <v>24430.69</v>
      </c>
      <c r="M222" s="90">
        <f t="shared" si="82"/>
        <v>-8617.199999999999</v>
      </c>
      <c r="N222" s="103">
        <f t="shared" si="83"/>
        <v>-0.3527202874744839</v>
      </c>
      <c r="O222" s="104"/>
      <c r="P222" s="15">
        <v>15813.49</v>
      </c>
      <c r="Q222" s="15">
        <v>24430.69</v>
      </c>
      <c r="R222" s="90">
        <f t="shared" si="84"/>
        <v>-8617.199999999999</v>
      </c>
      <c r="S222" s="103">
        <f t="shared" si="85"/>
        <v>-0.3527202874744839</v>
      </c>
      <c r="T222" s="104"/>
      <c r="U222" s="15">
        <v>86845.08</v>
      </c>
      <c r="V222" s="15">
        <v>82546.89</v>
      </c>
      <c r="W222" s="90">
        <f t="shared" si="86"/>
        <v>4298.190000000002</v>
      </c>
      <c r="X222" s="103">
        <f t="shared" si="87"/>
        <v>0.052069678215617844</v>
      </c>
    </row>
    <row r="223" spans="1:24" s="14" customFormat="1" ht="12.75" hidden="1" outlineLevel="2">
      <c r="A223" s="14" t="s">
        <v>857</v>
      </c>
      <c r="B223" s="14" t="s">
        <v>858</v>
      </c>
      <c r="C223" s="54" t="s">
        <v>1455</v>
      </c>
      <c r="D223" s="15"/>
      <c r="E223" s="15"/>
      <c r="F223" s="15">
        <v>71724.52</v>
      </c>
      <c r="G223" s="15">
        <v>93087.97</v>
      </c>
      <c r="H223" s="90">
        <f t="shared" si="80"/>
        <v>-21363.449999999997</v>
      </c>
      <c r="I223" s="103">
        <f t="shared" si="81"/>
        <v>-0.22949743130073624</v>
      </c>
      <c r="J223" s="104"/>
      <c r="K223" s="15">
        <v>254722.6</v>
      </c>
      <c r="L223" s="15">
        <v>338723.16000000003</v>
      </c>
      <c r="M223" s="90">
        <f t="shared" si="82"/>
        <v>-84000.56000000003</v>
      </c>
      <c r="N223" s="103">
        <f t="shared" si="83"/>
        <v>-0.24799178184332013</v>
      </c>
      <c r="O223" s="104"/>
      <c r="P223" s="15">
        <v>254722.6</v>
      </c>
      <c r="Q223" s="15">
        <v>338723.16000000003</v>
      </c>
      <c r="R223" s="90">
        <f t="shared" si="84"/>
        <v>-84000.56000000003</v>
      </c>
      <c r="S223" s="103">
        <f t="shared" si="85"/>
        <v>-0.24799178184332013</v>
      </c>
      <c r="T223" s="104"/>
      <c r="U223" s="15">
        <v>1118792.35</v>
      </c>
      <c r="V223" s="15">
        <v>987017.54</v>
      </c>
      <c r="W223" s="90">
        <f t="shared" si="86"/>
        <v>131774.81000000006</v>
      </c>
      <c r="X223" s="103">
        <f t="shared" si="87"/>
        <v>0.13350807322025915</v>
      </c>
    </row>
    <row r="224" spans="1:24" s="14" customFormat="1" ht="12.75" hidden="1" outlineLevel="2">
      <c r="A224" s="14" t="s">
        <v>859</v>
      </c>
      <c r="B224" s="14" t="s">
        <v>860</v>
      </c>
      <c r="C224" s="54" t="s">
        <v>1456</v>
      </c>
      <c r="D224" s="15"/>
      <c r="E224" s="15"/>
      <c r="F224" s="15">
        <v>0</v>
      </c>
      <c r="G224" s="15">
        <v>0</v>
      </c>
      <c r="H224" s="90">
        <f t="shared" si="80"/>
        <v>0</v>
      </c>
      <c r="I224" s="103">
        <f t="shared" si="81"/>
        <v>0</v>
      </c>
      <c r="J224" s="104"/>
      <c r="K224" s="15">
        <v>0</v>
      </c>
      <c r="L224" s="15">
        <v>0</v>
      </c>
      <c r="M224" s="90">
        <f t="shared" si="82"/>
        <v>0</v>
      </c>
      <c r="N224" s="103">
        <f t="shared" si="83"/>
        <v>0</v>
      </c>
      <c r="O224" s="104"/>
      <c r="P224" s="15">
        <v>0</v>
      </c>
      <c r="Q224" s="15">
        <v>0</v>
      </c>
      <c r="R224" s="90">
        <f t="shared" si="84"/>
        <v>0</v>
      </c>
      <c r="S224" s="103">
        <f t="shared" si="85"/>
        <v>0</v>
      </c>
      <c r="T224" s="104"/>
      <c r="U224" s="15">
        <v>-75895.97</v>
      </c>
      <c r="V224" s="15">
        <v>18109.82</v>
      </c>
      <c r="W224" s="90">
        <f t="shared" si="86"/>
        <v>-94005.79000000001</v>
      </c>
      <c r="X224" s="103">
        <f t="shared" si="87"/>
        <v>-5.190873791125479</v>
      </c>
    </row>
    <row r="225" spans="1:24" s="14" customFormat="1" ht="12.75" hidden="1" outlineLevel="2">
      <c r="A225" s="14" t="s">
        <v>861</v>
      </c>
      <c r="B225" s="14" t="s">
        <v>862</v>
      </c>
      <c r="C225" s="54" t="s">
        <v>1457</v>
      </c>
      <c r="D225" s="15"/>
      <c r="E225" s="15"/>
      <c r="F225" s="15">
        <v>0</v>
      </c>
      <c r="G225" s="15">
        <v>0</v>
      </c>
      <c r="H225" s="90">
        <f aca="true" t="shared" si="88" ref="H225:H256">+F225-G225</f>
        <v>0</v>
      </c>
      <c r="I225" s="103">
        <f aca="true" t="shared" si="89" ref="I225:I256">IF(G225&lt;0,IF(H225=0,0,IF(OR(G225=0,F225=0),"N.M.",IF(ABS(H225/G225)&gt;=10,"N.M.",H225/(-G225)))),IF(H225=0,0,IF(OR(G225=0,F225=0),"N.M.",IF(ABS(H225/G225)&gt;=10,"N.M.",H225/G225))))</f>
        <v>0</v>
      </c>
      <c r="J225" s="104"/>
      <c r="K225" s="15">
        <v>0</v>
      </c>
      <c r="L225" s="15">
        <v>0</v>
      </c>
      <c r="M225" s="90">
        <f aca="true" t="shared" si="90" ref="M225:M256">+K225-L225</f>
        <v>0</v>
      </c>
      <c r="N225" s="103">
        <f aca="true" t="shared" si="91" ref="N225:N256">IF(L225&lt;0,IF(M225=0,0,IF(OR(L225=0,K225=0),"N.M.",IF(ABS(M225/L225)&gt;=10,"N.M.",M225/(-L225)))),IF(M225=0,0,IF(OR(L225=0,K225=0),"N.M.",IF(ABS(M225/L225)&gt;=10,"N.M.",M225/L225))))</f>
        <v>0</v>
      </c>
      <c r="O225" s="104"/>
      <c r="P225" s="15">
        <v>0</v>
      </c>
      <c r="Q225" s="15">
        <v>0</v>
      </c>
      <c r="R225" s="90">
        <f aca="true" t="shared" si="92" ref="R225:R256">+P225-Q225</f>
        <v>0</v>
      </c>
      <c r="S225" s="103">
        <f aca="true" t="shared" si="93" ref="S225:S256">IF(Q225&lt;0,IF(R225=0,0,IF(OR(Q225=0,P225=0),"N.M.",IF(ABS(R225/Q225)&gt;=10,"N.M.",R225/(-Q225)))),IF(R225=0,0,IF(OR(Q225=0,P225=0),"N.M.",IF(ABS(R225/Q225)&gt;=10,"N.M.",R225/Q225))))</f>
        <v>0</v>
      </c>
      <c r="T225" s="104"/>
      <c r="U225" s="15">
        <v>-7872.8</v>
      </c>
      <c r="V225" s="15">
        <v>2891.34</v>
      </c>
      <c r="W225" s="90">
        <f aca="true" t="shared" si="94" ref="W225:W256">+U225-V225</f>
        <v>-10764.14</v>
      </c>
      <c r="X225" s="103">
        <f aca="true" t="shared" si="95" ref="X225:X256">IF(V225&lt;0,IF(W225=0,0,IF(OR(V225=0,U225=0),"N.M.",IF(ABS(W225/V225)&gt;=10,"N.M.",W225/(-V225)))),IF(W225=0,0,IF(OR(V225=0,U225=0),"N.M.",IF(ABS(W225/V225)&gt;=10,"N.M.",W225/V225))))</f>
        <v>-3.722889732788257</v>
      </c>
    </row>
    <row r="226" spans="1:24" s="14" customFormat="1" ht="12.75" hidden="1" outlineLevel="2">
      <c r="A226" s="14" t="s">
        <v>863</v>
      </c>
      <c r="B226" s="14" t="s">
        <v>864</v>
      </c>
      <c r="C226" s="54" t="s">
        <v>1458</v>
      </c>
      <c r="D226" s="15"/>
      <c r="E226" s="15"/>
      <c r="F226" s="15">
        <v>7534.5</v>
      </c>
      <c r="G226" s="15">
        <v>5018.37</v>
      </c>
      <c r="H226" s="90">
        <f t="shared" si="88"/>
        <v>2516.13</v>
      </c>
      <c r="I226" s="103">
        <f t="shared" si="89"/>
        <v>0.5013839154944734</v>
      </c>
      <c r="J226" s="104"/>
      <c r="K226" s="15">
        <v>21986.600000000002</v>
      </c>
      <c r="L226" s="15">
        <v>15916.15</v>
      </c>
      <c r="M226" s="90">
        <f t="shared" si="90"/>
        <v>6070.450000000003</v>
      </c>
      <c r="N226" s="103">
        <f t="shared" si="91"/>
        <v>0.3814019093813518</v>
      </c>
      <c r="O226" s="104"/>
      <c r="P226" s="15">
        <v>21986.600000000002</v>
      </c>
      <c r="Q226" s="15">
        <v>15916.15</v>
      </c>
      <c r="R226" s="90">
        <f t="shared" si="92"/>
        <v>6070.450000000003</v>
      </c>
      <c r="S226" s="103">
        <f t="shared" si="93"/>
        <v>0.3814019093813518</v>
      </c>
      <c r="T226" s="104"/>
      <c r="U226" s="15">
        <v>98213.54000000001</v>
      </c>
      <c r="V226" s="15">
        <v>52438.91</v>
      </c>
      <c r="W226" s="90">
        <f t="shared" si="94"/>
        <v>45774.630000000005</v>
      </c>
      <c r="X226" s="103">
        <f t="shared" si="95"/>
        <v>0.8729134530065557</v>
      </c>
    </row>
    <row r="227" spans="1:24" s="14" customFormat="1" ht="12.75" hidden="1" outlineLevel="2">
      <c r="A227" s="14" t="s">
        <v>865</v>
      </c>
      <c r="B227" s="14" t="s">
        <v>866</v>
      </c>
      <c r="C227" s="54" t="s">
        <v>1459</v>
      </c>
      <c r="D227" s="15"/>
      <c r="E227" s="15"/>
      <c r="F227" s="15">
        <v>1323.4</v>
      </c>
      <c r="G227" s="15">
        <v>1747.31</v>
      </c>
      <c r="H227" s="90">
        <f t="shared" si="88"/>
        <v>-423.90999999999985</v>
      </c>
      <c r="I227" s="103">
        <f t="shared" si="89"/>
        <v>-0.24260720765061716</v>
      </c>
      <c r="J227" s="104"/>
      <c r="K227" s="15">
        <v>4972.85</v>
      </c>
      <c r="L227" s="15">
        <v>6695.87</v>
      </c>
      <c r="M227" s="90">
        <f t="shared" si="90"/>
        <v>-1723.0199999999995</v>
      </c>
      <c r="N227" s="103">
        <f t="shared" si="91"/>
        <v>-0.25732578440142945</v>
      </c>
      <c r="O227" s="104"/>
      <c r="P227" s="15">
        <v>4972.85</v>
      </c>
      <c r="Q227" s="15">
        <v>6695.87</v>
      </c>
      <c r="R227" s="90">
        <f t="shared" si="92"/>
        <v>-1723.0199999999995</v>
      </c>
      <c r="S227" s="103">
        <f t="shared" si="93"/>
        <v>-0.25732578440142945</v>
      </c>
      <c r="T227" s="104"/>
      <c r="U227" s="15">
        <v>20331.010000000002</v>
      </c>
      <c r="V227" s="15">
        <v>18225.71</v>
      </c>
      <c r="W227" s="90">
        <f t="shared" si="94"/>
        <v>2105.300000000003</v>
      </c>
      <c r="X227" s="103">
        <f t="shared" si="95"/>
        <v>0.11551264669524551</v>
      </c>
    </row>
    <row r="228" spans="1:24" s="14" customFormat="1" ht="12.75" hidden="1" outlineLevel="2">
      <c r="A228" s="14" t="s">
        <v>867</v>
      </c>
      <c r="B228" s="14" t="s">
        <v>868</v>
      </c>
      <c r="C228" s="54" t="s">
        <v>1460</v>
      </c>
      <c r="D228" s="15"/>
      <c r="E228" s="15"/>
      <c r="F228" s="15">
        <v>19085.38</v>
      </c>
      <c r="G228" s="15">
        <v>22218.74</v>
      </c>
      <c r="H228" s="90">
        <f t="shared" si="88"/>
        <v>-3133.3600000000006</v>
      </c>
      <c r="I228" s="103">
        <f t="shared" si="89"/>
        <v>-0.1410232983508516</v>
      </c>
      <c r="J228" s="104"/>
      <c r="K228" s="15">
        <v>75788.8</v>
      </c>
      <c r="L228" s="15">
        <v>90832.71</v>
      </c>
      <c r="M228" s="90">
        <f t="shared" si="90"/>
        <v>-15043.910000000003</v>
      </c>
      <c r="N228" s="103">
        <f t="shared" si="91"/>
        <v>-0.16562216408604347</v>
      </c>
      <c r="O228" s="104"/>
      <c r="P228" s="15">
        <v>75788.8</v>
      </c>
      <c r="Q228" s="15">
        <v>90832.71</v>
      </c>
      <c r="R228" s="90">
        <f t="shared" si="92"/>
        <v>-15043.910000000003</v>
      </c>
      <c r="S228" s="103">
        <f t="shared" si="93"/>
        <v>-0.16562216408604347</v>
      </c>
      <c r="T228" s="104"/>
      <c r="U228" s="15">
        <v>260156.46000000002</v>
      </c>
      <c r="V228" s="15">
        <v>221034.97000000003</v>
      </c>
      <c r="W228" s="90">
        <f t="shared" si="94"/>
        <v>39121.48999999999</v>
      </c>
      <c r="X228" s="103">
        <f t="shared" si="95"/>
        <v>0.17699231031180263</v>
      </c>
    </row>
    <row r="229" spans="1:24" s="14" customFormat="1" ht="12.75" hidden="1" outlineLevel="2">
      <c r="A229" s="14" t="s">
        <v>869</v>
      </c>
      <c r="B229" s="14" t="s">
        <v>870</v>
      </c>
      <c r="C229" s="54" t="s">
        <v>1461</v>
      </c>
      <c r="D229" s="15"/>
      <c r="E229" s="15"/>
      <c r="F229" s="15">
        <v>5338.47</v>
      </c>
      <c r="G229" s="15">
        <v>7187.64</v>
      </c>
      <c r="H229" s="90">
        <f t="shared" si="88"/>
        <v>-1849.17</v>
      </c>
      <c r="I229" s="103">
        <f t="shared" si="89"/>
        <v>-0.2572708148989098</v>
      </c>
      <c r="J229" s="104"/>
      <c r="K229" s="15">
        <v>41144.83</v>
      </c>
      <c r="L229" s="15">
        <v>30101.99</v>
      </c>
      <c r="M229" s="90">
        <f t="shared" si="90"/>
        <v>11042.84</v>
      </c>
      <c r="N229" s="103">
        <f t="shared" si="91"/>
        <v>0.3668475074239278</v>
      </c>
      <c r="O229" s="104"/>
      <c r="P229" s="15">
        <v>41144.83</v>
      </c>
      <c r="Q229" s="15">
        <v>30101.99</v>
      </c>
      <c r="R229" s="90">
        <f t="shared" si="92"/>
        <v>11042.84</v>
      </c>
      <c r="S229" s="103">
        <f t="shared" si="93"/>
        <v>0.3668475074239278</v>
      </c>
      <c r="T229" s="104"/>
      <c r="U229" s="15">
        <v>212452.13</v>
      </c>
      <c r="V229" s="15">
        <v>203491.688</v>
      </c>
      <c r="W229" s="90">
        <f t="shared" si="94"/>
        <v>8960.44200000001</v>
      </c>
      <c r="X229" s="103">
        <f t="shared" si="95"/>
        <v>0.04403345457530437</v>
      </c>
    </row>
    <row r="230" spans="1:24" s="14" customFormat="1" ht="12.75" hidden="1" outlineLevel="2">
      <c r="A230" s="14" t="s">
        <v>871</v>
      </c>
      <c r="B230" s="14" t="s">
        <v>872</v>
      </c>
      <c r="C230" s="54" t="s">
        <v>1462</v>
      </c>
      <c r="D230" s="15"/>
      <c r="E230" s="15"/>
      <c r="F230" s="15">
        <v>1469.54</v>
      </c>
      <c r="G230" s="15">
        <v>26910.41</v>
      </c>
      <c r="H230" s="90">
        <f t="shared" si="88"/>
        <v>-25440.87</v>
      </c>
      <c r="I230" s="103">
        <f t="shared" si="89"/>
        <v>-0.9453913931448833</v>
      </c>
      <c r="J230" s="104"/>
      <c r="K230" s="15">
        <v>27489.37</v>
      </c>
      <c r="L230" s="15">
        <v>-27739.16</v>
      </c>
      <c r="M230" s="90">
        <f t="shared" si="90"/>
        <v>55228.53</v>
      </c>
      <c r="N230" s="103">
        <f t="shared" si="91"/>
        <v>1.9909950409457244</v>
      </c>
      <c r="O230" s="104"/>
      <c r="P230" s="15">
        <v>27489.37</v>
      </c>
      <c r="Q230" s="15">
        <v>-27739.16</v>
      </c>
      <c r="R230" s="90">
        <f t="shared" si="92"/>
        <v>55228.53</v>
      </c>
      <c r="S230" s="103">
        <f t="shared" si="93"/>
        <v>1.9909950409457244</v>
      </c>
      <c r="T230" s="104"/>
      <c r="U230" s="15">
        <v>176336.61</v>
      </c>
      <c r="V230" s="15">
        <v>208016.02</v>
      </c>
      <c r="W230" s="90">
        <f t="shared" si="94"/>
        <v>-31679.410000000003</v>
      </c>
      <c r="X230" s="103">
        <f t="shared" si="95"/>
        <v>-0.15229312626979405</v>
      </c>
    </row>
    <row r="231" spans="1:24" s="14" customFormat="1" ht="12.75" hidden="1" outlineLevel="2">
      <c r="A231" s="14" t="s">
        <v>873</v>
      </c>
      <c r="B231" s="14" t="s">
        <v>874</v>
      </c>
      <c r="C231" s="54" t="s">
        <v>1463</v>
      </c>
      <c r="D231" s="15"/>
      <c r="E231" s="15"/>
      <c r="F231" s="15">
        <v>23802</v>
      </c>
      <c r="G231" s="15">
        <v>8800.5</v>
      </c>
      <c r="H231" s="90">
        <f t="shared" si="88"/>
        <v>15001.5</v>
      </c>
      <c r="I231" s="103">
        <f t="shared" si="89"/>
        <v>1.7046190557354697</v>
      </c>
      <c r="J231" s="104"/>
      <c r="K231" s="15">
        <v>72170.64</v>
      </c>
      <c r="L231" s="15">
        <v>32740.5</v>
      </c>
      <c r="M231" s="90">
        <f t="shared" si="90"/>
        <v>39430.14</v>
      </c>
      <c r="N231" s="103">
        <f t="shared" si="91"/>
        <v>1.20432308608604</v>
      </c>
      <c r="O231" s="104"/>
      <c r="P231" s="15">
        <v>72170.64</v>
      </c>
      <c r="Q231" s="15">
        <v>32740.5</v>
      </c>
      <c r="R231" s="90">
        <f t="shared" si="92"/>
        <v>39430.14</v>
      </c>
      <c r="S231" s="103">
        <f t="shared" si="93"/>
        <v>1.20432308608604</v>
      </c>
      <c r="T231" s="104"/>
      <c r="U231" s="15">
        <v>153505.14</v>
      </c>
      <c r="V231" s="15">
        <v>108943.5</v>
      </c>
      <c r="W231" s="90">
        <f t="shared" si="94"/>
        <v>44561.640000000014</v>
      </c>
      <c r="X231" s="103">
        <f t="shared" si="95"/>
        <v>0.4090344077434635</v>
      </c>
    </row>
    <row r="232" spans="1:24" s="14" customFormat="1" ht="12.75" hidden="1" outlineLevel="2">
      <c r="A232" s="14" t="s">
        <v>875</v>
      </c>
      <c r="B232" s="14" t="s">
        <v>876</v>
      </c>
      <c r="C232" s="54" t="s">
        <v>1464</v>
      </c>
      <c r="D232" s="15"/>
      <c r="E232" s="15"/>
      <c r="F232" s="15">
        <v>0</v>
      </c>
      <c r="G232" s="15">
        <v>-760408</v>
      </c>
      <c r="H232" s="90">
        <f t="shared" si="88"/>
        <v>760408</v>
      </c>
      <c r="I232" s="103" t="str">
        <f t="shared" si="89"/>
        <v>N.M.</v>
      </c>
      <c r="J232" s="104"/>
      <c r="K232" s="15">
        <v>0</v>
      </c>
      <c r="L232" s="15">
        <v>-2198020</v>
      </c>
      <c r="M232" s="90">
        <f t="shared" si="90"/>
        <v>2198020</v>
      </c>
      <c r="N232" s="103" t="str">
        <f t="shared" si="91"/>
        <v>N.M.</v>
      </c>
      <c r="O232" s="104"/>
      <c r="P232" s="15">
        <v>0</v>
      </c>
      <c r="Q232" s="15">
        <v>-2198020</v>
      </c>
      <c r="R232" s="90">
        <f t="shared" si="92"/>
        <v>2198020</v>
      </c>
      <c r="S232" s="103" t="str">
        <f t="shared" si="93"/>
        <v>N.M.</v>
      </c>
      <c r="T232" s="104"/>
      <c r="U232" s="15">
        <v>-5815800</v>
      </c>
      <c r="V232" s="15">
        <v>-8711007</v>
      </c>
      <c r="W232" s="90">
        <f t="shared" si="94"/>
        <v>2895207</v>
      </c>
      <c r="X232" s="103">
        <f t="shared" si="95"/>
        <v>0.33236191866221665</v>
      </c>
    </row>
    <row r="233" spans="1:24" s="14" customFormat="1" ht="12.75" hidden="1" outlineLevel="2">
      <c r="A233" s="14" t="s">
        <v>877</v>
      </c>
      <c r="B233" s="14" t="s">
        <v>878</v>
      </c>
      <c r="C233" s="54" t="s">
        <v>1465</v>
      </c>
      <c r="D233" s="15"/>
      <c r="E233" s="15"/>
      <c r="F233" s="15">
        <v>236447.55000000002</v>
      </c>
      <c r="G233" s="15">
        <v>129039.67</v>
      </c>
      <c r="H233" s="90">
        <f t="shared" si="88"/>
        <v>107407.88000000002</v>
      </c>
      <c r="I233" s="103">
        <f t="shared" si="89"/>
        <v>0.8323632569736115</v>
      </c>
      <c r="J233" s="104"/>
      <c r="K233" s="15">
        <v>701306.98</v>
      </c>
      <c r="L233" s="15">
        <v>390467.13</v>
      </c>
      <c r="M233" s="90">
        <f t="shared" si="90"/>
        <v>310839.85</v>
      </c>
      <c r="N233" s="103">
        <f t="shared" si="91"/>
        <v>0.7960717461672125</v>
      </c>
      <c r="O233" s="104"/>
      <c r="P233" s="15">
        <v>701306.98</v>
      </c>
      <c r="Q233" s="15">
        <v>390467.13</v>
      </c>
      <c r="R233" s="90">
        <f t="shared" si="92"/>
        <v>310839.85</v>
      </c>
      <c r="S233" s="103">
        <f t="shared" si="93"/>
        <v>0.7960717461672125</v>
      </c>
      <c r="T233" s="104"/>
      <c r="U233" s="15">
        <v>2457306.43</v>
      </c>
      <c r="V233" s="15">
        <v>1215149.99</v>
      </c>
      <c r="W233" s="90">
        <f t="shared" si="94"/>
        <v>1242156.4400000002</v>
      </c>
      <c r="X233" s="103">
        <f t="shared" si="95"/>
        <v>1.0222247872462231</v>
      </c>
    </row>
    <row r="234" spans="1:24" s="14" customFormat="1" ht="12.75" hidden="1" outlineLevel="2">
      <c r="A234" s="14" t="s">
        <v>879</v>
      </c>
      <c r="B234" s="14" t="s">
        <v>880</v>
      </c>
      <c r="C234" s="54" t="s">
        <v>1466</v>
      </c>
      <c r="D234" s="15"/>
      <c r="E234" s="15"/>
      <c r="F234" s="15">
        <v>4642.93</v>
      </c>
      <c r="G234" s="15">
        <v>0</v>
      </c>
      <c r="H234" s="90">
        <f t="shared" si="88"/>
        <v>4642.93</v>
      </c>
      <c r="I234" s="103" t="str">
        <f t="shared" si="89"/>
        <v>N.M.</v>
      </c>
      <c r="J234" s="104"/>
      <c r="K234" s="15">
        <v>12789.550000000001</v>
      </c>
      <c r="L234" s="15">
        <v>0</v>
      </c>
      <c r="M234" s="90">
        <f t="shared" si="90"/>
        <v>12789.550000000001</v>
      </c>
      <c r="N234" s="103" t="str">
        <f t="shared" si="91"/>
        <v>N.M.</v>
      </c>
      <c r="O234" s="104"/>
      <c r="P234" s="15">
        <v>12789.550000000001</v>
      </c>
      <c r="Q234" s="15">
        <v>0</v>
      </c>
      <c r="R234" s="90">
        <f t="shared" si="92"/>
        <v>12789.550000000001</v>
      </c>
      <c r="S234" s="103" t="str">
        <f t="shared" si="93"/>
        <v>N.M.</v>
      </c>
      <c r="T234" s="104"/>
      <c r="U234" s="15">
        <v>25836.95</v>
      </c>
      <c r="V234" s="15">
        <v>0</v>
      </c>
      <c r="W234" s="90">
        <f t="shared" si="94"/>
        <v>25836.95</v>
      </c>
      <c r="X234" s="103" t="str">
        <f t="shared" si="95"/>
        <v>N.M.</v>
      </c>
    </row>
    <row r="235" spans="1:24" s="14" customFormat="1" ht="12.75" hidden="1" outlineLevel="2">
      <c r="A235" s="14" t="s">
        <v>881</v>
      </c>
      <c r="B235" s="14" t="s">
        <v>882</v>
      </c>
      <c r="C235" s="54" t="s">
        <v>1467</v>
      </c>
      <c r="D235" s="15"/>
      <c r="E235" s="15"/>
      <c r="F235" s="15">
        <v>17053.31</v>
      </c>
      <c r="G235" s="15">
        <v>0</v>
      </c>
      <c r="H235" s="90">
        <f t="shared" si="88"/>
        <v>17053.31</v>
      </c>
      <c r="I235" s="103" t="str">
        <f t="shared" si="89"/>
        <v>N.M.</v>
      </c>
      <c r="J235" s="104"/>
      <c r="K235" s="15">
        <v>47215.700000000004</v>
      </c>
      <c r="L235" s="15">
        <v>0</v>
      </c>
      <c r="M235" s="90">
        <f t="shared" si="90"/>
        <v>47215.700000000004</v>
      </c>
      <c r="N235" s="103" t="str">
        <f t="shared" si="91"/>
        <v>N.M.</v>
      </c>
      <c r="O235" s="104"/>
      <c r="P235" s="15">
        <v>47215.700000000004</v>
      </c>
      <c r="Q235" s="15">
        <v>0</v>
      </c>
      <c r="R235" s="90">
        <f t="shared" si="92"/>
        <v>47215.700000000004</v>
      </c>
      <c r="S235" s="103" t="str">
        <f t="shared" si="93"/>
        <v>N.M.</v>
      </c>
      <c r="T235" s="104"/>
      <c r="U235" s="15">
        <v>169956.47</v>
      </c>
      <c r="V235" s="15">
        <v>0</v>
      </c>
      <c r="W235" s="90">
        <f t="shared" si="94"/>
        <v>169956.47</v>
      </c>
      <c r="X235" s="103" t="str">
        <f t="shared" si="95"/>
        <v>N.M.</v>
      </c>
    </row>
    <row r="236" spans="1:24" s="14" customFormat="1" ht="12.75" hidden="1" outlineLevel="2">
      <c r="A236" s="14" t="s">
        <v>883</v>
      </c>
      <c r="B236" s="14" t="s">
        <v>884</v>
      </c>
      <c r="C236" s="54" t="s">
        <v>1468</v>
      </c>
      <c r="D236" s="15"/>
      <c r="E236" s="15"/>
      <c r="F236" s="15">
        <v>0</v>
      </c>
      <c r="G236" s="15">
        <v>0</v>
      </c>
      <c r="H236" s="90">
        <f t="shared" si="88"/>
        <v>0</v>
      </c>
      <c r="I236" s="103">
        <f t="shared" si="89"/>
        <v>0</v>
      </c>
      <c r="J236" s="104"/>
      <c r="K236" s="15">
        <v>0</v>
      </c>
      <c r="L236" s="15">
        <v>0</v>
      </c>
      <c r="M236" s="90">
        <f t="shared" si="90"/>
        <v>0</v>
      </c>
      <c r="N236" s="103">
        <f t="shared" si="91"/>
        <v>0</v>
      </c>
      <c r="O236" s="104"/>
      <c r="P236" s="15">
        <v>0</v>
      </c>
      <c r="Q236" s="15">
        <v>0</v>
      </c>
      <c r="R236" s="90">
        <f t="shared" si="92"/>
        <v>0</v>
      </c>
      <c r="S236" s="103">
        <f t="shared" si="93"/>
        <v>0</v>
      </c>
      <c r="T236" s="104"/>
      <c r="U236" s="15">
        <v>53803.46</v>
      </c>
      <c r="V236" s="15">
        <v>0</v>
      </c>
      <c r="W236" s="90">
        <f t="shared" si="94"/>
        <v>53803.46</v>
      </c>
      <c r="X236" s="103" t="str">
        <f t="shared" si="95"/>
        <v>N.M.</v>
      </c>
    </row>
    <row r="237" spans="1:24" s="14" customFormat="1" ht="12.75" hidden="1" outlineLevel="2">
      <c r="A237" s="14" t="s">
        <v>885</v>
      </c>
      <c r="B237" s="14" t="s">
        <v>886</v>
      </c>
      <c r="C237" s="54" t="s">
        <v>1469</v>
      </c>
      <c r="D237" s="15"/>
      <c r="E237" s="15"/>
      <c r="F237" s="15">
        <v>0</v>
      </c>
      <c r="G237" s="15">
        <v>-18300.75</v>
      </c>
      <c r="H237" s="90">
        <f t="shared" si="88"/>
        <v>18300.75</v>
      </c>
      <c r="I237" s="103" t="str">
        <f t="shared" si="89"/>
        <v>N.M.</v>
      </c>
      <c r="J237" s="104"/>
      <c r="K237" s="15">
        <v>0</v>
      </c>
      <c r="L237" s="15">
        <v>-55319.22</v>
      </c>
      <c r="M237" s="90">
        <f t="shared" si="90"/>
        <v>55319.22</v>
      </c>
      <c r="N237" s="103" t="str">
        <f t="shared" si="91"/>
        <v>N.M.</v>
      </c>
      <c r="O237" s="104"/>
      <c r="P237" s="15">
        <v>0</v>
      </c>
      <c r="Q237" s="15">
        <v>-55319.22</v>
      </c>
      <c r="R237" s="90">
        <f t="shared" si="92"/>
        <v>55319.22</v>
      </c>
      <c r="S237" s="103" t="str">
        <f t="shared" si="93"/>
        <v>N.M.</v>
      </c>
      <c r="T237" s="104"/>
      <c r="U237" s="15">
        <v>-196163.65</v>
      </c>
      <c r="V237" s="15">
        <v>-188059.929</v>
      </c>
      <c r="W237" s="90">
        <f t="shared" si="94"/>
        <v>-8103.72099999999</v>
      </c>
      <c r="X237" s="103">
        <f t="shared" si="95"/>
        <v>-0.04309116271122271</v>
      </c>
    </row>
    <row r="238" spans="1:24" s="14" customFormat="1" ht="12.75" hidden="1" outlineLevel="2">
      <c r="A238" s="14" t="s">
        <v>887</v>
      </c>
      <c r="B238" s="14" t="s">
        <v>888</v>
      </c>
      <c r="C238" s="54" t="s">
        <v>1470</v>
      </c>
      <c r="D238" s="15"/>
      <c r="E238" s="15"/>
      <c r="F238" s="15">
        <v>76905.86</v>
      </c>
      <c r="G238" s="15">
        <v>99553.05</v>
      </c>
      <c r="H238" s="90">
        <f t="shared" si="88"/>
        <v>-22647.190000000002</v>
      </c>
      <c r="I238" s="103">
        <f t="shared" si="89"/>
        <v>-0.22748866056841052</v>
      </c>
      <c r="J238" s="104"/>
      <c r="K238" s="15">
        <v>171422.65</v>
      </c>
      <c r="L238" s="15">
        <v>250305</v>
      </c>
      <c r="M238" s="90">
        <f t="shared" si="90"/>
        <v>-78882.35</v>
      </c>
      <c r="N238" s="103">
        <f t="shared" si="91"/>
        <v>-0.3151449231937037</v>
      </c>
      <c r="O238" s="104"/>
      <c r="P238" s="15">
        <v>171422.65</v>
      </c>
      <c r="Q238" s="15">
        <v>250305</v>
      </c>
      <c r="R238" s="90">
        <f t="shared" si="92"/>
        <v>-78882.35</v>
      </c>
      <c r="S238" s="103">
        <f t="shared" si="93"/>
        <v>-0.3151449231937037</v>
      </c>
      <c r="T238" s="104"/>
      <c r="U238" s="15">
        <v>2333673.9699999997</v>
      </c>
      <c r="V238" s="15">
        <v>887033.62</v>
      </c>
      <c r="W238" s="90">
        <f t="shared" si="94"/>
        <v>1446640.3499999996</v>
      </c>
      <c r="X238" s="103">
        <f t="shared" si="95"/>
        <v>1.6308743179317144</v>
      </c>
    </row>
    <row r="239" spans="1:24" s="14" customFormat="1" ht="12.75" hidden="1" outlineLevel="2">
      <c r="A239" s="14" t="s">
        <v>889</v>
      </c>
      <c r="B239" s="14" t="s">
        <v>890</v>
      </c>
      <c r="C239" s="54" t="s">
        <v>1471</v>
      </c>
      <c r="D239" s="15"/>
      <c r="E239" s="15"/>
      <c r="F239" s="15">
        <v>28.43</v>
      </c>
      <c r="G239" s="15">
        <v>401</v>
      </c>
      <c r="H239" s="90">
        <f t="shared" si="88"/>
        <v>-372.57</v>
      </c>
      <c r="I239" s="103">
        <f t="shared" si="89"/>
        <v>-0.9291022443890274</v>
      </c>
      <c r="J239" s="104"/>
      <c r="K239" s="15">
        <v>28.43</v>
      </c>
      <c r="L239" s="15">
        <v>401</v>
      </c>
      <c r="M239" s="90">
        <f t="shared" si="90"/>
        <v>-372.57</v>
      </c>
      <c r="N239" s="103">
        <f t="shared" si="91"/>
        <v>-0.9291022443890274</v>
      </c>
      <c r="O239" s="104"/>
      <c r="P239" s="15">
        <v>28.43</v>
      </c>
      <c r="Q239" s="15">
        <v>401</v>
      </c>
      <c r="R239" s="90">
        <f t="shared" si="92"/>
        <v>-372.57</v>
      </c>
      <c r="S239" s="103">
        <f t="shared" si="93"/>
        <v>-0.9291022443890274</v>
      </c>
      <c r="T239" s="104"/>
      <c r="U239" s="15">
        <v>4403.9800000000005</v>
      </c>
      <c r="V239" s="15">
        <v>4483.93</v>
      </c>
      <c r="W239" s="90">
        <f t="shared" si="94"/>
        <v>-79.94999999999982</v>
      </c>
      <c r="X239" s="103">
        <f t="shared" si="95"/>
        <v>-0.01783034079479381</v>
      </c>
    </row>
    <row r="240" spans="1:24" s="14" customFormat="1" ht="12.75" hidden="1" outlineLevel="2">
      <c r="A240" s="14" t="s">
        <v>891</v>
      </c>
      <c r="B240" s="14" t="s">
        <v>892</v>
      </c>
      <c r="C240" s="54" t="s">
        <v>1472</v>
      </c>
      <c r="D240" s="15"/>
      <c r="E240" s="15"/>
      <c r="F240" s="15">
        <v>5962.89</v>
      </c>
      <c r="G240" s="15">
        <v>8664.55</v>
      </c>
      <c r="H240" s="90">
        <f t="shared" si="88"/>
        <v>-2701.659999999999</v>
      </c>
      <c r="I240" s="103">
        <f t="shared" si="89"/>
        <v>-0.31180615265651407</v>
      </c>
      <c r="J240" s="104"/>
      <c r="K240" s="15">
        <v>18045.23</v>
      </c>
      <c r="L240" s="15">
        <v>26194.08</v>
      </c>
      <c r="M240" s="90">
        <f t="shared" si="90"/>
        <v>-8148.850000000002</v>
      </c>
      <c r="N240" s="103">
        <f t="shared" si="91"/>
        <v>-0.31109510240481825</v>
      </c>
      <c r="O240" s="104"/>
      <c r="P240" s="15">
        <v>18045.23</v>
      </c>
      <c r="Q240" s="15">
        <v>26194.08</v>
      </c>
      <c r="R240" s="90">
        <f t="shared" si="92"/>
        <v>-8148.850000000002</v>
      </c>
      <c r="S240" s="103">
        <f t="shared" si="93"/>
        <v>-0.31109510240481825</v>
      </c>
      <c r="T240" s="104"/>
      <c r="U240" s="15">
        <v>93611.8</v>
      </c>
      <c r="V240" s="15">
        <v>92081.74</v>
      </c>
      <c r="W240" s="90">
        <f t="shared" si="94"/>
        <v>1530.0599999999977</v>
      </c>
      <c r="X240" s="103">
        <f t="shared" si="95"/>
        <v>0.01661632371412614</v>
      </c>
    </row>
    <row r="241" spans="1:24" s="14" customFormat="1" ht="12.75" hidden="1" outlineLevel="2">
      <c r="A241" s="14" t="s">
        <v>893</v>
      </c>
      <c r="B241" s="14" t="s">
        <v>894</v>
      </c>
      <c r="C241" s="54" t="s">
        <v>1473</v>
      </c>
      <c r="D241" s="15"/>
      <c r="E241" s="15"/>
      <c r="F241" s="15">
        <v>86961.66</v>
      </c>
      <c r="G241" s="15">
        <v>110420.8</v>
      </c>
      <c r="H241" s="90">
        <f t="shared" si="88"/>
        <v>-23459.14</v>
      </c>
      <c r="I241" s="103">
        <f t="shared" si="89"/>
        <v>-0.21245218292205814</v>
      </c>
      <c r="J241" s="104"/>
      <c r="K241" s="15">
        <v>284958.15</v>
      </c>
      <c r="L241" s="15">
        <v>360267.5</v>
      </c>
      <c r="M241" s="90">
        <f t="shared" si="90"/>
        <v>-75309.34999999998</v>
      </c>
      <c r="N241" s="103">
        <f t="shared" si="91"/>
        <v>-0.20903731255247832</v>
      </c>
      <c r="O241" s="104"/>
      <c r="P241" s="15">
        <v>284958.15</v>
      </c>
      <c r="Q241" s="15">
        <v>360267.5</v>
      </c>
      <c r="R241" s="90">
        <f t="shared" si="92"/>
        <v>-75309.34999999998</v>
      </c>
      <c r="S241" s="103">
        <f t="shared" si="93"/>
        <v>-0.20903731255247832</v>
      </c>
      <c r="T241" s="104"/>
      <c r="U241" s="15">
        <v>1197947.9</v>
      </c>
      <c r="V241" s="15">
        <v>1110595</v>
      </c>
      <c r="W241" s="90">
        <f t="shared" si="94"/>
        <v>87352.8999999999</v>
      </c>
      <c r="X241" s="103">
        <f t="shared" si="95"/>
        <v>0.07865414485028287</v>
      </c>
    </row>
    <row r="242" spans="1:24" s="14" customFormat="1" ht="12.75" hidden="1" outlineLevel="2">
      <c r="A242" s="14" t="s">
        <v>895</v>
      </c>
      <c r="B242" s="14" t="s">
        <v>896</v>
      </c>
      <c r="C242" s="54" t="s">
        <v>1429</v>
      </c>
      <c r="D242" s="15"/>
      <c r="E242" s="15"/>
      <c r="F242" s="15">
        <v>66584.06</v>
      </c>
      <c r="G242" s="15">
        <v>63388.92</v>
      </c>
      <c r="H242" s="90">
        <f t="shared" si="88"/>
        <v>3195.1399999999994</v>
      </c>
      <c r="I242" s="103">
        <f t="shared" si="89"/>
        <v>0.05040533897722188</v>
      </c>
      <c r="J242" s="104"/>
      <c r="K242" s="15">
        <v>149881.65</v>
      </c>
      <c r="L242" s="15">
        <v>242702.54</v>
      </c>
      <c r="M242" s="90">
        <f t="shared" si="90"/>
        <v>-92820.89000000001</v>
      </c>
      <c r="N242" s="103">
        <f t="shared" si="91"/>
        <v>-0.38244713054919</v>
      </c>
      <c r="O242" s="104"/>
      <c r="P242" s="15">
        <v>149881.65</v>
      </c>
      <c r="Q242" s="15">
        <v>242702.54</v>
      </c>
      <c r="R242" s="90">
        <f t="shared" si="92"/>
        <v>-92820.89000000001</v>
      </c>
      <c r="S242" s="103">
        <f t="shared" si="93"/>
        <v>-0.38244713054919</v>
      </c>
      <c r="T242" s="104"/>
      <c r="U242" s="15">
        <v>721084.53</v>
      </c>
      <c r="V242" s="15">
        <v>897330.8300000001</v>
      </c>
      <c r="W242" s="90">
        <f t="shared" si="94"/>
        <v>-176246.30000000005</v>
      </c>
      <c r="X242" s="103">
        <f t="shared" si="95"/>
        <v>-0.19641172921697123</v>
      </c>
    </row>
    <row r="243" spans="1:24" s="14" customFormat="1" ht="12.75" hidden="1" outlineLevel="2">
      <c r="A243" s="14" t="s">
        <v>897</v>
      </c>
      <c r="B243" s="14" t="s">
        <v>898</v>
      </c>
      <c r="C243" s="54" t="s">
        <v>1450</v>
      </c>
      <c r="D243" s="15"/>
      <c r="E243" s="15"/>
      <c r="F243" s="15">
        <v>176</v>
      </c>
      <c r="G243" s="15">
        <v>242.81</v>
      </c>
      <c r="H243" s="90">
        <f t="shared" si="88"/>
        <v>-66.81</v>
      </c>
      <c r="I243" s="103">
        <f t="shared" si="89"/>
        <v>-0.2751534121329435</v>
      </c>
      <c r="J243" s="104"/>
      <c r="K243" s="15">
        <v>579</v>
      </c>
      <c r="L243" s="15">
        <v>17.25</v>
      </c>
      <c r="M243" s="90">
        <f t="shared" si="90"/>
        <v>561.75</v>
      </c>
      <c r="N243" s="103" t="str">
        <f t="shared" si="91"/>
        <v>N.M.</v>
      </c>
      <c r="O243" s="104"/>
      <c r="P243" s="15">
        <v>579</v>
      </c>
      <c r="Q243" s="15">
        <v>17.25</v>
      </c>
      <c r="R243" s="90">
        <f t="shared" si="92"/>
        <v>561.75</v>
      </c>
      <c r="S243" s="103" t="str">
        <f t="shared" si="93"/>
        <v>N.M.</v>
      </c>
      <c r="T243" s="104"/>
      <c r="U243" s="15">
        <v>3347.28</v>
      </c>
      <c r="V243" s="15">
        <v>2404.27</v>
      </c>
      <c r="W243" s="90">
        <f t="shared" si="94"/>
        <v>943.0100000000002</v>
      </c>
      <c r="X243" s="103">
        <f t="shared" si="95"/>
        <v>0.3922230032400688</v>
      </c>
    </row>
    <row r="244" spans="1:24" s="14" customFormat="1" ht="12.75" hidden="1" outlineLevel="2">
      <c r="A244" s="14" t="s">
        <v>899</v>
      </c>
      <c r="B244" s="14" t="s">
        <v>900</v>
      </c>
      <c r="C244" s="54" t="s">
        <v>1474</v>
      </c>
      <c r="D244" s="15"/>
      <c r="E244" s="15"/>
      <c r="F244" s="15">
        <v>14047.68</v>
      </c>
      <c r="G244" s="15">
        <v>14013.1</v>
      </c>
      <c r="H244" s="90">
        <f t="shared" si="88"/>
        <v>34.57999999999993</v>
      </c>
      <c r="I244" s="103">
        <f t="shared" si="89"/>
        <v>0.0024676909463287873</v>
      </c>
      <c r="J244" s="104"/>
      <c r="K244" s="15">
        <v>43378.72</v>
      </c>
      <c r="L244" s="15">
        <v>53153.72</v>
      </c>
      <c r="M244" s="90">
        <f t="shared" si="90"/>
        <v>-9775</v>
      </c>
      <c r="N244" s="103">
        <f t="shared" si="91"/>
        <v>-0.18390058118227662</v>
      </c>
      <c r="O244" s="104"/>
      <c r="P244" s="15">
        <v>43378.72</v>
      </c>
      <c r="Q244" s="15">
        <v>53153.72</v>
      </c>
      <c r="R244" s="90">
        <f t="shared" si="92"/>
        <v>-9775</v>
      </c>
      <c r="S244" s="103">
        <f t="shared" si="93"/>
        <v>-0.18390058118227662</v>
      </c>
      <c r="T244" s="104"/>
      <c r="U244" s="15">
        <v>194667.42</v>
      </c>
      <c r="V244" s="15">
        <v>233893.2</v>
      </c>
      <c r="W244" s="90">
        <f t="shared" si="94"/>
        <v>-39225.78</v>
      </c>
      <c r="X244" s="103">
        <f t="shared" si="95"/>
        <v>-0.16770808215031474</v>
      </c>
    </row>
    <row r="245" spans="1:24" s="14" customFormat="1" ht="12.75" hidden="1" outlineLevel="2">
      <c r="A245" s="14" t="s">
        <v>901</v>
      </c>
      <c r="B245" s="14" t="s">
        <v>902</v>
      </c>
      <c r="C245" s="54" t="s">
        <v>1462</v>
      </c>
      <c r="D245" s="15"/>
      <c r="E245" s="15"/>
      <c r="F245" s="15">
        <v>103090.07</v>
      </c>
      <c r="G245" s="15">
        <v>50242.5</v>
      </c>
      <c r="H245" s="90">
        <f t="shared" si="88"/>
        <v>52847.57000000001</v>
      </c>
      <c r="I245" s="103">
        <f t="shared" si="89"/>
        <v>1.051849927849928</v>
      </c>
      <c r="J245" s="104"/>
      <c r="K245" s="15">
        <v>241272.6</v>
      </c>
      <c r="L245" s="15">
        <v>470246.71</v>
      </c>
      <c r="M245" s="90">
        <f t="shared" si="90"/>
        <v>-228974.11000000002</v>
      </c>
      <c r="N245" s="103">
        <f t="shared" si="91"/>
        <v>-0.48692336412093135</v>
      </c>
      <c r="O245" s="104"/>
      <c r="P245" s="15">
        <v>241272.6</v>
      </c>
      <c r="Q245" s="15">
        <v>470246.71</v>
      </c>
      <c r="R245" s="90">
        <f t="shared" si="92"/>
        <v>-228974.11000000002</v>
      </c>
      <c r="S245" s="103">
        <f t="shared" si="93"/>
        <v>-0.48692336412093135</v>
      </c>
      <c r="T245" s="104"/>
      <c r="U245" s="15">
        <v>950743.79</v>
      </c>
      <c r="V245" s="15">
        <v>1488318.7</v>
      </c>
      <c r="W245" s="90">
        <f t="shared" si="94"/>
        <v>-537574.9099999999</v>
      </c>
      <c r="X245" s="103">
        <f t="shared" si="95"/>
        <v>-0.3611961000019686</v>
      </c>
    </row>
    <row r="246" spans="1:24" s="14" customFormat="1" ht="12.75" hidden="1" outlineLevel="2">
      <c r="A246" s="14" t="s">
        <v>903</v>
      </c>
      <c r="B246" s="14" t="s">
        <v>904</v>
      </c>
      <c r="C246" s="54" t="s">
        <v>1475</v>
      </c>
      <c r="D246" s="15"/>
      <c r="E246" s="15"/>
      <c r="F246" s="15">
        <v>17898.44</v>
      </c>
      <c r="G246" s="15">
        <v>10213.5</v>
      </c>
      <c r="H246" s="90">
        <f t="shared" si="88"/>
        <v>7684.939999999999</v>
      </c>
      <c r="I246" s="103">
        <f t="shared" si="89"/>
        <v>0.75242962745386</v>
      </c>
      <c r="J246" s="104"/>
      <c r="K246" s="15">
        <v>33363.32</v>
      </c>
      <c r="L246" s="15">
        <v>25773.59</v>
      </c>
      <c r="M246" s="90">
        <f t="shared" si="90"/>
        <v>7589.73</v>
      </c>
      <c r="N246" s="103">
        <f t="shared" si="91"/>
        <v>0.294477020857397</v>
      </c>
      <c r="O246" s="104"/>
      <c r="P246" s="15">
        <v>33363.32</v>
      </c>
      <c r="Q246" s="15">
        <v>25773.59</v>
      </c>
      <c r="R246" s="90">
        <f t="shared" si="92"/>
        <v>7589.73</v>
      </c>
      <c r="S246" s="103">
        <f t="shared" si="93"/>
        <v>0.294477020857397</v>
      </c>
      <c r="T246" s="104"/>
      <c r="U246" s="15">
        <v>141518.64</v>
      </c>
      <c r="V246" s="15">
        <v>97902.06999999999</v>
      </c>
      <c r="W246" s="90">
        <f t="shared" si="94"/>
        <v>43616.57000000002</v>
      </c>
      <c r="X246" s="103">
        <f t="shared" si="95"/>
        <v>0.44551223482813</v>
      </c>
    </row>
    <row r="247" spans="1:24" s="14" customFormat="1" ht="12.75" hidden="1" outlineLevel="2">
      <c r="A247" s="14" t="s">
        <v>905</v>
      </c>
      <c r="B247" s="14" t="s">
        <v>906</v>
      </c>
      <c r="C247" s="54" t="s">
        <v>1476</v>
      </c>
      <c r="D247" s="15"/>
      <c r="E247" s="15"/>
      <c r="F247" s="15">
        <v>3575.12</v>
      </c>
      <c r="G247" s="15">
        <v>8859.27</v>
      </c>
      <c r="H247" s="90">
        <f t="shared" si="88"/>
        <v>-5284.150000000001</v>
      </c>
      <c r="I247" s="103">
        <f t="shared" si="89"/>
        <v>-0.5964543354023526</v>
      </c>
      <c r="J247" s="104"/>
      <c r="K247" s="15">
        <v>11099.73</v>
      </c>
      <c r="L247" s="15">
        <v>20754.7</v>
      </c>
      <c r="M247" s="90">
        <f t="shared" si="90"/>
        <v>-9654.970000000001</v>
      </c>
      <c r="N247" s="103">
        <f t="shared" si="91"/>
        <v>-0.4651943897045007</v>
      </c>
      <c r="O247" s="104"/>
      <c r="P247" s="15">
        <v>11099.73</v>
      </c>
      <c r="Q247" s="15">
        <v>20754.7</v>
      </c>
      <c r="R247" s="90">
        <f t="shared" si="92"/>
        <v>-9654.970000000001</v>
      </c>
      <c r="S247" s="103">
        <f t="shared" si="93"/>
        <v>-0.4651943897045007</v>
      </c>
      <c r="T247" s="104"/>
      <c r="U247" s="15">
        <v>50260.899999999994</v>
      </c>
      <c r="V247" s="15">
        <v>69801.19</v>
      </c>
      <c r="W247" s="90">
        <f t="shared" si="94"/>
        <v>-19540.290000000008</v>
      </c>
      <c r="X247" s="103">
        <f t="shared" si="95"/>
        <v>-0.2799420754861057</v>
      </c>
    </row>
    <row r="248" spans="1:24" s="14" customFormat="1" ht="12.75" hidden="1" outlineLevel="2">
      <c r="A248" s="14" t="s">
        <v>907</v>
      </c>
      <c r="B248" s="14" t="s">
        <v>908</v>
      </c>
      <c r="C248" s="54" t="s">
        <v>1477</v>
      </c>
      <c r="D248" s="15"/>
      <c r="E248" s="15"/>
      <c r="F248" s="15">
        <v>82420.17</v>
      </c>
      <c r="G248" s="15">
        <v>114167.67</v>
      </c>
      <c r="H248" s="90">
        <f t="shared" si="88"/>
        <v>-31747.5</v>
      </c>
      <c r="I248" s="103">
        <f t="shared" si="89"/>
        <v>-0.27807784813336384</v>
      </c>
      <c r="J248" s="104"/>
      <c r="K248" s="15">
        <v>244144.75</v>
      </c>
      <c r="L248" s="15">
        <v>282575.52</v>
      </c>
      <c r="M248" s="90">
        <f t="shared" si="90"/>
        <v>-38430.77000000002</v>
      </c>
      <c r="N248" s="103">
        <f t="shared" si="91"/>
        <v>-0.13600176689049362</v>
      </c>
      <c r="O248" s="104"/>
      <c r="P248" s="15">
        <v>244144.75</v>
      </c>
      <c r="Q248" s="15">
        <v>282575.52</v>
      </c>
      <c r="R248" s="90">
        <f t="shared" si="92"/>
        <v>-38430.77000000002</v>
      </c>
      <c r="S248" s="103">
        <f t="shared" si="93"/>
        <v>-0.13600176689049362</v>
      </c>
      <c r="T248" s="104"/>
      <c r="U248" s="15">
        <v>864565.03</v>
      </c>
      <c r="V248" s="15">
        <v>876704.7200000001</v>
      </c>
      <c r="W248" s="90">
        <f t="shared" si="94"/>
        <v>-12139.69000000006</v>
      </c>
      <c r="X248" s="103">
        <f t="shared" si="95"/>
        <v>-0.013846954080502794</v>
      </c>
    </row>
    <row r="249" spans="1:24" s="14" customFormat="1" ht="12.75" hidden="1" outlineLevel="2">
      <c r="A249" s="14" t="s">
        <v>909</v>
      </c>
      <c r="B249" s="14" t="s">
        <v>910</v>
      </c>
      <c r="C249" s="54" t="s">
        <v>1478</v>
      </c>
      <c r="D249" s="15"/>
      <c r="E249" s="15"/>
      <c r="F249" s="15">
        <v>14152.380000000001</v>
      </c>
      <c r="G249" s="15">
        <v>14252.93</v>
      </c>
      <c r="H249" s="90">
        <f t="shared" si="88"/>
        <v>-100.54999999999927</v>
      </c>
      <c r="I249" s="103">
        <f t="shared" si="89"/>
        <v>-0.007054689807639501</v>
      </c>
      <c r="J249" s="104"/>
      <c r="K249" s="15">
        <v>37332.29</v>
      </c>
      <c r="L249" s="15">
        <v>37579.03</v>
      </c>
      <c r="M249" s="90">
        <f t="shared" si="90"/>
        <v>-246.73999999999796</v>
      </c>
      <c r="N249" s="103">
        <f t="shared" si="91"/>
        <v>-0.006565895926531312</v>
      </c>
      <c r="O249" s="104"/>
      <c r="P249" s="15">
        <v>37332.29</v>
      </c>
      <c r="Q249" s="15">
        <v>37579.03</v>
      </c>
      <c r="R249" s="90">
        <f t="shared" si="92"/>
        <v>-246.73999999999796</v>
      </c>
      <c r="S249" s="103">
        <f t="shared" si="93"/>
        <v>-0.006565895926531312</v>
      </c>
      <c r="T249" s="104"/>
      <c r="U249" s="15">
        <v>134951.74</v>
      </c>
      <c r="V249" s="15">
        <v>133500.8</v>
      </c>
      <c r="W249" s="90">
        <f t="shared" si="94"/>
        <v>1450.9400000000023</v>
      </c>
      <c r="X249" s="103">
        <f t="shared" si="95"/>
        <v>0.010868399290491161</v>
      </c>
    </row>
    <row r="250" spans="1:24" s="14" customFormat="1" ht="12.75" hidden="1" outlineLevel="2">
      <c r="A250" s="14" t="s">
        <v>911</v>
      </c>
      <c r="B250" s="14" t="s">
        <v>912</v>
      </c>
      <c r="C250" s="54" t="s">
        <v>1479</v>
      </c>
      <c r="D250" s="15"/>
      <c r="E250" s="15"/>
      <c r="F250" s="15">
        <v>425706.9</v>
      </c>
      <c r="G250" s="15">
        <v>274843.85</v>
      </c>
      <c r="H250" s="90">
        <f t="shared" si="88"/>
        <v>150863.05000000005</v>
      </c>
      <c r="I250" s="103">
        <f t="shared" si="89"/>
        <v>0.5489045870955456</v>
      </c>
      <c r="J250" s="104"/>
      <c r="K250" s="15">
        <v>1267830.71</v>
      </c>
      <c r="L250" s="15">
        <v>1293360.28</v>
      </c>
      <c r="M250" s="90">
        <f t="shared" si="90"/>
        <v>-25529.570000000065</v>
      </c>
      <c r="N250" s="103">
        <f t="shared" si="91"/>
        <v>-0.019738946985444816</v>
      </c>
      <c r="O250" s="104"/>
      <c r="P250" s="15">
        <v>1267830.71</v>
      </c>
      <c r="Q250" s="15">
        <v>1293360.28</v>
      </c>
      <c r="R250" s="90">
        <f t="shared" si="92"/>
        <v>-25529.570000000065</v>
      </c>
      <c r="S250" s="103">
        <f t="shared" si="93"/>
        <v>-0.019738946985444816</v>
      </c>
      <c r="T250" s="104"/>
      <c r="U250" s="15">
        <v>10395748.324000001</v>
      </c>
      <c r="V250" s="15">
        <v>4117744.425</v>
      </c>
      <c r="W250" s="90">
        <f t="shared" si="94"/>
        <v>6278003.899000001</v>
      </c>
      <c r="X250" s="103">
        <f t="shared" si="95"/>
        <v>1.5246220384355207</v>
      </c>
    </row>
    <row r="251" spans="1:24" s="14" customFormat="1" ht="12.75" hidden="1" outlineLevel="2">
      <c r="A251" s="14" t="s">
        <v>913</v>
      </c>
      <c r="B251" s="14" t="s">
        <v>914</v>
      </c>
      <c r="C251" s="54" t="s">
        <v>1471</v>
      </c>
      <c r="D251" s="15"/>
      <c r="E251" s="15"/>
      <c r="F251" s="15">
        <v>129357.03</v>
      </c>
      <c r="G251" s="15">
        <v>119536.34</v>
      </c>
      <c r="H251" s="90">
        <f t="shared" si="88"/>
        <v>9820.690000000002</v>
      </c>
      <c r="I251" s="103">
        <f t="shared" si="89"/>
        <v>0.08215652244330053</v>
      </c>
      <c r="J251" s="104"/>
      <c r="K251" s="15">
        <v>437581.75</v>
      </c>
      <c r="L251" s="15">
        <v>475952.31</v>
      </c>
      <c r="M251" s="90">
        <f t="shared" si="90"/>
        <v>-38370.56</v>
      </c>
      <c r="N251" s="103">
        <f t="shared" si="91"/>
        <v>-0.08061849726078649</v>
      </c>
      <c r="O251" s="104"/>
      <c r="P251" s="15">
        <v>437581.75</v>
      </c>
      <c r="Q251" s="15">
        <v>475952.31</v>
      </c>
      <c r="R251" s="90">
        <f t="shared" si="92"/>
        <v>-38370.56</v>
      </c>
      <c r="S251" s="103">
        <f t="shared" si="93"/>
        <v>-0.08061849726078649</v>
      </c>
      <c r="T251" s="104"/>
      <c r="U251" s="15">
        <v>1553128.66</v>
      </c>
      <c r="V251" s="15">
        <v>1602040.22</v>
      </c>
      <c r="W251" s="90">
        <f t="shared" si="94"/>
        <v>-48911.560000000056</v>
      </c>
      <c r="X251" s="103">
        <f t="shared" si="95"/>
        <v>-0.030530794039615346</v>
      </c>
    </row>
    <row r="252" spans="1:24" s="14" customFormat="1" ht="12.75" hidden="1" outlineLevel="2">
      <c r="A252" s="14" t="s">
        <v>915</v>
      </c>
      <c r="B252" s="14" t="s">
        <v>916</v>
      </c>
      <c r="C252" s="54" t="s">
        <v>1480</v>
      </c>
      <c r="D252" s="15"/>
      <c r="E252" s="15"/>
      <c r="F252" s="15">
        <v>5598.168000000001</v>
      </c>
      <c r="G252" s="15">
        <v>5390.735000000001</v>
      </c>
      <c r="H252" s="90">
        <f t="shared" si="88"/>
        <v>207.433</v>
      </c>
      <c r="I252" s="103">
        <f t="shared" si="89"/>
        <v>0.038479539432006944</v>
      </c>
      <c r="J252" s="104"/>
      <c r="K252" s="15">
        <v>16794.504</v>
      </c>
      <c r="L252" s="15">
        <v>16172.205</v>
      </c>
      <c r="M252" s="90">
        <f t="shared" si="90"/>
        <v>622.2990000000009</v>
      </c>
      <c r="N252" s="103">
        <f t="shared" si="91"/>
        <v>0.03847953943200701</v>
      </c>
      <c r="O252" s="104"/>
      <c r="P252" s="15">
        <v>16794.504</v>
      </c>
      <c r="Q252" s="15">
        <v>16172.205</v>
      </c>
      <c r="R252" s="90">
        <f t="shared" si="92"/>
        <v>622.2990000000009</v>
      </c>
      <c r="S252" s="103">
        <f t="shared" si="93"/>
        <v>0.03847953943200701</v>
      </c>
      <c r="T252" s="104"/>
      <c r="U252" s="15">
        <v>65311.119</v>
      </c>
      <c r="V252" s="15">
        <v>64714.515</v>
      </c>
      <c r="W252" s="90">
        <f t="shared" si="94"/>
        <v>596.6039999999994</v>
      </c>
      <c r="X252" s="103">
        <f t="shared" si="95"/>
        <v>0.009219013694222995</v>
      </c>
    </row>
    <row r="253" spans="1:24" s="14" customFormat="1" ht="12.75" hidden="1" outlineLevel="2">
      <c r="A253" s="14" t="s">
        <v>917</v>
      </c>
      <c r="B253" s="14" t="s">
        <v>918</v>
      </c>
      <c r="C253" s="54" t="s">
        <v>1481</v>
      </c>
      <c r="D253" s="15"/>
      <c r="E253" s="15"/>
      <c r="F253" s="15">
        <v>28131.15</v>
      </c>
      <c r="G253" s="15">
        <v>31829.48</v>
      </c>
      <c r="H253" s="90">
        <f t="shared" si="88"/>
        <v>-3698.329999999998</v>
      </c>
      <c r="I253" s="103">
        <f t="shared" si="89"/>
        <v>-0.11619197046260253</v>
      </c>
      <c r="J253" s="104"/>
      <c r="K253" s="15">
        <v>84430.74</v>
      </c>
      <c r="L253" s="15">
        <v>96299.62</v>
      </c>
      <c r="M253" s="90">
        <f t="shared" si="90"/>
        <v>-11868.87999999999</v>
      </c>
      <c r="N253" s="103">
        <f t="shared" si="91"/>
        <v>-0.12324949984226304</v>
      </c>
      <c r="O253" s="104"/>
      <c r="P253" s="15">
        <v>84430.74</v>
      </c>
      <c r="Q253" s="15">
        <v>96299.62</v>
      </c>
      <c r="R253" s="90">
        <f t="shared" si="92"/>
        <v>-11868.87999999999</v>
      </c>
      <c r="S253" s="103">
        <f t="shared" si="93"/>
        <v>-0.12324949984226304</v>
      </c>
      <c r="T253" s="104"/>
      <c r="U253" s="15">
        <v>322270.16000000003</v>
      </c>
      <c r="V253" s="15">
        <v>378109.556</v>
      </c>
      <c r="W253" s="90">
        <f t="shared" si="94"/>
        <v>-55839.39599999995</v>
      </c>
      <c r="X253" s="103">
        <f t="shared" si="95"/>
        <v>-0.1476804675097922</v>
      </c>
    </row>
    <row r="254" spans="1:24" s="14" customFormat="1" ht="12.75" hidden="1" outlineLevel="2">
      <c r="A254" s="14" t="s">
        <v>919</v>
      </c>
      <c r="B254" s="14" t="s">
        <v>920</v>
      </c>
      <c r="C254" s="54" t="s">
        <v>1482</v>
      </c>
      <c r="D254" s="15"/>
      <c r="E254" s="15"/>
      <c r="F254" s="15">
        <v>-4964.75</v>
      </c>
      <c r="G254" s="15">
        <v>-6905.610000000001</v>
      </c>
      <c r="H254" s="90">
        <f t="shared" si="88"/>
        <v>1940.8600000000006</v>
      </c>
      <c r="I254" s="103">
        <f t="shared" si="89"/>
        <v>0.28105554759101664</v>
      </c>
      <c r="J254" s="104"/>
      <c r="K254" s="15">
        <v>-1573.8500000000001</v>
      </c>
      <c r="L254" s="15">
        <v>3450.67</v>
      </c>
      <c r="M254" s="90">
        <f t="shared" si="90"/>
        <v>-5024.52</v>
      </c>
      <c r="N254" s="103">
        <f t="shared" si="91"/>
        <v>-1.4560998298881087</v>
      </c>
      <c r="O254" s="104"/>
      <c r="P254" s="15">
        <v>-1573.8500000000001</v>
      </c>
      <c r="Q254" s="15">
        <v>3450.67</v>
      </c>
      <c r="R254" s="90">
        <f t="shared" si="92"/>
        <v>-5024.52</v>
      </c>
      <c r="S254" s="103">
        <f t="shared" si="93"/>
        <v>-1.4560998298881087</v>
      </c>
      <c r="T254" s="104"/>
      <c r="U254" s="15">
        <v>6938.23</v>
      </c>
      <c r="V254" s="15">
        <v>13212.43</v>
      </c>
      <c r="W254" s="90">
        <f t="shared" si="94"/>
        <v>-6274.200000000001</v>
      </c>
      <c r="X254" s="103">
        <f t="shared" si="95"/>
        <v>-0.4748710116155772</v>
      </c>
    </row>
    <row r="255" spans="1:24" s="14" customFormat="1" ht="12.75" hidden="1" outlineLevel="2">
      <c r="A255" s="14" t="s">
        <v>921</v>
      </c>
      <c r="B255" s="14" t="s">
        <v>922</v>
      </c>
      <c r="C255" s="54" t="s">
        <v>1483</v>
      </c>
      <c r="D255" s="15"/>
      <c r="E255" s="15"/>
      <c r="F255" s="15">
        <v>0</v>
      </c>
      <c r="G255" s="15">
        <v>0</v>
      </c>
      <c r="H255" s="90">
        <f t="shared" si="88"/>
        <v>0</v>
      </c>
      <c r="I255" s="103">
        <f t="shared" si="89"/>
        <v>0</v>
      </c>
      <c r="J255" s="104"/>
      <c r="K255" s="15">
        <v>6.49</v>
      </c>
      <c r="L255" s="15">
        <v>0</v>
      </c>
      <c r="M255" s="90">
        <f t="shared" si="90"/>
        <v>6.49</v>
      </c>
      <c r="N255" s="103" t="str">
        <f t="shared" si="91"/>
        <v>N.M.</v>
      </c>
      <c r="O255" s="104"/>
      <c r="P255" s="15">
        <v>6.49</v>
      </c>
      <c r="Q255" s="15">
        <v>0</v>
      </c>
      <c r="R255" s="90">
        <f t="shared" si="92"/>
        <v>6.49</v>
      </c>
      <c r="S255" s="103" t="str">
        <f t="shared" si="93"/>
        <v>N.M.</v>
      </c>
      <c r="T255" s="104"/>
      <c r="U255" s="15">
        <v>6.49</v>
      </c>
      <c r="V255" s="15">
        <v>-7.98</v>
      </c>
      <c r="W255" s="90">
        <f t="shared" si="94"/>
        <v>14.47</v>
      </c>
      <c r="X255" s="103">
        <f t="shared" si="95"/>
        <v>1.81328320802005</v>
      </c>
    </row>
    <row r="256" spans="1:24" s="14" customFormat="1" ht="12.75" hidden="1" outlineLevel="2">
      <c r="A256" s="14" t="s">
        <v>923</v>
      </c>
      <c r="B256" s="14" t="s">
        <v>924</v>
      </c>
      <c r="C256" s="54" t="s">
        <v>1484</v>
      </c>
      <c r="D256" s="15"/>
      <c r="E256" s="15"/>
      <c r="F256" s="15">
        <v>57718.04</v>
      </c>
      <c r="G256" s="15">
        <v>47297.43</v>
      </c>
      <c r="H256" s="90">
        <f t="shared" si="88"/>
        <v>10420.61</v>
      </c>
      <c r="I256" s="103">
        <f t="shared" si="89"/>
        <v>0.22032085041407112</v>
      </c>
      <c r="J256" s="104"/>
      <c r="K256" s="15">
        <v>202936.98</v>
      </c>
      <c r="L256" s="15">
        <v>146834.44</v>
      </c>
      <c r="M256" s="90">
        <f t="shared" si="90"/>
        <v>56102.54000000001</v>
      </c>
      <c r="N256" s="103">
        <f t="shared" si="91"/>
        <v>0.38208025310683247</v>
      </c>
      <c r="O256" s="104"/>
      <c r="P256" s="15">
        <v>202936.98</v>
      </c>
      <c r="Q256" s="15">
        <v>146834.44</v>
      </c>
      <c r="R256" s="90">
        <f t="shared" si="92"/>
        <v>56102.54000000001</v>
      </c>
      <c r="S256" s="103">
        <f t="shared" si="93"/>
        <v>0.38208025310683247</v>
      </c>
      <c r="T256" s="104"/>
      <c r="U256" s="15">
        <v>617962.34</v>
      </c>
      <c r="V256" s="15">
        <v>579782.8</v>
      </c>
      <c r="W256" s="90">
        <f t="shared" si="94"/>
        <v>38179.53999999992</v>
      </c>
      <c r="X256" s="103">
        <f t="shared" si="95"/>
        <v>0.0658514533373531</v>
      </c>
    </row>
    <row r="257" spans="1:24" s="14" customFormat="1" ht="12.75" hidden="1" outlineLevel="2">
      <c r="A257" s="14" t="s">
        <v>925</v>
      </c>
      <c r="B257" s="14" t="s">
        <v>926</v>
      </c>
      <c r="C257" s="54" t="s">
        <v>1485</v>
      </c>
      <c r="D257" s="15"/>
      <c r="E257" s="15"/>
      <c r="F257" s="15">
        <v>3147.6</v>
      </c>
      <c r="G257" s="15">
        <v>3409.46</v>
      </c>
      <c r="H257" s="90">
        <f aca="true" t="shared" si="96" ref="H257:H288">+F257-G257</f>
        <v>-261.8600000000001</v>
      </c>
      <c r="I257" s="103">
        <f aca="true" t="shared" si="97" ref="I257:I288">IF(G257&lt;0,IF(H257=0,0,IF(OR(G257=0,F257=0),"N.M.",IF(ABS(H257/G257)&gt;=10,"N.M.",H257/(-G257)))),IF(H257=0,0,IF(OR(G257=0,F257=0),"N.M.",IF(ABS(H257/G257)&gt;=10,"N.M.",H257/G257))))</f>
        <v>-0.07680395135886625</v>
      </c>
      <c r="J257" s="104"/>
      <c r="K257" s="15">
        <v>10625.16</v>
      </c>
      <c r="L257" s="15">
        <v>10600.17</v>
      </c>
      <c r="M257" s="90">
        <f aca="true" t="shared" si="98" ref="M257:M288">+K257-L257</f>
        <v>24.98999999999978</v>
      </c>
      <c r="N257" s="103">
        <f aca="true" t="shared" si="99" ref="N257:N288">IF(L257&lt;0,IF(M257=0,0,IF(OR(L257=0,K257=0),"N.M.",IF(ABS(M257/L257)&gt;=10,"N.M.",M257/(-L257)))),IF(M257=0,0,IF(OR(L257=0,K257=0),"N.M.",IF(ABS(M257/L257)&gt;=10,"N.M.",M257/L257))))</f>
        <v>0.0023575093606989115</v>
      </c>
      <c r="O257" s="104"/>
      <c r="P257" s="15">
        <v>10625.16</v>
      </c>
      <c r="Q257" s="15">
        <v>10600.17</v>
      </c>
      <c r="R257" s="90">
        <f aca="true" t="shared" si="100" ref="R257:R288">+P257-Q257</f>
        <v>24.98999999999978</v>
      </c>
      <c r="S257" s="103">
        <f aca="true" t="shared" si="101" ref="S257:S288">IF(Q257&lt;0,IF(R257=0,0,IF(OR(Q257=0,P257=0),"N.M.",IF(ABS(R257/Q257)&gt;=10,"N.M.",R257/(-Q257)))),IF(R257=0,0,IF(OR(Q257=0,P257=0),"N.M.",IF(ABS(R257/Q257)&gt;=10,"N.M.",R257/Q257))))</f>
        <v>0.0023575093606989115</v>
      </c>
      <c r="T257" s="104"/>
      <c r="U257" s="15">
        <v>47598.979999999996</v>
      </c>
      <c r="V257" s="15">
        <v>40259.6</v>
      </c>
      <c r="W257" s="90">
        <f aca="true" t="shared" si="102" ref="W257:W288">+U257-V257</f>
        <v>7339.379999999997</v>
      </c>
      <c r="X257" s="103">
        <f aca="true" t="shared" si="103" ref="X257:X288">IF(V257&lt;0,IF(W257=0,0,IF(OR(V257=0,U257=0),"N.M.",IF(ABS(W257/V257)&gt;=10,"N.M.",W257/(-V257)))),IF(W257=0,0,IF(OR(V257=0,U257=0),"N.M.",IF(ABS(W257/V257)&gt;=10,"N.M.",W257/V257))))</f>
        <v>0.18230136414668793</v>
      </c>
    </row>
    <row r="258" spans="1:24" s="14" customFormat="1" ht="12.75" hidden="1" outlineLevel="2">
      <c r="A258" s="14" t="s">
        <v>927</v>
      </c>
      <c r="B258" s="14" t="s">
        <v>928</v>
      </c>
      <c r="C258" s="54" t="s">
        <v>1486</v>
      </c>
      <c r="D258" s="15"/>
      <c r="E258" s="15"/>
      <c r="F258" s="15">
        <v>3174.77</v>
      </c>
      <c r="G258" s="15">
        <v>2347.01</v>
      </c>
      <c r="H258" s="90">
        <f t="shared" si="96"/>
        <v>827.7599999999998</v>
      </c>
      <c r="I258" s="103">
        <f t="shared" si="97"/>
        <v>0.3526870358456077</v>
      </c>
      <c r="J258" s="104"/>
      <c r="K258" s="15">
        <v>9512.76</v>
      </c>
      <c r="L258" s="15">
        <v>13722.220000000001</v>
      </c>
      <c r="M258" s="90">
        <f t="shared" si="98"/>
        <v>-4209.460000000001</v>
      </c>
      <c r="N258" s="103">
        <f t="shared" si="99"/>
        <v>-0.3067623168845858</v>
      </c>
      <c r="O258" s="104"/>
      <c r="P258" s="15">
        <v>9512.76</v>
      </c>
      <c r="Q258" s="15">
        <v>13722.220000000001</v>
      </c>
      <c r="R258" s="90">
        <f t="shared" si="100"/>
        <v>-4209.460000000001</v>
      </c>
      <c r="S258" s="103">
        <f t="shared" si="101"/>
        <v>-0.3067623168845858</v>
      </c>
      <c r="T258" s="104"/>
      <c r="U258" s="15">
        <v>41134.020000000004</v>
      </c>
      <c r="V258" s="15">
        <v>62452.08</v>
      </c>
      <c r="W258" s="90">
        <f t="shared" si="102"/>
        <v>-21318.059999999998</v>
      </c>
      <c r="X258" s="103">
        <f t="shared" si="103"/>
        <v>-0.3413506803936714</v>
      </c>
    </row>
    <row r="259" spans="1:24" s="14" customFormat="1" ht="12.75" hidden="1" outlineLevel="2">
      <c r="A259" s="14" t="s">
        <v>929</v>
      </c>
      <c r="B259" s="14" t="s">
        <v>930</v>
      </c>
      <c r="C259" s="54" t="s">
        <v>1487</v>
      </c>
      <c r="D259" s="15"/>
      <c r="E259" s="15"/>
      <c r="F259" s="15">
        <v>47947.08</v>
      </c>
      <c r="G259" s="15">
        <v>51851.520000000004</v>
      </c>
      <c r="H259" s="90">
        <f t="shared" si="96"/>
        <v>-3904.4400000000023</v>
      </c>
      <c r="I259" s="103">
        <f t="shared" si="97"/>
        <v>-0.07530039620825006</v>
      </c>
      <c r="J259" s="104"/>
      <c r="K259" s="15">
        <v>140475.11000000002</v>
      </c>
      <c r="L259" s="15">
        <v>178642.82</v>
      </c>
      <c r="M259" s="90">
        <f t="shared" si="98"/>
        <v>-38167.70999999999</v>
      </c>
      <c r="N259" s="103">
        <f t="shared" si="99"/>
        <v>-0.21365375893640723</v>
      </c>
      <c r="O259" s="104"/>
      <c r="P259" s="15">
        <v>140475.11000000002</v>
      </c>
      <c r="Q259" s="15">
        <v>178642.82</v>
      </c>
      <c r="R259" s="90">
        <f t="shared" si="100"/>
        <v>-38167.70999999999</v>
      </c>
      <c r="S259" s="103">
        <f t="shared" si="101"/>
        <v>-0.21365375893640723</v>
      </c>
      <c r="T259" s="104"/>
      <c r="U259" s="15">
        <v>494498.99</v>
      </c>
      <c r="V259" s="15">
        <v>575439.89</v>
      </c>
      <c r="W259" s="90">
        <f t="shared" si="102"/>
        <v>-80940.90000000002</v>
      </c>
      <c r="X259" s="103">
        <f t="shared" si="103"/>
        <v>-0.14065917467070282</v>
      </c>
    </row>
    <row r="260" spans="1:24" s="14" customFormat="1" ht="12.75" hidden="1" outlineLevel="2">
      <c r="A260" s="14" t="s">
        <v>931</v>
      </c>
      <c r="B260" s="14" t="s">
        <v>932</v>
      </c>
      <c r="C260" s="54" t="s">
        <v>1488</v>
      </c>
      <c r="D260" s="15"/>
      <c r="E260" s="15"/>
      <c r="F260" s="15">
        <v>181576.06</v>
      </c>
      <c r="G260" s="15">
        <v>176347.78</v>
      </c>
      <c r="H260" s="90">
        <f t="shared" si="96"/>
        <v>5228.279999999999</v>
      </c>
      <c r="I260" s="103">
        <f t="shared" si="97"/>
        <v>0.029647552126825745</v>
      </c>
      <c r="J260" s="104"/>
      <c r="K260" s="15">
        <v>648695.24</v>
      </c>
      <c r="L260" s="15">
        <v>577509.71</v>
      </c>
      <c r="M260" s="90">
        <f t="shared" si="98"/>
        <v>71185.53000000003</v>
      </c>
      <c r="N260" s="103">
        <f t="shared" si="99"/>
        <v>0.12326291448848545</v>
      </c>
      <c r="O260" s="104"/>
      <c r="P260" s="15">
        <v>648695.24</v>
      </c>
      <c r="Q260" s="15">
        <v>577509.71</v>
      </c>
      <c r="R260" s="90">
        <f t="shared" si="100"/>
        <v>71185.53000000003</v>
      </c>
      <c r="S260" s="103">
        <f t="shared" si="101"/>
        <v>0.12326291448848545</v>
      </c>
      <c r="T260" s="104"/>
      <c r="U260" s="15">
        <v>2479487.9299999997</v>
      </c>
      <c r="V260" s="15">
        <v>2457750.4699999997</v>
      </c>
      <c r="W260" s="90">
        <f t="shared" si="102"/>
        <v>21737.459999999963</v>
      </c>
      <c r="X260" s="103">
        <f t="shared" si="103"/>
        <v>0.008844453603135701</v>
      </c>
    </row>
    <row r="261" spans="1:24" s="14" customFormat="1" ht="12.75" hidden="1" outlineLevel="2">
      <c r="A261" s="14" t="s">
        <v>933</v>
      </c>
      <c r="B261" s="14" t="s">
        <v>934</v>
      </c>
      <c r="C261" s="54" t="s">
        <v>1489</v>
      </c>
      <c r="D261" s="15"/>
      <c r="E261" s="15"/>
      <c r="F261" s="15">
        <v>3306.13</v>
      </c>
      <c r="G261" s="15">
        <v>2298.34</v>
      </c>
      <c r="H261" s="90">
        <f t="shared" si="96"/>
        <v>1007.79</v>
      </c>
      <c r="I261" s="103">
        <f t="shared" si="97"/>
        <v>0.438486037748984</v>
      </c>
      <c r="J261" s="104"/>
      <c r="K261" s="15">
        <v>9566.86</v>
      </c>
      <c r="L261" s="15">
        <v>7905.42</v>
      </c>
      <c r="M261" s="90">
        <f t="shared" si="98"/>
        <v>1661.4400000000005</v>
      </c>
      <c r="N261" s="103">
        <f t="shared" si="99"/>
        <v>0.21016467183274265</v>
      </c>
      <c r="O261" s="104"/>
      <c r="P261" s="15">
        <v>9566.86</v>
      </c>
      <c r="Q261" s="15">
        <v>7905.42</v>
      </c>
      <c r="R261" s="90">
        <f t="shared" si="100"/>
        <v>1661.4400000000005</v>
      </c>
      <c r="S261" s="103">
        <f t="shared" si="101"/>
        <v>0.21016467183274265</v>
      </c>
      <c r="T261" s="104"/>
      <c r="U261" s="15">
        <v>34886.65</v>
      </c>
      <c r="V261" s="15">
        <v>36643.99</v>
      </c>
      <c r="W261" s="90">
        <f t="shared" si="102"/>
        <v>-1757.3399999999965</v>
      </c>
      <c r="X261" s="103">
        <f t="shared" si="103"/>
        <v>-0.04795711384049599</v>
      </c>
    </row>
    <row r="262" spans="1:24" s="14" customFormat="1" ht="12.75" hidden="1" outlineLevel="2">
      <c r="A262" s="14" t="s">
        <v>935</v>
      </c>
      <c r="B262" s="14" t="s">
        <v>936</v>
      </c>
      <c r="C262" s="54" t="s">
        <v>1490</v>
      </c>
      <c r="D262" s="15"/>
      <c r="E262" s="15"/>
      <c r="F262" s="15">
        <v>55374.630000000005</v>
      </c>
      <c r="G262" s="15">
        <v>57807.91</v>
      </c>
      <c r="H262" s="90">
        <f t="shared" si="96"/>
        <v>-2433.279999999999</v>
      </c>
      <c r="I262" s="103">
        <f t="shared" si="97"/>
        <v>-0.0420925094852936</v>
      </c>
      <c r="J262" s="104"/>
      <c r="K262" s="15">
        <v>149191.07</v>
      </c>
      <c r="L262" s="15">
        <v>108001.28</v>
      </c>
      <c r="M262" s="90">
        <f t="shared" si="98"/>
        <v>41189.79000000001</v>
      </c>
      <c r="N262" s="103">
        <f t="shared" si="99"/>
        <v>0.38138242435645214</v>
      </c>
      <c r="O262" s="104"/>
      <c r="P262" s="15">
        <v>149191.07</v>
      </c>
      <c r="Q262" s="15">
        <v>108001.28</v>
      </c>
      <c r="R262" s="90">
        <f t="shared" si="100"/>
        <v>41189.79000000001</v>
      </c>
      <c r="S262" s="103">
        <f t="shared" si="101"/>
        <v>0.38138242435645214</v>
      </c>
      <c r="T262" s="104"/>
      <c r="U262" s="15">
        <v>680958.1000000001</v>
      </c>
      <c r="V262" s="15">
        <v>711959.6900000001</v>
      </c>
      <c r="W262" s="90">
        <f t="shared" si="102"/>
        <v>-31001.589999999967</v>
      </c>
      <c r="X262" s="103">
        <f t="shared" si="103"/>
        <v>-0.04354402424103528</v>
      </c>
    </row>
    <row r="263" spans="1:24" s="14" customFormat="1" ht="12.75" hidden="1" outlineLevel="2">
      <c r="A263" s="14" t="s">
        <v>937</v>
      </c>
      <c r="B263" s="14" t="s">
        <v>938</v>
      </c>
      <c r="C263" s="54" t="s">
        <v>1491</v>
      </c>
      <c r="D263" s="15"/>
      <c r="E263" s="15"/>
      <c r="F263" s="15">
        <v>8337</v>
      </c>
      <c r="G263" s="15">
        <v>8139.900000000001</v>
      </c>
      <c r="H263" s="90">
        <f t="shared" si="96"/>
        <v>197.09999999999945</v>
      </c>
      <c r="I263" s="103">
        <f t="shared" si="97"/>
        <v>0.024214056683742977</v>
      </c>
      <c r="J263" s="104"/>
      <c r="K263" s="15">
        <v>26782.22</v>
      </c>
      <c r="L263" s="15">
        <v>24648.2</v>
      </c>
      <c r="M263" s="90">
        <f t="shared" si="98"/>
        <v>2134.0200000000004</v>
      </c>
      <c r="N263" s="103">
        <f t="shared" si="99"/>
        <v>0.08657914168174553</v>
      </c>
      <c r="O263" s="104"/>
      <c r="P263" s="15">
        <v>26782.22</v>
      </c>
      <c r="Q263" s="15">
        <v>24648.2</v>
      </c>
      <c r="R263" s="90">
        <f t="shared" si="100"/>
        <v>2134.0200000000004</v>
      </c>
      <c r="S263" s="103">
        <f t="shared" si="101"/>
        <v>0.08657914168174553</v>
      </c>
      <c r="T263" s="104"/>
      <c r="U263" s="15">
        <v>130194.58</v>
      </c>
      <c r="V263" s="15">
        <v>119698.43</v>
      </c>
      <c r="W263" s="90">
        <f t="shared" si="102"/>
        <v>10496.150000000009</v>
      </c>
      <c r="X263" s="103">
        <f t="shared" si="103"/>
        <v>0.0876882846333073</v>
      </c>
    </row>
    <row r="264" spans="1:24" s="14" customFormat="1" ht="12.75" hidden="1" outlineLevel="2">
      <c r="A264" s="14" t="s">
        <v>939</v>
      </c>
      <c r="B264" s="14" t="s">
        <v>940</v>
      </c>
      <c r="C264" s="54" t="s">
        <v>1492</v>
      </c>
      <c r="D264" s="15"/>
      <c r="E264" s="15"/>
      <c r="F264" s="15">
        <v>8286.06</v>
      </c>
      <c r="G264" s="15">
        <v>7483.21</v>
      </c>
      <c r="H264" s="90">
        <f t="shared" si="96"/>
        <v>802.8499999999995</v>
      </c>
      <c r="I264" s="103">
        <f t="shared" si="97"/>
        <v>0.10728684615292093</v>
      </c>
      <c r="J264" s="104"/>
      <c r="K264" s="15">
        <v>23735.69</v>
      </c>
      <c r="L264" s="15">
        <v>21989.39</v>
      </c>
      <c r="M264" s="90">
        <f t="shared" si="98"/>
        <v>1746.2999999999993</v>
      </c>
      <c r="N264" s="103">
        <f t="shared" si="99"/>
        <v>0.07941557269210284</v>
      </c>
      <c r="O264" s="104"/>
      <c r="P264" s="15">
        <v>23735.69</v>
      </c>
      <c r="Q264" s="15">
        <v>21989.39</v>
      </c>
      <c r="R264" s="90">
        <f t="shared" si="100"/>
        <v>1746.2999999999993</v>
      </c>
      <c r="S264" s="103">
        <f t="shared" si="101"/>
        <v>0.07941557269210284</v>
      </c>
      <c r="T264" s="104"/>
      <c r="U264" s="15">
        <v>98005.56</v>
      </c>
      <c r="V264" s="15">
        <v>98402.56</v>
      </c>
      <c r="W264" s="90">
        <f t="shared" si="102"/>
        <v>-397</v>
      </c>
      <c r="X264" s="103">
        <f t="shared" si="103"/>
        <v>-0.004034447884282685</v>
      </c>
    </row>
    <row r="265" spans="1:24" s="14" customFormat="1" ht="12.75" hidden="1" outlineLevel="2">
      <c r="A265" s="14" t="s">
        <v>941</v>
      </c>
      <c r="B265" s="14" t="s">
        <v>942</v>
      </c>
      <c r="C265" s="54" t="s">
        <v>1493</v>
      </c>
      <c r="D265" s="15"/>
      <c r="E265" s="15"/>
      <c r="F265" s="15">
        <v>54582.17</v>
      </c>
      <c r="G265" s="15">
        <v>89638.94</v>
      </c>
      <c r="H265" s="90">
        <f t="shared" si="96"/>
        <v>-35056.770000000004</v>
      </c>
      <c r="I265" s="103">
        <f t="shared" si="97"/>
        <v>-0.3910886273309346</v>
      </c>
      <c r="J265" s="104"/>
      <c r="K265" s="15">
        <v>188083.18</v>
      </c>
      <c r="L265" s="15">
        <v>230795.6</v>
      </c>
      <c r="M265" s="90">
        <f t="shared" si="98"/>
        <v>-42712.42000000001</v>
      </c>
      <c r="N265" s="103">
        <f t="shared" si="99"/>
        <v>-0.18506600645766216</v>
      </c>
      <c r="O265" s="104"/>
      <c r="P265" s="15">
        <v>188083.18</v>
      </c>
      <c r="Q265" s="15">
        <v>230795.6</v>
      </c>
      <c r="R265" s="90">
        <f t="shared" si="100"/>
        <v>-42712.42000000001</v>
      </c>
      <c r="S265" s="103">
        <f t="shared" si="101"/>
        <v>-0.18506600645766216</v>
      </c>
      <c r="T265" s="104"/>
      <c r="U265" s="15">
        <v>965116.25</v>
      </c>
      <c r="V265" s="15">
        <v>958420.96</v>
      </c>
      <c r="W265" s="90">
        <f t="shared" si="102"/>
        <v>6695.290000000037</v>
      </c>
      <c r="X265" s="103">
        <f t="shared" si="103"/>
        <v>0.006985750812461403</v>
      </c>
    </row>
    <row r="266" spans="1:24" s="14" customFormat="1" ht="12.75" hidden="1" outlineLevel="2">
      <c r="A266" s="14" t="s">
        <v>943</v>
      </c>
      <c r="B266" s="14" t="s">
        <v>944</v>
      </c>
      <c r="C266" s="54" t="s">
        <v>1494</v>
      </c>
      <c r="D266" s="15"/>
      <c r="E266" s="15"/>
      <c r="F266" s="15">
        <v>39242.48</v>
      </c>
      <c r="G266" s="15">
        <v>40652.270000000004</v>
      </c>
      <c r="H266" s="90">
        <f t="shared" si="96"/>
        <v>-1409.7900000000009</v>
      </c>
      <c r="I266" s="103">
        <f t="shared" si="97"/>
        <v>-0.03467924423408584</v>
      </c>
      <c r="J266" s="104"/>
      <c r="K266" s="15">
        <v>126848.04000000001</v>
      </c>
      <c r="L266" s="15">
        <v>114844.53</v>
      </c>
      <c r="M266" s="90">
        <f t="shared" si="98"/>
        <v>12003.51000000001</v>
      </c>
      <c r="N266" s="103">
        <f t="shared" si="99"/>
        <v>0.10451964930327992</v>
      </c>
      <c r="O266" s="104"/>
      <c r="P266" s="15">
        <v>126848.04000000001</v>
      </c>
      <c r="Q266" s="15">
        <v>114844.53</v>
      </c>
      <c r="R266" s="90">
        <f t="shared" si="100"/>
        <v>12003.51000000001</v>
      </c>
      <c r="S266" s="103">
        <f t="shared" si="101"/>
        <v>0.10451964930327992</v>
      </c>
      <c r="T266" s="104"/>
      <c r="U266" s="15">
        <v>487397.32000000007</v>
      </c>
      <c r="V266" s="15">
        <v>412530.9</v>
      </c>
      <c r="W266" s="90">
        <f t="shared" si="102"/>
        <v>74866.42000000004</v>
      </c>
      <c r="X266" s="103">
        <f t="shared" si="103"/>
        <v>0.1814807569566305</v>
      </c>
    </row>
    <row r="267" spans="1:24" s="14" customFormat="1" ht="12.75" hidden="1" outlineLevel="2">
      <c r="A267" s="14" t="s">
        <v>945</v>
      </c>
      <c r="B267" s="14" t="s">
        <v>946</v>
      </c>
      <c r="C267" s="54" t="s">
        <v>1495</v>
      </c>
      <c r="D267" s="15"/>
      <c r="E267" s="15"/>
      <c r="F267" s="15">
        <v>14645.460000000001</v>
      </c>
      <c r="G267" s="15">
        <v>10882.62</v>
      </c>
      <c r="H267" s="90">
        <f t="shared" si="96"/>
        <v>3762.84</v>
      </c>
      <c r="I267" s="103">
        <f t="shared" si="97"/>
        <v>0.3457660012019164</v>
      </c>
      <c r="J267" s="104"/>
      <c r="K267" s="15">
        <v>36687.61</v>
      </c>
      <c r="L267" s="15">
        <v>36480.950000000004</v>
      </c>
      <c r="M267" s="90">
        <f t="shared" si="98"/>
        <v>206.65999999999622</v>
      </c>
      <c r="N267" s="103">
        <f t="shared" si="99"/>
        <v>0.00566487440705344</v>
      </c>
      <c r="O267" s="104"/>
      <c r="P267" s="15">
        <v>36687.61</v>
      </c>
      <c r="Q267" s="15">
        <v>36480.950000000004</v>
      </c>
      <c r="R267" s="90">
        <f t="shared" si="100"/>
        <v>206.65999999999622</v>
      </c>
      <c r="S267" s="103">
        <f t="shared" si="101"/>
        <v>0.00566487440705344</v>
      </c>
      <c r="T267" s="104"/>
      <c r="U267" s="15">
        <v>143604.79</v>
      </c>
      <c r="V267" s="15">
        <v>179570.36000000002</v>
      </c>
      <c r="W267" s="90">
        <f t="shared" si="102"/>
        <v>-35965.57000000001</v>
      </c>
      <c r="X267" s="103">
        <f t="shared" si="103"/>
        <v>-0.20028678452279097</v>
      </c>
    </row>
    <row r="268" spans="1:24" s="14" customFormat="1" ht="12.75" hidden="1" outlineLevel="2">
      <c r="A268" s="14" t="s">
        <v>947</v>
      </c>
      <c r="B268" s="14" t="s">
        <v>948</v>
      </c>
      <c r="C268" s="54" t="s">
        <v>1496</v>
      </c>
      <c r="D268" s="15"/>
      <c r="E268" s="15"/>
      <c r="F268" s="15">
        <v>-13084.02</v>
      </c>
      <c r="G268" s="15">
        <v>4299.36</v>
      </c>
      <c r="H268" s="90">
        <f t="shared" si="96"/>
        <v>-17383.38</v>
      </c>
      <c r="I268" s="103">
        <f t="shared" si="97"/>
        <v>-4.043248297421012</v>
      </c>
      <c r="J268" s="104"/>
      <c r="K268" s="15">
        <v>8749.82</v>
      </c>
      <c r="L268" s="15">
        <v>-4054.03</v>
      </c>
      <c r="M268" s="90">
        <f t="shared" si="98"/>
        <v>12803.85</v>
      </c>
      <c r="N268" s="103">
        <f t="shared" si="99"/>
        <v>3.158301739256986</v>
      </c>
      <c r="O268" s="104"/>
      <c r="P268" s="15">
        <v>8749.82</v>
      </c>
      <c r="Q268" s="15">
        <v>-4054.03</v>
      </c>
      <c r="R268" s="90">
        <f t="shared" si="100"/>
        <v>12803.85</v>
      </c>
      <c r="S268" s="103">
        <f t="shared" si="101"/>
        <v>3.158301739256986</v>
      </c>
      <c r="T268" s="104"/>
      <c r="U268" s="15">
        <v>23012.02</v>
      </c>
      <c r="V268" s="15">
        <v>-6064.860000000001</v>
      </c>
      <c r="W268" s="90">
        <f t="shared" si="102"/>
        <v>29076.88</v>
      </c>
      <c r="X268" s="103">
        <f t="shared" si="103"/>
        <v>4.7943200667451515</v>
      </c>
    </row>
    <row r="269" spans="1:24" s="14" customFormat="1" ht="12.75" hidden="1" outlineLevel="2">
      <c r="A269" s="14" t="s">
        <v>949</v>
      </c>
      <c r="B269" s="14" t="s">
        <v>950</v>
      </c>
      <c r="C269" s="54" t="s">
        <v>1497</v>
      </c>
      <c r="D269" s="15"/>
      <c r="E269" s="15"/>
      <c r="F269" s="15">
        <v>1782.8600000000001</v>
      </c>
      <c r="G269" s="15">
        <v>827.95</v>
      </c>
      <c r="H269" s="90">
        <f t="shared" si="96"/>
        <v>954.9100000000001</v>
      </c>
      <c r="I269" s="103">
        <f t="shared" si="97"/>
        <v>1.1533425931517605</v>
      </c>
      <c r="J269" s="104"/>
      <c r="K269" s="15">
        <v>8088.54</v>
      </c>
      <c r="L269" s="15">
        <v>2417.14</v>
      </c>
      <c r="M269" s="90">
        <f t="shared" si="98"/>
        <v>5671.4</v>
      </c>
      <c r="N269" s="103">
        <f t="shared" si="99"/>
        <v>2.3463266505043148</v>
      </c>
      <c r="O269" s="104"/>
      <c r="P269" s="15">
        <v>8088.54</v>
      </c>
      <c r="Q269" s="15">
        <v>2417.14</v>
      </c>
      <c r="R269" s="90">
        <f t="shared" si="100"/>
        <v>5671.4</v>
      </c>
      <c r="S269" s="103">
        <f t="shared" si="101"/>
        <v>2.3463266505043148</v>
      </c>
      <c r="T269" s="104"/>
      <c r="U269" s="15">
        <v>36401.58</v>
      </c>
      <c r="V269" s="15">
        <v>11667.18</v>
      </c>
      <c r="W269" s="90">
        <f t="shared" si="102"/>
        <v>24734.4</v>
      </c>
      <c r="X269" s="103">
        <f t="shared" si="103"/>
        <v>2.119998148652888</v>
      </c>
    </row>
    <row r="270" spans="1:24" s="14" customFormat="1" ht="12.75" hidden="1" outlineLevel="2">
      <c r="A270" s="14" t="s">
        <v>951</v>
      </c>
      <c r="B270" s="14" t="s">
        <v>952</v>
      </c>
      <c r="C270" s="54" t="s">
        <v>1498</v>
      </c>
      <c r="D270" s="15"/>
      <c r="E270" s="15"/>
      <c r="F270" s="15">
        <v>21829.31</v>
      </c>
      <c r="G270" s="15">
        <v>34960.9</v>
      </c>
      <c r="H270" s="90">
        <f t="shared" si="96"/>
        <v>-13131.59</v>
      </c>
      <c r="I270" s="103">
        <f t="shared" si="97"/>
        <v>-0.3756078933894722</v>
      </c>
      <c r="J270" s="104"/>
      <c r="K270" s="15">
        <v>69896.22</v>
      </c>
      <c r="L270" s="15">
        <v>71327.26</v>
      </c>
      <c r="M270" s="90">
        <f t="shared" si="98"/>
        <v>-1431.0399999999936</v>
      </c>
      <c r="N270" s="103">
        <f t="shared" si="99"/>
        <v>-0.0200630165801966</v>
      </c>
      <c r="O270" s="104"/>
      <c r="P270" s="15">
        <v>69896.22</v>
      </c>
      <c r="Q270" s="15">
        <v>71327.26</v>
      </c>
      <c r="R270" s="90">
        <f t="shared" si="100"/>
        <v>-1431.0399999999936</v>
      </c>
      <c r="S270" s="103">
        <f t="shared" si="101"/>
        <v>-0.0200630165801966</v>
      </c>
      <c r="T270" s="104"/>
      <c r="U270" s="15">
        <v>257850.95</v>
      </c>
      <c r="V270" s="15">
        <v>222097.57</v>
      </c>
      <c r="W270" s="90">
        <f t="shared" si="102"/>
        <v>35753.380000000005</v>
      </c>
      <c r="X270" s="103">
        <f t="shared" si="103"/>
        <v>0.1609805096021537</v>
      </c>
    </row>
    <row r="271" spans="1:24" s="14" customFormat="1" ht="12.75" hidden="1" outlineLevel="2">
      <c r="A271" s="14" t="s">
        <v>953</v>
      </c>
      <c r="B271" s="14" t="s">
        <v>954</v>
      </c>
      <c r="C271" s="54" t="s">
        <v>1499</v>
      </c>
      <c r="D271" s="15"/>
      <c r="E271" s="15"/>
      <c r="F271" s="15">
        <v>217.36</v>
      </c>
      <c r="G271" s="15">
        <v>340.03000000000003</v>
      </c>
      <c r="H271" s="90">
        <f t="shared" si="96"/>
        <v>-122.67000000000002</v>
      </c>
      <c r="I271" s="103">
        <f t="shared" si="97"/>
        <v>-0.36076228568067525</v>
      </c>
      <c r="J271" s="104"/>
      <c r="K271" s="15">
        <v>549.96</v>
      </c>
      <c r="L271" s="15">
        <v>939.51</v>
      </c>
      <c r="M271" s="90">
        <f t="shared" si="98"/>
        <v>-389.54999999999995</v>
      </c>
      <c r="N271" s="103">
        <f t="shared" si="99"/>
        <v>-0.4146310310693872</v>
      </c>
      <c r="O271" s="104"/>
      <c r="P271" s="15">
        <v>549.96</v>
      </c>
      <c r="Q271" s="15">
        <v>939.51</v>
      </c>
      <c r="R271" s="90">
        <f t="shared" si="100"/>
        <v>-389.54999999999995</v>
      </c>
      <c r="S271" s="103">
        <f t="shared" si="101"/>
        <v>-0.4146310310693872</v>
      </c>
      <c r="T271" s="104"/>
      <c r="U271" s="15">
        <v>2086.57</v>
      </c>
      <c r="V271" s="15">
        <v>4768.8</v>
      </c>
      <c r="W271" s="90">
        <f t="shared" si="102"/>
        <v>-2682.23</v>
      </c>
      <c r="X271" s="103">
        <f t="shared" si="103"/>
        <v>-0.5624538668008723</v>
      </c>
    </row>
    <row r="272" spans="1:24" s="14" customFormat="1" ht="12.75" hidden="1" outlineLevel="2">
      <c r="A272" s="14" t="s">
        <v>955</v>
      </c>
      <c r="B272" s="14" t="s">
        <v>956</v>
      </c>
      <c r="C272" s="54" t="s">
        <v>1500</v>
      </c>
      <c r="D272" s="15"/>
      <c r="E272" s="15"/>
      <c r="F272" s="15">
        <v>45456.28</v>
      </c>
      <c r="G272" s="15">
        <v>37141.9</v>
      </c>
      <c r="H272" s="90">
        <f t="shared" si="96"/>
        <v>8314.379999999997</v>
      </c>
      <c r="I272" s="103">
        <f t="shared" si="97"/>
        <v>0.22385446086495298</v>
      </c>
      <c r="J272" s="104"/>
      <c r="K272" s="15">
        <v>133430.17</v>
      </c>
      <c r="L272" s="15">
        <v>109586.11</v>
      </c>
      <c r="M272" s="90">
        <f t="shared" si="98"/>
        <v>23844.060000000012</v>
      </c>
      <c r="N272" s="103">
        <f t="shared" si="99"/>
        <v>0.2175828670257573</v>
      </c>
      <c r="O272" s="104"/>
      <c r="P272" s="15">
        <v>133430.17</v>
      </c>
      <c r="Q272" s="15">
        <v>109586.11</v>
      </c>
      <c r="R272" s="90">
        <f t="shared" si="100"/>
        <v>23844.060000000012</v>
      </c>
      <c r="S272" s="103">
        <f t="shared" si="101"/>
        <v>0.2175828670257573</v>
      </c>
      <c r="T272" s="104"/>
      <c r="U272" s="15">
        <v>506803.28</v>
      </c>
      <c r="V272" s="15">
        <v>442676.52999999997</v>
      </c>
      <c r="W272" s="90">
        <f t="shared" si="102"/>
        <v>64126.75000000006</v>
      </c>
      <c r="X272" s="103">
        <f t="shared" si="103"/>
        <v>0.144861418336319</v>
      </c>
    </row>
    <row r="273" spans="1:24" s="14" customFormat="1" ht="12.75" hidden="1" outlineLevel="2">
      <c r="A273" s="14" t="s">
        <v>957</v>
      </c>
      <c r="B273" s="14" t="s">
        <v>958</v>
      </c>
      <c r="C273" s="54" t="s">
        <v>1501</v>
      </c>
      <c r="D273" s="15"/>
      <c r="E273" s="15"/>
      <c r="F273" s="15">
        <v>0</v>
      </c>
      <c r="G273" s="15">
        <v>7.23</v>
      </c>
      <c r="H273" s="90">
        <f t="shared" si="96"/>
        <v>-7.23</v>
      </c>
      <c r="I273" s="103" t="str">
        <f t="shared" si="97"/>
        <v>N.M.</v>
      </c>
      <c r="J273" s="104"/>
      <c r="K273" s="15">
        <v>0</v>
      </c>
      <c r="L273" s="15">
        <v>7.23</v>
      </c>
      <c r="M273" s="90">
        <f t="shared" si="98"/>
        <v>-7.23</v>
      </c>
      <c r="N273" s="103" t="str">
        <f t="shared" si="99"/>
        <v>N.M.</v>
      </c>
      <c r="O273" s="104"/>
      <c r="P273" s="15">
        <v>0</v>
      </c>
      <c r="Q273" s="15">
        <v>7.23</v>
      </c>
      <c r="R273" s="90">
        <f t="shared" si="100"/>
        <v>-7.23</v>
      </c>
      <c r="S273" s="103" t="str">
        <f t="shared" si="101"/>
        <v>N.M.</v>
      </c>
      <c r="T273" s="104"/>
      <c r="U273" s="15">
        <v>-7.23</v>
      </c>
      <c r="V273" s="15">
        <v>7.23</v>
      </c>
      <c r="W273" s="90">
        <f t="shared" si="102"/>
        <v>-14.46</v>
      </c>
      <c r="X273" s="103">
        <f t="shared" si="103"/>
        <v>-2</v>
      </c>
    </row>
    <row r="274" spans="1:24" s="14" customFormat="1" ht="12.75" hidden="1" outlineLevel="2">
      <c r="A274" s="14" t="s">
        <v>959</v>
      </c>
      <c r="B274" s="14" t="s">
        <v>960</v>
      </c>
      <c r="C274" s="54" t="s">
        <v>1502</v>
      </c>
      <c r="D274" s="15"/>
      <c r="E274" s="15"/>
      <c r="F274" s="15">
        <v>255066.80000000002</v>
      </c>
      <c r="G274" s="15">
        <v>137494.18</v>
      </c>
      <c r="H274" s="90">
        <f t="shared" si="96"/>
        <v>117572.62000000002</v>
      </c>
      <c r="I274" s="103">
        <f t="shared" si="97"/>
        <v>0.8551097944654823</v>
      </c>
      <c r="J274" s="104"/>
      <c r="K274" s="15">
        <v>996474.6900000001</v>
      </c>
      <c r="L274" s="15">
        <v>443463.44</v>
      </c>
      <c r="M274" s="90">
        <f t="shared" si="98"/>
        <v>553011.25</v>
      </c>
      <c r="N274" s="103">
        <f t="shared" si="99"/>
        <v>1.2470278271417368</v>
      </c>
      <c r="O274" s="104"/>
      <c r="P274" s="15">
        <v>996474.6900000001</v>
      </c>
      <c r="Q274" s="15">
        <v>443463.44</v>
      </c>
      <c r="R274" s="90">
        <f t="shared" si="100"/>
        <v>553011.25</v>
      </c>
      <c r="S274" s="103">
        <f t="shared" si="101"/>
        <v>1.2470278271417368</v>
      </c>
      <c r="T274" s="104"/>
      <c r="U274" s="15">
        <v>2373897.95</v>
      </c>
      <c r="V274" s="15">
        <v>986818.9099999999</v>
      </c>
      <c r="W274" s="90">
        <f t="shared" si="102"/>
        <v>1387079.0400000003</v>
      </c>
      <c r="X274" s="103">
        <f t="shared" si="103"/>
        <v>1.4056064653240181</v>
      </c>
    </row>
    <row r="275" spans="1:24" s="14" customFormat="1" ht="12.75" hidden="1" outlineLevel="2">
      <c r="A275" s="14" t="s">
        <v>961</v>
      </c>
      <c r="B275" s="14" t="s">
        <v>962</v>
      </c>
      <c r="C275" s="54" t="s">
        <v>1503</v>
      </c>
      <c r="D275" s="15"/>
      <c r="E275" s="15"/>
      <c r="F275" s="15">
        <v>15945.6</v>
      </c>
      <c r="G275" s="15">
        <v>65335.48</v>
      </c>
      <c r="H275" s="90">
        <f t="shared" si="96"/>
        <v>-49389.880000000005</v>
      </c>
      <c r="I275" s="103">
        <f t="shared" si="97"/>
        <v>-0.7559427129026985</v>
      </c>
      <c r="J275" s="104"/>
      <c r="K275" s="15">
        <v>26276.43</v>
      </c>
      <c r="L275" s="15">
        <v>64263.93</v>
      </c>
      <c r="M275" s="90">
        <f t="shared" si="98"/>
        <v>-37987.5</v>
      </c>
      <c r="N275" s="103">
        <f t="shared" si="99"/>
        <v>-0.5911169765061054</v>
      </c>
      <c r="O275" s="104"/>
      <c r="P275" s="15">
        <v>26276.43</v>
      </c>
      <c r="Q275" s="15">
        <v>64263.93</v>
      </c>
      <c r="R275" s="90">
        <f t="shared" si="100"/>
        <v>-37987.5</v>
      </c>
      <c r="S275" s="103">
        <f t="shared" si="101"/>
        <v>-0.5911169765061054</v>
      </c>
      <c r="T275" s="104"/>
      <c r="U275" s="15">
        <v>157728.84</v>
      </c>
      <c r="V275" s="15">
        <v>193726.78</v>
      </c>
      <c r="W275" s="90">
        <f t="shared" si="102"/>
        <v>-35997.94</v>
      </c>
      <c r="X275" s="103">
        <f t="shared" si="103"/>
        <v>-0.18581808875365607</v>
      </c>
    </row>
    <row r="276" spans="1:24" s="14" customFormat="1" ht="12.75" hidden="1" outlineLevel="2">
      <c r="A276" s="14" t="s">
        <v>963</v>
      </c>
      <c r="B276" s="14" t="s">
        <v>964</v>
      </c>
      <c r="C276" s="54" t="s">
        <v>1504</v>
      </c>
      <c r="D276" s="15"/>
      <c r="E276" s="15"/>
      <c r="F276" s="15">
        <v>1471.13</v>
      </c>
      <c r="G276" s="15">
        <v>904.6800000000001</v>
      </c>
      <c r="H276" s="90">
        <f t="shared" si="96"/>
        <v>566.45</v>
      </c>
      <c r="I276" s="103">
        <f t="shared" si="97"/>
        <v>0.6261329973029137</v>
      </c>
      <c r="J276" s="104"/>
      <c r="K276" s="15">
        <v>2946.58</v>
      </c>
      <c r="L276" s="15">
        <v>2802.73</v>
      </c>
      <c r="M276" s="90">
        <f t="shared" si="98"/>
        <v>143.8499999999999</v>
      </c>
      <c r="N276" s="103">
        <f t="shared" si="99"/>
        <v>0.051324958165788324</v>
      </c>
      <c r="O276" s="104"/>
      <c r="P276" s="15">
        <v>2946.58</v>
      </c>
      <c r="Q276" s="15">
        <v>2802.73</v>
      </c>
      <c r="R276" s="90">
        <f t="shared" si="100"/>
        <v>143.8499999999999</v>
      </c>
      <c r="S276" s="103">
        <f t="shared" si="101"/>
        <v>0.051324958165788324</v>
      </c>
      <c r="T276" s="104"/>
      <c r="U276" s="15">
        <v>32714.809999999998</v>
      </c>
      <c r="V276" s="15">
        <v>34340.200000000004</v>
      </c>
      <c r="W276" s="90">
        <f t="shared" si="102"/>
        <v>-1625.3900000000067</v>
      </c>
      <c r="X276" s="103">
        <f t="shared" si="103"/>
        <v>-0.04733198991269726</v>
      </c>
    </row>
    <row r="277" spans="1:24" s="14" customFormat="1" ht="12.75" hidden="1" outlineLevel="2">
      <c r="A277" s="14" t="s">
        <v>965</v>
      </c>
      <c r="B277" s="14" t="s">
        <v>966</v>
      </c>
      <c r="C277" s="54" t="s">
        <v>1505</v>
      </c>
      <c r="D277" s="15"/>
      <c r="E277" s="15"/>
      <c r="F277" s="15">
        <v>0</v>
      </c>
      <c r="G277" s="15">
        <v>0</v>
      </c>
      <c r="H277" s="90">
        <f t="shared" si="96"/>
        <v>0</v>
      </c>
      <c r="I277" s="103">
        <f t="shared" si="97"/>
        <v>0</v>
      </c>
      <c r="J277" s="104"/>
      <c r="K277" s="15">
        <v>4.04</v>
      </c>
      <c r="L277" s="15">
        <v>0</v>
      </c>
      <c r="M277" s="90">
        <f t="shared" si="98"/>
        <v>4.04</v>
      </c>
      <c r="N277" s="103" t="str">
        <f t="shared" si="99"/>
        <v>N.M.</v>
      </c>
      <c r="O277" s="104"/>
      <c r="P277" s="15">
        <v>4.04</v>
      </c>
      <c r="Q277" s="15">
        <v>0</v>
      </c>
      <c r="R277" s="90">
        <f t="shared" si="100"/>
        <v>4.04</v>
      </c>
      <c r="S277" s="103" t="str">
        <f t="shared" si="101"/>
        <v>N.M.</v>
      </c>
      <c r="T277" s="104"/>
      <c r="U277" s="15">
        <v>61.85</v>
      </c>
      <c r="V277" s="15">
        <v>0</v>
      </c>
      <c r="W277" s="90">
        <f t="shared" si="102"/>
        <v>61.85</v>
      </c>
      <c r="X277" s="103" t="str">
        <f t="shared" si="103"/>
        <v>N.M.</v>
      </c>
    </row>
    <row r="278" spans="1:24" s="14" customFormat="1" ht="12.75" hidden="1" outlineLevel="2">
      <c r="A278" s="14" t="s">
        <v>967</v>
      </c>
      <c r="B278" s="14" t="s">
        <v>968</v>
      </c>
      <c r="C278" s="54" t="s">
        <v>1506</v>
      </c>
      <c r="D278" s="15"/>
      <c r="E278" s="15"/>
      <c r="F278" s="15">
        <v>3.41</v>
      </c>
      <c r="G278" s="15">
        <v>0</v>
      </c>
      <c r="H278" s="90">
        <f t="shared" si="96"/>
        <v>3.41</v>
      </c>
      <c r="I278" s="103" t="str">
        <f t="shared" si="97"/>
        <v>N.M.</v>
      </c>
      <c r="J278" s="104"/>
      <c r="K278" s="15">
        <v>3.41</v>
      </c>
      <c r="L278" s="15">
        <v>0</v>
      </c>
      <c r="M278" s="90">
        <f t="shared" si="98"/>
        <v>3.41</v>
      </c>
      <c r="N278" s="103" t="str">
        <f t="shared" si="99"/>
        <v>N.M.</v>
      </c>
      <c r="O278" s="104"/>
      <c r="P278" s="15">
        <v>3.41</v>
      </c>
      <c r="Q278" s="15">
        <v>0</v>
      </c>
      <c r="R278" s="90">
        <f t="shared" si="100"/>
        <v>3.41</v>
      </c>
      <c r="S278" s="103" t="str">
        <f t="shared" si="101"/>
        <v>N.M.</v>
      </c>
      <c r="T278" s="104"/>
      <c r="U278" s="15">
        <v>14.97</v>
      </c>
      <c r="V278" s="15">
        <v>0</v>
      </c>
      <c r="W278" s="90">
        <f t="shared" si="102"/>
        <v>14.97</v>
      </c>
      <c r="X278" s="103" t="str">
        <f t="shared" si="103"/>
        <v>N.M.</v>
      </c>
    </row>
    <row r="279" spans="1:24" s="14" customFormat="1" ht="12.75" hidden="1" outlineLevel="2">
      <c r="A279" s="14" t="s">
        <v>969</v>
      </c>
      <c r="B279" s="14" t="s">
        <v>970</v>
      </c>
      <c r="C279" s="54" t="s">
        <v>1507</v>
      </c>
      <c r="D279" s="15"/>
      <c r="E279" s="15"/>
      <c r="F279" s="15">
        <v>489034.03</v>
      </c>
      <c r="G279" s="15">
        <v>569726.28</v>
      </c>
      <c r="H279" s="90">
        <f t="shared" si="96"/>
        <v>-80692.25</v>
      </c>
      <c r="I279" s="103">
        <f t="shared" si="97"/>
        <v>-0.14163336470980414</v>
      </c>
      <c r="J279" s="104"/>
      <c r="K279" s="15">
        <v>1462963.75</v>
      </c>
      <c r="L279" s="15">
        <v>1701317.19</v>
      </c>
      <c r="M279" s="90">
        <f t="shared" si="98"/>
        <v>-238353.43999999994</v>
      </c>
      <c r="N279" s="103">
        <f t="shared" si="99"/>
        <v>-0.14009935443019886</v>
      </c>
      <c r="O279" s="104"/>
      <c r="P279" s="15">
        <v>1462963.75</v>
      </c>
      <c r="Q279" s="15">
        <v>1701317.19</v>
      </c>
      <c r="R279" s="90">
        <f t="shared" si="100"/>
        <v>-238353.43999999994</v>
      </c>
      <c r="S279" s="103">
        <f t="shared" si="101"/>
        <v>-0.14009935443019886</v>
      </c>
      <c r="T279" s="104"/>
      <c r="U279" s="15">
        <v>7277088.531</v>
      </c>
      <c r="V279" s="15">
        <v>6734171.85</v>
      </c>
      <c r="W279" s="90">
        <f t="shared" si="102"/>
        <v>542916.6810000008</v>
      </c>
      <c r="X279" s="103">
        <f t="shared" si="103"/>
        <v>0.08062115032006509</v>
      </c>
    </row>
    <row r="280" spans="1:24" s="14" customFormat="1" ht="12.75" hidden="1" outlineLevel="2">
      <c r="A280" s="14" t="s">
        <v>971</v>
      </c>
      <c r="B280" s="14" t="s">
        <v>972</v>
      </c>
      <c r="C280" s="54" t="s">
        <v>1508</v>
      </c>
      <c r="D280" s="15"/>
      <c r="E280" s="15"/>
      <c r="F280" s="15">
        <v>0</v>
      </c>
      <c r="G280" s="15">
        <v>48.97</v>
      </c>
      <c r="H280" s="90">
        <f t="shared" si="96"/>
        <v>-48.97</v>
      </c>
      <c r="I280" s="103" t="str">
        <f t="shared" si="97"/>
        <v>N.M.</v>
      </c>
      <c r="J280" s="104"/>
      <c r="K280" s="15">
        <v>-46.34</v>
      </c>
      <c r="L280" s="15">
        <v>127.8</v>
      </c>
      <c r="M280" s="90">
        <f t="shared" si="98"/>
        <v>-174.14</v>
      </c>
      <c r="N280" s="103">
        <f t="shared" si="99"/>
        <v>-1.3625978090766822</v>
      </c>
      <c r="O280" s="104"/>
      <c r="P280" s="15">
        <v>-46.34</v>
      </c>
      <c r="Q280" s="15">
        <v>127.8</v>
      </c>
      <c r="R280" s="90">
        <f t="shared" si="100"/>
        <v>-174.14</v>
      </c>
      <c r="S280" s="103">
        <f t="shared" si="101"/>
        <v>-1.3625978090766822</v>
      </c>
      <c r="T280" s="104"/>
      <c r="U280" s="15">
        <v>-127.80000000000001</v>
      </c>
      <c r="V280" s="15">
        <v>127.8</v>
      </c>
      <c r="W280" s="90">
        <f t="shared" si="102"/>
        <v>-255.60000000000002</v>
      </c>
      <c r="X280" s="103">
        <f t="shared" si="103"/>
        <v>-2.0000000000000004</v>
      </c>
    </row>
    <row r="281" spans="1:24" s="14" customFormat="1" ht="12.75" hidden="1" outlineLevel="2">
      <c r="A281" s="14" t="s">
        <v>973</v>
      </c>
      <c r="B281" s="14" t="s">
        <v>974</v>
      </c>
      <c r="C281" s="54" t="s">
        <v>1509</v>
      </c>
      <c r="D281" s="15"/>
      <c r="E281" s="15"/>
      <c r="F281" s="15">
        <v>-46384.82</v>
      </c>
      <c r="G281" s="15">
        <v>122082.775</v>
      </c>
      <c r="H281" s="90">
        <f t="shared" si="96"/>
        <v>-168467.595</v>
      </c>
      <c r="I281" s="103">
        <f t="shared" si="97"/>
        <v>-1.3799456557241594</v>
      </c>
      <c r="J281" s="104"/>
      <c r="K281" s="15">
        <v>196053.01</v>
      </c>
      <c r="L281" s="15">
        <v>511886.685</v>
      </c>
      <c r="M281" s="90">
        <f t="shared" si="98"/>
        <v>-315833.675</v>
      </c>
      <c r="N281" s="103">
        <f t="shared" si="99"/>
        <v>-0.6169991997349961</v>
      </c>
      <c r="O281" s="104"/>
      <c r="P281" s="15">
        <v>196053.01</v>
      </c>
      <c r="Q281" s="15">
        <v>511886.685</v>
      </c>
      <c r="R281" s="90">
        <f t="shared" si="100"/>
        <v>-315833.675</v>
      </c>
      <c r="S281" s="103">
        <f t="shared" si="101"/>
        <v>-0.6169991997349961</v>
      </c>
      <c r="T281" s="104"/>
      <c r="U281" s="15">
        <v>426022</v>
      </c>
      <c r="V281" s="15">
        <v>863386.835</v>
      </c>
      <c r="W281" s="90">
        <f t="shared" si="102"/>
        <v>-437364.83499999996</v>
      </c>
      <c r="X281" s="103">
        <f t="shared" si="103"/>
        <v>-0.5065688023839279</v>
      </c>
    </row>
    <row r="282" spans="1:24" s="14" customFormat="1" ht="12.75" hidden="1" outlineLevel="2">
      <c r="A282" s="14" t="s">
        <v>975</v>
      </c>
      <c r="B282" s="14" t="s">
        <v>976</v>
      </c>
      <c r="C282" s="54" t="s">
        <v>1510</v>
      </c>
      <c r="D282" s="15"/>
      <c r="E282" s="15"/>
      <c r="F282" s="15">
        <v>0</v>
      </c>
      <c r="G282" s="15">
        <v>0</v>
      </c>
      <c r="H282" s="90">
        <f t="shared" si="96"/>
        <v>0</v>
      </c>
      <c r="I282" s="103">
        <f t="shared" si="97"/>
        <v>0</v>
      </c>
      <c r="J282" s="104"/>
      <c r="K282" s="15">
        <v>-2.32</v>
      </c>
      <c r="L282" s="15">
        <v>34.39</v>
      </c>
      <c r="M282" s="90">
        <f t="shared" si="98"/>
        <v>-36.71</v>
      </c>
      <c r="N282" s="103">
        <f t="shared" si="99"/>
        <v>-1.0674614713579529</v>
      </c>
      <c r="O282" s="104"/>
      <c r="P282" s="15">
        <v>-2.32</v>
      </c>
      <c r="Q282" s="15">
        <v>34.39</v>
      </c>
      <c r="R282" s="90">
        <f t="shared" si="100"/>
        <v>-36.71</v>
      </c>
      <c r="S282" s="103">
        <f t="shared" si="101"/>
        <v>-1.0674614713579529</v>
      </c>
      <c r="T282" s="104"/>
      <c r="U282" s="15">
        <v>6.640000000000001</v>
      </c>
      <c r="V282" s="15">
        <v>34.39</v>
      </c>
      <c r="W282" s="90">
        <f t="shared" si="102"/>
        <v>-27.75</v>
      </c>
      <c r="X282" s="103">
        <f t="shared" si="103"/>
        <v>-0.8069206164582727</v>
      </c>
    </row>
    <row r="283" spans="1:24" s="14" customFormat="1" ht="12.75" hidden="1" outlineLevel="2">
      <c r="A283" s="14" t="s">
        <v>977</v>
      </c>
      <c r="B283" s="14" t="s">
        <v>978</v>
      </c>
      <c r="C283" s="54" t="s">
        <v>1511</v>
      </c>
      <c r="D283" s="15"/>
      <c r="E283" s="15"/>
      <c r="F283" s="15">
        <v>0</v>
      </c>
      <c r="G283" s="15">
        <v>0</v>
      </c>
      <c r="H283" s="90">
        <f t="shared" si="96"/>
        <v>0</v>
      </c>
      <c r="I283" s="103">
        <f t="shared" si="97"/>
        <v>0</v>
      </c>
      <c r="J283" s="104"/>
      <c r="K283" s="15">
        <v>0</v>
      </c>
      <c r="L283" s="15">
        <v>0</v>
      </c>
      <c r="M283" s="90">
        <f t="shared" si="98"/>
        <v>0</v>
      </c>
      <c r="N283" s="103">
        <f t="shared" si="99"/>
        <v>0</v>
      </c>
      <c r="O283" s="104"/>
      <c r="P283" s="15">
        <v>0</v>
      </c>
      <c r="Q283" s="15">
        <v>0</v>
      </c>
      <c r="R283" s="90">
        <f t="shared" si="100"/>
        <v>0</v>
      </c>
      <c r="S283" s="103">
        <f t="shared" si="101"/>
        <v>0</v>
      </c>
      <c r="T283" s="104"/>
      <c r="U283" s="15">
        <v>647.6</v>
      </c>
      <c r="V283" s="15">
        <v>0</v>
      </c>
      <c r="W283" s="90">
        <f t="shared" si="102"/>
        <v>647.6</v>
      </c>
      <c r="X283" s="103" t="str">
        <f t="shared" si="103"/>
        <v>N.M.</v>
      </c>
    </row>
    <row r="284" spans="1:24" s="14" customFormat="1" ht="12.75" hidden="1" outlineLevel="2">
      <c r="A284" s="14" t="s">
        <v>979</v>
      </c>
      <c r="B284" s="14" t="s">
        <v>980</v>
      </c>
      <c r="C284" s="54" t="s">
        <v>1512</v>
      </c>
      <c r="D284" s="15"/>
      <c r="E284" s="15"/>
      <c r="F284" s="15">
        <v>0</v>
      </c>
      <c r="G284" s="15">
        <v>0</v>
      </c>
      <c r="H284" s="90">
        <f t="shared" si="96"/>
        <v>0</v>
      </c>
      <c r="I284" s="103">
        <f t="shared" si="97"/>
        <v>0</v>
      </c>
      <c r="J284" s="104"/>
      <c r="K284" s="15">
        <v>0</v>
      </c>
      <c r="L284" s="15">
        <v>5.33</v>
      </c>
      <c r="M284" s="90">
        <f t="shared" si="98"/>
        <v>-5.33</v>
      </c>
      <c r="N284" s="103" t="str">
        <f t="shared" si="99"/>
        <v>N.M.</v>
      </c>
      <c r="O284" s="104"/>
      <c r="P284" s="15">
        <v>0</v>
      </c>
      <c r="Q284" s="15">
        <v>5.33</v>
      </c>
      <c r="R284" s="90">
        <f t="shared" si="100"/>
        <v>-5.33</v>
      </c>
      <c r="S284" s="103" t="str">
        <f t="shared" si="101"/>
        <v>N.M.</v>
      </c>
      <c r="T284" s="104"/>
      <c r="U284" s="15">
        <v>1.56</v>
      </c>
      <c r="V284" s="15">
        <v>25.910000000000004</v>
      </c>
      <c r="W284" s="90">
        <f t="shared" si="102"/>
        <v>-24.350000000000005</v>
      </c>
      <c r="X284" s="103">
        <f t="shared" si="103"/>
        <v>-0.9397915862601313</v>
      </c>
    </row>
    <row r="285" spans="1:24" s="14" customFormat="1" ht="12.75" hidden="1" outlineLevel="2">
      <c r="A285" s="14" t="s">
        <v>981</v>
      </c>
      <c r="B285" s="14" t="s">
        <v>982</v>
      </c>
      <c r="C285" s="54" t="s">
        <v>1513</v>
      </c>
      <c r="D285" s="15"/>
      <c r="E285" s="15"/>
      <c r="F285" s="15">
        <v>-7.04</v>
      </c>
      <c r="G285" s="15">
        <v>0</v>
      </c>
      <c r="H285" s="90">
        <f t="shared" si="96"/>
        <v>-7.04</v>
      </c>
      <c r="I285" s="103" t="str">
        <f t="shared" si="97"/>
        <v>N.M.</v>
      </c>
      <c r="J285" s="104"/>
      <c r="K285" s="15">
        <v>-109.41</v>
      </c>
      <c r="L285" s="15">
        <v>0</v>
      </c>
      <c r="M285" s="90">
        <f t="shared" si="98"/>
        <v>-109.41</v>
      </c>
      <c r="N285" s="103" t="str">
        <f t="shared" si="99"/>
        <v>N.M.</v>
      </c>
      <c r="O285" s="104"/>
      <c r="P285" s="15">
        <v>-109.41</v>
      </c>
      <c r="Q285" s="15">
        <v>0</v>
      </c>
      <c r="R285" s="90">
        <f t="shared" si="100"/>
        <v>-109.41</v>
      </c>
      <c r="S285" s="103" t="str">
        <f t="shared" si="101"/>
        <v>N.M.</v>
      </c>
      <c r="T285" s="104"/>
      <c r="U285" s="15">
        <v>-266.59000000000003</v>
      </c>
      <c r="V285" s="15">
        <v>-6257.52</v>
      </c>
      <c r="W285" s="90">
        <f t="shared" si="102"/>
        <v>5990.93</v>
      </c>
      <c r="X285" s="103">
        <f t="shared" si="103"/>
        <v>0.9573968600979301</v>
      </c>
    </row>
    <row r="286" spans="1:24" s="14" customFormat="1" ht="12.75" hidden="1" outlineLevel="2">
      <c r="A286" s="14" t="s">
        <v>983</v>
      </c>
      <c r="B286" s="14" t="s">
        <v>984</v>
      </c>
      <c r="C286" s="54" t="s">
        <v>1514</v>
      </c>
      <c r="D286" s="15"/>
      <c r="E286" s="15"/>
      <c r="F286" s="15">
        <v>-16926</v>
      </c>
      <c r="G286" s="15">
        <v>-20295</v>
      </c>
      <c r="H286" s="90">
        <f t="shared" si="96"/>
        <v>3369</v>
      </c>
      <c r="I286" s="103">
        <f t="shared" si="97"/>
        <v>0.16600147819660016</v>
      </c>
      <c r="J286" s="104"/>
      <c r="K286" s="15">
        <v>-61753</v>
      </c>
      <c r="L286" s="15">
        <v>-77914</v>
      </c>
      <c r="M286" s="90">
        <f t="shared" si="98"/>
        <v>16161</v>
      </c>
      <c r="N286" s="103">
        <f t="shared" si="99"/>
        <v>0.20742100264394076</v>
      </c>
      <c r="O286" s="104"/>
      <c r="P286" s="15">
        <v>-61753</v>
      </c>
      <c r="Q286" s="15">
        <v>-77914</v>
      </c>
      <c r="R286" s="90">
        <f t="shared" si="100"/>
        <v>16161</v>
      </c>
      <c r="S286" s="103">
        <f t="shared" si="101"/>
        <v>0.20742100264394076</v>
      </c>
      <c r="T286" s="104"/>
      <c r="U286" s="15">
        <v>-363368.24</v>
      </c>
      <c r="V286" s="15">
        <v>-368703.76</v>
      </c>
      <c r="W286" s="90">
        <f t="shared" si="102"/>
        <v>5335.520000000019</v>
      </c>
      <c r="X286" s="103">
        <f t="shared" si="103"/>
        <v>0.014471021396689902</v>
      </c>
    </row>
    <row r="287" spans="1:24" s="14" customFormat="1" ht="12.75" hidden="1" outlineLevel="2">
      <c r="A287" s="14" t="s">
        <v>985</v>
      </c>
      <c r="B287" s="14" t="s">
        <v>986</v>
      </c>
      <c r="C287" s="54" t="s">
        <v>1515</v>
      </c>
      <c r="D287" s="15"/>
      <c r="E287" s="15"/>
      <c r="F287" s="15">
        <v>-26.78</v>
      </c>
      <c r="G287" s="15">
        <v>-99.62</v>
      </c>
      <c r="H287" s="90">
        <f t="shared" si="96"/>
        <v>72.84</v>
      </c>
      <c r="I287" s="103">
        <f t="shared" si="97"/>
        <v>0.7311784782172255</v>
      </c>
      <c r="J287" s="104"/>
      <c r="K287" s="15">
        <v>-176.54</v>
      </c>
      <c r="L287" s="15">
        <v>-444.6</v>
      </c>
      <c r="M287" s="90">
        <f t="shared" si="98"/>
        <v>268.06000000000006</v>
      </c>
      <c r="N287" s="103">
        <f t="shared" si="99"/>
        <v>0.6029239766081872</v>
      </c>
      <c r="O287" s="104"/>
      <c r="P287" s="15">
        <v>-176.54</v>
      </c>
      <c r="Q287" s="15">
        <v>-444.6</v>
      </c>
      <c r="R287" s="90">
        <f t="shared" si="100"/>
        <v>268.06000000000006</v>
      </c>
      <c r="S287" s="103">
        <f t="shared" si="101"/>
        <v>0.6029239766081872</v>
      </c>
      <c r="T287" s="104"/>
      <c r="U287" s="15">
        <v>-6202.22</v>
      </c>
      <c r="V287" s="15">
        <v>-5857.610000000001</v>
      </c>
      <c r="W287" s="90">
        <f t="shared" si="102"/>
        <v>-344.6099999999997</v>
      </c>
      <c r="X287" s="103">
        <f t="shared" si="103"/>
        <v>-0.05883116151467913</v>
      </c>
    </row>
    <row r="288" spans="1:24" s="14" customFormat="1" ht="12.75" hidden="1" outlineLevel="2">
      <c r="A288" s="14" t="s">
        <v>987</v>
      </c>
      <c r="B288" s="14" t="s">
        <v>988</v>
      </c>
      <c r="C288" s="54" t="s">
        <v>1516</v>
      </c>
      <c r="D288" s="15"/>
      <c r="E288" s="15"/>
      <c r="F288" s="15">
        <v>-38122.43</v>
      </c>
      <c r="G288" s="15">
        <v>-51041.61</v>
      </c>
      <c r="H288" s="90">
        <f t="shared" si="96"/>
        <v>12919.18</v>
      </c>
      <c r="I288" s="103">
        <f t="shared" si="97"/>
        <v>0.2531107463107061</v>
      </c>
      <c r="J288" s="104"/>
      <c r="K288" s="15">
        <v>-126787.15000000001</v>
      </c>
      <c r="L288" s="15">
        <v>-140612.58000000002</v>
      </c>
      <c r="M288" s="90">
        <f t="shared" si="98"/>
        <v>13825.430000000008</v>
      </c>
      <c r="N288" s="103">
        <f t="shared" si="99"/>
        <v>0.09832285276324498</v>
      </c>
      <c r="O288" s="104"/>
      <c r="P288" s="15">
        <v>-126787.15000000001</v>
      </c>
      <c r="Q288" s="15">
        <v>-140612.58000000002</v>
      </c>
      <c r="R288" s="90">
        <f t="shared" si="100"/>
        <v>13825.430000000008</v>
      </c>
      <c r="S288" s="103">
        <f t="shared" si="101"/>
        <v>0.09832285276324498</v>
      </c>
      <c r="T288" s="104"/>
      <c r="U288" s="15">
        <v>-509071.93000000005</v>
      </c>
      <c r="V288" s="15">
        <v>-514376.63</v>
      </c>
      <c r="W288" s="90">
        <f t="shared" si="102"/>
        <v>5304.699999999953</v>
      </c>
      <c r="X288" s="103">
        <f t="shared" si="103"/>
        <v>0.010312871329321384</v>
      </c>
    </row>
    <row r="289" spans="1:24" s="14" customFormat="1" ht="12.75" hidden="1" outlineLevel="2">
      <c r="A289" s="14" t="s">
        <v>989</v>
      </c>
      <c r="B289" s="14" t="s">
        <v>990</v>
      </c>
      <c r="C289" s="54" t="s">
        <v>1517</v>
      </c>
      <c r="D289" s="15"/>
      <c r="E289" s="15"/>
      <c r="F289" s="15">
        <v>91323.289</v>
      </c>
      <c r="G289" s="15">
        <v>66812.42</v>
      </c>
      <c r="H289" s="90">
        <f aca="true" t="shared" si="104" ref="H289:H320">+F289-G289</f>
        <v>24510.869000000006</v>
      </c>
      <c r="I289" s="103">
        <f aca="true" t="shared" si="105" ref="I289:I320">IF(G289&lt;0,IF(H289=0,0,IF(OR(G289=0,F289=0),"N.M.",IF(ABS(H289/G289)&gt;=10,"N.M.",H289/(-G289)))),IF(H289=0,0,IF(OR(G289=0,F289=0),"N.M.",IF(ABS(H289/G289)&gt;=10,"N.M.",H289/G289))))</f>
        <v>0.3668609668681363</v>
      </c>
      <c r="J289" s="104"/>
      <c r="K289" s="15">
        <v>217898.578</v>
      </c>
      <c r="L289" s="15">
        <v>214393.87</v>
      </c>
      <c r="M289" s="90">
        <f aca="true" t="shared" si="106" ref="M289:M320">+K289-L289</f>
        <v>3504.7080000000133</v>
      </c>
      <c r="N289" s="103">
        <f aca="true" t="shared" si="107" ref="N289:N320">IF(L289&lt;0,IF(M289=0,0,IF(OR(L289=0,K289=0),"N.M.",IF(ABS(M289/L289)&gt;=10,"N.M.",M289/(-L289)))),IF(M289=0,0,IF(OR(L289=0,K289=0),"N.M.",IF(ABS(M289/L289)&gt;=10,"N.M.",M289/L289))))</f>
        <v>0.016347053206325412</v>
      </c>
      <c r="O289" s="104"/>
      <c r="P289" s="15">
        <v>217898.578</v>
      </c>
      <c r="Q289" s="15">
        <v>214393.87</v>
      </c>
      <c r="R289" s="90">
        <f aca="true" t="shared" si="108" ref="R289:R320">+P289-Q289</f>
        <v>3504.7080000000133</v>
      </c>
      <c r="S289" s="103">
        <f aca="true" t="shared" si="109" ref="S289:S320">IF(Q289&lt;0,IF(R289=0,0,IF(OR(Q289=0,P289=0),"N.M.",IF(ABS(R289/Q289)&gt;=10,"N.M.",R289/(-Q289)))),IF(R289=0,0,IF(OR(Q289=0,P289=0),"N.M.",IF(ABS(R289/Q289)&gt;=10,"N.M.",R289/Q289))))</f>
        <v>0.016347053206325412</v>
      </c>
      <c r="T289" s="104"/>
      <c r="U289" s="15">
        <v>827191.968</v>
      </c>
      <c r="V289" s="15">
        <v>714238.5</v>
      </c>
      <c r="W289" s="90">
        <f aca="true" t="shared" si="110" ref="W289:W320">+U289-V289</f>
        <v>112953.468</v>
      </c>
      <c r="X289" s="103">
        <f aca="true" t="shared" si="111" ref="X289:X320">IF(V289&lt;0,IF(W289=0,0,IF(OR(V289=0,U289=0),"N.M.",IF(ABS(W289/V289)&gt;=10,"N.M.",W289/(-V289)))),IF(W289=0,0,IF(OR(V289=0,U289=0),"N.M.",IF(ABS(W289/V289)&gt;=10,"N.M.",W289/V289))))</f>
        <v>0.15814530860489878</v>
      </c>
    </row>
    <row r="290" spans="1:24" s="14" customFormat="1" ht="12.75" hidden="1" outlineLevel="2">
      <c r="A290" s="14" t="s">
        <v>991</v>
      </c>
      <c r="B290" s="14" t="s">
        <v>992</v>
      </c>
      <c r="C290" s="54" t="s">
        <v>1518</v>
      </c>
      <c r="D290" s="15"/>
      <c r="E290" s="15"/>
      <c r="F290" s="15">
        <v>144758.68</v>
      </c>
      <c r="G290" s="15">
        <v>1003493.86</v>
      </c>
      <c r="H290" s="90">
        <f t="shared" si="104"/>
        <v>-858735.1799999999</v>
      </c>
      <c r="I290" s="103">
        <f t="shared" si="105"/>
        <v>-0.8557453256365714</v>
      </c>
      <c r="J290" s="104"/>
      <c r="K290" s="15">
        <v>923729</v>
      </c>
      <c r="L290" s="15">
        <v>1781033.088</v>
      </c>
      <c r="M290" s="90">
        <f t="shared" si="106"/>
        <v>-857304.088</v>
      </c>
      <c r="N290" s="103">
        <f t="shared" si="107"/>
        <v>-0.4813521398205489</v>
      </c>
      <c r="O290" s="104"/>
      <c r="P290" s="15">
        <v>923729</v>
      </c>
      <c r="Q290" s="15">
        <v>1781033.088</v>
      </c>
      <c r="R290" s="90">
        <f t="shared" si="108"/>
        <v>-857304.088</v>
      </c>
      <c r="S290" s="103">
        <f t="shared" si="109"/>
        <v>-0.4813521398205489</v>
      </c>
      <c r="T290" s="104"/>
      <c r="U290" s="15">
        <v>3530440.334</v>
      </c>
      <c r="V290" s="15">
        <v>4219825.723999999</v>
      </c>
      <c r="W290" s="90">
        <f t="shared" si="110"/>
        <v>-689385.3899999997</v>
      </c>
      <c r="X290" s="103">
        <f t="shared" si="111"/>
        <v>-0.1633682135447354</v>
      </c>
    </row>
    <row r="291" spans="1:24" s="14" customFormat="1" ht="12.75" hidden="1" outlineLevel="2">
      <c r="A291" s="14" t="s">
        <v>993</v>
      </c>
      <c r="B291" s="14" t="s">
        <v>994</v>
      </c>
      <c r="C291" s="54" t="s">
        <v>1519</v>
      </c>
      <c r="D291" s="15"/>
      <c r="E291" s="15"/>
      <c r="F291" s="15">
        <v>-19.150000000000002</v>
      </c>
      <c r="G291" s="15">
        <v>0</v>
      </c>
      <c r="H291" s="90">
        <f t="shared" si="104"/>
        <v>-19.150000000000002</v>
      </c>
      <c r="I291" s="103" t="str">
        <f t="shared" si="105"/>
        <v>N.M.</v>
      </c>
      <c r="J291" s="104"/>
      <c r="K291" s="15">
        <v>-19.150000000000002</v>
      </c>
      <c r="L291" s="15">
        <v>0</v>
      </c>
      <c r="M291" s="90">
        <f t="shared" si="106"/>
        <v>-19.150000000000002</v>
      </c>
      <c r="N291" s="103" t="str">
        <f t="shared" si="107"/>
        <v>N.M.</v>
      </c>
      <c r="O291" s="104"/>
      <c r="P291" s="15">
        <v>-19.150000000000002</v>
      </c>
      <c r="Q291" s="15">
        <v>0</v>
      </c>
      <c r="R291" s="90">
        <f t="shared" si="108"/>
        <v>-19.150000000000002</v>
      </c>
      <c r="S291" s="103" t="str">
        <f t="shared" si="109"/>
        <v>N.M.</v>
      </c>
      <c r="T291" s="104"/>
      <c r="U291" s="15">
        <v>-19.150000000000002</v>
      </c>
      <c r="V291" s="15">
        <v>0</v>
      </c>
      <c r="W291" s="90">
        <f t="shared" si="110"/>
        <v>-19.150000000000002</v>
      </c>
      <c r="X291" s="103" t="str">
        <f t="shared" si="111"/>
        <v>N.M.</v>
      </c>
    </row>
    <row r="292" spans="1:24" s="14" customFormat="1" ht="12.75" hidden="1" outlineLevel="2">
      <c r="A292" s="14" t="s">
        <v>995</v>
      </c>
      <c r="B292" s="14" t="s">
        <v>996</v>
      </c>
      <c r="C292" s="54" t="s">
        <v>1520</v>
      </c>
      <c r="D292" s="15"/>
      <c r="E292" s="15"/>
      <c r="F292" s="15">
        <v>48665.93</v>
      </c>
      <c r="G292" s="15">
        <v>35564</v>
      </c>
      <c r="H292" s="90">
        <f t="shared" si="104"/>
        <v>13101.93</v>
      </c>
      <c r="I292" s="103">
        <f t="shared" si="105"/>
        <v>0.3684042852322573</v>
      </c>
      <c r="J292" s="104"/>
      <c r="K292" s="15">
        <v>146177.28</v>
      </c>
      <c r="L292" s="15">
        <v>106475.71</v>
      </c>
      <c r="M292" s="90">
        <f t="shared" si="106"/>
        <v>39701.56999999999</v>
      </c>
      <c r="N292" s="103">
        <f t="shared" si="107"/>
        <v>0.372869737144744</v>
      </c>
      <c r="O292" s="104"/>
      <c r="P292" s="15">
        <v>146177.28</v>
      </c>
      <c r="Q292" s="15">
        <v>106475.71</v>
      </c>
      <c r="R292" s="90">
        <f t="shared" si="108"/>
        <v>39701.56999999999</v>
      </c>
      <c r="S292" s="103">
        <f t="shared" si="109"/>
        <v>0.372869737144744</v>
      </c>
      <c r="T292" s="104"/>
      <c r="U292" s="15">
        <v>546450.79</v>
      </c>
      <c r="V292" s="15">
        <v>419698.28</v>
      </c>
      <c r="W292" s="90">
        <f t="shared" si="110"/>
        <v>126752.51000000001</v>
      </c>
      <c r="X292" s="103">
        <f t="shared" si="111"/>
        <v>0.30200864773617847</v>
      </c>
    </row>
    <row r="293" spans="1:24" s="14" customFormat="1" ht="12.75" hidden="1" outlineLevel="2">
      <c r="A293" s="14" t="s">
        <v>997</v>
      </c>
      <c r="B293" s="14" t="s">
        <v>998</v>
      </c>
      <c r="C293" s="54" t="s">
        <v>1521</v>
      </c>
      <c r="D293" s="15"/>
      <c r="E293" s="15"/>
      <c r="F293" s="15">
        <v>243444.17</v>
      </c>
      <c r="G293" s="15">
        <v>93022.8</v>
      </c>
      <c r="H293" s="90">
        <f t="shared" si="104"/>
        <v>150421.37</v>
      </c>
      <c r="I293" s="103">
        <f t="shared" si="105"/>
        <v>1.6170376509844897</v>
      </c>
      <c r="J293" s="104"/>
      <c r="K293" s="15">
        <v>427186.54000000004</v>
      </c>
      <c r="L293" s="15">
        <v>279307.6</v>
      </c>
      <c r="M293" s="90">
        <f t="shared" si="106"/>
        <v>147878.94000000006</v>
      </c>
      <c r="N293" s="103">
        <f t="shared" si="107"/>
        <v>0.5294483214921473</v>
      </c>
      <c r="O293" s="104"/>
      <c r="P293" s="15">
        <v>427186.54000000004</v>
      </c>
      <c r="Q293" s="15">
        <v>279307.6</v>
      </c>
      <c r="R293" s="90">
        <f t="shared" si="108"/>
        <v>147878.94000000006</v>
      </c>
      <c r="S293" s="103">
        <f t="shared" si="109"/>
        <v>0.5294483214921473</v>
      </c>
      <c r="T293" s="104"/>
      <c r="U293" s="15">
        <v>1247324.02</v>
      </c>
      <c r="V293" s="15">
        <v>1092136.403</v>
      </c>
      <c r="W293" s="90">
        <f t="shared" si="110"/>
        <v>155187.6170000001</v>
      </c>
      <c r="X293" s="103">
        <f t="shared" si="111"/>
        <v>0.14209545307135055</v>
      </c>
    </row>
    <row r="294" spans="1:24" s="14" customFormat="1" ht="12.75" hidden="1" outlineLevel="2">
      <c r="A294" s="14" t="s">
        <v>999</v>
      </c>
      <c r="B294" s="14" t="s">
        <v>1000</v>
      </c>
      <c r="C294" s="54" t="s">
        <v>1522</v>
      </c>
      <c r="D294" s="15"/>
      <c r="E294" s="15"/>
      <c r="F294" s="15">
        <v>150</v>
      </c>
      <c r="G294" s="15">
        <v>0</v>
      </c>
      <c r="H294" s="90">
        <f t="shared" si="104"/>
        <v>150</v>
      </c>
      <c r="I294" s="103" t="str">
        <f t="shared" si="105"/>
        <v>N.M.</v>
      </c>
      <c r="J294" s="104"/>
      <c r="K294" s="15">
        <v>150</v>
      </c>
      <c r="L294" s="15">
        <v>0</v>
      </c>
      <c r="M294" s="90">
        <f t="shared" si="106"/>
        <v>150</v>
      </c>
      <c r="N294" s="103" t="str">
        <f t="shared" si="107"/>
        <v>N.M.</v>
      </c>
      <c r="O294" s="104"/>
      <c r="P294" s="15">
        <v>150</v>
      </c>
      <c r="Q294" s="15">
        <v>0</v>
      </c>
      <c r="R294" s="90">
        <f t="shared" si="108"/>
        <v>150</v>
      </c>
      <c r="S294" s="103" t="str">
        <f t="shared" si="109"/>
        <v>N.M.</v>
      </c>
      <c r="T294" s="104"/>
      <c r="U294" s="15">
        <v>150</v>
      </c>
      <c r="V294" s="15">
        <v>185.68</v>
      </c>
      <c r="W294" s="90">
        <f t="shared" si="110"/>
        <v>-35.68000000000001</v>
      </c>
      <c r="X294" s="103">
        <f t="shared" si="111"/>
        <v>-0.19215855234812584</v>
      </c>
    </row>
    <row r="295" spans="1:24" s="14" customFormat="1" ht="12.75" hidden="1" outlineLevel="2">
      <c r="A295" s="14" t="s">
        <v>1001</v>
      </c>
      <c r="B295" s="14" t="s">
        <v>1002</v>
      </c>
      <c r="C295" s="54" t="s">
        <v>1523</v>
      </c>
      <c r="D295" s="15"/>
      <c r="E295" s="15"/>
      <c r="F295" s="15">
        <v>618.39</v>
      </c>
      <c r="G295" s="15">
        <v>10496.36</v>
      </c>
      <c r="H295" s="90">
        <f t="shared" si="104"/>
        <v>-9877.970000000001</v>
      </c>
      <c r="I295" s="103">
        <f t="shared" si="105"/>
        <v>-0.9410852905197612</v>
      </c>
      <c r="J295" s="104"/>
      <c r="K295" s="15">
        <v>4355.14</v>
      </c>
      <c r="L295" s="15">
        <v>29007.71</v>
      </c>
      <c r="M295" s="90">
        <f t="shared" si="106"/>
        <v>-24652.57</v>
      </c>
      <c r="N295" s="103">
        <f t="shared" si="107"/>
        <v>-0.8498626744406919</v>
      </c>
      <c r="O295" s="104"/>
      <c r="P295" s="15">
        <v>4355.14</v>
      </c>
      <c r="Q295" s="15">
        <v>29007.71</v>
      </c>
      <c r="R295" s="90">
        <f t="shared" si="108"/>
        <v>-24652.57</v>
      </c>
      <c r="S295" s="103">
        <f t="shared" si="109"/>
        <v>-0.8498626744406919</v>
      </c>
      <c r="T295" s="104"/>
      <c r="U295" s="15">
        <v>96079.57</v>
      </c>
      <c r="V295" s="15">
        <v>113844.53</v>
      </c>
      <c r="W295" s="90">
        <f t="shared" si="110"/>
        <v>-17764.959999999992</v>
      </c>
      <c r="X295" s="103">
        <f t="shared" si="111"/>
        <v>-0.15604579332884938</v>
      </c>
    </row>
    <row r="296" spans="1:24" s="14" customFormat="1" ht="12.75" hidden="1" outlineLevel="2">
      <c r="A296" s="14" t="s">
        <v>1003</v>
      </c>
      <c r="B296" s="14" t="s">
        <v>1004</v>
      </c>
      <c r="C296" s="54" t="s">
        <v>1524</v>
      </c>
      <c r="D296" s="15"/>
      <c r="E296" s="15"/>
      <c r="F296" s="15">
        <v>1641.56</v>
      </c>
      <c r="G296" s="15">
        <v>7.41</v>
      </c>
      <c r="H296" s="90">
        <f t="shared" si="104"/>
        <v>1634.1499999999999</v>
      </c>
      <c r="I296" s="103" t="str">
        <f t="shared" si="105"/>
        <v>N.M.</v>
      </c>
      <c r="J296" s="104"/>
      <c r="K296" s="15">
        <v>3353.65</v>
      </c>
      <c r="L296" s="15">
        <v>7.41</v>
      </c>
      <c r="M296" s="90">
        <f t="shared" si="106"/>
        <v>3346.2400000000002</v>
      </c>
      <c r="N296" s="103" t="str">
        <f t="shared" si="107"/>
        <v>N.M.</v>
      </c>
      <c r="O296" s="104"/>
      <c r="P296" s="15">
        <v>3353.65</v>
      </c>
      <c r="Q296" s="15">
        <v>7.41</v>
      </c>
      <c r="R296" s="90">
        <f t="shared" si="108"/>
        <v>3346.2400000000002</v>
      </c>
      <c r="S296" s="103" t="str">
        <f t="shared" si="109"/>
        <v>N.M.</v>
      </c>
      <c r="T296" s="104"/>
      <c r="U296" s="15">
        <v>25910.72</v>
      </c>
      <c r="V296" s="15">
        <v>303.17</v>
      </c>
      <c r="W296" s="90">
        <f t="shared" si="110"/>
        <v>25607.550000000003</v>
      </c>
      <c r="X296" s="103" t="str">
        <f t="shared" si="111"/>
        <v>N.M.</v>
      </c>
    </row>
    <row r="297" spans="1:24" s="14" customFormat="1" ht="12.75" hidden="1" outlineLevel="2">
      <c r="A297" s="14" t="s">
        <v>1005</v>
      </c>
      <c r="B297" s="14" t="s">
        <v>1006</v>
      </c>
      <c r="C297" s="54" t="s">
        <v>1525</v>
      </c>
      <c r="D297" s="15"/>
      <c r="E297" s="15"/>
      <c r="F297" s="15">
        <v>-53914.11</v>
      </c>
      <c r="G297" s="15">
        <v>-60441.73</v>
      </c>
      <c r="H297" s="90">
        <f t="shared" si="104"/>
        <v>6527.620000000003</v>
      </c>
      <c r="I297" s="103">
        <f t="shared" si="105"/>
        <v>0.10799856324430161</v>
      </c>
      <c r="J297" s="104"/>
      <c r="K297" s="15">
        <v>132252.11000000002</v>
      </c>
      <c r="L297" s="15">
        <v>46269.97</v>
      </c>
      <c r="M297" s="90">
        <f t="shared" si="106"/>
        <v>85982.14000000001</v>
      </c>
      <c r="N297" s="103">
        <f t="shared" si="107"/>
        <v>1.858270926045554</v>
      </c>
      <c r="O297" s="104"/>
      <c r="P297" s="15">
        <v>132252.11000000002</v>
      </c>
      <c r="Q297" s="15">
        <v>46269.97</v>
      </c>
      <c r="R297" s="90">
        <f t="shared" si="108"/>
        <v>85982.14000000001</v>
      </c>
      <c r="S297" s="103">
        <f t="shared" si="109"/>
        <v>1.858270926045554</v>
      </c>
      <c r="T297" s="104"/>
      <c r="U297" s="15">
        <v>256871.46000000002</v>
      </c>
      <c r="V297" s="15">
        <v>624227.277</v>
      </c>
      <c r="W297" s="90">
        <f t="shared" si="110"/>
        <v>-367355.817</v>
      </c>
      <c r="X297" s="103">
        <f t="shared" si="111"/>
        <v>-0.588496899343282</v>
      </c>
    </row>
    <row r="298" spans="1:24" s="14" customFormat="1" ht="12.75" hidden="1" outlineLevel="2">
      <c r="A298" s="14" t="s">
        <v>1007</v>
      </c>
      <c r="B298" s="14" t="s">
        <v>1008</v>
      </c>
      <c r="C298" s="54" t="s">
        <v>1526</v>
      </c>
      <c r="D298" s="15"/>
      <c r="E298" s="15"/>
      <c r="F298" s="15">
        <v>5786.27</v>
      </c>
      <c r="G298" s="15">
        <v>6998.53</v>
      </c>
      <c r="H298" s="90">
        <f t="shared" si="104"/>
        <v>-1212.2599999999993</v>
      </c>
      <c r="I298" s="103">
        <f t="shared" si="105"/>
        <v>-0.17321637543884205</v>
      </c>
      <c r="J298" s="104"/>
      <c r="K298" s="15">
        <v>25409.600000000002</v>
      </c>
      <c r="L298" s="15">
        <v>38276.520000000004</v>
      </c>
      <c r="M298" s="90">
        <f t="shared" si="106"/>
        <v>-12866.920000000002</v>
      </c>
      <c r="N298" s="103">
        <f t="shared" si="107"/>
        <v>-0.3361569965085645</v>
      </c>
      <c r="O298" s="104"/>
      <c r="P298" s="15">
        <v>25409.600000000002</v>
      </c>
      <c r="Q298" s="15">
        <v>38276.520000000004</v>
      </c>
      <c r="R298" s="90">
        <f t="shared" si="108"/>
        <v>-12866.920000000002</v>
      </c>
      <c r="S298" s="103">
        <f t="shared" si="109"/>
        <v>-0.3361569965085645</v>
      </c>
      <c r="T298" s="104"/>
      <c r="U298" s="15">
        <v>187428.36000000002</v>
      </c>
      <c r="V298" s="15">
        <v>151076.31</v>
      </c>
      <c r="W298" s="90">
        <f t="shared" si="110"/>
        <v>36352.05000000002</v>
      </c>
      <c r="X298" s="103">
        <f t="shared" si="111"/>
        <v>0.2406204520086572</v>
      </c>
    </row>
    <row r="299" spans="1:24" s="14" customFormat="1" ht="12.75" hidden="1" outlineLevel="2">
      <c r="A299" s="14" t="s">
        <v>1009</v>
      </c>
      <c r="B299" s="14" t="s">
        <v>1010</v>
      </c>
      <c r="C299" s="54" t="s">
        <v>1527</v>
      </c>
      <c r="D299" s="15"/>
      <c r="E299" s="15"/>
      <c r="F299" s="15">
        <v>-13256.210000000001</v>
      </c>
      <c r="G299" s="15">
        <v>-9313.43</v>
      </c>
      <c r="H299" s="90">
        <f t="shared" si="104"/>
        <v>-3942.7800000000007</v>
      </c>
      <c r="I299" s="103">
        <f t="shared" si="105"/>
        <v>-0.42334349428728196</v>
      </c>
      <c r="J299" s="104"/>
      <c r="K299" s="15">
        <v>-39282.450000000004</v>
      </c>
      <c r="L299" s="15">
        <v>-25581.21</v>
      </c>
      <c r="M299" s="90">
        <f t="shared" si="106"/>
        <v>-13701.240000000005</v>
      </c>
      <c r="N299" s="103">
        <f t="shared" si="107"/>
        <v>-0.5355978079222995</v>
      </c>
      <c r="O299" s="104"/>
      <c r="P299" s="15">
        <v>-39282.450000000004</v>
      </c>
      <c r="Q299" s="15">
        <v>-25581.21</v>
      </c>
      <c r="R299" s="90">
        <f t="shared" si="108"/>
        <v>-13701.240000000005</v>
      </c>
      <c r="S299" s="103">
        <f t="shared" si="109"/>
        <v>-0.5355978079222995</v>
      </c>
      <c r="T299" s="104"/>
      <c r="U299" s="15">
        <v>-112647.95000000001</v>
      </c>
      <c r="V299" s="15">
        <v>-110210.84700000001</v>
      </c>
      <c r="W299" s="90">
        <f t="shared" si="110"/>
        <v>-2437.103000000003</v>
      </c>
      <c r="X299" s="103">
        <f t="shared" si="111"/>
        <v>-0.022113095637492038</v>
      </c>
    </row>
    <row r="300" spans="1:24" s="14" customFormat="1" ht="12.75" hidden="1" outlineLevel="2">
      <c r="A300" s="14" t="s">
        <v>1011</v>
      </c>
      <c r="B300" s="14" t="s">
        <v>1012</v>
      </c>
      <c r="C300" s="54" t="s">
        <v>1528</v>
      </c>
      <c r="D300" s="15"/>
      <c r="E300" s="15"/>
      <c r="F300" s="15">
        <v>713.67</v>
      </c>
      <c r="G300" s="15">
        <v>744.5500000000001</v>
      </c>
      <c r="H300" s="90">
        <f t="shared" si="104"/>
        <v>-30.88000000000011</v>
      </c>
      <c r="I300" s="103">
        <f t="shared" si="105"/>
        <v>-0.04147471627157358</v>
      </c>
      <c r="J300" s="104"/>
      <c r="K300" s="15">
        <v>2142.05</v>
      </c>
      <c r="L300" s="15">
        <v>2292.84</v>
      </c>
      <c r="M300" s="90">
        <f t="shared" si="106"/>
        <v>-150.78999999999996</v>
      </c>
      <c r="N300" s="103">
        <f t="shared" si="107"/>
        <v>-0.06576560073969398</v>
      </c>
      <c r="O300" s="104"/>
      <c r="P300" s="15">
        <v>2142.05</v>
      </c>
      <c r="Q300" s="15">
        <v>2292.84</v>
      </c>
      <c r="R300" s="90">
        <f t="shared" si="108"/>
        <v>-150.78999999999996</v>
      </c>
      <c r="S300" s="103">
        <f t="shared" si="109"/>
        <v>-0.06576560073969398</v>
      </c>
      <c r="T300" s="104"/>
      <c r="U300" s="15">
        <v>8665.75</v>
      </c>
      <c r="V300" s="15">
        <v>9568.66</v>
      </c>
      <c r="W300" s="90">
        <f t="shared" si="110"/>
        <v>-902.9099999999999</v>
      </c>
      <c r="X300" s="103">
        <f t="shared" si="111"/>
        <v>-0.09436117491895415</v>
      </c>
    </row>
    <row r="301" spans="1:24" s="14" customFormat="1" ht="12.75" hidden="1" outlineLevel="2">
      <c r="A301" s="14" t="s">
        <v>1013</v>
      </c>
      <c r="B301" s="14" t="s">
        <v>1014</v>
      </c>
      <c r="C301" s="54" t="s">
        <v>1529</v>
      </c>
      <c r="D301" s="15"/>
      <c r="E301" s="15"/>
      <c r="F301" s="15">
        <v>2557.55</v>
      </c>
      <c r="G301" s="15">
        <v>1252.97</v>
      </c>
      <c r="H301" s="90">
        <f t="shared" si="104"/>
        <v>1304.5800000000002</v>
      </c>
      <c r="I301" s="103">
        <f t="shared" si="105"/>
        <v>1.0411901322457842</v>
      </c>
      <c r="J301" s="104"/>
      <c r="K301" s="15">
        <v>7887.78</v>
      </c>
      <c r="L301" s="15">
        <v>4852.85</v>
      </c>
      <c r="M301" s="90">
        <f t="shared" si="106"/>
        <v>3034.9299999999994</v>
      </c>
      <c r="N301" s="103">
        <f t="shared" si="107"/>
        <v>0.6253912649267954</v>
      </c>
      <c r="O301" s="104"/>
      <c r="P301" s="15">
        <v>7887.78</v>
      </c>
      <c r="Q301" s="15">
        <v>4852.85</v>
      </c>
      <c r="R301" s="90">
        <f t="shared" si="108"/>
        <v>3034.9299999999994</v>
      </c>
      <c r="S301" s="103">
        <f t="shared" si="109"/>
        <v>0.6253912649267954</v>
      </c>
      <c r="T301" s="104"/>
      <c r="U301" s="15">
        <v>26645.91</v>
      </c>
      <c r="V301" s="15">
        <v>19437.440000000002</v>
      </c>
      <c r="W301" s="90">
        <f t="shared" si="110"/>
        <v>7208.4699999999975</v>
      </c>
      <c r="X301" s="103">
        <f t="shared" si="111"/>
        <v>0.3708549068190048</v>
      </c>
    </row>
    <row r="302" spans="1:24" s="14" customFormat="1" ht="12.75" hidden="1" outlineLevel="2">
      <c r="A302" s="14" t="s">
        <v>1015</v>
      </c>
      <c r="B302" s="14" t="s">
        <v>1016</v>
      </c>
      <c r="C302" s="54" t="s">
        <v>1530</v>
      </c>
      <c r="D302" s="15"/>
      <c r="E302" s="15"/>
      <c r="F302" s="15">
        <v>4619</v>
      </c>
      <c r="G302" s="15">
        <v>44</v>
      </c>
      <c r="H302" s="90">
        <f t="shared" si="104"/>
        <v>4575</v>
      </c>
      <c r="I302" s="103" t="str">
        <f t="shared" si="105"/>
        <v>N.M.</v>
      </c>
      <c r="J302" s="104"/>
      <c r="K302" s="15">
        <v>4989</v>
      </c>
      <c r="L302" s="15">
        <v>1865</v>
      </c>
      <c r="M302" s="90">
        <f t="shared" si="106"/>
        <v>3124</v>
      </c>
      <c r="N302" s="103">
        <f t="shared" si="107"/>
        <v>1.6750670241286862</v>
      </c>
      <c r="O302" s="104"/>
      <c r="P302" s="15">
        <v>4989</v>
      </c>
      <c r="Q302" s="15">
        <v>1865</v>
      </c>
      <c r="R302" s="90">
        <f t="shared" si="108"/>
        <v>3124</v>
      </c>
      <c r="S302" s="103">
        <f t="shared" si="109"/>
        <v>1.6750670241286862</v>
      </c>
      <c r="T302" s="104"/>
      <c r="U302" s="15">
        <v>20122</v>
      </c>
      <c r="V302" s="15">
        <v>11240</v>
      </c>
      <c r="W302" s="90">
        <f t="shared" si="110"/>
        <v>8882</v>
      </c>
      <c r="X302" s="103">
        <f t="shared" si="111"/>
        <v>0.7902135231316726</v>
      </c>
    </row>
    <row r="303" spans="1:24" s="14" customFormat="1" ht="12.75" hidden="1" outlineLevel="2">
      <c r="A303" s="14" t="s">
        <v>1017</v>
      </c>
      <c r="B303" s="14" t="s">
        <v>1018</v>
      </c>
      <c r="C303" s="54" t="s">
        <v>1531</v>
      </c>
      <c r="D303" s="15"/>
      <c r="E303" s="15"/>
      <c r="F303" s="15">
        <v>197166.67</v>
      </c>
      <c r="G303" s="15">
        <v>116900.8</v>
      </c>
      <c r="H303" s="90">
        <f t="shared" si="104"/>
        <v>80265.87000000001</v>
      </c>
      <c r="I303" s="103">
        <f t="shared" si="105"/>
        <v>0.686615232744344</v>
      </c>
      <c r="J303" s="104"/>
      <c r="K303" s="15">
        <v>723500.01</v>
      </c>
      <c r="L303" s="15">
        <v>748900.8</v>
      </c>
      <c r="M303" s="90">
        <f t="shared" si="106"/>
        <v>-25400.790000000037</v>
      </c>
      <c r="N303" s="103">
        <f t="shared" si="107"/>
        <v>-0.03391742938450598</v>
      </c>
      <c r="O303" s="104"/>
      <c r="P303" s="15">
        <v>723500.01</v>
      </c>
      <c r="Q303" s="15">
        <v>748900.8</v>
      </c>
      <c r="R303" s="90">
        <f t="shared" si="108"/>
        <v>-25400.790000000037</v>
      </c>
      <c r="S303" s="103">
        <f t="shared" si="109"/>
        <v>-0.03391742938450598</v>
      </c>
      <c r="T303" s="104"/>
      <c r="U303" s="15">
        <v>2970202.41</v>
      </c>
      <c r="V303" s="15">
        <v>2410462.9800000004</v>
      </c>
      <c r="W303" s="90">
        <f t="shared" si="110"/>
        <v>559739.4299999997</v>
      </c>
      <c r="X303" s="103">
        <f t="shared" si="111"/>
        <v>0.23221241506061197</v>
      </c>
    </row>
    <row r="304" spans="1:24" s="14" customFormat="1" ht="12.75" hidden="1" outlineLevel="2">
      <c r="A304" s="14" t="s">
        <v>1019</v>
      </c>
      <c r="B304" s="14" t="s">
        <v>1020</v>
      </c>
      <c r="C304" s="54" t="s">
        <v>1532</v>
      </c>
      <c r="D304" s="15"/>
      <c r="E304" s="15"/>
      <c r="F304" s="15">
        <v>10765.44</v>
      </c>
      <c r="G304" s="15">
        <v>13136.7</v>
      </c>
      <c r="H304" s="90">
        <f t="shared" si="104"/>
        <v>-2371.26</v>
      </c>
      <c r="I304" s="103">
        <f t="shared" si="105"/>
        <v>-0.18050651990225858</v>
      </c>
      <c r="J304" s="104"/>
      <c r="K304" s="15">
        <v>32352.2</v>
      </c>
      <c r="L304" s="15">
        <v>39259.99</v>
      </c>
      <c r="M304" s="90">
        <f t="shared" si="106"/>
        <v>-6907.789999999997</v>
      </c>
      <c r="N304" s="103">
        <f t="shared" si="107"/>
        <v>-0.1759498665180505</v>
      </c>
      <c r="O304" s="104"/>
      <c r="P304" s="15">
        <v>32352.2</v>
      </c>
      <c r="Q304" s="15">
        <v>39259.99</v>
      </c>
      <c r="R304" s="90">
        <f t="shared" si="108"/>
        <v>-6907.789999999997</v>
      </c>
      <c r="S304" s="103">
        <f t="shared" si="109"/>
        <v>-0.1759498665180505</v>
      </c>
      <c r="T304" s="104"/>
      <c r="U304" s="15">
        <v>135933.21000000002</v>
      </c>
      <c r="V304" s="15">
        <v>154914.5</v>
      </c>
      <c r="W304" s="90">
        <f t="shared" si="110"/>
        <v>-18981.28999999998</v>
      </c>
      <c r="X304" s="103">
        <f t="shared" si="111"/>
        <v>-0.12252752324669401</v>
      </c>
    </row>
    <row r="305" spans="1:24" s="14" customFormat="1" ht="12.75" hidden="1" outlineLevel="2">
      <c r="A305" s="14" t="s">
        <v>1021</v>
      </c>
      <c r="B305" s="14" t="s">
        <v>1022</v>
      </c>
      <c r="C305" s="54" t="s">
        <v>1533</v>
      </c>
      <c r="D305" s="15"/>
      <c r="E305" s="15"/>
      <c r="F305" s="15">
        <v>369858.45</v>
      </c>
      <c r="G305" s="15">
        <v>332990.22000000003</v>
      </c>
      <c r="H305" s="90">
        <f t="shared" si="104"/>
        <v>36868.22999999998</v>
      </c>
      <c r="I305" s="103">
        <f t="shared" si="105"/>
        <v>0.11071865714254304</v>
      </c>
      <c r="J305" s="104"/>
      <c r="K305" s="15">
        <v>1121470.13</v>
      </c>
      <c r="L305" s="15">
        <v>1205160.04</v>
      </c>
      <c r="M305" s="90">
        <f t="shared" si="106"/>
        <v>-83689.91000000015</v>
      </c>
      <c r="N305" s="103">
        <f t="shared" si="107"/>
        <v>-0.06944298451847121</v>
      </c>
      <c r="O305" s="104"/>
      <c r="P305" s="15">
        <v>1121470.13</v>
      </c>
      <c r="Q305" s="15">
        <v>1205160.04</v>
      </c>
      <c r="R305" s="90">
        <f t="shared" si="108"/>
        <v>-83689.91000000015</v>
      </c>
      <c r="S305" s="103">
        <f t="shared" si="109"/>
        <v>-0.06944298451847121</v>
      </c>
      <c r="T305" s="104"/>
      <c r="U305" s="15">
        <v>4523210.54</v>
      </c>
      <c r="V305" s="15">
        <v>5240768.3100000005</v>
      </c>
      <c r="W305" s="90">
        <f t="shared" si="110"/>
        <v>-717557.7700000005</v>
      </c>
      <c r="X305" s="103">
        <f t="shared" si="111"/>
        <v>-0.13691843019101152</v>
      </c>
    </row>
    <row r="306" spans="1:24" s="14" customFormat="1" ht="12.75" hidden="1" outlineLevel="2">
      <c r="A306" s="14" t="s">
        <v>1023</v>
      </c>
      <c r="B306" s="14" t="s">
        <v>1024</v>
      </c>
      <c r="C306" s="54" t="s">
        <v>1534</v>
      </c>
      <c r="D306" s="15"/>
      <c r="E306" s="15"/>
      <c r="F306" s="15">
        <v>14823.98</v>
      </c>
      <c r="G306" s="15">
        <v>16629.44</v>
      </c>
      <c r="H306" s="90">
        <f t="shared" si="104"/>
        <v>-1805.4599999999991</v>
      </c>
      <c r="I306" s="103">
        <f t="shared" si="105"/>
        <v>-0.10857010218022972</v>
      </c>
      <c r="J306" s="104"/>
      <c r="K306" s="15">
        <v>44510.36</v>
      </c>
      <c r="L306" s="15">
        <v>50127.93</v>
      </c>
      <c r="M306" s="90">
        <f t="shared" si="106"/>
        <v>-5617.57</v>
      </c>
      <c r="N306" s="103">
        <f t="shared" si="107"/>
        <v>-0.11206467133193011</v>
      </c>
      <c r="O306" s="104"/>
      <c r="P306" s="15">
        <v>44510.36</v>
      </c>
      <c r="Q306" s="15">
        <v>50127.93</v>
      </c>
      <c r="R306" s="90">
        <f t="shared" si="108"/>
        <v>-5617.57</v>
      </c>
      <c r="S306" s="103">
        <f t="shared" si="109"/>
        <v>-0.11206467133193011</v>
      </c>
      <c r="T306" s="104"/>
      <c r="U306" s="15">
        <v>181095.7</v>
      </c>
      <c r="V306" s="15">
        <v>47121.56</v>
      </c>
      <c r="W306" s="90">
        <f t="shared" si="110"/>
        <v>133974.14</v>
      </c>
      <c r="X306" s="103">
        <f t="shared" si="111"/>
        <v>2.843160116091233</v>
      </c>
    </row>
    <row r="307" spans="1:24" s="14" customFormat="1" ht="12.75" hidden="1" outlineLevel="2">
      <c r="A307" s="14" t="s">
        <v>1025</v>
      </c>
      <c r="B307" s="14" t="s">
        <v>1026</v>
      </c>
      <c r="C307" s="54" t="s">
        <v>1535</v>
      </c>
      <c r="D307" s="15"/>
      <c r="E307" s="15"/>
      <c r="F307" s="15">
        <v>18708.38</v>
      </c>
      <c r="G307" s="15">
        <v>21285.54</v>
      </c>
      <c r="H307" s="90">
        <f t="shared" si="104"/>
        <v>-2577.16</v>
      </c>
      <c r="I307" s="103">
        <f t="shared" si="105"/>
        <v>-0.12107562222992697</v>
      </c>
      <c r="J307" s="104"/>
      <c r="K307" s="15">
        <v>56801.31</v>
      </c>
      <c r="L307" s="15">
        <v>65633.8</v>
      </c>
      <c r="M307" s="90">
        <f t="shared" si="106"/>
        <v>-8832.490000000005</v>
      </c>
      <c r="N307" s="103">
        <f t="shared" si="107"/>
        <v>-0.13457227830782317</v>
      </c>
      <c r="O307" s="104"/>
      <c r="P307" s="15">
        <v>56801.31</v>
      </c>
      <c r="Q307" s="15">
        <v>65633.8</v>
      </c>
      <c r="R307" s="90">
        <f t="shared" si="108"/>
        <v>-8832.490000000005</v>
      </c>
      <c r="S307" s="103">
        <f t="shared" si="109"/>
        <v>-0.13457227830782317</v>
      </c>
      <c r="T307" s="104"/>
      <c r="U307" s="15">
        <v>238032.87</v>
      </c>
      <c r="V307" s="15">
        <v>181100.85</v>
      </c>
      <c r="W307" s="90">
        <f t="shared" si="110"/>
        <v>56932.01999999999</v>
      </c>
      <c r="X307" s="103">
        <f t="shared" si="111"/>
        <v>0.31436638756803176</v>
      </c>
    </row>
    <row r="308" spans="1:24" s="14" customFormat="1" ht="12.75" hidden="1" outlineLevel="2">
      <c r="A308" s="14" t="s">
        <v>1027</v>
      </c>
      <c r="B308" s="14" t="s">
        <v>1028</v>
      </c>
      <c r="C308" s="54" t="s">
        <v>1536</v>
      </c>
      <c r="D308" s="15"/>
      <c r="E308" s="15"/>
      <c r="F308" s="15">
        <v>-0.01</v>
      </c>
      <c r="G308" s="15">
        <v>517.32</v>
      </c>
      <c r="H308" s="90">
        <f t="shared" si="104"/>
        <v>-517.33</v>
      </c>
      <c r="I308" s="103">
        <f t="shared" si="105"/>
        <v>-1.0000193303951133</v>
      </c>
      <c r="J308" s="104"/>
      <c r="K308" s="15">
        <v>25.55</v>
      </c>
      <c r="L308" s="15">
        <v>517.32</v>
      </c>
      <c r="M308" s="90">
        <f t="shared" si="106"/>
        <v>-491.77000000000004</v>
      </c>
      <c r="N308" s="103">
        <f t="shared" si="107"/>
        <v>-0.9506108404855795</v>
      </c>
      <c r="O308" s="104"/>
      <c r="P308" s="15">
        <v>25.55</v>
      </c>
      <c r="Q308" s="15">
        <v>517.32</v>
      </c>
      <c r="R308" s="90">
        <f t="shared" si="108"/>
        <v>-491.77000000000004</v>
      </c>
      <c r="S308" s="103">
        <f t="shared" si="109"/>
        <v>-0.9506108404855795</v>
      </c>
      <c r="T308" s="104"/>
      <c r="U308" s="15">
        <v>4018.8700000000003</v>
      </c>
      <c r="V308" s="15">
        <v>7429.639999999999</v>
      </c>
      <c r="W308" s="90">
        <f t="shared" si="110"/>
        <v>-3410.769999999999</v>
      </c>
      <c r="X308" s="103">
        <f t="shared" si="111"/>
        <v>-0.45907607905632025</v>
      </c>
    </row>
    <row r="309" spans="1:24" s="14" customFormat="1" ht="12.75" hidden="1" outlineLevel="2">
      <c r="A309" s="14" t="s">
        <v>1029</v>
      </c>
      <c r="B309" s="14" t="s">
        <v>1030</v>
      </c>
      <c r="C309" s="54" t="s">
        <v>1537</v>
      </c>
      <c r="D309" s="15"/>
      <c r="E309" s="15"/>
      <c r="F309" s="15">
        <v>444.99</v>
      </c>
      <c r="G309" s="15">
        <v>128.51</v>
      </c>
      <c r="H309" s="90">
        <f t="shared" si="104"/>
        <v>316.48</v>
      </c>
      <c r="I309" s="103">
        <f t="shared" si="105"/>
        <v>2.4626877285814337</v>
      </c>
      <c r="J309" s="104"/>
      <c r="K309" s="15">
        <v>1138.27</v>
      </c>
      <c r="L309" s="15">
        <v>276.74</v>
      </c>
      <c r="M309" s="90">
        <f t="shared" si="106"/>
        <v>861.53</v>
      </c>
      <c r="N309" s="103">
        <f t="shared" si="107"/>
        <v>3.1131386861313866</v>
      </c>
      <c r="O309" s="104"/>
      <c r="P309" s="15">
        <v>1138.27</v>
      </c>
      <c r="Q309" s="15">
        <v>276.74</v>
      </c>
      <c r="R309" s="90">
        <f t="shared" si="108"/>
        <v>861.53</v>
      </c>
      <c r="S309" s="103">
        <f t="shared" si="109"/>
        <v>3.1131386861313866</v>
      </c>
      <c r="T309" s="104"/>
      <c r="U309" s="15">
        <v>2593.4700000000003</v>
      </c>
      <c r="V309" s="15">
        <v>1049.6100000000001</v>
      </c>
      <c r="W309" s="90">
        <f t="shared" si="110"/>
        <v>1543.8600000000001</v>
      </c>
      <c r="X309" s="103">
        <f t="shared" si="111"/>
        <v>1.4708891874124674</v>
      </c>
    </row>
    <row r="310" spans="1:24" s="14" customFormat="1" ht="12.75" hidden="1" outlineLevel="2">
      <c r="A310" s="14" t="s">
        <v>1031</v>
      </c>
      <c r="B310" s="14" t="s">
        <v>1032</v>
      </c>
      <c r="C310" s="54" t="s">
        <v>1538</v>
      </c>
      <c r="D310" s="15"/>
      <c r="E310" s="15"/>
      <c r="F310" s="15">
        <v>-11.75</v>
      </c>
      <c r="G310" s="15">
        <v>3047.67</v>
      </c>
      <c r="H310" s="90">
        <f t="shared" si="104"/>
        <v>-3059.42</v>
      </c>
      <c r="I310" s="103">
        <f t="shared" si="105"/>
        <v>-1.0038554042924595</v>
      </c>
      <c r="J310" s="104"/>
      <c r="K310" s="15">
        <v>8535.52</v>
      </c>
      <c r="L310" s="15">
        <v>5180.55</v>
      </c>
      <c r="M310" s="90">
        <f t="shared" si="106"/>
        <v>3354.9700000000003</v>
      </c>
      <c r="N310" s="103">
        <f t="shared" si="107"/>
        <v>0.647608844620745</v>
      </c>
      <c r="O310" s="104"/>
      <c r="P310" s="15">
        <v>8535.52</v>
      </c>
      <c r="Q310" s="15">
        <v>5180.55</v>
      </c>
      <c r="R310" s="90">
        <f t="shared" si="108"/>
        <v>3354.9700000000003</v>
      </c>
      <c r="S310" s="103">
        <f t="shared" si="109"/>
        <v>0.647608844620745</v>
      </c>
      <c r="T310" s="104"/>
      <c r="U310" s="15">
        <v>28342.350000000002</v>
      </c>
      <c r="V310" s="15">
        <v>19730.75</v>
      </c>
      <c r="W310" s="90">
        <f t="shared" si="110"/>
        <v>8611.600000000002</v>
      </c>
      <c r="X310" s="103">
        <f t="shared" si="111"/>
        <v>0.43645578601928475</v>
      </c>
    </row>
    <row r="311" spans="1:24" s="14" customFormat="1" ht="12.75" hidden="1" outlineLevel="2">
      <c r="A311" s="14" t="s">
        <v>1033</v>
      </c>
      <c r="B311" s="14" t="s">
        <v>1034</v>
      </c>
      <c r="C311" s="54" t="s">
        <v>1539</v>
      </c>
      <c r="D311" s="15"/>
      <c r="E311" s="15"/>
      <c r="F311" s="15">
        <v>134968.66</v>
      </c>
      <c r="G311" s="15">
        <v>273986.68</v>
      </c>
      <c r="H311" s="90">
        <f t="shared" si="104"/>
        <v>-139018.02</v>
      </c>
      <c r="I311" s="103">
        <f t="shared" si="105"/>
        <v>-0.5073897023023163</v>
      </c>
      <c r="J311" s="104"/>
      <c r="K311" s="15">
        <v>533329.864</v>
      </c>
      <c r="L311" s="15">
        <v>836709.5</v>
      </c>
      <c r="M311" s="90">
        <f t="shared" si="106"/>
        <v>-303379.63600000006</v>
      </c>
      <c r="N311" s="103">
        <f t="shared" si="107"/>
        <v>-0.3625865799300714</v>
      </c>
      <c r="O311" s="104"/>
      <c r="P311" s="15">
        <v>533329.864</v>
      </c>
      <c r="Q311" s="15">
        <v>836709.5</v>
      </c>
      <c r="R311" s="90">
        <f t="shared" si="108"/>
        <v>-303379.63600000006</v>
      </c>
      <c r="S311" s="103">
        <f t="shared" si="109"/>
        <v>-0.3625865799300714</v>
      </c>
      <c r="T311" s="104"/>
      <c r="U311" s="15">
        <v>3043458.3940000003</v>
      </c>
      <c r="V311" s="15">
        <v>3911384</v>
      </c>
      <c r="W311" s="90">
        <f t="shared" si="110"/>
        <v>-867925.6059999997</v>
      </c>
      <c r="X311" s="103">
        <f t="shared" si="111"/>
        <v>-0.2218973146078216</v>
      </c>
    </row>
    <row r="312" spans="1:24" s="14" customFormat="1" ht="12.75" hidden="1" outlineLevel="2">
      <c r="A312" s="14" t="s">
        <v>1035</v>
      </c>
      <c r="B312" s="14" t="s">
        <v>1036</v>
      </c>
      <c r="C312" s="54" t="s">
        <v>1540</v>
      </c>
      <c r="D312" s="15"/>
      <c r="E312" s="15"/>
      <c r="F312" s="15">
        <v>109600.15000000001</v>
      </c>
      <c r="G312" s="15">
        <v>117661.73</v>
      </c>
      <c r="H312" s="90">
        <f t="shared" si="104"/>
        <v>-8061.579999999987</v>
      </c>
      <c r="I312" s="103">
        <f t="shared" si="105"/>
        <v>-0.06851488585115982</v>
      </c>
      <c r="J312" s="104"/>
      <c r="K312" s="15">
        <v>318329.915</v>
      </c>
      <c r="L312" s="15">
        <v>342006.83</v>
      </c>
      <c r="M312" s="90">
        <f t="shared" si="106"/>
        <v>-23676.915000000037</v>
      </c>
      <c r="N312" s="103">
        <f t="shared" si="107"/>
        <v>-0.06922936305102455</v>
      </c>
      <c r="O312" s="104"/>
      <c r="P312" s="15">
        <v>318329.915</v>
      </c>
      <c r="Q312" s="15">
        <v>342006.83</v>
      </c>
      <c r="R312" s="90">
        <f t="shared" si="108"/>
        <v>-23676.915000000037</v>
      </c>
      <c r="S312" s="103">
        <f t="shared" si="109"/>
        <v>-0.06922936305102455</v>
      </c>
      <c r="T312" s="104"/>
      <c r="U312" s="15">
        <v>1505424.4000000001</v>
      </c>
      <c r="V312" s="15">
        <v>1566643.8</v>
      </c>
      <c r="W312" s="90">
        <f t="shared" si="110"/>
        <v>-61219.39999999991</v>
      </c>
      <c r="X312" s="103">
        <f t="shared" si="111"/>
        <v>-0.03907678312070677</v>
      </c>
    </row>
    <row r="313" spans="1:24" s="14" customFormat="1" ht="12.75" hidden="1" outlineLevel="2">
      <c r="A313" s="14" t="s">
        <v>1037</v>
      </c>
      <c r="B313" s="14" t="s">
        <v>1038</v>
      </c>
      <c r="C313" s="54" t="s">
        <v>1541</v>
      </c>
      <c r="D313" s="15"/>
      <c r="E313" s="15"/>
      <c r="F313" s="15">
        <v>2411.81</v>
      </c>
      <c r="G313" s="15">
        <v>4012.08</v>
      </c>
      <c r="H313" s="90">
        <f t="shared" si="104"/>
        <v>-1600.27</v>
      </c>
      <c r="I313" s="103">
        <f t="shared" si="105"/>
        <v>-0.39886293393950273</v>
      </c>
      <c r="J313" s="104"/>
      <c r="K313" s="15">
        <v>2411.81</v>
      </c>
      <c r="L313" s="15">
        <v>4012.08</v>
      </c>
      <c r="M313" s="90">
        <f t="shared" si="106"/>
        <v>-1600.27</v>
      </c>
      <c r="N313" s="103">
        <f t="shared" si="107"/>
        <v>-0.39886293393950273</v>
      </c>
      <c r="O313" s="104"/>
      <c r="P313" s="15">
        <v>2411.81</v>
      </c>
      <c r="Q313" s="15">
        <v>4012.08</v>
      </c>
      <c r="R313" s="90">
        <f t="shared" si="108"/>
        <v>-1600.27</v>
      </c>
      <c r="S313" s="103">
        <f t="shared" si="109"/>
        <v>-0.39886293393950273</v>
      </c>
      <c r="T313" s="104"/>
      <c r="U313" s="15">
        <v>22469.79</v>
      </c>
      <c r="V313" s="15">
        <v>25157.699999999997</v>
      </c>
      <c r="W313" s="90">
        <f t="shared" si="110"/>
        <v>-2687.909999999996</v>
      </c>
      <c r="X313" s="103">
        <f t="shared" si="111"/>
        <v>-0.10684243790171584</v>
      </c>
    </row>
    <row r="314" spans="1:24" s="14" customFormat="1" ht="12.75" hidden="1" outlineLevel="2">
      <c r="A314" s="14" t="s">
        <v>1039</v>
      </c>
      <c r="B314" s="14" t="s">
        <v>1040</v>
      </c>
      <c r="C314" s="54" t="s">
        <v>1542</v>
      </c>
      <c r="D314" s="15"/>
      <c r="E314" s="15"/>
      <c r="F314" s="15">
        <v>0</v>
      </c>
      <c r="G314" s="15">
        <v>-74.95</v>
      </c>
      <c r="H314" s="90">
        <f t="shared" si="104"/>
        <v>74.95</v>
      </c>
      <c r="I314" s="103" t="str">
        <f t="shared" si="105"/>
        <v>N.M.</v>
      </c>
      <c r="J314" s="104"/>
      <c r="K314" s="15">
        <v>166.66</v>
      </c>
      <c r="L314" s="15">
        <v>258.39</v>
      </c>
      <c r="M314" s="90">
        <f t="shared" si="106"/>
        <v>-91.72999999999999</v>
      </c>
      <c r="N314" s="103">
        <f t="shared" si="107"/>
        <v>-0.3550059986841596</v>
      </c>
      <c r="O314" s="104"/>
      <c r="P314" s="15">
        <v>166.66</v>
      </c>
      <c r="Q314" s="15">
        <v>258.39</v>
      </c>
      <c r="R314" s="90">
        <f t="shared" si="108"/>
        <v>-91.72999999999999</v>
      </c>
      <c r="S314" s="103">
        <f t="shared" si="109"/>
        <v>-0.3550059986841596</v>
      </c>
      <c r="T314" s="104"/>
      <c r="U314" s="15">
        <v>941.83</v>
      </c>
      <c r="V314" s="15">
        <v>2358.27</v>
      </c>
      <c r="W314" s="90">
        <f t="shared" si="110"/>
        <v>-1416.44</v>
      </c>
      <c r="X314" s="103">
        <f t="shared" si="111"/>
        <v>-0.6006267306118468</v>
      </c>
    </row>
    <row r="315" spans="1:24" s="14" customFormat="1" ht="12.75" hidden="1" outlineLevel="2">
      <c r="A315" s="14" t="s">
        <v>1041</v>
      </c>
      <c r="B315" s="14" t="s">
        <v>1042</v>
      </c>
      <c r="C315" s="54" t="s">
        <v>0</v>
      </c>
      <c r="D315" s="15"/>
      <c r="E315" s="15"/>
      <c r="F315" s="15">
        <v>-91738.69</v>
      </c>
      <c r="G315" s="15">
        <v>-112503.77</v>
      </c>
      <c r="H315" s="90">
        <f t="shared" si="104"/>
        <v>20765.08</v>
      </c>
      <c r="I315" s="103">
        <f t="shared" si="105"/>
        <v>0.1845723036659127</v>
      </c>
      <c r="J315" s="104"/>
      <c r="K315" s="15">
        <v>-269121.52</v>
      </c>
      <c r="L315" s="15">
        <v>-304004.04</v>
      </c>
      <c r="M315" s="90">
        <f t="shared" si="106"/>
        <v>34882.51999999996</v>
      </c>
      <c r="N315" s="103">
        <f t="shared" si="107"/>
        <v>0.11474360669680561</v>
      </c>
      <c r="O315" s="104"/>
      <c r="P315" s="15">
        <v>-269121.52</v>
      </c>
      <c r="Q315" s="15">
        <v>-304004.04</v>
      </c>
      <c r="R315" s="90">
        <f t="shared" si="108"/>
        <v>34882.51999999996</v>
      </c>
      <c r="S315" s="103">
        <f t="shared" si="109"/>
        <v>0.11474360669680561</v>
      </c>
      <c r="T315" s="104"/>
      <c r="U315" s="15">
        <v>-1106176.8</v>
      </c>
      <c r="V315" s="15">
        <v>-764098.85</v>
      </c>
      <c r="W315" s="90">
        <f t="shared" si="110"/>
        <v>-342077.95000000007</v>
      </c>
      <c r="X315" s="103">
        <f t="shared" si="111"/>
        <v>-0.44768808381271624</v>
      </c>
    </row>
    <row r="316" spans="1:24" s="14" customFormat="1" ht="12.75" hidden="1" outlineLevel="2">
      <c r="A316" s="14" t="s">
        <v>1043</v>
      </c>
      <c r="B316" s="14" t="s">
        <v>1044</v>
      </c>
      <c r="C316" s="54" t="s">
        <v>1</v>
      </c>
      <c r="D316" s="15"/>
      <c r="E316" s="15"/>
      <c r="F316" s="15">
        <v>-140407.54</v>
      </c>
      <c r="G316" s="15">
        <v>-151411.04</v>
      </c>
      <c r="H316" s="90">
        <f t="shared" si="104"/>
        <v>11003.5</v>
      </c>
      <c r="I316" s="103">
        <f t="shared" si="105"/>
        <v>0.07267303625944317</v>
      </c>
      <c r="J316" s="104"/>
      <c r="K316" s="15">
        <v>-428579.39</v>
      </c>
      <c r="L316" s="15">
        <v>-409268.57</v>
      </c>
      <c r="M316" s="90">
        <f t="shared" si="106"/>
        <v>-19310.820000000007</v>
      </c>
      <c r="N316" s="103">
        <f t="shared" si="107"/>
        <v>-0.04718373560911361</v>
      </c>
      <c r="O316" s="104"/>
      <c r="P316" s="15">
        <v>-428579.39</v>
      </c>
      <c r="Q316" s="15">
        <v>-409268.57</v>
      </c>
      <c r="R316" s="90">
        <f t="shared" si="108"/>
        <v>-19310.820000000007</v>
      </c>
      <c r="S316" s="103">
        <f t="shared" si="109"/>
        <v>-0.04718373560911361</v>
      </c>
      <c r="T316" s="104"/>
      <c r="U316" s="15">
        <v>-1878807.79</v>
      </c>
      <c r="V316" s="15">
        <v>-1751375.7550000001</v>
      </c>
      <c r="W316" s="90">
        <f t="shared" si="110"/>
        <v>-127432.03499999992</v>
      </c>
      <c r="X316" s="103">
        <f t="shared" si="111"/>
        <v>-0.0727611048835148</v>
      </c>
    </row>
    <row r="317" spans="1:24" s="14" customFormat="1" ht="12.75" hidden="1" outlineLevel="2">
      <c r="A317" s="14" t="s">
        <v>1045</v>
      </c>
      <c r="B317" s="14" t="s">
        <v>1046</v>
      </c>
      <c r="C317" s="54" t="s">
        <v>2</v>
      </c>
      <c r="D317" s="15"/>
      <c r="E317" s="15"/>
      <c r="F317" s="15">
        <v>-35320.23</v>
      </c>
      <c r="G317" s="15">
        <v>-43619.020000000004</v>
      </c>
      <c r="H317" s="90">
        <f t="shared" si="104"/>
        <v>8298.79</v>
      </c>
      <c r="I317" s="103">
        <f t="shared" si="105"/>
        <v>0.19025622308800152</v>
      </c>
      <c r="J317" s="104"/>
      <c r="K317" s="15">
        <v>-115904.84</v>
      </c>
      <c r="L317" s="15">
        <v>-123263.89</v>
      </c>
      <c r="M317" s="90">
        <f t="shared" si="106"/>
        <v>7359.050000000003</v>
      </c>
      <c r="N317" s="103">
        <f t="shared" si="107"/>
        <v>0.05970158819423923</v>
      </c>
      <c r="O317" s="104"/>
      <c r="P317" s="15">
        <v>-115904.84</v>
      </c>
      <c r="Q317" s="15">
        <v>-123263.89</v>
      </c>
      <c r="R317" s="90">
        <f t="shared" si="108"/>
        <v>7359.050000000003</v>
      </c>
      <c r="S317" s="103">
        <f t="shared" si="109"/>
        <v>0.05970158819423923</v>
      </c>
      <c r="T317" s="104"/>
      <c r="U317" s="15">
        <v>-511668.13</v>
      </c>
      <c r="V317" s="15">
        <v>-512118.859</v>
      </c>
      <c r="W317" s="90">
        <f t="shared" si="110"/>
        <v>450.7289999999921</v>
      </c>
      <c r="X317" s="103">
        <f t="shared" si="111"/>
        <v>0.0008801257600239872</v>
      </c>
    </row>
    <row r="318" spans="1:24" s="14" customFormat="1" ht="12.75" hidden="1" outlineLevel="2">
      <c r="A318" s="14" t="s">
        <v>1047</v>
      </c>
      <c r="B318" s="14" t="s">
        <v>1048</v>
      </c>
      <c r="C318" s="54" t="s">
        <v>3</v>
      </c>
      <c r="D318" s="15"/>
      <c r="E318" s="15"/>
      <c r="F318" s="15">
        <v>-51706.520000000004</v>
      </c>
      <c r="G318" s="15">
        <v>-71310.2</v>
      </c>
      <c r="H318" s="90">
        <f t="shared" si="104"/>
        <v>19603.679999999993</v>
      </c>
      <c r="I318" s="103">
        <f t="shared" si="105"/>
        <v>0.27490709603955665</v>
      </c>
      <c r="J318" s="104"/>
      <c r="K318" s="15">
        <v>-166578.22</v>
      </c>
      <c r="L318" s="15">
        <v>-196135.54</v>
      </c>
      <c r="M318" s="90">
        <f t="shared" si="106"/>
        <v>29557.320000000007</v>
      </c>
      <c r="N318" s="103">
        <f t="shared" si="107"/>
        <v>0.1506984404764175</v>
      </c>
      <c r="O318" s="104"/>
      <c r="P318" s="15">
        <v>-166578.22</v>
      </c>
      <c r="Q318" s="15">
        <v>-196135.54</v>
      </c>
      <c r="R318" s="90">
        <f t="shared" si="108"/>
        <v>29557.320000000007</v>
      </c>
      <c r="S318" s="103">
        <f t="shared" si="109"/>
        <v>0.1506984404764175</v>
      </c>
      <c r="T318" s="104"/>
      <c r="U318" s="15">
        <v>-826986.12</v>
      </c>
      <c r="V318" s="15">
        <v>-882071.3720000001</v>
      </c>
      <c r="W318" s="90">
        <f t="shared" si="110"/>
        <v>55085.252000000095</v>
      </c>
      <c r="X318" s="103">
        <f t="shared" si="111"/>
        <v>0.06244988075636139</v>
      </c>
    </row>
    <row r="319" spans="1:24" s="14" customFormat="1" ht="12.75" hidden="1" outlineLevel="2">
      <c r="A319" s="14" t="s">
        <v>1049</v>
      </c>
      <c r="B319" s="14" t="s">
        <v>1050</v>
      </c>
      <c r="C319" s="54" t="s">
        <v>4</v>
      </c>
      <c r="D319" s="15"/>
      <c r="E319" s="15"/>
      <c r="F319" s="15">
        <v>-88008.66</v>
      </c>
      <c r="G319" s="15">
        <v>-106290.44</v>
      </c>
      <c r="H319" s="90">
        <f t="shared" si="104"/>
        <v>18281.78</v>
      </c>
      <c r="I319" s="103">
        <f t="shared" si="105"/>
        <v>0.1719983471702629</v>
      </c>
      <c r="J319" s="104"/>
      <c r="K319" s="15">
        <v>-256821.88</v>
      </c>
      <c r="L319" s="15">
        <v>-308417.82</v>
      </c>
      <c r="M319" s="90">
        <f t="shared" si="106"/>
        <v>51595.94</v>
      </c>
      <c r="N319" s="103">
        <f t="shared" si="107"/>
        <v>0.1672923438729967</v>
      </c>
      <c r="O319" s="104"/>
      <c r="P319" s="15">
        <v>-256821.88</v>
      </c>
      <c r="Q319" s="15">
        <v>-308417.82</v>
      </c>
      <c r="R319" s="90">
        <f t="shared" si="108"/>
        <v>51595.94</v>
      </c>
      <c r="S319" s="103">
        <f t="shared" si="109"/>
        <v>0.1672923438729967</v>
      </c>
      <c r="T319" s="104"/>
      <c r="U319" s="15">
        <v>-1050412.4300000002</v>
      </c>
      <c r="V319" s="15">
        <v>-1032650.6699999999</v>
      </c>
      <c r="W319" s="90">
        <f t="shared" si="110"/>
        <v>-17761.760000000242</v>
      </c>
      <c r="X319" s="103">
        <f t="shared" si="111"/>
        <v>-0.017200163149073678</v>
      </c>
    </row>
    <row r="320" spans="1:24" s="14" customFormat="1" ht="12.75" hidden="1" outlineLevel="2">
      <c r="A320" s="14" t="s">
        <v>1051</v>
      </c>
      <c r="B320" s="14" t="s">
        <v>1052</v>
      </c>
      <c r="C320" s="54" t="s">
        <v>5</v>
      </c>
      <c r="D320" s="15"/>
      <c r="E320" s="15"/>
      <c r="F320" s="15">
        <v>-82529</v>
      </c>
      <c r="G320" s="15">
        <v>-76020.49</v>
      </c>
      <c r="H320" s="90">
        <f t="shared" si="104"/>
        <v>-6508.509999999995</v>
      </c>
      <c r="I320" s="103">
        <f t="shared" si="105"/>
        <v>-0.08561520716322657</v>
      </c>
      <c r="J320" s="104"/>
      <c r="K320" s="15">
        <v>-247587</v>
      </c>
      <c r="L320" s="15">
        <v>-238729.69</v>
      </c>
      <c r="M320" s="90">
        <f t="shared" si="106"/>
        <v>-8857.309999999998</v>
      </c>
      <c r="N320" s="103">
        <f t="shared" si="107"/>
        <v>-0.03710183680965697</v>
      </c>
      <c r="O320" s="104"/>
      <c r="P320" s="15">
        <v>-247587</v>
      </c>
      <c r="Q320" s="15">
        <v>-238729.69</v>
      </c>
      <c r="R320" s="90">
        <f t="shared" si="108"/>
        <v>-8857.309999999998</v>
      </c>
      <c r="S320" s="103">
        <f t="shared" si="109"/>
        <v>-0.03710183680965697</v>
      </c>
      <c r="T320" s="104"/>
      <c r="U320" s="15">
        <v>-963776.04</v>
      </c>
      <c r="V320" s="15">
        <v>-889265.1699999999</v>
      </c>
      <c r="W320" s="90">
        <f t="shared" si="110"/>
        <v>-74510.87000000011</v>
      </c>
      <c r="X320" s="103">
        <f t="shared" si="111"/>
        <v>-0.0837892593949228</v>
      </c>
    </row>
    <row r="321" spans="1:24" s="14" customFormat="1" ht="12.75" hidden="1" outlineLevel="2">
      <c r="A321" s="14" t="s">
        <v>1053</v>
      </c>
      <c r="B321" s="14" t="s">
        <v>1054</v>
      </c>
      <c r="C321" s="54" t="s">
        <v>6</v>
      </c>
      <c r="D321" s="15"/>
      <c r="E321" s="15"/>
      <c r="F321" s="15">
        <v>-38312.15</v>
      </c>
      <c r="G321" s="15">
        <v>-79360.15000000001</v>
      </c>
      <c r="H321" s="90">
        <f aca="true" t="shared" si="112" ref="H321:H343">+F321-G321</f>
        <v>41048.00000000001</v>
      </c>
      <c r="I321" s="103">
        <f aca="true" t="shared" si="113" ref="I321:I343">IF(G321&lt;0,IF(H321=0,0,IF(OR(G321=0,F321=0),"N.M.",IF(ABS(H321/G321)&gt;=10,"N.M.",H321/(-G321)))),IF(H321=0,0,IF(OR(G321=0,F321=0),"N.M.",IF(ABS(H321/G321)&gt;=10,"N.M.",H321/G321))))</f>
        <v>0.5172369255854481</v>
      </c>
      <c r="J321" s="104"/>
      <c r="K321" s="15">
        <v>-85380.32</v>
      </c>
      <c r="L321" s="15">
        <v>-120100.62</v>
      </c>
      <c r="M321" s="90">
        <f aca="true" t="shared" si="114" ref="M321:M343">+K321-L321</f>
        <v>34720.29999999999</v>
      </c>
      <c r="N321" s="103">
        <f aca="true" t="shared" si="115" ref="N321:N343">IF(L321&lt;0,IF(M321=0,0,IF(OR(L321=0,K321=0),"N.M.",IF(ABS(M321/L321)&gt;=10,"N.M.",M321/(-L321)))),IF(M321=0,0,IF(OR(L321=0,K321=0),"N.M.",IF(ABS(M321/L321)&gt;=10,"N.M.",M321/L321))))</f>
        <v>0.2890934284935414</v>
      </c>
      <c r="O321" s="104"/>
      <c r="P321" s="15">
        <v>-85380.32</v>
      </c>
      <c r="Q321" s="15">
        <v>-120100.62</v>
      </c>
      <c r="R321" s="90">
        <f aca="true" t="shared" si="116" ref="R321:R343">+P321-Q321</f>
        <v>34720.29999999999</v>
      </c>
      <c r="S321" s="103">
        <f aca="true" t="shared" si="117" ref="S321:S343">IF(Q321&lt;0,IF(R321=0,0,IF(OR(Q321=0,P321=0),"N.M.",IF(ABS(R321/Q321)&gt;=10,"N.M.",R321/(-Q321)))),IF(R321=0,0,IF(OR(Q321=0,P321=0),"N.M.",IF(ABS(R321/Q321)&gt;=10,"N.M.",R321/Q321))))</f>
        <v>0.2890934284935414</v>
      </c>
      <c r="T321" s="104"/>
      <c r="U321" s="15">
        <v>17403.440000000002</v>
      </c>
      <c r="V321" s="15">
        <v>-45195.57999999999</v>
      </c>
      <c r="W321" s="90">
        <f aca="true" t="shared" si="118" ref="W321:W343">+U321-V321</f>
        <v>62599.01999999999</v>
      </c>
      <c r="X321" s="103">
        <f aca="true" t="shared" si="119" ref="X321:X343">IF(V321&lt;0,IF(W321=0,0,IF(OR(V321=0,U321=0),"N.M.",IF(ABS(W321/V321)&gt;=10,"N.M.",W321/(-V321)))),IF(W321=0,0,IF(OR(V321=0,U321=0),"N.M.",IF(ABS(W321/V321)&gt;=10,"N.M.",W321/V321))))</f>
        <v>1.385069513434721</v>
      </c>
    </row>
    <row r="322" spans="1:24" s="14" customFormat="1" ht="12.75" hidden="1" outlineLevel="2">
      <c r="A322" s="14" t="s">
        <v>1055</v>
      </c>
      <c r="B322" s="14" t="s">
        <v>1056</v>
      </c>
      <c r="C322" s="54" t="s">
        <v>7</v>
      </c>
      <c r="D322" s="15"/>
      <c r="E322" s="15"/>
      <c r="F322" s="15">
        <v>17725.47</v>
      </c>
      <c r="G322" s="15">
        <v>16082.69</v>
      </c>
      <c r="H322" s="90">
        <f t="shared" si="112"/>
        <v>1642.7800000000007</v>
      </c>
      <c r="I322" s="103">
        <f t="shared" si="113"/>
        <v>0.1021458474919308</v>
      </c>
      <c r="J322" s="104"/>
      <c r="K322" s="15">
        <v>47915.28</v>
      </c>
      <c r="L322" s="15">
        <v>45423.78</v>
      </c>
      <c r="M322" s="90">
        <f t="shared" si="114"/>
        <v>2491.5</v>
      </c>
      <c r="N322" s="103">
        <f t="shared" si="115"/>
        <v>0.054850124758441504</v>
      </c>
      <c r="O322" s="104"/>
      <c r="P322" s="15">
        <v>47915.28</v>
      </c>
      <c r="Q322" s="15">
        <v>45423.78</v>
      </c>
      <c r="R322" s="90">
        <f t="shared" si="116"/>
        <v>2491.5</v>
      </c>
      <c r="S322" s="103">
        <f t="shared" si="117"/>
        <v>0.054850124758441504</v>
      </c>
      <c r="T322" s="104"/>
      <c r="U322" s="15">
        <v>203066.56</v>
      </c>
      <c r="V322" s="15">
        <v>184021.08</v>
      </c>
      <c r="W322" s="90">
        <f t="shared" si="118"/>
        <v>19045.48000000001</v>
      </c>
      <c r="X322" s="103">
        <f t="shared" si="119"/>
        <v>0.10349618641516511</v>
      </c>
    </row>
    <row r="323" spans="1:24" s="14" customFormat="1" ht="12.75" hidden="1" outlineLevel="2">
      <c r="A323" s="14" t="s">
        <v>1057</v>
      </c>
      <c r="B323" s="14" t="s">
        <v>1058</v>
      </c>
      <c r="C323" s="54" t="s">
        <v>8</v>
      </c>
      <c r="D323" s="15"/>
      <c r="E323" s="15"/>
      <c r="F323" s="15">
        <v>0</v>
      </c>
      <c r="G323" s="15">
        <v>-14.88</v>
      </c>
      <c r="H323" s="90">
        <f t="shared" si="112"/>
        <v>14.88</v>
      </c>
      <c r="I323" s="103" t="str">
        <f t="shared" si="113"/>
        <v>N.M.</v>
      </c>
      <c r="J323" s="104"/>
      <c r="K323" s="15">
        <v>-0.68</v>
      </c>
      <c r="L323" s="15">
        <v>-7.45</v>
      </c>
      <c r="M323" s="90">
        <f t="shared" si="114"/>
        <v>6.7700000000000005</v>
      </c>
      <c r="N323" s="103">
        <f t="shared" si="115"/>
        <v>0.9087248322147652</v>
      </c>
      <c r="O323" s="104"/>
      <c r="P323" s="15">
        <v>-0.68</v>
      </c>
      <c r="Q323" s="15">
        <v>-7.45</v>
      </c>
      <c r="R323" s="90">
        <f t="shared" si="116"/>
        <v>6.7700000000000005</v>
      </c>
      <c r="S323" s="103">
        <f t="shared" si="117"/>
        <v>0.9087248322147652</v>
      </c>
      <c r="T323" s="104"/>
      <c r="U323" s="15">
        <v>-0.89</v>
      </c>
      <c r="V323" s="15">
        <v>-61.910000000000004</v>
      </c>
      <c r="W323" s="90">
        <f t="shared" si="118"/>
        <v>61.02</v>
      </c>
      <c r="X323" s="103">
        <f t="shared" si="119"/>
        <v>0.985624293329026</v>
      </c>
    </row>
    <row r="324" spans="1:24" s="14" customFormat="1" ht="12.75" hidden="1" outlineLevel="2">
      <c r="A324" s="14" t="s">
        <v>1059</v>
      </c>
      <c r="B324" s="14" t="s">
        <v>1060</v>
      </c>
      <c r="C324" s="54" t="s">
        <v>9</v>
      </c>
      <c r="D324" s="15"/>
      <c r="E324" s="15"/>
      <c r="F324" s="15">
        <v>23.75</v>
      </c>
      <c r="G324" s="15">
        <v>-0.15</v>
      </c>
      <c r="H324" s="90">
        <f t="shared" si="112"/>
        <v>23.9</v>
      </c>
      <c r="I324" s="103" t="str">
        <f t="shared" si="113"/>
        <v>N.M.</v>
      </c>
      <c r="J324" s="104"/>
      <c r="K324" s="15">
        <v>0.76</v>
      </c>
      <c r="L324" s="15">
        <v>-24.69</v>
      </c>
      <c r="M324" s="90">
        <f t="shared" si="114"/>
        <v>25.450000000000003</v>
      </c>
      <c r="N324" s="103">
        <f t="shared" si="115"/>
        <v>1.0307816929931146</v>
      </c>
      <c r="O324" s="104"/>
      <c r="P324" s="15">
        <v>0.76</v>
      </c>
      <c r="Q324" s="15">
        <v>-24.69</v>
      </c>
      <c r="R324" s="90">
        <f t="shared" si="116"/>
        <v>25.450000000000003</v>
      </c>
      <c r="S324" s="103">
        <f t="shared" si="117"/>
        <v>1.0307816929931146</v>
      </c>
      <c r="T324" s="104"/>
      <c r="U324" s="15">
        <v>20.790000000000003</v>
      </c>
      <c r="V324" s="15">
        <v>26.110000000000003</v>
      </c>
      <c r="W324" s="90">
        <f t="shared" si="118"/>
        <v>-5.32</v>
      </c>
      <c r="X324" s="103">
        <f t="shared" si="119"/>
        <v>-0.2037533512064343</v>
      </c>
    </row>
    <row r="325" spans="1:24" s="14" customFormat="1" ht="12.75" hidden="1" outlineLevel="2">
      <c r="A325" s="14" t="s">
        <v>1061</v>
      </c>
      <c r="B325" s="14" t="s">
        <v>1062</v>
      </c>
      <c r="C325" s="54" t="s">
        <v>10</v>
      </c>
      <c r="D325" s="15"/>
      <c r="E325" s="15"/>
      <c r="F325" s="15">
        <v>3222.4700000000003</v>
      </c>
      <c r="G325" s="15">
        <v>2106.01</v>
      </c>
      <c r="H325" s="90">
        <f t="shared" si="112"/>
        <v>1116.46</v>
      </c>
      <c r="I325" s="103">
        <f t="shared" si="113"/>
        <v>0.5301304362277481</v>
      </c>
      <c r="J325" s="104"/>
      <c r="K325" s="15">
        <v>4040.32</v>
      </c>
      <c r="L325" s="15">
        <v>3648.27</v>
      </c>
      <c r="M325" s="90">
        <f t="shared" si="114"/>
        <v>392.0500000000002</v>
      </c>
      <c r="N325" s="103">
        <f t="shared" si="115"/>
        <v>0.10746189289718146</v>
      </c>
      <c r="O325" s="104"/>
      <c r="P325" s="15">
        <v>4040.32</v>
      </c>
      <c r="Q325" s="15">
        <v>3648.27</v>
      </c>
      <c r="R325" s="90">
        <f t="shared" si="116"/>
        <v>392.0500000000002</v>
      </c>
      <c r="S325" s="103">
        <f t="shared" si="117"/>
        <v>0.10746189289718146</v>
      </c>
      <c r="T325" s="104"/>
      <c r="U325" s="15">
        <v>88662.38</v>
      </c>
      <c r="V325" s="15">
        <v>4454.64</v>
      </c>
      <c r="W325" s="90">
        <f t="shared" si="118"/>
        <v>84207.74</v>
      </c>
      <c r="X325" s="103" t="str">
        <f t="shared" si="119"/>
        <v>N.M.</v>
      </c>
    </row>
    <row r="326" spans="1:24" s="14" customFormat="1" ht="12.75" hidden="1" outlineLevel="2">
      <c r="A326" s="14" t="s">
        <v>1063</v>
      </c>
      <c r="B326" s="14" t="s">
        <v>1064</v>
      </c>
      <c r="C326" s="54" t="s">
        <v>11</v>
      </c>
      <c r="D326" s="15"/>
      <c r="E326" s="15"/>
      <c r="F326" s="15">
        <v>4448.79</v>
      </c>
      <c r="G326" s="15">
        <v>762.0600000000001</v>
      </c>
      <c r="H326" s="90">
        <f t="shared" si="112"/>
        <v>3686.73</v>
      </c>
      <c r="I326" s="103">
        <f t="shared" si="113"/>
        <v>4.837847413589481</v>
      </c>
      <c r="J326" s="104"/>
      <c r="K326" s="15">
        <v>6288.29</v>
      </c>
      <c r="L326" s="15">
        <v>-242067.04</v>
      </c>
      <c r="M326" s="90">
        <f t="shared" si="114"/>
        <v>248355.33000000002</v>
      </c>
      <c r="N326" s="103">
        <f t="shared" si="115"/>
        <v>1.0259774730173923</v>
      </c>
      <c r="O326" s="104"/>
      <c r="P326" s="15">
        <v>6288.29</v>
      </c>
      <c r="Q326" s="15">
        <v>-242067.04</v>
      </c>
      <c r="R326" s="90">
        <f t="shared" si="116"/>
        <v>248355.33000000002</v>
      </c>
      <c r="S326" s="103">
        <f t="shared" si="117"/>
        <v>1.0259774730173923</v>
      </c>
      <c r="T326" s="104"/>
      <c r="U326" s="15">
        <v>30386.57</v>
      </c>
      <c r="V326" s="15">
        <v>17802.809999999998</v>
      </c>
      <c r="W326" s="90">
        <f t="shared" si="118"/>
        <v>12583.760000000002</v>
      </c>
      <c r="X326" s="103">
        <f t="shared" si="119"/>
        <v>0.7068412233799048</v>
      </c>
    </row>
    <row r="327" spans="1:24" s="14" customFormat="1" ht="12.75" hidden="1" outlineLevel="2">
      <c r="A327" s="14" t="s">
        <v>1065</v>
      </c>
      <c r="B327" s="14" t="s">
        <v>1066</v>
      </c>
      <c r="C327" s="54" t="s">
        <v>12</v>
      </c>
      <c r="D327" s="15"/>
      <c r="E327" s="15"/>
      <c r="F327" s="15">
        <v>0</v>
      </c>
      <c r="G327" s="15">
        <v>0</v>
      </c>
      <c r="H327" s="90">
        <f t="shared" si="112"/>
        <v>0</v>
      </c>
      <c r="I327" s="103">
        <f t="shared" si="113"/>
        <v>0</v>
      </c>
      <c r="J327" s="104"/>
      <c r="K327" s="15">
        <v>0</v>
      </c>
      <c r="L327" s="15">
        <v>0</v>
      </c>
      <c r="M327" s="90">
        <f t="shared" si="114"/>
        <v>0</v>
      </c>
      <c r="N327" s="103">
        <f t="shared" si="115"/>
        <v>0</v>
      </c>
      <c r="O327" s="104"/>
      <c r="P327" s="15">
        <v>0</v>
      </c>
      <c r="Q327" s="15">
        <v>0</v>
      </c>
      <c r="R327" s="90">
        <f t="shared" si="116"/>
        <v>0</v>
      </c>
      <c r="S327" s="103">
        <f t="shared" si="117"/>
        <v>0</v>
      </c>
      <c r="T327" s="104"/>
      <c r="U327" s="15">
        <v>295.03000000000003</v>
      </c>
      <c r="V327" s="15">
        <v>1500</v>
      </c>
      <c r="W327" s="90">
        <f t="shared" si="118"/>
        <v>-1204.97</v>
      </c>
      <c r="X327" s="103">
        <f t="shared" si="119"/>
        <v>-0.8033133333333333</v>
      </c>
    </row>
    <row r="328" spans="1:24" s="14" customFormat="1" ht="12.75" hidden="1" outlineLevel="2">
      <c r="A328" s="14" t="s">
        <v>1067</v>
      </c>
      <c r="B328" s="14" t="s">
        <v>1068</v>
      </c>
      <c r="C328" s="54" t="s">
        <v>13</v>
      </c>
      <c r="D328" s="15"/>
      <c r="E328" s="15"/>
      <c r="F328" s="15">
        <v>0</v>
      </c>
      <c r="G328" s="15">
        <v>0</v>
      </c>
      <c r="H328" s="90">
        <f t="shared" si="112"/>
        <v>0</v>
      </c>
      <c r="I328" s="103">
        <f t="shared" si="113"/>
        <v>0</v>
      </c>
      <c r="J328" s="104"/>
      <c r="K328" s="15">
        <v>0</v>
      </c>
      <c r="L328" s="15">
        <v>0</v>
      </c>
      <c r="M328" s="90">
        <f t="shared" si="114"/>
        <v>0</v>
      </c>
      <c r="N328" s="103">
        <f t="shared" si="115"/>
        <v>0</v>
      </c>
      <c r="O328" s="104"/>
      <c r="P328" s="15">
        <v>0</v>
      </c>
      <c r="Q328" s="15">
        <v>0</v>
      </c>
      <c r="R328" s="90">
        <f t="shared" si="116"/>
        <v>0</v>
      </c>
      <c r="S328" s="103">
        <f t="shared" si="117"/>
        <v>0</v>
      </c>
      <c r="T328" s="104"/>
      <c r="U328" s="15">
        <v>0.08</v>
      </c>
      <c r="V328" s="15">
        <v>0</v>
      </c>
      <c r="W328" s="90">
        <f t="shared" si="118"/>
        <v>0.08</v>
      </c>
      <c r="X328" s="103" t="str">
        <f t="shared" si="119"/>
        <v>N.M.</v>
      </c>
    </row>
    <row r="329" spans="1:24" s="14" customFormat="1" ht="12.75" hidden="1" outlineLevel="2">
      <c r="A329" s="14" t="s">
        <v>1069</v>
      </c>
      <c r="B329" s="14" t="s">
        <v>1070</v>
      </c>
      <c r="C329" s="54" t="s">
        <v>14</v>
      </c>
      <c r="D329" s="15"/>
      <c r="E329" s="15"/>
      <c r="F329" s="15">
        <v>0</v>
      </c>
      <c r="G329" s="15">
        <v>0</v>
      </c>
      <c r="H329" s="90">
        <f t="shared" si="112"/>
        <v>0</v>
      </c>
      <c r="I329" s="103">
        <f t="shared" si="113"/>
        <v>0</v>
      </c>
      <c r="J329" s="104"/>
      <c r="K329" s="15">
        <v>0</v>
      </c>
      <c r="L329" s="15">
        <v>0</v>
      </c>
      <c r="M329" s="90">
        <f t="shared" si="114"/>
        <v>0</v>
      </c>
      <c r="N329" s="103">
        <f t="shared" si="115"/>
        <v>0</v>
      </c>
      <c r="O329" s="104"/>
      <c r="P329" s="15">
        <v>0</v>
      </c>
      <c r="Q329" s="15">
        <v>0</v>
      </c>
      <c r="R329" s="90">
        <f t="shared" si="116"/>
        <v>0</v>
      </c>
      <c r="S329" s="103">
        <f t="shared" si="117"/>
        <v>0</v>
      </c>
      <c r="T329" s="104"/>
      <c r="U329" s="15">
        <v>0</v>
      </c>
      <c r="V329" s="15">
        <v>561.79</v>
      </c>
      <c r="W329" s="90">
        <f t="shared" si="118"/>
        <v>-561.79</v>
      </c>
      <c r="X329" s="103" t="str">
        <f t="shared" si="119"/>
        <v>N.M.</v>
      </c>
    </row>
    <row r="330" spans="1:24" s="14" customFormat="1" ht="12.75" hidden="1" outlineLevel="2">
      <c r="A330" s="14" t="s">
        <v>1071</v>
      </c>
      <c r="B330" s="14" t="s">
        <v>1072</v>
      </c>
      <c r="C330" s="54" t="s">
        <v>15</v>
      </c>
      <c r="D330" s="15"/>
      <c r="E330" s="15"/>
      <c r="F330" s="15">
        <v>0</v>
      </c>
      <c r="G330" s="15">
        <v>0</v>
      </c>
      <c r="H330" s="90">
        <f t="shared" si="112"/>
        <v>0</v>
      </c>
      <c r="I330" s="103">
        <f t="shared" si="113"/>
        <v>0</v>
      </c>
      <c r="J330" s="104"/>
      <c r="K330" s="15">
        <v>0</v>
      </c>
      <c r="L330" s="15">
        <v>56.49</v>
      </c>
      <c r="M330" s="90">
        <f t="shared" si="114"/>
        <v>-56.49</v>
      </c>
      <c r="N330" s="103" t="str">
        <f t="shared" si="115"/>
        <v>N.M.</v>
      </c>
      <c r="O330" s="104"/>
      <c r="P330" s="15">
        <v>0</v>
      </c>
      <c r="Q330" s="15">
        <v>56.49</v>
      </c>
      <c r="R330" s="90">
        <f t="shared" si="116"/>
        <v>-56.49</v>
      </c>
      <c r="S330" s="103" t="str">
        <f t="shared" si="117"/>
        <v>N.M.</v>
      </c>
      <c r="T330" s="104"/>
      <c r="U330" s="15">
        <v>359.39</v>
      </c>
      <c r="V330" s="15">
        <v>61.480000000000004</v>
      </c>
      <c r="W330" s="90">
        <f t="shared" si="118"/>
        <v>297.90999999999997</v>
      </c>
      <c r="X330" s="103">
        <f t="shared" si="119"/>
        <v>4.845640858815874</v>
      </c>
    </row>
    <row r="331" spans="1:24" s="14" customFormat="1" ht="12.75" hidden="1" outlineLevel="2">
      <c r="A331" s="14" t="s">
        <v>1073</v>
      </c>
      <c r="B331" s="14" t="s">
        <v>1074</v>
      </c>
      <c r="C331" s="54" t="s">
        <v>16</v>
      </c>
      <c r="D331" s="15"/>
      <c r="E331" s="15"/>
      <c r="F331" s="15">
        <v>110.08</v>
      </c>
      <c r="G331" s="15">
        <v>19.37</v>
      </c>
      <c r="H331" s="90">
        <f t="shared" si="112"/>
        <v>90.71</v>
      </c>
      <c r="I331" s="103">
        <f t="shared" si="113"/>
        <v>4.683014971605575</v>
      </c>
      <c r="J331" s="104"/>
      <c r="K331" s="15">
        <v>203.43</v>
      </c>
      <c r="L331" s="15">
        <v>238.54</v>
      </c>
      <c r="M331" s="90">
        <f t="shared" si="114"/>
        <v>-35.109999999999985</v>
      </c>
      <c r="N331" s="103">
        <f t="shared" si="115"/>
        <v>-0.14718705458204068</v>
      </c>
      <c r="O331" s="104"/>
      <c r="P331" s="15">
        <v>203.43</v>
      </c>
      <c r="Q331" s="15">
        <v>238.54</v>
      </c>
      <c r="R331" s="90">
        <f t="shared" si="116"/>
        <v>-35.109999999999985</v>
      </c>
      <c r="S331" s="103">
        <f t="shared" si="117"/>
        <v>-0.14718705458204068</v>
      </c>
      <c r="T331" s="104"/>
      <c r="U331" s="15">
        <v>738.49</v>
      </c>
      <c r="V331" s="15">
        <v>1126.05</v>
      </c>
      <c r="W331" s="90">
        <f t="shared" si="118"/>
        <v>-387.55999999999995</v>
      </c>
      <c r="X331" s="103">
        <f t="shared" si="119"/>
        <v>-0.3441765463345322</v>
      </c>
    </row>
    <row r="332" spans="1:24" s="14" customFormat="1" ht="12.75" hidden="1" outlineLevel="2">
      <c r="A332" s="14" t="s">
        <v>1075</v>
      </c>
      <c r="B332" s="14" t="s">
        <v>1076</v>
      </c>
      <c r="C332" s="54" t="s">
        <v>17</v>
      </c>
      <c r="D332" s="15"/>
      <c r="E332" s="15"/>
      <c r="F332" s="15">
        <v>0</v>
      </c>
      <c r="G332" s="15">
        <v>1.98</v>
      </c>
      <c r="H332" s="90">
        <f t="shared" si="112"/>
        <v>-1.98</v>
      </c>
      <c r="I332" s="103" t="str">
        <f t="shared" si="113"/>
        <v>N.M.</v>
      </c>
      <c r="J332" s="104"/>
      <c r="K332" s="15">
        <v>0</v>
      </c>
      <c r="L332" s="15">
        <v>1.98</v>
      </c>
      <c r="M332" s="90">
        <f t="shared" si="114"/>
        <v>-1.98</v>
      </c>
      <c r="N332" s="103" t="str">
        <f t="shared" si="115"/>
        <v>N.M.</v>
      </c>
      <c r="O332" s="104"/>
      <c r="P332" s="15">
        <v>0</v>
      </c>
      <c r="Q332" s="15">
        <v>1.98</v>
      </c>
      <c r="R332" s="90">
        <f t="shared" si="116"/>
        <v>-1.98</v>
      </c>
      <c r="S332" s="103" t="str">
        <f t="shared" si="117"/>
        <v>N.M.</v>
      </c>
      <c r="T332" s="104"/>
      <c r="U332" s="15">
        <v>5.51</v>
      </c>
      <c r="V332" s="15">
        <v>12.860000000000001</v>
      </c>
      <c r="W332" s="90">
        <f t="shared" si="118"/>
        <v>-7.350000000000001</v>
      </c>
      <c r="X332" s="103">
        <f t="shared" si="119"/>
        <v>-0.5715396578538103</v>
      </c>
    </row>
    <row r="333" spans="1:24" s="14" customFormat="1" ht="12.75" hidden="1" outlineLevel="2">
      <c r="A333" s="14" t="s">
        <v>1077</v>
      </c>
      <c r="B333" s="14" t="s">
        <v>1078</v>
      </c>
      <c r="C333" s="54" t="s">
        <v>18</v>
      </c>
      <c r="D333" s="15"/>
      <c r="E333" s="15"/>
      <c r="F333" s="15">
        <v>1699.1100000000001</v>
      </c>
      <c r="G333" s="15">
        <v>5685.51</v>
      </c>
      <c r="H333" s="90">
        <f t="shared" si="112"/>
        <v>-3986.4</v>
      </c>
      <c r="I333" s="103">
        <f t="shared" si="113"/>
        <v>-0.7011508202430389</v>
      </c>
      <c r="J333" s="104"/>
      <c r="K333" s="15">
        <v>6179.2300000000005</v>
      </c>
      <c r="L333" s="15">
        <v>6455.8</v>
      </c>
      <c r="M333" s="90">
        <f t="shared" si="114"/>
        <v>-276.5699999999997</v>
      </c>
      <c r="N333" s="103">
        <f t="shared" si="115"/>
        <v>-0.04284054648533098</v>
      </c>
      <c r="O333" s="104"/>
      <c r="P333" s="15">
        <v>6179.2300000000005</v>
      </c>
      <c r="Q333" s="15">
        <v>6455.8</v>
      </c>
      <c r="R333" s="90">
        <f t="shared" si="116"/>
        <v>-276.5699999999997</v>
      </c>
      <c r="S333" s="103">
        <f t="shared" si="117"/>
        <v>-0.04284054648533098</v>
      </c>
      <c r="T333" s="104"/>
      <c r="U333" s="15">
        <v>25150.8</v>
      </c>
      <c r="V333" s="15">
        <v>32501.6</v>
      </c>
      <c r="W333" s="90">
        <f t="shared" si="118"/>
        <v>-7350.799999999999</v>
      </c>
      <c r="X333" s="103">
        <f t="shared" si="119"/>
        <v>-0.22616732714697121</v>
      </c>
    </row>
    <row r="334" spans="1:24" s="14" customFormat="1" ht="12.75" hidden="1" outlineLevel="2">
      <c r="A334" s="14" t="s">
        <v>1079</v>
      </c>
      <c r="B334" s="14" t="s">
        <v>1080</v>
      </c>
      <c r="C334" s="54" t="s">
        <v>19</v>
      </c>
      <c r="D334" s="15"/>
      <c r="E334" s="15"/>
      <c r="F334" s="15">
        <v>0</v>
      </c>
      <c r="G334" s="15">
        <v>0</v>
      </c>
      <c r="H334" s="90">
        <f t="shared" si="112"/>
        <v>0</v>
      </c>
      <c r="I334" s="103">
        <f t="shared" si="113"/>
        <v>0</v>
      </c>
      <c r="J334" s="104"/>
      <c r="K334" s="15">
        <v>0</v>
      </c>
      <c r="L334" s="15">
        <v>0</v>
      </c>
      <c r="M334" s="90">
        <f t="shared" si="114"/>
        <v>0</v>
      </c>
      <c r="N334" s="103">
        <f t="shared" si="115"/>
        <v>0</v>
      </c>
      <c r="O334" s="104"/>
      <c r="P334" s="15">
        <v>0</v>
      </c>
      <c r="Q334" s="15">
        <v>0</v>
      </c>
      <c r="R334" s="90">
        <f t="shared" si="116"/>
        <v>0</v>
      </c>
      <c r="S334" s="103">
        <f t="shared" si="117"/>
        <v>0</v>
      </c>
      <c r="T334" s="104"/>
      <c r="U334" s="15">
        <v>0</v>
      </c>
      <c r="V334" s="15">
        <v>3083.9700000000003</v>
      </c>
      <c r="W334" s="90">
        <f t="shared" si="118"/>
        <v>-3083.9700000000003</v>
      </c>
      <c r="X334" s="103" t="str">
        <f t="shared" si="119"/>
        <v>N.M.</v>
      </c>
    </row>
    <row r="335" spans="1:24" s="14" customFormat="1" ht="12.75" hidden="1" outlineLevel="2">
      <c r="A335" s="14" t="s">
        <v>1081</v>
      </c>
      <c r="B335" s="14" t="s">
        <v>1082</v>
      </c>
      <c r="C335" s="54" t="s">
        <v>20</v>
      </c>
      <c r="D335" s="15"/>
      <c r="E335" s="15"/>
      <c r="F335" s="15">
        <v>0</v>
      </c>
      <c r="G335" s="15">
        <v>9.56</v>
      </c>
      <c r="H335" s="90">
        <f t="shared" si="112"/>
        <v>-9.56</v>
      </c>
      <c r="I335" s="103" t="str">
        <f t="shared" si="113"/>
        <v>N.M.</v>
      </c>
      <c r="J335" s="104"/>
      <c r="K335" s="15">
        <v>4.6000000000000005</v>
      </c>
      <c r="L335" s="15">
        <v>15.5</v>
      </c>
      <c r="M335" s="90">
        <f t="shared" si="114"/>
        <v>-10.899999999999999</v>
      </c>
      <c r="N335" s="103">
        <f t="shared" si="115"/>
        <v>-0.7032258064516128</v>
      </c>
      <c r="O335" s="104"/>
      <c r="P335" s="15">
        <v>4.6000000000000005</v>
      </c>
      <c r="Q335" s="15">
        <v>15.5</v>
      </c>
      <c r="R335" s="90">
        <f t="shared" si="116"/>
        <v>-10.899999999999999</v>
      </c>
      <c r="S335" s="103">
        <f t="shared" si="117"/>
        <v>-0.7032258064516128</v>
      </c>
      <c r="T335" s="104"/>
      <c r="U335" s="15">
        <v>18.45</v>
      </c>
      <c r="V335" s="15">
        <v>60.95</v>
      </c>
      <c r="W335" s="90">
        <f t="shared" si="118"/>
        <v>-42.5</v>
      </c>
      <c r="X335" s="103">
        <f t="shared" si="119"/>
        <v>-0.697292863002461</v>
      </c>
    </row>
    <row r="336" spans="1:24" s="14" customFormat="1" ht="12.75" hidden="1" outlineLevel="2">
      <c r="A336" s="14" t="s">
        <v>1083</v>
      </c>
      <c r="B336" s="14" t="s">
        <v>1084</v>
      </c>
      <c r="C336" s="54" t="s">
        <v>21</v>
      </c>
      <c r="D336" s="15"/>
      <c r="E336" s="15"/>
      <c r="F336" s="15">
        <v>969.04</v>
      </c>
      <c r="G336" s="15">
        <v>26096.82</v>
      </c>
      <c r="H336" s="90">
        <f t="shared" si="112"/>
        <v>-25127.78</v>
      </c>
      <c r="I336" s="103">
        <f t="shared" si="113"/>
        <v>-0.9628675064624732</v>
      </c>
      <c r="J336" s="104"/>
      <c r="K336" s="15">
        <v>2347.23</v>
      </c>
      <c r="L336" s="15">
        <v>31345.73</v>
      </c>
      <c r="M336" s="90">
        <f t="shared" si="114"/>
        <v>-28998.5</v>
      </c>
      <c r="N336" s="103">
        <f t="shared" si="115"/>
        <v>-0.925118030430301</v>
      </c>
      <c r="O336" s="104"/>
      <c r="P336" s="15">
        <v>2347.23</v>
      </c>
      <c r="Q336" s="15">
        <v>31345.73</v>
      </c>
      <c r="R336" s="90">
        <f t="shared" si="116"/>
        <v>-28998.5</v>
      </c>
      <c r="S336" s="103">
        <f t="shared" si="117"/>
        <v>-0.925118030430301</v>
      </c>
      <c r="T336" s="104"/>
      <c r="U336" s="15">
        <v>21582</v>
      </c>
      <c r="V336" s="15">
        <v>78051.9</v>
      </c>
      <c r="W336" s="90">
        <f t="shared" si="118"/>
        <v>-56469.899999999994</v>
      </c>
      <c r="X336" s="103">
        <f t="shared" si="119"/>
        <v>-0.7234916766920472</v>
      </c>
    </row>
    <row r="337" spans="1:24" s="14" customFormat="1" ht="12.75" hidden="1" outlineLevel="2">
      <c r="A337" s="14" t="s">
        <v>1085</v>
      </c>
      <c r="B337" s="14" t="s">
        <v>1086</v>
      </c>
      <c r="C337" s="54" t="s">
        <v>22</v>
      </c>
      <c r="D337" s="15"/>
      <c r="E337" s="15"/>
      <c r="F337" s="15">
        <v>19551.14</v>
      </c>
      <c r="G337" s="15">
        <v>5929.900000000001</v>
      </c>
      <c r="H337" s="90">
        <f t="shared" si="112"/>
        <v>13621.239999999998</v>
      </c>
      <c r="I337" s="103">
        <f t="shared" si="113"/>
        <v>2.2970437950049742</v>
      </c>
      <c r="J337" s="104"/>
      <c r="K337" s="15">
        <v>86498.1</v>
      </c>
      <c r="L337" s="15">
        <v>91865</v>
      </c>
      <c r="M337" s="90">
        <f t="shared" si="114"/>
        <v>-5366.899999999994</v>
      </c>
      <c r="N337" s="103">
        <f t="shared" si="115"/>
        <v>-0.058421596908506984</v>
      </c>
      <c r="O337" s="104"/>
      <c r="P337" s="15">
        <v>86498.1</v>
      </c>
      <c r="Q337" s="15">
        <v>91865</v>
      </c>
      <c r="R337" s="90">
        <f t="shared" si="116"/>
        <v>-5366.899999999994</v>
      </c>
      <c r="S337" s="103">
        <f t="shared" si="117"/>
        <v>-0.058421596908506984</v>
      </c>
      <c r="T337" s="104"/>
      <c r="U337" s="15">
        <v>248196.24000000002</v>
      </c>
      <c r="V337" s="15">
        <v>164675.04</v>
      </c>
      <c r="W337" s="90">
        <f t="shared" si="118"/>
        <v>83521.20000000001</v>
      </c>
      <c r="X337" s="103">
        <f t="shared" si="119"/>
        <v>0.5071879745710097</v>
      </c>
    </row>
    <row r="338" spans="1:24" s="14" customFormat="1" ht="12.75" hidden="1" outlineLevel="2">
      <c r="A338" s="14" t="s">
        <v>1087</v>
      </c>
      <c r="B338" s="14" t="s">
        <v>1088</v>
      </c>
      <c r="C338" s="54" t="s">
        <v>23</v>
      </c>
      <c r="D338" s="15"/>
      <c r="E338" s="15"/>
      <c r="F338" s="15">
        <v>2105.368</v>
      </c>
      <c r="G338" s="15">
        <v>1180.2910000000002</v>
      </c>
      <c r="H338" s="90">
        <f t="shared" si="112"/>
        <v>925.0769999999998</v>
      </c>
      <c r="I338" s="103">
        <f t="shared" si="113"/>
        <v>0.7837702736020182</v>
      </c>
      <c r="J338" s="104"/>
      <c r="K338" s="15">
        <v>8104.929</v>
      </c>
      <c r="L338" s="15">
        <v>2620.7690000000002</v>
      </c>
      <c r="M338" s="90">
        <f t="shared" si="114"/>
        <v>5484.16</v>
      </c>
      <c r="N338" s="103">
        <f t="shared" si="115"/>
        <v>2.0925766444886977</v>
      </c>
      <c r="O338" s="104"/>
      <c r="P338" s="15">
        <v>8104.929</v>
      </c>
      <c r="Q338" s="15">
        <v>2620.7690000000002</v>
      </c>
      <c r="R338" s="90">
        <f t="shared" si="116"/>
        <v>5484.16</v>
      </c>
      <c r="S338" s="103">
        <f t="shared" si="117"/>
        <v>2.0925766444886977</v>
      </c>
      <c r="T338" s="104"/>
      <c r="U338" s="15">
        <v>21865.096</v>
      </c>
      <c r="V338" s="15">
        <v>27636.357</v>
      </c>
      <c r="W338" s="90">
        <f t="shared" si="118"/>
        <v>-5771.260999999999</v>
      </c>
      <c r="X338" s="103">
        <f t="shared" si="119"/>
        <v>-0.20882857317265074</v>
      </c>
    </row>
    <row r="339" spans="1:24" s="14" customFormat="1" ht="12.75" hidden="1" outlineLevel="2">
      <c r="A339" s="14" t="s">
        <v>1089</v>
      </c>
      <c r="B339" s="14" t="s">
        <v>1090</v>
      </c>
      <c r="C339" s="54" t="s">
        <v>24</v>
      </c>
      <c r="D339" s="15"/>
      <c r="E339" s="15"/>
      <c r="F339" s="15">
        <v>1663.74</v>
      </c>
      <c r="G339" s="15">
        <v>2440.29</v>
      </c>
      <c r="H339" s="90">
        <f t="shared" si="112"/>
        <v>-776.55</v>
      </c>
      <c r="I339" s="103">
        <f t="shared" si="113"/>
        <v>-0.31822037544718046</v>
      </c>
      <c r="J339" s="104"/>
      <c r="K339" s="15">
        <v>3260.65</v>
      </c>
      <c r="L339" s="15">
        <v>3575</v>
      </c>
      <c r="M339" s="90">
        <f t="shared" si="114"/>
        <v>-314.3499999999999</v>
      </c>
      <c r="N339" s="103">
        <f t="shared" si="115"/>
        <v>-0.08793006993006991</v>
      </c>
      <c r="O339" s="104"/>
      <c r="P339" s="15">
        <v>3260.65</v>
      </c>
      <c r="Q339" s="15">
        <v>3575</v>
      </c>
      <c r="R339" s="90">
        <f t="shared" si="116"/>
        <v>-314.3499999999999</v>
      </c>
      <c r="S339" s="103">
        <f t="shared" si="117"/>
        <v>-0.08793006993006991</v>
      </c>
      <c r="T339" s="104"/>
      <c r="U339" s="15">
        <v>15199.85</v>
      </c>
      <c r="V339" s="15">
        <v>8240.73</v>
      </c>
      <c r="W339" s="90">
        <f t="shared" si="118"/>
        <v>6959.120000000001</v>
      </c>
      <c r="X339" s="103">
        <f t="shared" si="119"/>
        <v>0.8444785838147836</v>
      </c>
    </row>
    <row r="340" spans="1:24" s="14" customFormat="1" ht="12.75" hidden="1" outlineLevel="2">
      <c r="A340" s="14" t="s">
        <v>1091</v>
      </c>
      <c r="B340" s="14" t="s">
        <v>1092</v>
      </c>
      <c r="C340" s="54" t="s">
        <v>25</v>
      </c>
      <c r="D340" s="15"/>
      <c r="E340" s="15"/>
      <c r="F340" s="15">
        <v>7371.41</v>
      </c>
      <c r="G340" s="15">
        <v>4397.32</v>
      </c>
      <c r="H340" s="90">
        <f t="shared" si="112"/>
        <v>2974.09</v>
      </c>
      <c r="I340" s="103">
        <f t="shared" si="113"/>
        <v>0.6763414989129743</v>
      </c>
      <c r="J340" s="104"/>
      <c r="K340" s="15">
        <v>26209.13</v>
      </c>
      <c r="L340" s="15">
        <v>12329</v>
      </c>
      <c r="M340" s="90">
        <f t="shared" si="114"/>
        <v>13880.130000000001</v>
      </c>
      <c r="N340" s="103">
        <f t="shared" si="115"/>
        <v>1.125811501338308</v>
      </c>
      <c r="O340" s="104"/>
      <c r="P340" s="15">
        <v>26209.13</v>
      </c>
      <c r="Q340" s="15">
        <v>12329</v>
      </c>
      <c r="R340" s="90">
        <f t="shared" si="116"/>
        <v>13880.130000000001</v>
      </c>
      <c r="S340" s="103">
        <f t="shared" si="117"/>
        <v>1.125811501338308</v>
      </c>
      <c r="T340" s="104"/>
      <c r="U340" s="15">
        <v>207052.76</v>
      </c>
      <c r="V340" s="15">
        <v>169828.94</v>
      </c>
      <c r="W340" s="90">
        <f t="shared" si="118"/>
        <v>37223.82000000001</v>
      </c>
      <c r="X340" s="103">
        <f t="shared" si="119"/>
        <v>0.21918419793469832</v>
      </c>
    </row>
    <row r="341" spans="1:24" s="14" customFormat="1" ht="12.75" hidden="1" outlineLevel="2">
      <c r="A341" s="14" t="s">
        <v>1093</v>
      </c>
      <c r="B341" s="14" t="s">
        <v>1094</v>
      </c>
      <c r="C341" s="54" t="s">
        <v>26</v>
      </c>
      <c r="D341" s="15"/>
      <c r="E341" s="15"/>
      <c r="F341" s="15">
        <v>0</v>
      </c>
      <c r="G341" s="15">
        <v>0</v>
      </c>
      <c r="H341" s="90">
        <f t="shared" si="112"/>
        <v>0</v>
      </c>
      <c r="I341" s="103">
        <f t="shared" si="113"/>
        <v>0</v>
      </c>
      <c r="J341" s="104"/>
      <c r="K341" s="15">
        <v>0</v>
      </c>
      <c r="L341" s="15">
        <v>0</v>
      </c>
      <c r="M341" s="90">
        <f t="shared" si="114"/>
        <v>0</v>
      </c>
      <c r="N341" s="103">
        <f t="shared" si="115"/>
        <v>0</v>
      </c>
      <c r="O341" s="104"/>
      <c r="P341" s="15">
        <v>0</v>
      </c>
      <c r="Q341" s="15">
        <v>0</v>
      </c>
      <c r="R341" s="90">
        <f t="shared" si="116"/>
        <v>0</v>
      </c>
      <c r="S341" s="103">
        <f t="shared" si="117"/>
        <v>0</v>
      </c>
      <c r="T341" s="104"/>
      <c r="U341" s="15">
        <v>6280</v>
      </c>
      <c r="V341" s="15">
        <v>850</v>
      </c>
      <c r="W341" s="90">
        <f t="shared" si="118"/>
        <v>5430</v>
      </c>
      <c r="X341" s="103">
        <f t="shared" si="119"/>
        <v>6.3882352941176475</v>
      </c>
    </row>
    <row r="342" spans="1:24" s="14" customFormat="1" ht="12.75" hidden="1" outlineLevel="2">
      <c r="A342" s="14" t="s">
        <v>1095</v>
      </c>
      <c r="B342" s="14" t="s">
        <v>1096</v>
      </c>
      <c r="C342" s="54" t="s">
        <v>27</v>
      </c>
      <c r="D342" s="15"/>
      <c r="E342" s="15"/>
      <c r="F342" s="15">
        <v>7748.110000000001</v>
      </c>
      <c r="G342" s="15">
        <v>7748.110000000001</v>
      </c>
      <c r="H342" s="90">
        <f t="shared" si="112"/>
        <v>0</v>
      </c>
      <c r="I342" s="103">
        <f t="shared" si="113"/>
        <v>0</v>
      </c>
      <c r="J342" s="104"/>
      <c r="K342" s="15">
        <v>17544.350000000002</v>
      </c>
      <c r="L342" s="15">
        <v>23244.350000000002</v>
      </c>
      <c r="M342" s="90">
        <f t="shared" si="114"/>
        <v>-5700</v>
      </c>
      <c r="N342" s="103">
        <f t="shared" si="115"/>
        <v>-0.24522088163360126</v>
      </c>
      <c r="O342" s="104"/>
      <c r="P342" s="15">
        <v>17544.350000000002</v>
      </c>
      <c r="Q342" s="15">
        <v>23244.350000000002</v>
      </c>
      <c r="R342" s="90">
        <f t="shared" si="116"/>
        <v>-5700</v>
      </c>
      <c r="S342" s="103">
        <f t="shared" si="117"/>
        <v>-0.24522088163360126</v>
      </c>
      <c r="T342" s="104"/>
      <c r="U342" s="15">
        <v>84684.27</v>
      </c>
      <c r="V342" s="15">
        <v>92977.40000000001</v>
      </c>
      <c r="W342" s="90">
        <f t="shared" si="118"/>
        <v>-8293.130000000005</v>
      </c>
      <c r="X342" s="103">
        <f t="shared" si="119"/>
        <v>-0.08919511623254688</v>
      </c>
    </row>
    <row r="343" spans="1:24" s="14" customFormat="1" ht="12.75" hidden="1" outlineLevel="2">
      <c r="A343" s="14" t="s">
        <v>1097</v>
      </c>
      <c r="B343" s="14" t="s">
        <v>1098</v>
      </c>
      <c r="C343" s="54" t="s">
        <v>28</v>
      </c>
      <c r="D343" s="15"/>
      <c r="E343" s="15"/>
      <c r="F343" s="15">
        <v>3008.86</v>
      </c>
      <c r="G343" s="15">
        <v>17399.8</v>
      </c>
      <c r="H343" s="90">
        <f t="shared" si="112"/>
        <v>-14390.939999999999</v>
      </c>
      <c r="I343" s="103">
        <f t="shared" si="113"/>
        <v>-0.8270750238508489</v>
      </c>
      <c r="J343" s="104"/>
      <c r="K343" s="15">
        <v>13770.41</v>
      </c>
      <c r="L343" s="15">
        <v>53434.55</v>
      </c>
      <c r="M343" s="90">
        <f t="shared" si="114"/>
        <v>-39664.14</v>
      </c>
      <c r="N343" s="103">
        <f t="shared" si="115"/>
        <v>-0.7422938903761704</v>
      </c>
      <c r="O343" s="104"/>
      <c r="P343" s="15">
        <v>13770.41</v>
      </c>
      <c r="Q343" s="15">
        <v>53434.55</v>
      </c>
      <c r="R343" s="90">
        <f t="shared" si="116"/>
        <v>-39664.14</v>
      </c>
      <c r="S343" s="103">
        <f t="shared" si="117"/>
        <v>-0.7422938903761704</v>
      </c>
      <c r="T343" s="104"/>
      <c r="U343" s="15">
        <v>102640.46</v>
      </c>
      <c r="V343" s="15">
        <v>237276.02000000002</v>
      </c>
      <c r="W343" s="90">
        <f t="shared" si="118"/>
        <v>-134635.56</v>
      </c>
      <c r="X343" s="103">
        <f t="shared" si="119"/>
        <v>-0.567421688883689</v>
      </c>
    </row>
    <row r="344" spans="1:24" s="13" customFormat="1" ht="12.75" collapsed="1">
      <c r="A344" s="13" t="s">
        <v>209</v>
      </c>
      <c r="B344" s="11"/>
      <c r="C344" s="56" t="s">
        <v>277</v>
      </c>
      <c r="D344" s="29"/>
      <c r="E344" s="29"/>
      <c r="F344" s="29">
        <v>6727855.474999997</v>
      </c>
      <c r="G344" s="29">
        <v>5236496.071</v>
      </c>
      <c r="H344" s="29">
        <f>+F344-G344</f>
        <v>1491359.4039999964</v>
      </c>
      <c r="I344" s="98">
        <f>IF(G344&lt;0,IF(H344=0,0,IF(OR(G344=0,F344=0),"N.M.",IF(ABS(H344/G344)&gt;=10,"N.M.",H344/(-G344)))),IF(H344=0,0,IF(OR(G344=0,F344=0),"N.M.",IF(ABS(H344/G344)&gt;=10,"N.M.",H344/G344))))</f>
        <v>0.2848010165154569</v>
      </c>
      <c r="J344" s="115"/>
      <c r="K344" s="29">
        <v>23044465.720000014</v>
      </c>
      <c r="L344" s="29">
        <v>16757480.626999997</v>
      </c>
      <c r="M344" s="29">
        <f>+K344-L344</f>
        <v>6286985.093000017</v>
      </c>
      <c r="N344" s="98">
        <f>IF(L344&lt;0,IF(M344=0,0,IF(OR(L344=0,K344=0),"N.M.",IF(ABS(M344/L344)&gt;=10,"N.M.",M344/(-L344)))),IF(M344=0,0,IF(OR(L344=0,K344=0),"N.M.",IF(ABS(M344/L344)&gt;=10,"N.M.",M344/L344))))</f>
        <v>0.37517483880424707</v>
      </c>
      <c r="O344" s="115"/>
      <c r="P344" s="29">
        <v>23044465.720000014</v>
      </c>
      <c r="Q344" s="29">
        <v>16757480.626999997</v>
      </c>
      <c r="R344" s="29">
        <f>+P344-Q344</f>
        <v>6286985.093000017</v>
      </c>
      <c r="S344" s="98">
        <f>IF(Q344&lt;0,IF(R344=0,0,IF(OR(Q344=0,P344=0),"N.M.",IF(ABS(R344/Q344)&gt;=10,"N.M.",R344/(-Q344)))),IF(R344=0,0,IF(OR(Q344=0,P344=0),"N.M.",IF(ABS(R344/Q344)&gt;=10,"N.M.",R344/Q344))))</f>
        <v>0.37517483880424707</v>
      </c>
      <c r="T344" s="115"/>
      <c r="U344" s="29">
        <v>86758733.089</v>
      </c>
      <c r="V344" s="29">
        <v>60121953.85399997</v>
      </c>
      <c r="W344" s="29">
        <f>+U344-V344</f>
        <v>26636779.23500003</v>
      </c>
      <c r="X344" s="98">
        <f>IF(V344&lt;0,IF(W344=0,0,IF(OR(V344=0,U344=0),"N.M.",IF(ABS(W344/V344)&gt;=10,"N.M.",W344/(-V344)))),IF(W344=0,0,IF(OR(V344=0,U344=0),"N.M.",IF(ABS(W344/V344)&gt;=10,"N.M.",W344/V344))))</f>
        <v>0.4430458015334087</v>
      </c>
    </row>
    <row r="345" spans="2:24" s="13" customFormat="1" ht="0.75" customHeight="1" hidden="1" outlineLevel="1">
      <c r="B345" s="11"/>
      <c r="C345" s="56"/>
      <c r="D345" s="29"/>
      <c r="E345" s="29"/>
      <c r="F345" s="29"/>
      <c r="G345" s="29"/>
      <c r="H345" s="29"/>
      <c r="I345" s="98"/>
      <c r="J345" s="115"/>
      <c r="K345" s="29"/>
      <c r="L345" s="29"/>
      <c r="M345" s="29"/>
      <c r="N345" s="98"/>
      <c r="O345" s="115"/>
      <c r="P345" s="29"/>
      <c r="Q345" s="29"/>
      <c r="R345" s="29"/>
      <c r="S345" s="98"/>
      <c r="T345" s="115"/>
      <c r="U345" s="29"/>
      <c r="V345" s="29"/>
      <c r="W345" s="29"/>
      <c r="X345" s="98"/>
    </row>
    <row r="346" spans="1:24" s="14" customFormat="1" ht="12.75" hidden="1" outlineLevel="2">
      <c r="A346" s="14" t="s">
        <v>1099</v>
      </c>
      <c r="B346" s="14" t="s">
        <v>1100</v>
      </c>
      <c r="C346" s="54" t="s">
        <v>29</v>
      </c>
      <c r="D346" s="15"/>
      <c r="E346" s="15"/>
      <c r="F346" s="15">
        <v>170231.42</v>
      </c>
      <c r="G346" s="15">
        <v>35711.25</v>
      </c>
      <c r="H346" s="90">
        <f aca="true" t="shared" si="120" ref="H346:H380">+F346-G346</f>
        <v>134520.17</v>
      </c>
      <c r="I346" s="103">
        <f aca="true" t="shared" si="121" ref="I346:I380">IF(G346&lt;0,IF(H346=0,0,IF(OR(G346=0,F346=0),"N.M.",IF(ABS(H346/G346)&gt;=10,"N.M.",H346/(-G346)))),IF(H346=0,0,IF(OR(G346=0,F346=0),"N.M.",IF(ABS(H346/G346)&gt;=10,"N.M.",H346/G346))))</f>
        <v>3.766884945220344</v>
      </c>
      <c r="J346" s="104"/>
      <c r="K346" s="15">
        <v>345425.61</v>
      </c>
      <c r="L346" s="15">
        <v>110661.42</v>
      </c>
      <c r="M346" s="90">
        <f aca="true" t="shared" si="122" ref="M346:M380">+K346-L346</f>
        <v>234764.19</v>
      </c>
      <c r="N346" s="103">
        <f aca="true" t="shared" si="123" ref="N346:N380">IF(L346&lt;0,IF(M346=0,0,IF(OR(L346=0,K346=0),"N.M.",IF(ABS(M346/L346)&gt;=10,"N.M.",M346/(-L346)))),IF(M346=0,0,IF(OR(L346=0,K346=0),"N.M.",IF(ABS(M346/L346)&gt;=10,"N.M.",M346/L346))))</f>
        <v>2.1214637404797445</v>
      </c>
      <c r="O346" s="104"/>
      <c r="P346" s="15">
        <v>345425.61</v>
      </c>
      <c r="Q346" s="15">
        <v>110661.42</v>
      </c>
      <c r="R346" s="90">
        <f aca="true" t="shared" si="124" ref="R346:R380">+P346-Q346</f>
        <v>234764.19</v>
      </c>
      <c r="S346" s="103">
        <f aca="true" t="shared" si="125" ref="S346:S380">IF(Q346&lt;0,IF(R346=0,0,IF(OR(Q346=0,P346=0),"N.M.",IF(ABS(R346/Q346)&gt;=10,"N.M.",R346/(-Q346)))),IF(R346=0,0,IF(OR(Q346=0,P346=0),"N.M.",IF(ABS(R346/Q346)&gt;=10,"N.M.",R346/Q346))))</f>
        <v>2.1214637404797445</v>
      </c>
      <c r="T346" s="104"/>
      <c r="U346" s="15">
        <v>671421.385</v>
      </c>
      <c r="V346" s="15">
        <v>460341.70999999996</v>
      </c>
      <c r="W346" s="90">
        <f aca="true" t="shared" si="126" ref="W346:W380">+U346-V346</f>
        <v>211079.67500000005</v>
      </c>
      <c r="X346" s="103">
        <f aca="true" t="shared" si="127" ref="X346:X380">IF(V346&lt;0,IF(W346=0,0,IF(OR(V346=0,U346=0),"N.M.",IF(ABS(W346/V346)&gt;=10,"N.M.",W346/(-V346)))),IF(W346=0,0,IF(OR(V346=0,U346=0),"N.M.",IF(ABS(W346/V346)&gt;=10,"N.M.",W346/V346))))</f>
        <v>0.45852824198789216</v>
      </c>
    </row>
    <row r="347" spans="1:24" s="14" customFormat="1" ht="12.75" hidden="1" outlineLevel="2">
      <c r="A347" s="14" t="s">
        <v>1101</v>
      </c>
      <c r="B347" s="14" t="s">
        <v>1102</v>
      </c>
      <c r="C347" s="54" t="s">
        <v>30</v>
      </c>
      <c r="D347" s="15"/>
      <c r="E347" s="15"/>
      <c r="F347" s="15">
        <v>67199.39</v>
      </c>
      <c r="G347" s="15">
        <v>31119.93</v>
      </c>
      <c r="H347" s="90">
        <f t="shared" si="120"/>
        <v>36079.46</v>
      </c>
      <c r="I347" s="103">
        <f t="shared" si="121"/>
        <v>1.1593682890674881</v>
      </c>
      <c r="J347" s="104"/>
      <c r="K347" s="15">
        <v>296141.55</v>
      </c>
      <c r="L347" s="15">
        <v>159153.04</v>
      </c>
      <c r="M347" s="90">
        <f t="shared" si="122"/>
        <v>136988.50999999998</v>
      </c>
      <c r="N347" s="103">
        <f t="shared" si="123"/>
        <v>0.8607344854989887</v>
      </c>
      <c r="O347" s="104"/>
      <c r="P347" s="15">
        <v>296141.55</v>
      </c>
      <c r="Q347" s="15">
        <v>159153.04</v>
      </c>
      <c r="R347" s="90">
        <f t="shared" si="124"/>
        <v>136988.50999999998</v>
      </c>
      <c r="S347" s="103">
        <f t="shared" si="125"/>
        <v>0.8607344854989887</v>
      </c>
      <c r="T347" s="104"/>
      <c r="U347" s="15">
        <v>857195.351</v>
      </c>
      <c r="V347" s="15">
        <v>939687.31</v>
      </c>
      <c r="W347" s="90">
        <f t="shared" si="126"/>
        <v>-82491.95900000003</v>
      </c>
      <c r="X347" s="103">
        <f t="shared" si="127"/>
        <v>-0.08778660531235653</v>
      </c>
    </row>
    <row r="348" spans="1:24" s="14" customFormat="1" ht="12.75" hidden="1" outlineLevel="2">
      <c r="A348" s="14" t="s">
        <v>1103</v>
      </c>
      <c r="B348" s="14" t="s">
        <v>1104</v>
      </c>
      <c r="C348" s="54" t="s">
        <v>31</v>
      </c>
      <c r="D348" s="15"/>
      <c r="E348" s="15"/>
      <c r="F348" s="15">
        <v>851143.67</v>
      </c>
      <c r="G348" s="15">
        <v>1178029.75</v>
      </c>
      <c r="H348" s="90">
        <f t="shared" si="120"/>
        <v>-326886.07999999996</v>
      </c>
      <c r="I348" s="103">
        <f t="shared" si="121"/>
        <v>-0.2774854200413869</v>
      </c>
      <c r="J348" s="104"/>
      <c r="K348" s="15">
        <v>1326805.84</v>
      </c>
      <c r="L348" s="15">
        <v>2100028.26</v>
      </c>
      <c r="M348" s="90">
        <f t="shared" si="122"/>
        <v>-773222.4199999997</v>
      </c>
      <c r="N348" s="103">
        <f t="shared" si="123"/>
        <v>-0.3681961975121229</v>
      </c>
      <c r="O348" s="104"/>
      <c r="P348" s="15">
        <v>1326805.84</v>
      </c>
      <c r="Q348" s="15">
        <v>2100028.26</v>
      </c>
      <c r="R348" s="90">
        <f t="shared" si="124"/>
        <v>-773222.4199999997</v>
      </c>
      <c r="S348" s="103">
        <f t="shared" si="125"/>
        <v>-0.3681961975121229</v>
      </c>
      <c r="T348" s="104"/>
      <c r="U348" s="15">
        <v>9648121.733000001</v>
      </c>
      <c r="V348" s="15">
        <v>8249344.319999999</v>
      </c>
      <c r="W348" s="90">
        <f t="shared" si="126"/>
        <v>1398777.4130000016</v>
      </c>
      <c r="X348" s="103">
        <f t="shared" si="127"/>
        <v>0.16956225352465365</v>
      </c>
    </row>
    <row r="349" spans="1:24" s="14" customFormat="1" ht="12.75" hidden="1" outlineLevel="2">
      <c r="A349" s="14" t="s">
        <v>1105</v>
      </c>
      <c r="B349" s="14" t="s">
        <v>1106</v>
      </c>
      <c r="C349" s="54" t="s">
        <v>32</v>
      </c>
      <c r="D349" s="15"/>
      <c r="E349" s="15"/>
      <c r="F349" s="15">
        <v>94710.48</v>
      </c>
      <c r="G349" s="15">
        <v>522015.75</v>
      </c>
      <c r="H349" s="90">
        <f t="shared" si="120"/>
        <v>-427305.27</v>
      </c>
      <c r="I349" s="103">
        <f t="shared" si="121"/>
        <v>-0.8185677730988002</v>
      </c>
      <c r="J349" s="104"/>
      <c r="K349" s="15">
        <v>260799.26</v>
      </c>
      <c r="L349" s="15">
        <v>660386.22</v>
      </c>
      <c r="M349" s="90">
        <f t="shared" si="122"/>
        <v>-399586.95999999996</v>
      </c>
      <c r="N349" s="103">
        <f t="shared" si="123"/>
        <v>-0.6050807056513081</v>
      </c>
      <c r="O349" s="104"/>
      <c r="P349" s="15">
        <v>260799.26</v>
      </c>
      <c r="Q349" s="15">
        <v>660386.22</v>
      </c>
      <c r="R349" s="90">
        <f t="shared" si="124"/>
        <v>-399586.95999999996</v>
      </c>
      <c r="S349" s="103">
        <f t="shared" si="125"/>
        <v>-0.6050807056513081</v>
      </c>
      <c r="T349" s="104"/>
      <c r="U349" s="15">
        <v>4699099.465</v>
      </c>
      <c r="V349" s="15">
        <v>1947418.8299999998</v>
      </c>
      <c r="W349" s="90">
        <f t="shared" si="126"/>
        <v>2751680.635</v>
      </c>
      <c r="X349" s="103">
        <f t="shared" si="127"/>
        <v>1.4129886147809303</v>
      </c>
    </row>
    <row r="350" spans="1:24" s="14" customFormat="1" ht="12.75" hidden="1" outlineLevel="2">
      <c r="A350" s="14" t="s">
        <v>1107</v>
      </c>
      <c r="B350" s="14" t="s">
        <v>1108</v>
      </c>
      <c r="C350" s="54" t="s">
        <v>33</v>
      </c>
      <c r="D350" s="15"/>
      <c r="E350" s="15"/>
      <c r="F350" s="15">
        <v>78203.82</v>
      </c>
      <c r="G350" s="15">
        <v>44820.1</v>
      </c>
      <c r="H350" s="90">
        <f t="shared" si="120"/>
        <v>33383.72000000001</v>
      </c>
      <c r="I350" s="103">
        <f t="shared" si="121"/>
        <v>0.7448381418158373</v>
      </c>
      <c r="J350" s="104"/>
      <c r="K350" s="15">
        <v>248128.56</v>
      </c>
      <c r="L350" s="15">
        <v>137503.36000000002</v>
      </c>
      <c r="M350" s="90">
        <f t="shared" si="122"/>
        <v>110625.19999999998</v>
      </c>
      <c r="N350" s="103">
        <f t="shared" si="123"/>
        <v>0.8045272493704879</v>
      </c>
      <c r="O350" s="104"/>
      <c r="P350" s="15">
        <v>248128.56</v>
      </c>
      <c r="Q350" s="15">
        <v>137503.36000000002</v>
      </c>
      <c r="R350" s="90">
        <f t="shared" si="124"/>
        <v>110625.19999999998</v>
      </c>
      <c r="S350" s="103">
        <f t="shared" si="125"/>
        <v>0.8045272493704879</v>
      </c>
      <c r="T350" s="104"/>
      <c r="U350" s="15">
        <v>802267.057</v>
      </c>
      <c r="V350" s="15">
        <v>540260.53</v>
      </c>
      <c r="W350" s="90">
        <f t="shared" si="126"/>
        <v>262006.527</v>
      </c>
      <c r="X350" s="103">
        <f t="shared" si="127"/>
        <v>0.48496329539379823</v>
      </c>
    </row>
    <row r="351" spans="1:24" s="14" customFormat="1" ht="12.75" hidden="1" outlineLevel="2">
      <c r="A351" s="14" t="s">
        <v>1109</v>
      </c>
      <c r="B351" s="14" t="s">
        <v>1110</v>
      </c>
      <c r="C351" s="54" t="s">
        <v>29</v>
      </c>
      <c r="D351" s="15"/>
      <c r="E351" s="15"/>
      <c r="F351" s="15">
        <v>10441.85</v>
      </c>
      <c r="G351" s="15">
        <v>10405.15</v>
      </c>
      <c r="H351" s="90">
        <f t="shared" si="120"/>
        <v>36.70000000000073</v>
      </c>
      <c r="I351" s="103">
        <f t="shared" si="121"/>
        <v>0.0035270995612750157</v>
      </c>
      <c r="J351" s="104"/>
      <c r="K351" s="15">
        <v>33041.66</v>
      </c>
      <c r="L351" s="15">
        <v>31274.83</v>
      </c>
      <c r="M351" s="90">
        <f t="shared" si="122"/>
        <v>1766.8300000000017</v>
      </c>
      <c r="N351" s="103">
        <f t="shared" si="123"/>
        <v>0.056493672387667705</v>
      </c>
      <c r="O351" s="104"/>
      <c r="P351" s="15">
        <v>33041.66</v>
      </c>
      <c r="Q351" s="15">
        <v>31274.83</v>
      </c>
      <c r="R351" s="90">
        <f t="shared" si="124"/>
        <v>1766.8300000000017</v>
      </c>
      <c r="S351" s="103">
        <f t="shared" si="125"/>
        <v>0.056493672387667705</v>
      </c>
      <c r="T351" s="104"/>
      <c r="U351" s="15">
        <v>129221.3</v>
      </c>
      <c r="V351" s="15">
        <v>108466.86</v>
      </c>
      <c r="W351" s="90">
        <f t="shared" si="126"/>
        <v>20754.440000000002</v>
      </c>
      <c r="X351" s="103">
        <f t="shared" si="127"/>
        <v>0.19134360485774182</v>
      </c>
    </row>
    <row r="352" spans="1:24" s="14" customFormat="1" ht="12.75" hidden="1" outlineLevel="2">
      <c r="A352" s="14" t="s">
        <v>1111</v>
      </c>
      <c r="B352" s="14" t="s">
        <v>1112</v>
      </c>
      <c r="C352" s="54" t="s">
        <v>30</v>
      </c>
      <c r="D352" s="15"/>
      <c r="E352" s="15"/>
      <c r="F352" s="15">
        <v>1287.24</v>
      </c>
      <c r="G352" s="15">
        <v>1439.55</v>
      </c>
      <c r="H352" s="90">
        <f t="shared" si="120"/>
        <v>-152.30999999999995</v>
      </c>
      <c r="I352" s="103">
        <f t="shared" si="121"/>
        <v>-0.10580389705116179</v>
      </c>
      <c r="J352" s="104"/>
      <c r="K352" s="15">
        <v>3710.71</v>
      </c>
      <c r="L352" s="15">
        <v>7334.360000000001</v>
      </c>
      <c r="M352" s="90">
        <f t="shared" si="122"/>
        <v>-3623.6500000000005</v>
      </c>
      <c r="N352" s="103">
        <f t="shared" si="123"/>
        <v>-0.49406492182003614</v>
      </c>
      <c r="O352" s="104"/>
      <c r="P352" s="15">
        <v>3710.71</v>
      </c>
      <c r="Q352" s="15">
        <v>7334.360000000001</v>
      </c>
      <c r="R352" s="90">
        <f t="shared" si="124"/>
        <v>-3623.6500000000005</v>
      </c>
      <c r="S352" s="103">
        <f t="shared" si="125"/>
        <v>-0.49406492182003614</v>
      </c>
      <c r="T352" s="104"/>
      <c r="U352" s="15">
        <v>29249.56</v>
      </c>
      <c r="V352" s="15">
        <v>17824.7</v>
      </c>
      <c r="W352" s="90">
        <f t="shared" si="126"/>
        <v>11424.86</v>
      </c>
      <c r="X352" s="103">
        <f t="shared" si="127"/>
        <v>0.6409566500417959</v>
      </c>
    </row>
    <row r="353" spans="1:24" s="14" customFormat="1" ht="12.75" hidden="1" outlineLevel="2">
      <c r="A353" s="14" t="s">
        <v>1113</v>
      </c>
      <c r="B353" s="14" t="s">
        <v>1114</v>
      </c>
      <c r="C353" s="54" t="s">
        <v>34</v>
      </c>
      <c r="D353" s="15"/>
      <c r="E353" s="15"/>
      <c r="F353" s="15">
        <v>4389.35</v>
      </c>
      <c r="G353" s="15">
        <v>4125.3</v>
      </c>
      <c r="H353" s="90">
        <f t="shared" si="120"/>
        <v>264.0500000000002</v>
      </c>
      <c r="I353" s="103">
        <f t="shared" si="121"/>
        <v>0.0640074661236759</v>
      </c>
      <c r="J353" s="104"/>
      <c r="K353" s="15">
        <v>13536.65</v>
      </c>
      <c r="L353" s="15">
        <v>12502.9</v>
      </c>
      <c r="M353" s="90">
        <f t="shared" si="122"/>
        <v>1033.75</v>
      </c>
      <c r="N353" s="103">
        <f t="shared" si="123"/>
        <v>0.08268081805021235</v>
      </c>
      <c r="O353" s="104"/>
      <c r="P353" s="15">
        <v>13536.65</v>
      </c>
      <c r="Q353" s="15">
        <v>12502.9</v>
      </c>
      <c r="R353" s="90">
        <f t="shared" si="124"/>
        <v>1033.75</v>
      </c>
      <c r="S353" s="103">
        <f t="shared" si="125"/>
        <v>0.08268081805021235</v>
      </c>
      <c r="T353" s="104"/>
      <c r="U353" s="15">
        <v>48694.61</v>
      </c>
      <c r="V353" s="15">
        <v>46671.200000000004</v>
      </c>
      <c r="W353" s="90">
        <f t="shared" si="126"/>
        <v>2023.4099999999962</v>
      </c>
      <c r="X353" s="103">
        <f t="shared" si="127"/>
        <v>0.04335457412708471</v>
      </c>
    </row>
    <row r="354" spans="1:24" s="14" customFormat="1" ht="12.75" hidden="1" outlineLevel="2">
      <c r="A354" s="14" t="s">
        <v>1115</v>
      </c>
      <c r="B354" s="14" t="s">
        <v>1116</v>
      </c>
      <c r="C354" s="54" t="s">
        <v>35</v>
      </c>
      <c r="D354" s="15"/>
      <c r="E354" s="15"/>
      <c r="F354" s="15">
        <v>17224.64</v>
      </c>
      <c r="G354" s="15">
        <v>17730.23</v>
      </c>
      <c r="H354" s="90">
        <f t="shared" si="120"/>
        <v>-505.59000000000015</v>
      </c>
      <c r="I354" s="103">
        <f t="shared" si="121"/>
        <v>-0.028515704534007747</v>
      </c>
      <c r="J354" s="104"/>
      <c r="K354" s="15">
        <v>63378.5</v>
      </c>
      <c r="L354" s="15">
        <v>55133.85</v>
      </c>
      <c r="M354" s="90">
        <f t="shared" si="122"/>
        <v>8244.650000000001</v>
      </c>
      <c r="N354" s="103">
        <f t="shared" si="123"/>
        <v>0.14953880420104892</v>
      </c>
      <c r="O354" s="104"/>
      <c r="P354" s="15">
        <v>63378.5</v>
      </c>
      <c r="Q354" s="15">
        <v>55133.85</v>
      </c>
      <c r="R354" s="90">
        <f t="shared" si="124"/>
        <v>8244.650000000001</v>
      </c>
      <c r="S354" s="103">
        <f t="shared" si="125"/>
        <v>0.14953880420104892</v>
      </c>
      <c r="T354" s="104"/>
      <c r="U354" s="15">
        <v>260590.58000000002</v>
      </c>
      <c r="V354" s="15">
        <v>239335.51</v>
      </c>
      <c r="W354" s="90">
        <f t="shared" si="126"/>
        <v>21255.070000000007</v>
      </c>
      <c r="X354" s="103">
        <f t="shared" si="127"/>
        <v>0.08880867699072321</v>
      </c>
    </row>
    <row r="355" spans="1:24" s="14" customFormat="1" ht="12.75" hidden="1" outlineLevel="2">
      <c r="A355" s="14" t="s">
        <v>1117</v>
      </c>
      <c r="B355" s="14" t="s">
        <v>1118</v>
      </c>
      <c r="C355" s="54" t="s">
        <v>36</v>
      </c>
      <c r="D355" s="15"/>
      <c r="E355" s="15"/>
      <c r="F355" s="15">
        <v>21319.55</v>
      </c>
      <c r="G355" s="15">
        <v>16760.98</v>
      </c>
      <c r="H355" s="90">
        <f t="shared" si="120"/>
        <v>4558.57</v>
      </c>
      <c r="I355" s="103">
        <f t="shared" si="121"/>
        <v>0.2719751470379417</v>
      </c>
      <c r="J355" s="104"/>
      <c r="K355" s="15">
        <v>62994.66</v>
      </c>
      <c r="L355" s="15">
        <v>48548.79</v>
      </c>
      <c r="M355" s="90">
        <f t="shared" si="122"/>
        <v>14445.870000000003</v>
      </c>
      <c r="N355" s="103">
        <f t="shared" si="123"/>
        <v>0.2975536568470605</v>
      </c>
      <c r="O355" s="104"/>
      <c r="P355" s="15">
        <v>62994.66</v>
      </c>
      <c r="Q355" s="15">
        <v>48548.79</v>
      </c>
      <c r="R355" s="90">
        <f t="shared" si="124"/>
        <v>14445.870000000003</v>
      </c>
      <c r="S355" s="103">
        <f t="shared" si="125"/>
        <v>0.2975536568470605</v>
      </c>
      <c r="T355" s="104"/>
      <c r="U355" s="15">
        <v>223836.6</v>
      </c>
      <c r="V355" s="15">
        <v>208184.51</v>
      </c>
      <c r="W355" s="90">
        <f t="shared" si="126"/>
        <v>15652.089999999997</v>
      </c>
      <c r="X355" s="103">
        <f t="shared" si="127"/>
        <v>0.07518373965478986</v>
      </c>
    </row>
    <row r="356" spans="1:24" s="14" customFormat="1" ht="12.75" hidden="1" outlineLevel="2">
      <c r="A356" s="14" t="s">
        <v>1119</v>
      </c>
      <c r="B356" s="14" t="s">
        <v>1120</v>
      </c>
      <c r="C356" s="54" t="s">
        <v>37</v>
      </c>
      <c r="D356" s="15"/>
      <c r="E356" s="15"/>
      <c r="F356" s="15">
        <v>26111.5</v>
      </c>
      <c r="G356" s="15">
        <v>61556.96</v>
      </c>
      <c r="H356" s="90">
        <f t="shared" si="120"/>
        <v>-35445.46</v>
      </c>
      <c r="I356" s="103">
        <f t="shared" si="121"/>
        <v>-0.5758156348201731</v>
      </c>
      <c r="J356" s="104"/>
      <c r="K356" s="15">
        <v>205888.25</v>
      </c>
      <c r="L356" s="15">
        <v>161098.46</v>
      </c>
      <c r="M356" s="90">
        <f t="shared" si="122"/>
        <v>44789.79000000001</v>
      </c>
      <c r="N356" s="103">
        <f t="shared" si="123"/>
        <v>0.2780274249673151</v>
      </c>
      <c r="O356" s="104"/>
      <c r="P356" s="15">
        <v>205888.25</v>
      </c>
      <c r="Q356" s="15">
        <v>161098.46</v>
      </c>
      <c r="R356" s="90">
        <f t="shared" si="124"/>
        <v>44789.79000000001</v>
      </c>
      <c r="S356" s="103">
        <f t="shared" si="125"/>
        <v>0.2780274249673151</v>
      </c>
      <c r="T356" s="104"/>
      <c r="U356" s="15">
        <v>656027.054</v>
      </c>
      <c r="V356" s="15">
        <v>770358.23</v>
      </c>
      <c r="W356" s="90">
        <f t="shared" si="126"/>
        <v>-114331.17599999998</v>
      </c>
      <c r="X356" s="103">
        <f t="shared" si="127"/>
        <v>-0.14841300001429203</v>
      </c>
    </row>
    <row r="357" spans="1:24" s="14" customFormat="1" ht="12.75" hidden="1" outlineLevel="2">
      <c r="A357" s="14" t="s">
        <v>1121</v>
      </c>
      <c r="B357" s="14" t="s">
        <v>1122</v>
      </c>
      <c r="C357" s="54" t="s">
        <v>38</v>
      </c>
      <c r="D357" s="15"/>
      <c r="E357" s="15"/>
      <c r="F357" s="15">
        <v>165578.89</v>
      </c>
      <c r="G357" s="15">
        <v>93421.96</v>
      </c>
      <c r="H357" s="90">
        <f t="shared" si="120"/>
        <v>72156.93000000001</v>
      </c>
      <c r="I357" s="103">
        <f t="shared" si="121"/>
        <v>0.7723765375935165</v>
      </c>
      <c r="J357" s="104"/>
      <c r="K357" s="15">
        <v>353186.16000000003</v>
      </c>
      <c r="L357" s="15">
        <v>384566.97000000003</v>
      </c>
      <c r="M357" s="90">
        <f t="shared" si="122"/>
        <v>-31380.809999999998</v>
      </c>
      <c r="N357" s="103">
        <f t="shared" si="123"/>
        <v>-0.08160037769234314</v>
      </c>
      <c r="O357" s="104"/>
      <c r="P357" s="15">
        <v>353186.16000000003</v>
      </c>
      <c r="Q357" s="15">
        <v>384566.97000000003</v>
      </c>
      <c r="R357" s="90">
        <f t="shared" si="124"/>
        <v>-31380.809999999998</v>
      </c>
      <c r="S357" s="103">
        <f t="shared" si="125"/>
        <v>-0.08160037769234314</v>
      </c>
      <c r="T357" s="104"/>
      <c r="U357" s="15">
        <v>1480367.19</v>
      </c>
      <c r="V357" s="15">
        <v>1864271.86</v>
      </c>
      <c r="W357" s="90">
        <f t="shared" si="126"/>
        <v>-383904.67000000016</v>
      </c>
      <c r="X357" s="103">
        <f t="shared" si="127"/>
        <v>-0.20592740696091402</v>
      </c>
    </row>
    <row r="358" spans="1:24" s="14" customFormat="1" ht="12.75" hidden="1" outlineLevel="2">
      <c r="A358" s="14" t="s">
        <v>1123</v>
      </c>
      <c r="B358" s="14" t="s">
        <v>1124</v>
      </c>
      <c r="C358" s="54" t="s">
        <v>39</v>
      </c>
      <c r="D358" s="15"/>
      <c r="E358" s="15"/>
      <c r="F358" s="15">
        <v>0</v>
      </c>
      <c r="G358" s="15">
        <v>-5.45</v>
      </c>
      <c r="H358" s="90">
        <f t="shared" si="120"/>
        <v>5.45</v>
      </c>
      <c r="I358" s="103" t="str">
        <f t="shared" si="121"/>
        <v>N.M.</v>
      </c>
      <c r="J358" s="104"/>
      <c r="K358" s="15">
        <v>0</v>
      </c>
      <c r="L358" s="15">
        <v>-1.86</v>
      </c>
      <c r="M358" s="90">
        <f t="shared" si="122"/>
        <v>1.86</v>
      </c>
      <c r="N358" s="103" t="str">
        <f t="shared" si="123"/>
        <v>N.M.</v>
      </c>
      <c r="O358" s="104"/>
      <c r="P358" s="15">
        <v>0</v>
      </c>
      <c r="Q358" s="15">
        <v>-1.86</v>
      </c>
      <c r="R358" s="90">
        <f t="shared" si="124"/>
        <v>1.86</v>
      </c>
      <c r="S358" s="103" t="str">
        <f t="shared" si="125"/>
        <v>N.M.</v>
      </c>
      <c r="T358" s="104"/>
      <c r="U358" s="15">
        <v>0</v>
      </c>
      <c r="V358" s="15">
        <v>109.85000000000001</v>
      </c>
      <c r="W358" s="90">
        <f t="shared" si="126"/>
        <v>-109.85000000000001</v>
      </c>
      <c r="X358" s="103" t="str">
        <f t="shared" si="127"/>
        <v>N.M.</v>
      </c>
    </row>
    <row r="359" spans="1:24" s="14" customFormat="1" ht="12.75" hidden="1" outlineLevel="2">
      <c r="A359" s="14" t="s">
        <v>1125</v>
      </c>
      <c r="B359" s="14" t="s">
        <v>1126</v>
      </c>
      <c r="C359" s="54" t="s">
        <v>40</v>
      </c>
      <c r="D359" s="15"/>
      <c r="E359" s="15"/>
      <c r="F359" s="15">
        <v>24878.920000000002</v>
      </c>
      <c r="G359" s="15">
        <v>0</v>
      </c>
      <c r="H359" s="90">
        <f t="shared" si="120"/>
        <v>24878.920000000002</v>
      </c>
      <c r="I359" s="103" t="str">
        <f t="shared" si="121"/>
        <v>N.M.</v>
      </c>
      <c r="J359" s="104"/>
      <c r="K359" s="15">
        <v>24878.920000000002</v>
      </c>
      <c r="L359" s="15">
        <v>0</v>
      </c>
      <c r="M359" s="90">
        <f t="shared" si="122"/>
        <v>24878.920000000002</v>
      </c>
      <c r="N359" s="103" t="str">
        <f t="shared" si="123"/>
        <v>N.M.</v>
      </c>
      <c r="O359" s="104"/>
      <c r="P359" s="15">
        <v>24878.920000000002</v>
      </c>
      <c r="Q359" s="15">
        <v>0</v>
      </c>
      <c r="R359" s="90">
        <f t="shared" si="124"/>
        <v>24878.920000000002</v>
      </c>
      <c r="S359" s="103" t="str">
        <f t="shared" si="125"/>
        <v>N.M.</v>
      </c>
      <c r="T359" s="104"/>
      <c r="U359" s="15">
        <v>28669.11</v>
      </c>
      <c r="V359" s="15">
        <v>992.32</v>
      </c>
      <c r="W359" s="90">
        <f t="shared" si="126"/>
        <v>27676.79</v>
      </c>
      <c r="X359" s="103" t="str">
        <f t="shared" si="127"/>
        <v>N.M.</v>
      </c>
    </row>
    <row r="360" spans="1:24" s="14" customFormat="1" ht="12.75" hidden="1" outlineLevel="2">
      <c r="A360" s="14" t="s">
        <v>1127</v>
      </c>
      <c r="B360" s="14" t="s">
        <v>1128</v>
      </c>
      <c r="C360" s="54" t="s">
        <v>29</v>
      </c>
      <c r="D360" s="15"/>
      <c r="E360" s="15"/>
      <c r="F360" s="15">
        <v>-35.89</v>
      </c>
      <c r="G360" s="15">
        <v>1007.3100000000001</v>
      </c>
      <c r="H360" s="90">
        <f t="shared" si="120"/>
        <v>-1043.2</v>
      </c>
      <c r="I360" s="103">
        <f t="shared" si="121"/>
        <v>-1.03562954800409</v>
      </c>
      <c r="J360" s="104"/>
      <c r="K360" s="15">
        <v>13.1</v>
      </c>
      <c r="L360" s="15">
        <v>1599.68</v>
      </c>
      <c r="M360" s="90">
        <f t="shared" si="122"/>
        <v>-1586.5800000000002</v>
      </c>
      <c r="N360" s="103">
        <f t="shared" si="123"/>
        <v>-0.9918108621724345</v>
      </c>
      <c r="O360" s="104"/>
      <c r="P360" s="15">
        <v>13.1</v>
      </c>
      <c r="Q360" s="15">
        <v>1599.68</v>
      </c>
      <c r="R360" s="90">
        <f t="shared" si="124"/>
        <v>-1586.5800000000002</v>
      </c>
      <c r="S360" s="103">
        <f t="shared" si="125"/>
        <v>-0.9918108621724345</v>
      </c>
      <c r="T360" s="104"/>
      <c r="U360" s="15">
        <v>893.2800000000001</v>
      </c>
      <c r="V360" s="15">
        <v>3758.9700000000003</v>
      </c>
      <c r="W360" s="90">
        <f t="shared" si="126"/>
        <v>-2865.69</v>
      </c>
      <c r="X360" s="103">
        <f t="shared" si="127"/>
        <v>-0.7623604338422493</v>
      </c>
    </row>
    <row r="361" spans="1:24" s="14" customFormat="1" ht="12.75" hidden="1" outlineLevel="2">
      <c r="A361" s="14" t="s">
        <v>1129</v>
      </c>
      <c r="B361" s="14" t="s">
        <v>1130</v>
      </c>
      <c r="C361" s="54" t="s">
        <v>30</v>
      </c>
      <c r="D361" s="15"/>
      <c r="E361" s="15"/>
      <c r="F361" s="15">
        <v>989.22</v>
      </c>
      <c r="G361" s="15">
        <v>4918.55</v>
      </c>
      <c r="H361" s="90">
        <f t="shared" si="120"/>
        <v>-3929.33</v>
      </c>
      <c r="I361" s="103">
        <f t="shared" si="121"/>
        <v>-0.798879751146171</v>
      </c>
      <c r="J361" s="104"/>
      <c r="K361" s="15">
        <v>1496.09</v>
      </c>
      <c r="L361" s="15">
        <v>5243.45</v>
      </c>
      <c r="M361" s="90">
        <f t="shared" si="122"/>
        <v>-3747.3599999999997</v>
      </c>
      <c r="N361" s="103">
        <f t="shared" si="123"/>
        <v>-0.7146744986602332</v>
      </c>
      <c r="O361" s="104"/>
      <c r="P361" s="15">
        <v>1496.09</v>
      </c>
      <c r="Q361" s="15">
        <v>5243.45</v>
      </c>
      <c r="R361" s="90">
        <f t="shared" si="124"/>
        <v>-3747.3599999999997</v>
      </c>
      <c r="S361" s="103">
        <f t="shared" si="125"/>
        <v>-0.7146744986602332</v>
      </c>
      <c r="T361" s="104"/>
      <c r="U361" s="15">
        <v>8483.68</v>
      </c>
      <c r="V361" s="15">
        <v>16868.84</v>
      </c>
      <c r="W361" s="90">
        <f t="shared" si="126"/>
        <v>-8385.16</v>
      </c>
      <c r="X361" s="103">
        <f t="shared" si="127"/>
        <v>-0.49707982291609853</v>
      </c>
    </row>
    <row r="362" spans="1:24" s="14" customFormat="1" ht="12.75" hidden="1" outlineLevel="2">
      <c r="A362" s="14" t="s">
        <v>1131</v>
      </c>
      <c r="B362" s="14" t="s">
        <v>1132</v>
      </c>
      <c r="C362" s="54" t="s">
        <v>37</v>
      </c>
      <c r="D362" s="15"/>
      <c r="E362" s="15"/>
      <c r="F362" s="15">
        <v>30351.28</v>
      </c>
      <c r="G362" s="15">
        <v>76759.34</v>
      </c>
      <c r="H362" s="90">
        <f t="shared" si="120"/>
        <v>-46408.06</v>
      </c>
      <c r="I362" s="103">
        <f t="shared" si="121"/>
        <v>-0.6045917018046273</v>
      </c>
      <c r="J362" s="104"/>
      <c r="K362" s="15">
        <v>133733.91</v>
      </c>
      <c r="L362" s="15">
        <v>233336.21</v>
      </c>
      <c r="M362" s="90">
        <f t="shared" si="122"/>
        <v>-99602.29999999999</v>
      </c>
      <c r="N362" s="103">
        <f t="shared" si="123"/>
        <v>-0.4268617374045802</v>
      </c>
      <c r="O362" s="104"/>
      <c r="P362" s="15">
        <v>133733.91</v>
      </c>
      <c r="Q362" s="15">
        <v>233336.21</v>
      </c>
      <c r="R362" s="90">
        <f t="shared" si="124"/>
        <v>-99602.29999999999</v>
      </c>
      <c r="S362" s="103">
        <f t="shared" si="125"/>
        <v>-0.4268617374045802</v>
      </c>
      <c r="T362" s="104"/>
      <c r="U362" s="15">
        <v>453287.80000000005</v>
      </c>
      <c r="V362" s="15">
        <v>981643.21</v>
      </c>
      <c r="W362" s="90">
        <f t="shared" si="126"/>
        <v>-528355.4099999999</v>
      </c>
      <c r="X362" s="103">
        <f t="shared" si="127"/>
        <v>-0.5382356895230803</v>
      </c>
    </row>
    <row r="363" spans="1:24" s="14" customFormat="1" ht="12.75" hidden="1" outlineLevel="2">
      <c r="A363" s="14" t="s">
        <v>1133</v>
      </c>
      <c r="B363" s="14" t="s">
        <v>1134</v>
      </c>
      <c r="C363" s="54" t="s">
        <v>38</v>
      </c>
      <c r="D363" s="15"/>
      <c r="E363" s="15"/>
      <c r="F363" s="15">
        <v>2201359.6</v>
      </c>
      <c r="G363" s="15">
        <v>1235154.73</v>
      </c>
      <c r="H363" s="90">
        <f t="shared" si="120"/>
        <v>966204.8700000001</v>
      </c>
      <c r="I363" s="103">
        <f t="shared" si="121"/>
        <v>0.7822541148346653</v>
      </c>
      <c r="J363" s="104"/>
      <c r="K363" s="15">
        <v>5778371.0600000005</v>
      </c>
      <c r="L363" s="15">
        <v>3416820.85</v>
      </c>
      <c r="M363" s="90">
        <f t="shared" si="122"/>
        <v>2361550.2100000004</v>
      </c>
      <c r="N363" s="103">
        <f t="shared" si="123"/>
        <v>0.6911542377177897</v>
      </c>
      <c r="O363" s="104"/>
      <c r="P363" s="15">
        <v>5778371.0600000005</v>
      </c>
      <c r="Q363" s="15">
        <v>3416820.85</v>
      </c>
      <c r="R363" s="90">
        <f t="shared" si="124"/>
        <v>2361550.2100000004</v>
      </c>
      <c r="S363" s="103">
        <f t="shared" si="125"/>
        <v>0.6911542377177897</v>
      </c>
      <c r="T363" s="104"/>
      <c r="U363" s="15">
        <v>22620637.17</v>
      </c>
      <c r="V363" s="15">
        <v>6786625.9629999995</v>
      </c>
      <c r="W363" s="90">
        <f t="shared" si="126"/>
        <v>15834011.207000002</v>
      </c>
      <c r="X363" s="103">
        <f t="shared" si="127"/>
        <v>2.3331197701664177</v>
      </c>
    </row>
    <row r="364" spans="1:24" s="14" customFormat="1" ht="12.75" hidden="1" outlineLevel="2">
      <c r="A364" s="14" t="s">
        <v>1135</v>
      </c>
      <c r="B364" s="14" t="s">
        <v>1136</v>
      </c>
      <c r="C364" s="54" t="s">
        <v>41</v>
      </c>
      <c r="D364" s="15"/>
      <c r="E364" s="15"/>
      <c r="F364" s="15">
        <v>20783.12</v>
      </c>
      <c r="G364" s="15">
        <v>22181.89</v>
      </c>
      <c r="H364" s="90">
        <f t="shared" si="120"/>
        <v>-1398.7700000000004</v>
      </c>
      <c r="I364" s="103">
        <f t="shared" si="121"/>
        <v>-0.06305909911193322</v>
      </c>
      <c r="J364" s="104"/>
      <c r="K364" s="15">
        <v>59975.05</v>
      </c>
      <c r="L364" s="15">
        <v>55916.880000000005</v>
      </c>
      <c r="M364" s="90">
        <f t="shared" si="122"/>
        <v>4058.1699999999983</v>
      </c>
      <c r="N364" s="103">
        <f t="shared" si="123"/>
        <v>0.07257504352889499</v>
      </c>
      <c r="O364" s="104"/>
      <c r="P364" s="15">
        <v>59975.05</v>
      </c>
      <c r="Q364" s="15">
        <v>55916.880000000005</v>
      </c>
      <c r="R364" s="90">
        <f t="shared" si="124"/>
        <v>4058.1699999999983</v>
      </c>
      <c r="S364" s="103">
        <f t="shared" si="125"/>
        <v>0.07257504352889499</v>
      </c>
      <c r="T364" s="104"/>
      <c r="U364" s="15">
        <v>237844.96000000002</v>
      </c>
      <c r="V364" s="15">
        <v>164859.88</v>
      </c>
      <c r="W364" s="90">
        <f t="shared" si="126"/>
        <v>72985.08000000002</v>
      </c>
      <c r="X364" s="103">
        <f t="shared" si="127"/>
        <v>0.4427097726869631</v>
      </c>
    </row>
    <row r="365" spans="1:24" s="14" customFormat="1" ht="12.75" hidden="1" outlineLevel="2">
      <c r="A365" s="14" t="s">
        <v>1137</v>
      </c>
      <c r="B365" s="14" t="s">
        <v>1138</v>
      </c>
      <c r="C365" s="54" t="s">
        <v>42</v>
      </c>
      <c r="D365" s="15"/>
      <c r="E365" s="15"/>
      <c r="F365" s="15">
        <v>391537</v>
      </c>
      <c r="G365" s="15">
        <v>0</v>
      </c>
      <c r="H365" s="90">
        <f t="shared" si="120"/>
        <v>391537</v>
      </c>
      <c r="I365" s="103" t="str">
        <f t="shared" si="121"/>
        <v>N.M.</v>
      </c>
      <c r="J365" s="104"/>
      <c r="K365" s="15">
        <v>1174611</v>
      </c>
      <c r="L365" s="15">
        <v>0</v>
      </c>
      <c r="M365" s="90">
        <f t="shared" si="122"/>
        <v>1174611</v>
      </c>
      <c r="N365" s="103" t="str">
        <f t="shared" si="123"/>
        <v>N.M.</v>
      </c>
      <c r="O365" s="104"/>
      <c r="P365" s="15">
        <v>1174611</v>
      </c>
      <c r="Q365" s="15">
        <v>0</v>
      </c>
      <c r="R365" s="90">
        <f t="shared" si="124"/>
        <v>1174611</v>
      </c>
      <c r="S365" s="103" t="str">
        <f t="shared" si="125"/>
        <v>N.M.</v>
      </c>
      <c r="T365" s="104"/>
      <c r="U365" s="15">
        <v>3523819</v>
      </c>
      <c r="V365" s="15">
        <v>0</v>
      </c>
      <c r="W365" s="90">
        <f t="shared" si="126"/>
        <v>3523819</v>
      </c>
      <c r="X365" s="103" t="str">
        <f t="shared" si="127"/>
        <v>N.M.</v>
      </c>
    </row>
    <row r="366" spans="1:24" s="14" customFormat="1" ht="12.75" hidden="1" outlineLevel="2">
      <c r="A366" s="14" t="s">
        <v>1139</v>
      </c>
      <c r="B366" s="14" t="s">
        <v>1140</v>
      </c>
      <c r="C366" s="54" t="s">
        <v>43</v>
      </c>
      <c r="D366" s="15"/>
      <c r="E366" s="15"/>
      <c r="F366" s="15">
        <v>0</v>
      </c>
      <c r="G366" s="15">
        <v>0</v>
      </c>
      <c r="H366" s="90">
        <f t="shared" si="120"/>
        <v>0</v>
      </c>
      <c r="I366" s="103">
        <f t="shared" si="121"/>
        <v>0</v>
      </c>
      <c r="J366" s="104"/>
      <c r="K366" s="15">
        <v>0</v>
      </c>
      <c r="L366" s="15">
        <v>0</v>
      </c>
      <c r="M366" s="90">
        <f t="shared" si="122"/>
        <v>0</v>
      </c>
      <c r="N366" s="103">
        <f t="shared" si="123"/>
        <v>0</v>
      </c>
      <c r="O366" s="104"/>
      <c r="P366" s="15">
        <v>0</v>
      </c>
      <c r="Q366" s="15">
        <v>0</v>
      </c>
      <c r="R366" s="90">
        <f t="shared" si="124"/>
        <v>0</v>
      </c>
      <c r="S366" s="103">
        <f t="shared" si="125"/>
        <v>0</v>
      </c>
      <c r="T366" s="104"/>
      <c r="U366" s="15">
        <v>30106.63</v>
      </c>
      <c r="V366" s="15">
        <v>0</v>
      </c>
      <c r="W366" s="90">
        <f t="shared" si="126"/>
        <v>30106.63</v>
      </c>
      <c r="X366" s="103" t="str">
        <f t="shared" si="127"/>
        <v>N.M.</v>
      </c>
    </row>
    <row r="367" spans="1:24" s="14" customFormat="1" ht="12.75" hidden="1" outlineLevel="2">
      <c r="A367" s="14" t="s">
        <v>1141</v>
      </c>
      <c r="B367" s="14" t="s">
        <v>1142</v>
      </c>
      <c r="C367" s="54" t="s">
        <v>39</v>
      </c>
      <c r="D367" s="15"/>
      <c r="E367" s="15"/>
      <c r="F367" s="15">
        <v>6938.45</v>
      </c>
      <c r="G367" s="15">
        <v>21266.24</v>
      </c>
      <c r="H367" s="90">
        <f t="shared" si="120"/>
        <v>-14327.79</v>
      </c>
      <c r="I367" s="103">
        <f t="shared" si="121"/>
        <v>-0.6737340498367366</v>
      </c>
      <c r="J367" s="104"/>
      <c r="K367" s="15">
        <v>21415.79</v>
      </c>
      <c r="L367" s="15">
        <v>48031.29</v>
      </c>
      <c r="M367" s="90">
        <f t="shared" si="122"/>
        <v>-26615.5</v>
      </c>
      <c r="N367" s="103">
        <f t="shared" si="123"/>
        <v>-0.5541283609080664</v>
      </c>
      <c r="O367" s="104"/>
      <c r="P367" s="15">
        <v>21415.79</v>
      </c>
      <c r="Q367" s="15">
        <v>48031.29</v>
      </c>
      <c r="R367" s="90">
        <f t="shared" si="124"/>
        <v>-26615.5</v>
      </c>
      <c r="S367" s="103">
        <f t="shared" si="125"/>
        <v>-0.5541283609080664</v>
      </c>
      <c r="T367" s="104"/>
      <c r="U367" s="15">
        <v>87492.4</v>
      </c>
      <c r="V367" s="15">
        <v>184721.87000000002</v>
      </c>
      <c r="W367" s="90">
        <f t="shared" si="126"/>
        <v>-97229.47000000003</v>
      </c>
      <c r="X367" s="103">
        <f t="shared" si="127"/>
        <v>-0.5263560292021731</v>
      </c>
    </row>
    <row r="368" spans="1:24" s="14" customFormat="1" ht="12.75" hidden="1" outlineLevel="2">
      <c r="A368" s="14" t="s">
        <v>1143</v>
      </c>
      <c r="B368" s="14" t="s">
        <v>1144</v>
      </c>
      <c r="C368" s="54" t="s">
        <v>44</v>
      </c>
      <c r="D368" s="15"/>
      <c r="E368" s="15"/>
      <c r="F368" s="15">
        <v>9864.06</v>
      </c>
      <c r="G368" s="15">
        <v>4673.29</v>
      </c>
      <c r="H368" s="90">
        <f t="shared" si="120"/>
        <v>5190.7699999999995</v>
      </c>
      <c r="I368" s="103">
        <f t="shared" si="121"/>
        <v>1.110731411917514</v>
      </c>
      <c r="J368" s="104"/>
      <c r="K368" s="15">
        <v>28876.55</v>
      </c>
      <c r="L368" s="15">
        <v>15036.95</v>
      </c>
      <c r="M368" s="90">
        <f t="shared" si="122"/>
        <v>13839.599999999999</v>
      </c>
      <c r="N368" s="103">
        <f t="shared" si="123"/>
        <v>0.9203728149658008</v>
      </c>
      <c r="O368" s="104"/>
      <c r="P368" s="15">
        <v>28876.55</v>
      </c>
      <c r="Q368" s="15">
        <v>15036.95</v>
      </c>
      <c r="R368" s="90">
        <f t="shared" si="124"/>
        <v>13839.599999999999</v>
      </c>
      <c r="S368" s="103">
        <f t="shared" si="125"/>
        <v>0.9203728149658008</v>
      </c>
      <c r="T368" s="104"/>
      <c r="U368" s="15">
        <v>122673.22</v>
      </c>
      <c r="V368" s="15">
        <v>32394.2</v>
      </c>
      <c r="W368" s="90">
        <f t="shared" si="126"/>
        <v>90279.02</v>
      </c>
      <c r="X368" s="103">
        <f t="shared" si="127"/>
        <v>2.786888393601324</v>
      </c>
    </row>
    <row r="369" spans="1:24" s="14" customFormat="1" ht="12.75" hidden="1" outlineLevel="2">
      <c r="A369" s="14" t="s">
        <v>1145</v>
      </c>
      <c r="B369" s="14" t="s">
        <v>1146</v>
      </c>
      <c r="C369" s="54" t="s">
        <v>45</v>
      </c>
      <c r="D369" s="15"/>
      <c r="E369" s="15"/>
      <c r="F369" s="15">
        <v>5674.71</v>
      </c>
      <c r="G369" s="15">
        <v>9255.23</v>
      </c>
      <c r="H369" s="90">
        <f t="shared" si="120"/>
        <v>-3580.5199999999995</v>
      </c>
      <c r="I369" s="103">
        <f t="shared" si="121"/>
        <v>-0.3868645079592835</v>
      </c>
      <c r="J369" s="104"/>
      <c r="K369" s="15">
        <v>19091.45</v>
      </c>
      <c r="L369" s="15">
        <v>18832.29</v>
      </c>
      <c r="M369" s="90">
        <f t="shared" si="122"/>
        <v>259.15999999999985</v>
      </c>
      <c r="N369" s="103">
        <f t="shared" si="123"/>
        <v>0.01376147032570122</v>
      </c>
      <c r="O369" s="104"/>
      <c r="P369" s="15">
        <v>19091.45</v>
      </c>
      <c r="Q369" s="15">
        <v>18832.29</v>
      </c>
      <c r="R369" s="90">
        <f t="shared" si="124"/>
        <v>259.15999999999985</v>
      </c>
      <c r="S369" s="103">
        <f t="shared" si="125"/>
        <v>0.01376147032570122</v>
      </c>
      <c r="T369" s="104"/>
      <c r="U369" s="15">
        <v>51740.66</v>
      </c>
      <c r="V369" s="15">
        <v>54310.130000000005</v>
      </c>
      <c r="W369" s="90">
        <f t="shared" si="126"/>
        <v>-2569.470000000001</v>
      </c>
      <c r="X369" s="103">
        <f t="shared" si="127"/>
        <v>-0.04731106333201561</v>
      </c>
    </row>
    <row r="370" spans="1:24" s="14" customFormat="1" ht="12.75" hidden="1" outlineLevel="2">
      <c r="A370" s="14" t="s">
        <v>1147</v>
      </c>
      <c r="B370" s="14" t="s">
        <v>1148</v>
      </c>
      <c r="C370" s="54" t="s">
        <v>46</v>
      </c>
      <c r="D370" s="15"/>
      <c r="E370" s="15"/>
      <c r="F370" s="15">
        <v>4877.78</v>
      </c>
      <c r="G370" s="15">
        <v>9083.4</v>
      </c>
      <c r="H370" s="90">
        <f t="shared" si="120"/>
        <v>-4205.62</v>
      </c>
      <c r="I370" s="103">
        <f t="shared" si="121"/>
        <v>-0.4630006385274237</v>
      </c>
      <c r="J370" s="104"/>
      <c r="K370" s="15">
        <v>15977.99</v>
      </c>
      <c r="L370" s="15">
        <v>20329.670000000002</v>
      </c>
      <c r="M370" s="90">
        <f t="shared" si="122"/>
        <v>-4351.680000000002</v>
      </c>
      <c r="N370" s="103">
        <f t="shared" si="123"/>
        <v>-0.21405561428198303</v>
      </c>
      <c r="O370" s="104"/>
      <c r="P370" s="15">
        <v>15977.99</v>
      </c>
      <c r="Q370" s="15">
        <v>20329.670000000002</v>
      </c>
      <c r="R370" s="90">
        <f t="shared" si="124"/>
        <v>-4351.680000000002</v>
      </c>
      <c r="S370" s="103">
        <f t="shared" si="125"/>
        <v>-0.21405561428198303</v>
      </c>
      <c r="T370" s="104"/>
      <c r="U370" s="15">
        <v>66713.12000000001</v>
      </c>
      <c r="V370" s="15">
        <v>57220.5</v>
      </c>
      <c r="W370" s="90">
        <f t="shared" si="126"/>
        <v>9492.62000000001</v>
      </c>
      <c r="X370" s="103">
        <f t="shared" si="127"/>
        <v>0.16589543957148242</v>
      </c>
    </row>
    <row r="371" spans="1:24" s="14" customFormat="1" ht="12.75" hidden="1" outlineLevel="2">
      <c r="A371" s="14" t="s">
        <v>1149</v>
      </c>
      <c r="B371" s="14" t="s">
        <v>1150</v>
      </c>
      <c r="C371" s="54" t="s">
        <v>47</v>
      </c>
      <c r="D371" s="15"/>
      <c r="E371" s="15"/>
      <c r="F371" s="15">
        <v>18978.24</v>
      </c>
      <c r="G371" s="15">
        <v>44538.950000000004</v>
      </c>
      <c r="H371" s="90">
        <f t="shared" si="120"/>
        <v>-25560.710000000003</v>
      </c>
      <c r="I371" s="103">
        <f t="shared" si="121"/>
        <v>-0.5738956576210261</v>
      </c>
      <c r="J371" s="104"/>
      <c r="K371" s="15">
        <v>43219.770000000004</v>
      </c>
      <c r="L371" s="15">
        <v>188768.21</v>
      </c>
      <c r="M371" s="90">
        <f t="shared" si="122"/>
        <v>-145548.44</v>
      </c>
      <c r="N371" s="103">
        <f t="shared" si="123"/>
        <v>-0.77104317511937</v>
      </c>
      <c r="O371" s="104"/>
      <c r="P371" s="15">
        <v>43219.770000000004</v>
      </c>
      <c r="Q371" s="15">
        <v>188768.21</v>
      </c>
      <c r="R371" s="90">
        <f t="shared" si="124"/>
        <v>-145548.44</v>
      </c>
      <c r="S371" s="103">
        <f t="shared" si="125"/>
        <v>-0.77104317511937</v>
      </c>
      <c r="T371" s="104"/>
      <c r="U371" s="15">
        <v>201315.21000000002</v>
      </c>
      <c r="V371" s="15">
        <v>552275.64</v>
      </c>
      <c r="W371" s="90">
        <f t="shared" si="126"/>
        <v>-350960.43</v>
      </c>
      <c r="X371" s="103">
        <f t="shared" si="127"/>
        <v>-0.6354805546013219</v>
      </c>
    </row>
    <row r="372" spans="1:24" s="14" customFormat="1" ht="12.75" hidden="1" outlineLevel="2">
      <c r="A372" s="14" t="s">
        <v>1151</v>
      </c>
      <c r="B372" s="14" t="s">
        <v>1152</v>
      </c>
      <c r="C372" s="54" t="s">
        <v>48</v>
      </c>
      <c r="D372" s="15"/>
      <c r="E372" s="15"/>
      <c r="F372" s="15">
        <v>0</v>
      </c>
      <c r="G372" s="15">
        <v>0</v>
      </c>
      <c r="H372" s="90">
        <f t="shared" si="120"/>
        <v>0</v>
      </c>
      <c r="I372" s="103">
        <f t="shared" si="121"/>
        <v>0</v>
      </c>
      <c r="J372" s="104"/>
      <c r="K372" s="15">
        <v>0</v>
      </c>
      <c r="L372" s="15">
        <v>422.15000000000003</v>
      </c>
      <c r="M372" s="90">
        <f t="shared" si="122"/>
        <v>-422.15000000000003</v>
      </c>
      <c r="N372" s="103" t="str">
        <f t="shared" si="123"/>
        <v>N.M.</v>
      </c>
      <c r="O372" s="104"/>
      <c r="P372" s="15">
        <v>0</v>
      </c>
      <c r="Q372" s="15">
        <v>422.15000000000003</v>
      </c>
      <c r="R372" s="90">
        <f t="shared" si="124"/>
        <v>-422.15000000000003</v>
      </c>
      <c r="S372" s="103" t="str">
        <f t="shared" si="125"/>
        <v>N.M.</v>
      </c>
      <c r="T372" s="104"/>
      <c r="U372" s="15">
        <v>16.87</v>
      </c>
      <c r="V372" s="15">
        <v>1189.64</v>
      </c>
      <c r="W372" s="90">
        <f t="shared" si="126"/>
        <v>-1172.7700000000002</v>
      </c>
      <c r="X372" s="103">
        <f t="shared" si="127"/>
        <v>-0.9858192394337784</v>
      </c>
    </row>
    <row r="373" spans="1:24" s="14" customFormat="1" ht="12.75" hidden="1" outlineLevel="2">
      <c r="A373" s="14" t="s">
        <v>1153</v>
      </c>
      <c r="B373" s="14" t="s">
        <v>1154</v>
      </c>
      <c r="C373" s="54" t="s">
        <v>49</v>
      </c>
      <c r="D373" s="15"/>
      <c r="E373" s="15"/>
      <c r="F373" s="15">
        <v>114761.77</v>
      </c>
      <c r="G373" s="15">
        <v>27400.850000000002</v>
      </c>
      <c r="H373" s="90">
        <f t="shared" si="120"/>
        <v>87360.92</v>
      </c>
      <c r="I373" s="103">
        <f t="shared" si="121"/>
        <v>3.1882558387787236</v>
      </c>
      <c r="J373" s="104"/>
      <c r="K373" s="15">
        <v>200897.2</v>
      </c>
      <c r="L373" s="15">
        <v>65012.87</v>
      </c>
      <c r="M373" s="90">
        <f t="shared" si="122"/>
        <v>135884.33000000002</v>
      </c>
      <c r="N373" s="103">
        <f t="shared" si="123"/>
        <v>2.0901143112125338</v>
      </c>
      <c r="O373" s="104"/>
      <c r="P373" s="15">
        <v>200897.2</v>
      </c>
      <c r="Q373" s="15">
        <v>65012.87</v>
      </c>
      <c r="R373" s="90">
        <f t="shared" si="124"/>
        <v>135884.33000000002</v>
      </c>
      <c r="S373" s="103">
        <f t="shared" si="125"/>
        <v>2.0901143112125338</v>
      </c>
      <c r="T373" s="104"/>
      <c r="U373" s="15">
        <v>657101.66</v>
      </c>
      <c r="V373" s="15">
        <v>386340.7</v>
      </c>
      <c r="W373" s="90">
        <f t="shared" si="126"/>
        <v>270760.96</v>
      </c>
      <c r="X373" s="103">
        <f t="shared" si="127"/>
        <v>0.7008346777856954</v>
      </c>
    </row>
    <row r="374" spans="1:24" s="14" customFormat="1" ht="12.75" hidden="1" outlineLevel="2">
      <c r="A374" s="14" t="s">
        <v>1155</v>
      </c>
      <c r="B374" s="14" t="s">
        <v>1156</v>
      </c>
      <c r="C374" s="54" t="s">
        <v>50</v>
      </c>
      <c r="D374" s="15"/>
      <c r="E374" s="15"/>
      <c r="F374" s="15">
        <v>10880.67</v>
      </c>
      <c r="G374" s="15">
        <v>3845.67</v>
      </c>
      <c r="H374" s="90">
        <f t="shared" si="120"/>
        <v>7035</v>
      </c>
      <c r="I374" s="103">
        <f t="shared" si="121"/>
        <v>1.82933012973032</v>
      </c>
      <c r="J374" s="104"/>
      <c r="K374" s="15">
        <v>18243.93</v>
      </c>
      <c r="L374" s="15">
        <v>12187.04</v>
      </c>
      <c r="M374" s="90">
        <f t="shared" si="122"/>
        <v>6056.889999999999</v>
      </c>
      <c r="N374" s="103">
        <f t="shared" si="123"/>
        <v>0.49699434809436904</v>
      </c>
      <c r="O374" s="104"/>
      <c r="P374" s="15">
        <v>18243.93</v>
      </c>
      <c r="Q374" s="15">
        <v>12187.04</v>
      </c>
      <c r="R374" s="90">
        <f t="shared" si="124"/>
        <v>6056.889999999999</v>
      </c>
      <c r="S374" s="103">
        <f t="shared" si="125"/>
        <v>0.49699434809436904</v>
      </c>
      <c r="T374" s="104"/>
      <c r="U374" s="15">
        <v>87570.66</v>
      </c>
      <c r="V374" s="15">
        <v>73821.57</v>
      </c>
      <c r="W374" s="90">
        <f t="shared" si="126"/>
        <v>13749.089999999997</v>
      </c>
      <c r="X374" s="103">
        <f t="shared" si="127"/>
        <v>0.18624759673900182</v>
      </c>
    </row>
    <row r="375" spans="1:24" s="14" customFormat="1" ht="12.75" hidden="1" outlineLevel="2">
      <c r="A375" s="14" t="s">
        <v>1157</v>
      </c>
      <c r="B375" s="14" t="s">
        <v>1158</v>
      </c>
      <c r="C375" s="54" t="s">
        <v>51</v>
      </c>
      <c r="D375" s="15"/>
      <c r="E375" s="15"/>
      <c r="F375" s="15">
        <v>0</v>
      </c>
      <c r="G375" s="15">
        <v>0</v>
      </c>
      <c r="H375" s="90">
        <f t="shared" si="120"/>
        <v>0</v>
      </c>
      <c r="I375" s="103">
        <f t="shared" si="121"/>
        <v>0</v>
      </c>
      <c r="J375" s="104"/>
      <c r="K375" s="15">
        <v>0</v>
      </c>
      <c r="L375" s="15">
        <v>0</v>
      </c>
      <c r="M375" s="90">
        <f t="shared" si="122"/>
        <v>0</v>
      </c>
      <c r="N375" s="103">
        <f t="shared" si="123"/>
        <v>0</v>
      </c>
      <c r="O375" s="104"/>
      <c r="P375" s="15">
        <v>0</v>
      </c>
      <c r="Q375" s="15">
        <v>0</v>
      </c>
      <c r="R375" s="90">
        <f t="shared" si="124"/>
        <v>0</v>
      </c>
      <c r="S375" s="103">
        <f t="shared" si="125"/>
        <v>0</v>
      </c>
      <c r="T375" s="104"/>
      <c r="U375" s="15">
        <v>0</v>
      </c>
      <c r="V375" s="15">
        <v>867.1800000000001</v>
      </c>
      <c r="W375" s="90">
        <f t="shared" si="126"/>
        <v>-867.1800000000001</v>
      </c>
      <c r="X375" s="103" t="str">
        <f t="shared" si="127"/>
        <v>N.M.</v>
      </c>
    </row>
    <row r="376" spans="1:24" s="14" customFormat="1" ht="12.75" hidden="1" outlineLevel="2">
      <c r="A376" s="14" t="s">
        <v>1159</v>
      </c>
      <c r="B376" s="14" t="s">
        <v>1160</v>
      </c>
      <c r="C376" s="54" t="s">
        <v>52</v>
      </c>
      <c r="D376" s="15"/>
      <c r="E376" s="15"/>
      <c r="F376" s="15">
        <v>0</v>
      </c>
      <c r="G376" s="15">
        <v>0</v>
      </c>
      <c r="H376" s="90">
        <f t="shared" si="120"/>
        <v>0</v>
      </c>
      <c r="I376" s="103">
        <f t="shared" si="121"/>
        <v>0</v>
      </c>
      <c r="J376" s="104"/>
      <c r="K376" s="15">
        <v>0</v>
      </c>
      <c r="L376" s="15">
        <v>0</v>
      </c>
      <c r="M376" s="90">
        <f t="shared" si="122"/>
        <v>0</v>
      </c>
      <c r="N376" s="103">
        <f t="shared" si="123"/>
        <v>0</v>
      </c>
      <c r="O376" s="104"/>
      <c r="P376" s="15">
        <v>0</v>
      </c>
      <c r="Q376" s="15">
        <v>0</v>
      </c>
      <c r="R376" s="90">
        <f t="shared" si="124"/>
        <v>0</v>
      </c>
      <c r="S376" s="103">
        <f t="shared" si="125"/>
        <v>0</v>
      </c>
      <c r="T376" s="104"/>
      <c r="U376" s="15">
        <v>0</v>
      </c>
      <c r="V376" s="15">
        <v>29836.95</v>
      </c>
      <c r="W376" s="90">
        <f t="shared" si="126"/>
        <v>-29836.95</v>
      </c>
      <c r="X376" s="103" t="str">
        <f t="shared" si="127"/>
        <v>N.M.</v>
      </c>
    </row>
    <row r="377" spans="1:24" s="14" customFormat="1" ht="12.75" hidden="1" outlineLevel="2">
      <c r="A377" s="14" t="s">
        <v>1161</v>
      </c>
      <c r="B377" s="14" t="s">
        <v>1162</v>
      </c>
      <c r="C377" s="54" t="s">
        <v>53</v>
      </c>
      <c r="D377" s="15"/>
      <c r="E377" s="15"/>
      <c r="F377" s="15">
        <v>0</v>
      </c>
      <c r="G377" s="15">
        <v>0</v>
      </c>
      <c r="H377" s="90">
        <f t="shared" si="120"/>
        <v>0</v>
      </c>
      <c r="I377" s="103">
        <f t="shared" si="121"/>
        <v>0</v>
      </c>
      <c r="J377" s="104"/>
      <c r="K377" s="15">
        <v>0</v>
      </c>
      <c r="L377" s="15">
        <v>0</v>
      </c>
      <c r="M377" s="90">
        <f t="shared" si="122"/>
        <v>0</v>
      </c>
      <c r="N377" s="103">
        <f t="shared" si="123"/>
        <v>0</v>
      </c>
      <c r="O377" s="104"/>
      <c r="P377" s="15">
        <v>0</v>
      </c>
      <c r="Q377" s="15">
        <v>0</v>
      </c>
      <c r="R377" s="90">
        <f t="shared" si="124"/>
        <v>0</v>
      </c>
      <c r="S377" s="103">
        <f t="shared" si="125"/>
        <v>0</v>
      </c>
      <c r="T377" s="104"/>
      <c r="U377" s="15">
        <v>113.23</v>
      </c>
      <c r="V377" s="15">
        <v>126.44</v>
      </c>
      <c r="W377" s="90">
        <f t="shared" si="126"/>
        <v>-13.209999999999994</v>
      </c>
      <c r="X377" s="103">
        <f t="shared" si="127"/>
        <v>-0.10447643150901609</v>
      </c>
    </row>
    <row r="378" spans="1:24" s="14" customFormat="1" ht="12.75" hidden="1" outlineLevel="2">
      <c r="A378" s="14" t="s">
        <v>1163</v>
      </c>
      <c r="B378" s="14" t="s">
        <v>1164</v>
      </c>
      <c r="C378" s="54" t="s">
        <v>54</v>
      </c>
      <c r="D378" s="15"/>
      <c r="E378" s="15"/>
      <c r="F378" s="15">
        <v>100239.44</v>
      </c>
      <c r="G378" s="15">
        <v>95354.14</v>
      </c>
      <c r="H378" s="90">
        <f t="shared" si="120"/>
        <v>4885.300000000003</v>
      </c>
      <c r="I378" s="103">
        <f t="shared" si="121"/>
        <v>0.051233223853730976</v>
      </c>
      <c r="J378" s="104"/>
      <c r="K378" s="15">
        <v>262985.19</v>
      </c>
      <c r="L378" s="15">
        <v>265768.69</v>
      </c>
      <c r="M378" s="90">
        <f t="shared" si="122"/>
        <v>-2783.5</v>
      </c>
      <c r="N378" s="103">
        <f t="shared" si="123"/>
        <v>-0.010473393235297957</v>
      </c>
      <c r="O378" s="104"/>
      <c r="P378" s="15">
        <v>262985.19</v>
      </c>
      <c r="Q378" s="15">
        <v>265768.69</v>
      </c>
      <c r="R378" s="90">
        <f t="shared" si="124"/>
        <v>-2783.5</v>
      </c>
      <c r="S378" s="103">
        <f t="shared" si="125"/>
        <v>-0.010473393235297957</v>
      </c>
      <c r="T378" s="104"/>
      <c r="U378" s="15">
        <v>1091916.79</v>
      </c>
      <c r="V378" s="15">
        <v>1038385.8200000001</v>
      </c>
      <c r="W378" s="90">
        <f t="shared" si="126"/>
        <v>53530.96999999997</v>
      </c>
      <c r="X378" s="103">
        <f t="shared" si="127"/>
        <v>0.051552100355145423</v>
      </c>
    </row>
    <row r="379" spans="1:24" s="14" customFormat="1" ht="12.75" hidden="1" outlineLevel="2">
      <c r="A379" s="14" t="s">
        <v>1165</v>
      </c>
      <c r="B379" s="14" t="s">
        <v>1166</v>
      </c>
      <c r="C379" s="54" t="s">
        <v>55</v>
      </c>
      <c r="D379" s="15"/>
      <c r="E379" s="15"/>
      <c r="F379" s="15">
        <v>0</v>
      </c>
      <c r="G379" s="15">
        <v>0</v>
      </c>
      <c r="H379" s="90">
        <f t="shared" si="120"/>
        <v>0</v>
      </c>
      <c r="I379" s="103">
        <f t="shared" si="121"/>
        <v>0</v>
      </c>
      <c r="J379" s="104"/>
      <c r="K379" s="15">
        <v>0</v>
      </c>
      <c r="L379" s="15">
        <v>0</v>
      </c>
      <c r="M379" s="90">
        <f t="shared" si="122"/>
        <v>0</v>
      </c>
      <c r="N379" s="103">
        <f t="shared" si="123"/>
        <v>0</v>
      </c>
      <c r="O379" s="104"/>
      <c r="P379" s="15">
        <v>0</v>
      </c>
      <c r="Q379" s="15">
        <v>0</v>
      </c>
      <c r="R379" s="90">
        <f t="shared" si="124"/>
        <v>0</v>
      </c>
      <c r="S379" s="103">
        <f t="shared" si="125"/>
        <v>0</v>
      </c>
      <c r="T379" s="104"/>
      <c r="U379" s="15">
        <v>227951.66</v>
      </c>
      <c r="V379" s="15">
        <v>4.0200000000000005</v>
      </c>
      <c r="W379" s="90">
        <f t="shared" si="126"/>
        <v>227947.64</v>
      </c>
      <c r="X379" s="103" t="str">
        <f t="shared" si="127"/>
        <v>N.M.</v>
      </c>
    </row>
    <row r="380" spans="1:24" s="14" customFormat="1" ht="12.75" hidden="1" outlineLevel="2">
      <c r="A380" s="14" t="s">
        <v>1167</v>
      </c>
      <c r="B380" s="14" t="s">
        <v>1168</v>
      </c>
      <c r="C380" s="54" t="s">
        <v>56</v>
      </c>
      <c r="D380" s="15"/>
      <c r="E380" s="15"/>
      <c r="F380" s="15">
        <v>0</v>
      </c>
      <c r="G380" s="15">
        <v>0</v>
      </c>
      <c r="H380" s="90">
        <f t="shared" si="120"/>
        <v>0</v>
      </c>
      <c r="I380" s="103">
        <f t="shared" si="121"/>
        <v>0</v>
      </c>
      <c r="J380" s="104"/>
      <c r="K380" s="15">
        <v>0</v>
      </c>
      <c r="L380" s="15">
        <v>0</v>
      </c>
      <c r="M380" s="90">
        <f t="shared" si="122"/>
        <v>0</v>
      </c>
      <c r="N380" s="103">
        <f t="shared" si="123"/>
        <v>0</v>
      </c>
      <c r="O380" s="104"/>
      <c r="P380" s="15">
        <v>0</v>
      </c>
      <c r="Q380" s="15">
        <v>0</v>
      </c>
      <c r="R380" s="90">
        <f t="shared" si="124"/>
        <v>0</v>
      </c>
      <c r="S380" s="103">
        <f t="shared" si="125"/>
        <v>0</v>
      </c>
      <c r="T380" s="104"/>
      <c r="U380" s="15">
        <v>0</v>
      </c>
      <c r="V380" s="15">
        <v>62.35</v>
      </c>
      <c r="W380" s="90">
        <f t="shared" si="126"/>
        <v>-62.35</v>
      </c>
      <c r="X380" s="103" t="str">
        <f t="shared" si="127"/>
        <v>N.M.</v>
      </c>
    </row>
    <row r="381" spans="1:24" s="13" customFormat="1" ht="12.75" collapsed="1">
      <c r="A381" s="13" t="s">
        <v>210</v>
      </c>
      <c r="B381" s="11"/>
      <c r="C381" s="56" t="s">
        <v>252</v>
      </c>
      <c r="D381" s="29"/>
      <c r="E381" s="29"/>
      <c r="F381" s="129">
        <v>4449920.170000001</v>
      </c>
      <c r="G381" s="129">
        <v>3572571.0500000007</v>
      </c>
      <c r="H381" s="129">
        <f>+F381-G381</f>
        <v>877349.1200000001</v>
      </c>
      <c r="I381" s="99">
        <f>IF(G381&lt;0,IF(H381=0,0,IF(OR(G381=0,F381=0),"N.M.",IF(ABS(H381/G381)&gt;=10,"N.M.",H381/(-G381)))),IF(H381=0,0,IF(OR(G381=0,F381=0),"N.M.",IF(ABS(H381/G381)&gt;=10,"N.M.",H381/G381))))</f>
        <v>0.24557919428922204</v>
      </c>
      <c r="J381" s="115"/>
      <c r="K381" s="129">
        <v>10996824.409999998</v>
      </c>
      <c r="L381" s="129">
        <v>8215496.830000001</v>
      </c>
      <c r="M381" s="129">
        <f>+K381-L381</f>
        <v>2781327.5799999973</v>
      </c>
      <c r="N381" s="99">
        <f>IF(L381&lt;0,IF(M381=0,0,IF(OR(L381=0,K381=0),"N.M.",IF(ABS(M381/L381)&gt;=10,"N.M.",M381/(-L381)))),IF(M381=0,0,IF(OR(L381=0,K381=0),"N.M.",IF(ABS(M381/L381)&gt;=10,"N.M.",M381/L381))))</f>
        <v>0.33854648569075</v>
      </c>
      <c r="O381" s="115"/>
      <c r="P381" s="129">
        <v>10996824.409999998</v>
      </c>
      <c r="Q381" s="129">
        <v>8215496.830000001</v>
      </c>
      <c r="R381" s="129">
        <f>+P381-Q381</f>
        <v>2781327.5799999973</v>
      </c>
      <c r="S381" s="99">
        <f>IF(Q381&lt;0,IF(R381=0,0,IF(OR(Q381=0,P381=0),"N.M.",IF(ABS(R381/Q381)&gt;=10,"N.M.",R381/(-Q381)))),IF(R381=0,0,IF(OR(Q381=0,P381=0),"N.M.",IF(ABS(R381/Q381)&gt;=10,"N.M.",R381/Q381))))</f>
        <v>0.33854648569075</v>
      </c>
      <c r="T381" s="115"/>
      <c r="U381" s="129">
        <v>49004438.99499999</v>
      </c>
      <c r="V381" s="129">
        <v>25758581.612999994</v>
      </c>
      <c r="W381" s="129">
        <f>+U381-V381</f>
        <v>23245857.381999996</v>
      </c>
      <c r="X381" s="99">
        <f>IF(V381&lt;0,IF(W381=0,0,IF(OR(V381=0,U381=0),"N.M.",IF(ABS(W381/V381)&gt;=10,"N.M.",W381/(-V381)))),IF(W381=0,0,IF(OR(V381=0,U381=0),"N.M.",IF(ABS(W381/V381)&gt;=10,"N.M.",W381/V381))))</f>
        <v>0.9024509862867658</v>
      </c>
    </row>
    <row r="382" spans="1:24" s="13" customFormat="1" ht="12.75">
      <c r="A382" s="13" t="s">
        <v>211</v>
      </c>
      <c r="B382" s="11"/>
      <c r="C382" s="52" t="s">
        <v>269</v>
      </c>
      <c r="D382" s="29"/>
      <c r="E382" s="29"/>
      <c r="F382" s="29">
        <v>44679876.125</v>
      </c>
      <c r="G382" s="29">
        <v>41029721.40399996</v>
      </c>
      <c r="H382" s="29">
        <f>+F382-G382</f>
        <v>3650154.721000038</v>
      </c>
      <c r="I382" s="98">
        <f>IF(G382&lt;0,IF(H382=0,0,IF(OR(G382=0,F382=0),"N.M.",IF(ABS(H382/G382)&gt;=10,"N.M.",H382/(-G382)))),IF(H382=0,0,IF(OR(G382=0,F382=0),"N.M.",IF(ABS(H382/G382)&gt;=10,"N.M.",H382/G382))))</f>
        <v>0.08896367306662206</v>
      </c>
      <c r="J382" s="115"/>
      <c r="K382" s="29">
        <v>147652685.92000005</v>
      </c>
      <c r="L382" s="29">
        <v>140283978.34999993</v>
      </c>
      <c r="M382" s="29">
        <f>+K382-L382</f>
        <v>7368707.570000112</v>
      </c>
      <c r="N382" s="98">
        <f>IF(L382&lt;0,IF(M382=0,0,IF(OR(L382=0,K382=0),"N.M.",IF(ABS(M382/L382)&gt;=10,"N.M.",M382/(-L382)))),IF(M382=0,0,IF(OR(L382=0,K382=0),"N.M.",IF(ABS(M382/L382)&gt;=10,"N.M.",M382/L382))))</f>
        <v>0.052527078691877685</v>
      </c>
      <c r="O382" s="115"/>
      <c r="P382" s="29">
        <v>147652685.92000005</v>
      </c>
      <c r="Q382" s="29">
        <v>140283978.34999993</v>
      </c>
      <c r="R382" s="29">
        <f>+P382-Q382</f>
        <v>7368707.570000112</v>
      </c>
      <c r="S382" s="98">
        <f>IF(Q382&lt;0,IF(R382=0,0,IF(OR(Q382=0,P382=0),"N.M.",IF(ABS(R382/Q382)&gt;=10,"N.M.",R382/(-Q382)))),IF(R382=0,0,IF(OR(Q382=0,P382=0),"N.M.",IF(ABS(R382/Q382)&gt;=10,"N.M.",R382/Q382))))</f>
        <v>0.052527078691877685</v>
      </c>
      <c r="T382" s="115"/>
      <c r="U382" s="29">
        <v>565384679.4539998</v>
      </c>
      <c r="V382" s="29">
        <v>513118337.45900005</v>
      </c>
      <c r="W382" s="29">
        <f>+U382-V382</f>
        <v>52266341.99499971</v>
      </c>
      <c r="X382" s="98">
        <f>IF(V382&lt;0,IF(W382=0,0,IF(OR(V382=0,U382=0),"N.M.",IF(ABS(W382/V382)&gt;=10,"N.M.",W382/(-V382)))),IF(W382=0,0,IF(OR(V382=0,U382=0),"N.M.",IF(ABS(W382/V382)&gt;=10,"N.M.",W382/V382))))</f>
        <v>0.1018602107533839</v>
      </c>
    </row>
    <row r="383" spans="2:24" s="30" customFormat="1" ht="4.5" customHeight="1" hidden="1" outlineLevel="1">
      <c r="B383" s="31"/>
      <c r="C383" s="58"/>
      <c r="D383" s="33"/>
      <c r="E383" s="33"/>
      <c r="F383" s="36"/>
      <c r="G383" s="36"/>
      <c r="H383" s="36"/>
      <c r="I383" s="100"/>
      <c r="J383" s="116"/>
      <c r="K383" s="36"/>
      <c r="L383" s="36"/>
      <c r="M383" s="36"/>
      <c r="N383" s="100"/>
      <c r="O383" s="116"/>
      <c r="P383" s="36"/>
      <c r="Q383" s="36"/>
      <c r="R383" s="36"/>
      <c r="S383" s="100"/>
      <c r="T383" s="116"/>
      <c r="U383" s="36"/>
      <c r="V383" s="36"/>
      <c r="W383" s="36"/>
      <c r="X383" s="100"/>
    </row>
    <row r="384" spans="1:24" s="14" customFormat="1" ht="12.75" hidden="1" outlineLevel="2">
      <c r="A384" s="14" t="s">
        <v>1169</v>
      </c>
      <c r="B384" s="14" t="s">
        <v>1170</v>
      </c>
      <c r="C384" s="54" t="s">
        <v>57</v>
      </c>
      <c r="D384" s="15"/>
      <c r="E384" s="15"/>
      <c r="F384" s="15">
        <v>4134007.34</v>
      </c>
      <c r="G384" s="15">
        <v>4056447.71</v>
      </c>
      <c r="H384" s="90">
        <f>+F384-G384</f>
        <v>77559.62999999989</v>
      </c>
      <c r="I384" s="103">
        <f aca="true" t="shared" si="128" ref="I384:I395">IF(G384&lt;0,IF(H384=0,0,IF(OR(G384=0,F384=0),"N.M.",IF(ABS(H384/G384)&gt;=10,"N.M.",H384/(-G384)))),IF(H384=0,0,IF(OR(G384=0,F384=0),"N.M.",IF(ABS(H384/G384)&gt;=10,"N.M.",H384/G384))))</f>
        <v>0.019120086229337807</v>
      </c>
      <c r="J384" s="104"/>
      <c r="K384" s="15">
        <v>12350732.7</v>
      </c>
      <c r="L384" s="15">
        <v>12100178.39</v>
      </c>
      <c r="M384" s="90">
        <f>+K384-L384</f>
        <v>250554.30999999866</v>
      </c>
      <c r="N384" s="103">
        <f aca="true" t="shared" si="129" ref="N384:N395">IF(L384&lt;0,IF(M384=0,0,IF(OR(L384=0,K384=0),"N.M.",IF(ABS(M384/L384)&gt;=10,"N.M.",M384/(-L384)))),IF(M384=0,0,IF(OR(L384=0,K384=0),"N.M.",IF(ABS(M384/L384)&gt;=10,"N.M.",M384/L384))))</f>
        <v>0.020706662490783217</v>
      </c>
      <c r="O384" s="104"/>
      <c r="P384" s="15">
        <v>12350732.7</v>
      </c>
      <c r="Q384" s="15">
        <v>12100178.39</v>
      </c>
      <c r="R384" s="90">
        <f>+P384-Q384</f>
        <v>250554.30999999866</v>
      </c>
      <c r="S384" s="103">
        <f aca="true" t="shared" si="130" ref="S384:S395">IF(Q384&lt;0,IF(R384=0,0,IF(OR(Q384=0,P384=0),"N.M.",IF(ABS(R384/Q384)&gt;=10,"N.M.",R384/(-Q384)))),IF(R384=0,0,IF(OR(Q384=0,P384=0),"N.M.",IF(ABS(R384/Q384)&gt;=10,"N.M.",R384/Q384))))</f>
        <v>0.020706662490783217</v>
      </c>
      <c r="T384" s="104"/>
      <c r="U384" s="15">
        <v>48973017.269999996</v>
      </c>
      <c r="V384" s="15">
        <v>47821022.88</v>
      </c>
      <c r="W384" s="90">
        <f>+U384-V384</f>
        <v>1151994.3899999931</v>
      </c>
      <c r="X384" s="103">
        <f aca="true" t="shared" si="131" ref="X384:X395">IF(V384&lt;0,IF(W384=0,0,IF(OR(V384=0,U384=0),"N.M.",IF(ABS(W384/V384)&gt;=10,"N.M.",W384/(-V384)))),IF(W384=0,0,IF(OR(V384=0,U384=0),"N.M.",IF(ABS(W384/V384)&gt;=10,"N.M.",W384/V384))))</f>
        <v>0.024089706171504483</v>
      </c>
    </row>
    <row r="385" spans="1:24" ht="12.75" hidden="1" outlineLevel="1">
      <c r="A385" s="9" t="s">
        <v>384</v>
      </c>
      <c r="C385" s="66" t="s">
        <v>327</v>
      </c>
      <c r="D385" s="28"/>
      <c r="E385" s="28"/>
      <c r="F385" s="17">
        <v>4134007.34</v>
      </c>
      <c r="G385" s="17">
        <v>4056447.71</v>
      </c>
      <c r="H385" s="35">
        <f aca="true" t="shared" si="132" ref="H385:H395">+F385-G385</f>
        <v>77559.62999999989</v>
      </c>
      <c r="I385" s="95">
        <f t="shared" si="128"/>
        <v>0.019120086229337807</v>
      </c>
      <c r="K385" s="17">
        <v>12350732.7</v>
      </c>
      <c r="L385" s="17">
        <v>12100178.39</v>
      </c>
      <c r="M385" s="35">
        <f aca="true" t="shared" si="133" ref="M385:M395">+K385-L385</f>
        <v>250554.30999999866</v>
      </c>
      <c r="N385" s="95">
        <f t="shared" si="129"/>
        <v>0.020706662490783217</v>
      </c>
      <c r="P385" s="17">
        <v>12350732.7</v>
      </c>
      <c r="Q385" s="17">
        <v>12100178.39</v>
      </c>
      <c r="R385" s="35">
        <f aca="true" t="shared" si="134" ref="R385:R395">+P385-Q385</f>
        <v>250554.30999999866</v>
      </c>
      <c r="S385" s="95">
        <f t="shared" si="130"/>
        <v>0.020706662490783217</v>
      </c>
      <c r="U385" s="17">
        <v>48973017.269999996</v>
      </c>
      <c r="V385" s="17">
        <v>47821022.88</v>
      </c>
      <c r="W385" s="35">
        <f aca="true" t="shared" si="135" ref="W385:W395">+U385-V385</f>
        <v>1151994.3899999931</v>
      </c>
      <c r="X385" s="95">
        <f t="shared" si="131"/>
        <v>0.024089706171504483</v>
      </c>
    </row>
    <row r="386" spans="1:24" s="14" customFormat="1" ht="12.75" hidden="1" outlineLevel="2">
      <c r="A386" s="14" t="s">
        <v>1171</v>
      </c>
      <c r="B386" s="14" t="s">
        <v>1172</v>
      </c>
      <c r="C386" s="54" t="s">
        <v>58</v>
      </c>
      <c r="D386" s="15"/>
      <c r="E386" s="15"/>
      <c r="F386" s="15">
        <v>317061.74</v>
      </c>
      <c r="G386" s="15">
        <v>307344.96</v>
      </c>
      <c r="H386" s="90">
        <f>+F386-G386</f>
        <v>9716.77999999997</v>
      </c>
      <c r="I386" s="103">
        <f t="shared" si="128"/>
        <v>0.031615224794966444</v>
      </c>
      <c r="J386" s="104"/>
      <c r="K386" s="15">
        <v>947751.6</v>
      </c>
      <c r="L386" s="15">
        <v>907290.31</v>
      </c>
      <c r="M386" s="90">
        <f>+K386-L386</f>
        <v>40461.28999999992</v>
      </c>
      <c r="N386" s="103">
        <f t="shared" si="129"/>
        <v>0.04459574796957758</v>
      </c>
      <c r="O386" s="104"/>
      <c r="P386" s="15">
        <v>947751.6</v>
      </c>
      <c r="Q386" s="15">
        <v>907290.31</v>
      </c>
      <c r="R386" s="90">
        <f>+P386-Q386</f>
        <v>40461.28999999992</v>
      </c>
      <c r="S386" s="103">
        <f t="shared" si="130"/>
        <v>0.04459574796957758</v>
      </c>
      <c r="T386" s="104"/>
      <c r="U386" s="15">
        <v>3835140.3400000003</v>
      </c>
      <c r="V386" s="15">
        <v>4127010.9</v>
      </c>
      <c r="W386" s="90">
        <f>+U386-V386</f>
        <v>-291870.5599999996</v>
      </c>
      <c r="X386" s="103">
        <f t="shared" si="131"/>
        <v>-0.07072202305062959</v>
      </c>
    </row>
    <row r="387" spans="1:24" ht="12.75" hidden="1" outlineLevel="1">
      <c r="A387" s="74" t="s">
        <v>339</v>
      </c>
      <c r="C387" s="75" t="s">
        <v>345</v>
      </c>
      <c r="D387" s="28"/>
      <c r="E387" s="28"/>
      <c r="F387" s="17">
        <v>317061.74</v>
      </c>
      <c r="G387" s="17">
        <v>307344.96</v>
      </c>
      <c r="H387" s="35">
        <f t="shared" si="132"/>
        <v>9716.77999999997</v>
      </c>
      <c r="I387" s="95">
        <f t="shared" si="128"/>
        <v>0.031615224794966444</v>
      </c>
      <c r="K387" s="17">
        <v>947751.6</v>
      </c>
      <c r="L387" s="17">
        <v>907290.31</v>
      </c>
      <c r="M387" s="35">
        <f t="shared" si="133"/>
        <v>40461.28999999992</v>
      </c>
      <c r="N387" s="95">
        <f t="shared" si="129"/>
        <v>0.04459574796957758</v>
      </c>
      <c r="P387" s="17">
        <v>947751.6</v>
      </c>
      <c r="Q387" s="17">
        <v>907290.31</v>
      </c>
      <c r="R387" s="35">
        <f t="shared" si="134"/>
        <v>40461.28999999992</v>
      </c>
      <c r="S387" s="95">
        <f t="shared" si="130"/>
        <v>0.04459574796957758</v>
      </c>
      <c r="U387" s="17">
        <v>3835140.3400000003</v>
      </c>
      <c r="V387" s="17">
        <v>4127010.9</v>
      </c>
      <c r="W387" s="35">
        <f t="shared" si="135"/>
        <v>-291870.5599999996</v>
      </c>
      <c r="X387" s="95">
        <f t="shared" si="131"/>
        <v>-0.07072202305062959</v>
      </c>
    </row>
    <row r="388" spans="1:24" ht="12.75" hidden="1" outlineLevel="1">
      <c r="A388" s="74" t="s">
        <v>340</v>
      </c>
      <c r="C388" s="75" t="s">
        <v>344</v>
      </c>
      <c r="D388" s="28"/>
      <c r="E388" s="28"/>
      <c r="F388" s="17">
        <v>0</v>
      </c>
      <c r="G388" s="17">
        <v>0</v>
      </c>
      <c r="H388" s="35">
        <f t="shared" si="132"/>
        <v>0</v>
      </c>
      <c r="I388" s="95">
        <f t="shared" si="128"/>
        <v>0</v>
      </c>
      <c r="K388" s="17">
        <v>0</v>
      </c>
      <c r="L388" s="17">
        <v>0</v>
      </c>
      <c r="M388" s="35">
        <f t="shared" si="133"/>
        <v>0</v>
      </c>
      <c r="N388" s="95">
        <f t="shared" si="129"/>
        <v>0</v>
      </c>
      <c r="P388" s="17">
        <v>0</v>
      </c>
      <c r="Q388" s="17">
        <v>0</v>
      </c>
      <c r="R388" s="35">
        <f t="shared" si="134"/>
        <v>0</v>
      </c>
      <c r="S388" s="95">
        <f t="shared" si="130"/>
        <v>0</v>
      </c>
      <c r="U388" s="17">
        <v>0</v>
      </c>
      <c r="V388" s="17">
        <v>0</v>
      </c>
      <c r="W388" s="35">
        <f t="shared" si="135"/>
        <v>0</v>
      </c>
      <c r="X388" s="95">
        <f t="shared" si="131"/>
        <v>0</v>
      </c>
    </row>
    <row r="389" spans="1:24" s="14" customFormat="1" ht="12.75" hidden="1" outlineLevel="2">
      <c r="A389" s="14" t="s">
        <v>1173</v>
      </c>
      <c r="B389" s="14" t="s">
        <v>1174</v>
      </c>
      <c r="C389" s="54" t="s">
        <v>59</v>
      </c>
      <c r="D389" s="15"/>
      <c r="E389" s="15"/>
      <c r="F389" s="15">
        <v>3218</v>
      </c>
      <c r="G389" s="15">
        <v>3218</v>
      </c>
      <c r="H389" s="90">
        <f>+F389-G389</f>
        <v>0</v>
      </c>
      <c r="I389" s="103">
        <f t="shared" si="128"/>
        <v>0</v>
      </c>
      <c r="J389" s="104"/>
      <c r="K389" s="15">
        <v>9654</v>
      </c>
      <c r="L389" s="15">
        <v>9654</v>
      </c>
      <c r="M389" s="90">
        <f>+K389-L389</f>
        <v>0</v>
      </c>
      <c r="N389" s="103">
        <f t="shared" si="129"/>
        <v>0</v>
      </c>
      <c r="O389" s="104"/>
      <c r="P389" s="15">
        <v>9654</v>
      </c>
      <c r="Q389" s="15">
        <v>9654</v>
      </c>
      <c r="R389" s="90">
        <f>+P389-Q389</f>
        <v>0</v>
      </c>
      <c r="S389" s="103">
        <f t="shared" si="130"/>
        <v>0</v>
      </c>
      <c r="T389" s="104"/>
      <c r="U389" s="15">
        <v>38616</v>
      </c>
      <c r="V389" s="15">
        <v>38616</v>
      </c>
      <c r="W389" s="90">
        <f>+U389-V389</f>
        <v>0</v>
      </c>
      <c r="X389" s="103">
        <f t="shared" si="131"/>
        <v>0</v>
      </c>
    </row>
    <row r="390" spans="1:24" ht="12.75" hidden="1" outlineLevel="1">
      <c r="A390" s="74" t="s">
        <v>341</v>
      </c>
      <c r="C390" s="75" t="s">
        <v>346</v>
      </c>
      <c r="D390" s="28"/>
      <c r="E390" s="28"/>
      <c r="F390" s="17">
        <v>3218</v>
      </c>
      <c r="G390" s="17">
        <v>3218</v>
      </c>
      <c r="H390" s="35">
        <f t="shared" si="132"/>
        <v>0</v>
      </c>
      <c r="I390" s="95">
        <f t="shared" si="128"/>
        <v>0</v>
      </c>
      <c r="K390" s="17">
        <v>9654</v>
      </c>
      <c r="L390" s="17">
        <v>9654</v>
      </c>
      <c r="M390" s="35">
        <f t="shared" si="133"/>
        <v>0</v>
      </c>
      <c r="N390" s="95">
        <f t="shared" si="129"/>
        <v>0</v>
      </c>
      <c r="P390" s="17">
        <v>9654</v>
      </c>
      <c r="Q390" s="17">
        <v>9654</v>
      </c>
      <c r="R390" s="35">
        <f t="shared" si="134"/>
        <v>0</v>
      </c>
      <c r="S390" s="95">
        <f t="shared" si="130"/>
        <v>0</v>
      </c>
      <c r="U390" s="17">
        <v>38616</v>
      </c>
      <c r="V390" s="17">
        <v>38616</v>
      </c>
      <c r="W390" s="35">
        <f t="shared" si="135"/>
        <v>0</v>
      </c>
      <c r="X390" s="95">
        <f t="shared" si="131"/>
        <v>0</v>
      </c>
    </row>
    <row r="391" spans="1:24" ht="12.75" hidden="1" outlineLevel="1">
      <c r="A391" s="74" t="s">
        <v>342</v>
      </c>
      <c r="C391" s="75" t="s">
        <v>347</v>
      </c>
      <c r="D391" s="28"/>
      <c r="E391" s="28"/>
      <c r="F391" s="17">
        <v>0</v>
      </c>
      <c r="G391" s="17">
        <v>0</v>
      </c>
      <c r="H391" s="35">
        <f t="shared" si="132"/>
        <v>0</v>
      </c>
      <c r="I391" s="95">
        <f t="shared" si="128"/>
        <v>0</v>
      </c>
      <c r="K391" s="17">
        <v>0</v>
      </c>
      <c r="L391" s="17">
        <v>0</v>
      </c>
      <c r="M391" s="35">
        <f t="shared" si="133"/>
        <v>0</v>
      </c>
      <c r="N391" s="95">
        <f t="shared" si="129"/>
        <v>0</v>
      </c>
      <c r="P391" s="17">
        <v>0</v>
      </c>
      <c r="Q391" s="17">
        <v>0</v>
      </c>
      <c r="R391" s="35">
        <f t="shared" si="134"/>
        <v>0</v>
      </c>
      <c r="S391" s="95">
        <f t="shared" si="130"/>
        <v>0</v>
      </c>
      <c r="U391" s="17">
        <v>0</v>
      </c>
      <c r="V391" s="17">
        <v>0</v>
      </c>
      <c r="W391" s="35">
        <f t="shared" si="135"/>
        <v>0</v>
      </c>
      <c r="X391" s="95">
        <f t="shared" si="131"/>
        <v>0</v>
      </c>
    </row>
    <row r="392" spans="1:24" s="14" customFormat="1" ht="12.75" hidden="1" outlineLevel="2">
      <c r="A392" s="14" t="s">
        <v>1175</v>
      </c>
      <c r="B392" s="14" t="s">
        <v>1176</v>
      </c>
      <c r="C392" s="54" t="s">
        <v>60</v>
      </c>
      <c r="D392" s="15"/>
      <c r="E392" s="15"/>
      <c r="F392" s="15">
        <v>25959.56</v>
      </c>
      <c r="G392" s="15">
        <v>25959.56</v>
      </c>
      <c r="H392" s="90">
        <f>+F392-G392</f>
        <v>0</v>
      </c>
      <c r="I392" s="103">
        <f t="shared" si="128"/>
        <v>0</v>
      </c>
      <c r="J392" s="104"/>
      <c r="K392" s="15">
        <v>77878.68000000001</v>
      </c>
      <c r="L392" s="15">
        <v>77878.68000000001</v>
      </c>
      <c r="M392" s="90">
        <f>+K392-L392</f>
        <v>0</v>
      </c>
      <c r="N392" s="103">
        <f t="shared" si="129"/>
        <v>0</v>
      </c>
      <c r="O392" s="104"/>
      <c r="P392" s="15">
        <v>77878.68000000001</v>
      </c>
      <c r="Q392" s="15">
        <v>77878.68000000001</v>
      </c>
      <c r="R392" s="90">
        <f>+P392-Q392</f>
        <v>0</v>
      </c>
      <c r="S392" s="103">
        <f t="shared" si="130"/>
        <v>0</v>
      </c>
      <c r="T392" s="104"/>
      <c r="U392" s="15">
        <v>311514.72000000003</v>
      </c>
      <c r="V392" s="15">
        <v>311514.72000000003</v>
      </c>
      <c r="W392" s="90">
        <f>+U392-V392</f>
        <v>0</v>
      </c>
      <c r="X392" s="103">
        <f t="shared" si="131"/>
        <v>0</v>
      </c>
    </row>
    <row r="393" spans="1:24" ht="12.75" hidden="1" outlineLevel="1">
      <c r="A393" s="74" t="s">
        <v>343</v>
      </c>
      <c r="C393" s="75" t="s">
        <v>348</v>
      </c>
      <c r="D393" s="28"/>
      <c r="E393" s="28"/>
      <c r="F393" s="17">
        <v>25959.56</v>
      </c>
      <c r="G393" s="17">
        <v>25959.56</v>
      </c>
      <c r="H393" s="35">
        <f t="shared" si="132"/>
        <v>0</v>
      </c>
      <c r="I393" s="95">
        <f t="shared" si="128"/>
        <v>0</v>
      </c>
      <c r="K393" s="17">
        <v>77878.68000000001</v>
      </c>
      <c r="L393" s="17">
        <v>77878.68000000001</v>
      </c>
      <c r="M393" s="35">
        <f t="shared" si="133"/>
        <v>0</v>
      </c>
      <c r="N393" s="95">
        <f t="shared" si="129"/>
        <v>0</v>
      </c>
      <c r="P393" s="17">
        <v>77878.68000000001</v>
      </c>
      <c r="Q393" s="17">
        <v>77878.68000000001</v>
      </c>
      <c r="R393" s="35">
        <f t="shared" si="134"/>
        <v>0</v>
      </c>
      <c r="S393" s="95">
        <f t="shared" si="130"/>
        <v>0</v>
      </c>
      <c r="U393" s="17">
        <v>311514.72000000003</v>
      </c>
      <c r="V393" s="17">
        <v>311514.72000000003</v>
      </c>
      <c r="W393" s="35">
        <f t="shared" si="135"/>
        <v>0</v>
      </c>
      <c r="X393" s="95">
        <f t="shared" si="131"/>
        <v>0</v>
      </c>
    </row>
    <row r="394" spans="1:24" ht="12.75" hidden="1" outlineLevel="1">
      <c r="A394" s="9" t="s">
        <v>385</v>
      </c>
      <c r="C394" s="66" t="s">
        <v>328</v>
      </c>
      <c r="D394" s="28"/>
      <c r="E394" s="28"/>
      <c r="F394" s="17">
        <v>346239.3</v>
      </c>
      <c r="G394" s="17">
        <v>336522.52</v>
      </c>
      <c r="H394" s="35">
        <f t="shared" si="132"/>
        <v>9716.77999999997</v>
      </c>
      <c r="I394" s="95">
        <f t="shared" si="128"/>
        <v>0.028874085454964407</v>
      </c>
      <c r="K394" s="17">
        <v>1035284.28</v>
      </c>
      <c r="L394" s="17">
        <v>994822.9900000001</v>
      </c>
      <c r="M394" s="35">
        <f t="shared" si="133"/>
        <v>40461.28999999992</v>
      </c>
      <c r="N394" s="95">
        <f t="shared" si="129"/>
        <v>0.04067184856674846</v>
      </c>
      <c r="P394" s="17">
        <v>1035284.28</v>
      </c>
      <c r="Q394" s="17">
        <v>994822.9900000001</v>
      </c>
      <c r="R394" s="35">
        <f t="shared" si="134"/>
        <v>40461.28999999992</v>
      </c>
      <c r="S394" s="95">
        <f t="shared" si="130"/>
        <v>0.04067184856674846</v>
      </c>
      <c r="U394" s="17">
        <v>4185271.0600000005</v>
      </c>
      <c r="V394" s="17">
        <v>4477141.619999999</v>
      </c>
      <c r="W394" s="35">
        <f t="shared" si="135"/>
        <v>-291870.55999999866</v>
      </c>
      <c r="X394" s="95">
        <f t="shared" si="131"/>
        <v>-0.06519127264060026</v>
      </c>
    </row>
    <row r="395" spans="1:24" s="13" customFormat="1" ht="12.75" collapsed="1">
      <c r="A395" s="13" t="s">
        <v>337</v>
      </c>
      <c r="B395" s="11"/>
      <c r="C395" s="52" t="s">
        <v>253</v>
      </c>
      <c r="D395" s="29"/>
      <c r="E395" s="29"/>
      <c r="F395" s="29">
        <v>4480246.64</v>
      </c>
      <c r="G395" s="29">
        <v>4392970.2299999995</v>
      </c>
      <c r="H395" s="29">
        <f t="shared" si="132"/>
        <v>87276.41000000015</v>
      </c>
      <c r="I395" s="98">
        <f t="shared" si="128"/>
        <v>0.019867289198543046</v>
      </c>
      <c r="J395" s="115"/>
      <c r="K395" s="29">
        <v>13386016.979999999</v>
      </c>
      <c r="L395" s="29">
        <v>13095001.38</v>
      </c>
      <c r="M395" s="29">
        <f t="shared" si="133"/>
        <v>291015.59999999776</v>
      </c>
      <c r="N395" s="98">
        <f t="shared" si="129"/>
        <v>0.022223411174623165</v>
      </c>
      <c r="O395" s="115"/>
      <c r="P395" s="29">
        <v>13386016.979999999</v>
      </c>
      <c r="Q395" s="29">
        <v>13095001.38</v>
      </c>
      <c r="R395" s="29">
        <f t="shared" si="134"/>
        <v>291015.59999999776</v>
      </c>
      <c r="S395" s="98">
        <f t="shared" si="130"/>
        <v>0.022223411174623165</v>
      </c>
      <c r="T395" s="115"/>
      <c r="U395" s="29">
        <v>53158288.33</v>
      </c>
      <c r="V395" s="29">
        <v>52298164.5</v>
      </c>
      <c r="W395" s="29">
        <f t="shared" si="135"/>
        <v>860123.8299999982</v>
      </c>
      <c r="X395" s="98">
        <f t="shared" si="131"/>
        <v>0.016446539533906554</v>
      </c>
    </row>
    <row r="396" spans="2:24" s="30" customFormat="1" ht="4.5" customHeight="1" hidden="1" outlineLevel="1">
      <c r="B396" s="31"/>
      <c r="C396" s="58"/>
      <c r="D396" s="33"/>
      <c r="E396" s="33"/>
      <c r="F396" s="36"/>
      <c r="G396" s="36"/>
      <c r="H396" s="36"/>
      <c r="I396" s="100"/>
      <c r="J396" s="116"/>
      <c r="K396" s="36"/>
      <c r="L396" s="36"/>
      <c r="M396" s="36"/>
      <c r="N396" s="100"/>
      <c r="O396" s="116"/>
      <c r="P396" s="36"/>
      <c r="Q396" s="36"/>
      <c r="R396" s="36"/>
      <c r="S396" s="100"/>
      <c r="T396" s="116"/>
      <c r="U396" s="36"/>
      <c r="V396" s="36"/>
      <c r="W396" s="36"/>
      <c r="X396" s="100"/>
    </row>
    <row r="397" spans="1:24" s="14" customFormat="1" ht="12.75" hidden="1" outlineLevel="2">
      <c r="A397" s="14" t="s">
        <v>1177</v>
      </c>
      <c r="B397" s="14" t="s">
        <v>1178</v>
      </c>
      <c r="C397" s="54" t="s">
        <v>61</v>
      </c>
      <c r="D397" s="15"/>
      <c r="E397" s="15"/>
      <c r="F397" s="15">
        <v>218173.12</v>
      </c>
      <c r="G397" s="15">
        <v>203440.44</v>
      </c>
      <c r="H397" s="90">
        <f aca="true" t="shared" si="136" ref="H397:H440">+F397-G397</f>
        <v>14732.679999999993</v>
      </c>
      <c r="I397" s="103">
        <f aca="true" t="shared" si="137" ref="I397:I440">IF(G397&lt;0,IF(H397=0,0,IF(OR(G397=0,F397=0),"N.M.",IF(ABS(H397/G397)&gt;=10,"N.M.",H397/(-G397)))),IF(H397=0,0,IF(OR(G397=0,F397=0),"N.M.",IF(ABS(H397/G397)&gt;=10,"N.M.",H397/G397))))</f>
        <v>0.07241765698108003</v>
      </c>
      <c r="J397" s="104"/>
      <c r="K397" s="15">
        <v>588101.825</v>
      </c>
      <c r="L397" s="15">
        <v>634031.41</v>
      </c>
      <c r="M397" s="90">
        <f aca="true" t="shared" si="138" ref="M397:M440">+K397-L397</f>
        <v>-45929.58500000008</v>
      </c>
      <c r="N397" s="103">
        <f aca="true" t="shared" si="139" ref="N397:N440">IF(L397&lt;0,IF(M397=0,0,IF(OR(L397=0,K397=0),"N.M.",IF(ABS(M397/L397)&gt;=10,"N.M.",M397/(-L397)))),IF(M397=0,0,IF(OR(L397=0,K397=0),"N.M.",IF(ABS(M397/L397)&gt;=10,"N.M.",M397/L397))))</f>
        <v>-0.07244055148624273</v>
      </c>
      <c r="O397" s="104"/>
      <c r="P397" s="15">
        <v>588101.825</v>
      </c>
      <c r="Q397" s="15">
        <v>634031.41</v>
      </c>
      <c r="R397" s="90">
        <f aca="true" t="shared" si="140" ref="R397:R440">+P397-Q397</f>
        <v>-45929.58500000008</v>
      </c>
      <c r="S397" s="103">
        <f aca="true" t="shared" si="141" ref="S397:S440">IF(Q397&lt;0,IF(R397=0,0,IF(OR(Q397=0,P397=0),"N.M.",IF(ABS(R397/Q397)&gt;=10,"N.M.",R397/(-Q397)))),IF(R397=0,0,IF(OR(Q397=0,P397=0),"N.M.",IF(ABS(R397/Q397)&gt;=10,"N.M.",R397/Q397))))</f>
        <v>-0.07244055148624273</v>
      </c>
      <c r="T397" s="104"/>
      <c r="U397" s="15">
        <v>3154207.3449999997</v>
      </c>
      <c r="V397" s="15">
        <v>2609076.66</v>
      </c>
      <c r="W397" s="90">
        <f aca="true" t="shared" si="142" ref="W397:W440">+U397-V397</f>
        <v>545130.6849999996</v>
      </c>
      <c r="X397" s="103">
        <f aca="true" t="shared" si="143" ref="X397:X440">IF(V397&lt;0,IF(W397=0,0,IF(OR(V397=0,U397=0),"N.M.",IF(ABS(W397/V397)&gt;=10,"N.M.",W397/(-V397)))),IF(W397=0,0,IF(OR(V397=0,U397=0),"N.M.",IF(ABS(W397/V397)&gt;=10,"N.M.",W397/V397))))</f>
        <v>0.2089362468176767</v>
      </c>
    </row>
    <row r="398" spans="1:24" s="14" customFormat="1" ht="12.75" hidden="1" outlineLevel="2">
      <c r="A398" s="14" t="s">
        <v>1179</v>
      </c>
      <c r="B398" s="14" t="s">
        <v>1180</v>
      </c>
      <c r="C398" s="54" t="s">
        <v>62</v>
      </c>
      <c r="D398" s="15"/>
      <c r="E398" s="15"/>
      <c r="F398" s="15">
        <v>652.0600000000001</v>
      </c>
      <c r="G398" s="15">
        <v>44.53</v>
      </c>
      <c r="H398" s="90">
        <f t="shared" si="136"/>
        <v>607.5300000000001</v>
      </c>
      <c r="I398" s="103" t="str">
        <f t="shared" si="137"/>
        <v>N.M.</v>
      </c>
      <c r="J398" s="104"/>
      <c r="K398" s="15">
        <v>17803.84</v>
      </c>
      <c r="L398" s="15">
        <v>22266.56</v>
      </c>
      <c r="M398" s="90">
        <f t="shared" si="138"/>
        <v>-4462.720000000001</v>
      </c>
      <c r="N398" s="103">
        <f t="shared" si="139"/>
        <v>-0.2004225169940934</v>
      </c>
      <c r="O398" s="104"/>
      <c r="P398" s="15">
        <v>17803.84</v>
      </c>
      <c r="Q398" s="15">
        <v>22266.56</v>
      </c>
      <c r="R398" s="90">
        <f t="shared" si="140"/>
        <v>-4462.720000000001</v>
      </c>
      <c r="S398" s="103">
        <f t="shared" si="141"/>
        <v>-0.2004225169940934</v>
      </c>
      <c r="T398" s="104"/>
      <c r="U398" s="15">
        <v>26566.75</v>
      </c>
      <c r="V398" s="15">
        <v>27432.4</v>
      </c>
      <c r="W398" s="90">
        <f t="shared" si="142"/>
        <v>-865.6500000000015</v>
      </c>
      <c r="X398" s="103">
        <f t="shared" si="143"/>
        <v>-0.03155575159300686</v>
      </c>
    </row>
    <row r="399" spans="1:24" s="14" customFormat="1" ht="12.75" hidden="1" outlineLevel="2">
      <c r="A399" s="14" t="s">
        <v>1181</v>
      </c>
      <c r="B399" s="14" t="s">
        <v>1182</v>
      </c>
      <c r="C399" s="54" t="s">
        <v>63</v>
      </c>
      <c r="D399" s="15"/>
      <c r="E399" s="15"/>
      <c r="F399" s="15">
        <v>0</v>
      </c>
      <c r="G399" s="15">
        <v>0</v>
      </c>
      <c r="H399" s="90">
        <f t="shared" si="136"/>
        <v>0</v>
      </c>
      <c r="I399" s="103">
        <f t="shared" si="137"/>
        <v>0</v>
      </c>
      <c r="J399" s="104"/>
      <c r="K399" s="15">
        <v>0</v>
      </c>
      <c r="L399" s="15">
        <v>0</v>
      </c>
      <c r="M399" s="90">
        <f t="shared" si="138"/>
        <v>0</v>
      </c>
      <c r="N399" s="103">
        <f t="shared" si="139"/>
        <v>0</v>
      </c>
      <c r="O399" s="104"/>
      <c r="P399" s="15">
        <v>0</v>
      </c>
      <c r="Q399" s="15">
        <v>0</v>
      </c>
      <c r="R399" s="90">
        <f t="shared" si="140"/>
        <v>0</v>
      </c>
      <c r="S399" s="103">
        <f t="shared" si="141"/>
        <v>0</v>
      </c>
      <c r="T399" s="104"/>
      <c r="U399" s="15">
        <v>0</v>
      </c>
      <c r="V399" s="15">
        <v>1815.3700000000001</v>
      </c>
      <c r="W399" s="90">
        <f t="shared" si="142"/>
        <v>-1815.3700000000001</v>
      </c>
      <c r="X399" s="103" t="str">
        <f t="shared" si="143"/>
        <v>N.M.</v>
      </c>
    </row>
    <row r="400" spans="1:24" s="14" customFormat="1" ht="12.75" hidden="1" outlineLevel="2">
      <c r="A400" s="14" t="s">
        <v>1183</v>
      </c>
      <c r="B400" s="14" t="s">
        <v>1184</v>
      </c>
      <c r="C400" s="54" t="s">
        <v>63</v>
      </c>
      <c r="D400" s="15"/>
      <c r="E400" s="15"/>
      <c r="F400" s="15">
        <v>0</v>
      </c>
      <c r="G400" s="15">
        <v>0</v>
      </c>
      <c r="H400" s="90">
        <f t="shared" si="136"/>
        <v>0</v>
      </c>
      <c r="I400" s="103">
        <f t="shared" si="137"/>
        <v>0</v>
      </c>
      <c r="J400" s="104"/>
      <c r="K400" s="15">
        <v>0</v>
      </c>
      <c r="L400" s="15">
        <v>0</v>
      </c>
      <c r="M400" s="90">
        <f t="shared" si="138"/>
        <v>0</v>
      </c>
      <c r="N400" s="103">
        <f t="shared" si="139"/>
        <v>0</v>
      </c>
      <c r="O400" s="104"/>
      <c r="P400" s="15">
        <v>0</v>
      </c>
      <c r="Q400" s="15">
        <v>0</v>
      </c>
      <c r="R400" s="90">
        <f t="shared" si="140"/>
        <v>0</v>
      </c>
      <c r="S400" s="103">
        <f t="shared" si="141"/>
        <v>0</v>
      </c>
      <c r="T400" s="104"/>
      <c r="U400" s="15">
        <v>0</v>
      </c>
      <c r="V400" s="15">
        <v>-11197.35</v>
      </c>
      <c r="W400" s="90">
        <f t="shared" si="142"/>
        <v>11197.35</v>
      </c>
      <c r="X400" s="103" t="str">
        <f t="shared" si="143"/>
        <v>N.M.</v>
      </c>
    </row>
    <row r="401" spans="1:24" s="14" customFormat="1" ht="12.75" hidden="1" outlineLevel="2">
      <c r="A401" s="14" t="s">
        <v>1185</v>
      </c>
      <c r="B401" s="14" t="s">
        <v>1186</v>
      </c>
      <c r="C401" s="54" t="s">
        <v>63</v>
      </c>
      <c r="D401" s="15"/>
      <c r="E401" s="15"/>
      <c r="F401" s="15">
        <v>0</v>
      </c>
      <c r="G401" s="15">
        <v>0</v>
      </c>
      <c r="H401" s="90">
        <f t="shared" si="136"/>
        <v>0</v>
      </c>
      <c r="I401" s="103">
        <f t="shared" si="137"/>
        <v>0</v>
      </c>
      <c r="J401" s="104"/>
      <c r="K401" s="15">
        <v>0</v>
      </c>
      <c r="L401" s="15">
        <v>0</v>
      </c>
      <c r="M401" s="90">
        <f t="shared" si="138"/>
        <v>0</v>
      </c>
      <c r="N401" s="103">
        <f t="shared" si="139"/>
        <v>0</v>
      </c>
      <c r="O401" s="104"/>
      <c r="P401" s="15">
        <v>0</v>
      </c>
      <c r="Q401" s="15">
        <v>0</v>
      </c>
      <c r="R401" s="90">
        <f t="shared" si="140"/>
        <v>0</v>
      </c>
      <c r="S401" s="103">
        <f t="shared" si="141"/>
        <v>0</v>
      </c>
      <c r="T401" s="104"/>
      <c r="U401" s="15">
        <v>0</v>
      </c>
      <c r="V401" s="15">
        <v>856462.49</v>
      </c>
      <c r="W401" s="90">
        <f t="shared" si="142"/>
        <v>-856462.49</v>
      </c>
      <c r="X401" s="103" t="str">
        <f t="shared" si="143"/>
        <v>N.M.</v>
      </c>
    </row>
    <row r="402" spans="1:24" s="14" customFormat="1" ht="12.75" hidden="1" outlineLevel="2">
      <c r="A402" s="14" t="s">
        <v>1187</v>
      </c>
      <c r="B402" s="14" t="s">
        <v>1188</v>
      </c>
      <c r="C402" s="54" t="s">
        <v>63</v>
      </c>
      <c r="D402" s="15"/>
      <c r="E402" s="15"/>
      <c r="F402" s="15">
        <v>0</v>
      </c>
      <c r="G402" s="15">
        <v>1016.27</v>
      </c>
      <c r="H402" s="90">
        <f t="shared" si="136"/>
        <v>-1016.27</v>
      </c>
      <c r="I402" s="103" t="str">
        <f t="shared" si="137"/>
        <v>N.M.</v>
      </c>
      <c r="J402" s="104"/>
      <c r="K402" s="15">
        <v>0</v>
      </c>
      <c r="L402" s="15">
        <v>1016.27</v>
      </c>
      <c r="M402" s="90">
        <f t="shared" si="138"/>
        <v>-1016.27</v>
      </c>
      <c r="N402" s="103" t="str">
        <f t="shared" si="139"/>
        <v>N.M.</v>
      </c>
      <c r="O402" s="104"/>
      <c r="P402" s="15">
        <v>0</v>
      </c>
      <c r="Q402" s="15">
        <v>1016.27</v>
      </c>
      <c r="R402" s="90">
        <f t="shared" si="140"/>
        <v>-1016.27</v>
      </c>
      <c r="S402" s="103" t="str">
        <f t="shared" si="141"/>
        <v>N.M.</v>
      </c>
      <c r="T402" s="104"/>
      <c r="U402" s="15">
        <v>-1479052.95</v>
      </c>
      <c r="V402" s="15">
        <v>6554928.609999999</v>
      </c>
      <c r="W402" s="90">
        <f t="shared" si="142"/>
        <v>-8033981.56</v>
      </c>
      <c r="X402" s="103">
        <f t="shared" si="143"/>
        <v>-1.2256398258470127</v>
      </c>
    </row>
    <row r="403" spans="1:24" s="14" customFormat="1" ht="12.75" hidden="1" outlineLevel="2">
      <c r="A403" s="14" t="s">
        <v>1189</v>
      </c>
      <c r="B403" s="14" t="s">
        <v>1190</v>
      </c>
      <c r="C403" s="54" t="s">
        <v>63</v>
      </c>
      <c r="D403" s="15"/>
      <c r="E403" s="15"/>
      <c r="F403" s="15">
        <v>0</v>
      </c>
      <c r="G403" s="15">
        <v>748818</v>
      </c>
      <c r="H403" s="90">
        <f t="shared" si="136"/>
        <v>-748818</v>
      </c>
      <c r="I403" s="103" t="str">
        <f t="shared" si="137"/>
        <v>N.M.</v>
      </c>
      <c r="J403" s="104"/>
      <c r="K403" s="15">
        <v>-823500</v>
      </c>
      <c r="L403" s="15">
        <v>2246454</v>
      </c>
      <c r="M403" s="90">
        <f t="shared" si="138"/>
        <v>-3069954</v>
      </c>
      <c r="N403" s="103">
        <f t="shared" si="139"/>
        <v>-1.3665777264969592</v>
      </c>
      <c r="O403" s="104"/>
      <c r="P403" s="15">
        <v>-823500</v>
      </c>
      <c r="Q403" s="15">
        <v>2246454</v>
      </c>
      <c r="R403" s="90">
        <f t="shared" si="140"/>
        <v>-3069954</v>
      </c>
      <c r="S403" s="103">
        <f t="shared" si="141"/>
        <v>-1.3665777264969592</v>
      </c>
      <c r="T403" s="104"/>
      <c r="U403" s="15">
        <v>5915846</v>
      </c>
      <c r="V403" s="15">
        <v>2246652.37</v>
      </c>
      <c r="W403" s="90">
        <f t="shared" si="142"/>
        <v>3669193.63</v>
      </c>
      <c r="X403" s="103">
        <f t="shared" si="143"/>
        <v>1.6331826316325029</v>
      </c>
    </row>
    <row r="404" spans="1:24" s="14" customFormat="1" ht="12.75" hidden="1" outlineLevel="2">
      <c r="A404" s="14" t="s">
        <v>1191</v>
      </c>
      <c r="B404" s="14" t="s">
        <v>1192</v>
      </c>
      <c r="C404" s="54" t="s">
        <v>64</v>
      </c>
      <c r="D404" s="15"/>
      <c r="E404" s="15"/>
      <c r="F404" s="15">
        <v>698923</v>
      </c>
      <c r="G404" s="15">
        <v>0</v>
      </c>
      <c r="H404" s="90">
        <f t="shared" si="136"/>
        <v>698923</v>
      </c>
      <c r="I404" s="103" t="str">
        <f t="shared" si="137"/>
        <v>N.M.</v>
      </c>
      <c r="J404" s="104"/>
      <c r="K404" s="15">
        <v>2071995.59</v>
      </c>
      <c r="L404" s="15">
        <v>0</v>
      </c>
      <c r="M404" s="90">
        <f t="shared" si="138"/>
        <v>2071995.59</v>
      </c>
      <c r="N404" s="103" t="str">
        <f t="shared" si="139"/>
        <v>N.M.</v>
      </c>
      <c r="O404" s="104"/>
      <c r="P404" s="15">
        <v>2071995.59</v>
      </c>
      <c r="Q404" s="15">
        <v>0</v>
      </c>
      <c r="R404" s="90">
        <f t="shared" si="140"/>
        <v>2071995.59</v>
      </c>
      <c r="S404" s="103" t="str">
        <f t="shared" si="141"/>
        <v>N.M.</v>
      </c>
      <c r="T404" s="104"/>
      <c r="U404" s="15">
        <v>2072193.98</v>
      </c>
      <c r="V404" s="15">
        <v>0</v>
      </c>
      <c r="W404" s="90">
        <f t="shared" si="142"/>
        <v>2072193.98</v>
      </c>
      <c r="X404" s="103" t="str">
        <f t="shared" si="143"/>
        <v>N.M.</v>
      </c>
    </row>
    <row r="405" spans="1:24" s="14" customFormat="1" ht="12.75" hidden="1" outlineLevel="2">
      <c r="A405" s="14" t="s">
        <v>1193</v>
      </c>
      <c r="B405" s="14" t="s">
        <v>1194</v>
      </c>
      <c r="C405" s="54" t="s">
        <v>65</v>
      </c>
      <c r="D405" s="15"/>
      <c r="E405" s="15"/>
      <c r="F405" s="15">
        <v>0</v>
      </c>
      <c r="G405" s="15">
        <v>0</v>
      </c>
      <c r="H405" s="90">
        <f t="shared" si="136"/>
        <v>0</v>
      </c>
      <c r="I405" s="103">
        <f t="shared" si="137"/>
        <v>0</v>
      </c>
      <c r="J405" s="104"/>
      <c r="K405" s="15">
        <v>0</v>
      </c>
      <c r="L405" s="15">
        <v>-54754</v>
      </c>
      <c r="M405" s="90">
        <f t="shared" si="138"/>
        <v>54754</v>
      </c>
      <c r="N405" s="103" t="str">
        <f t="shared" si="139"/>
        <v>N.M.</v>
      </c>
      <c r="O405" s="104"/>
      <c r="P405" s="15">
        <v>0</v>
      </c>
      <c r="Q405" s="15">
        <v>-54754</v>
      </c>
      <c r="R405" s="90">
        <f t="shared" si="140"/>
        <v>54754</v>
      </c>
      <c r="S405" s="103" t="str">
        <f t="shared" si="141"/>
        <v>N.M.</v>
      </c>
      <c r="T405" s="104"/>
      <c r="U405" s="15">
        <v>0</v>
      </c>
      <c r="V405" s="15">
        <v>126646</v>
      </c>
      <c r="W405" s="90">
        <f t="shared" si="142"/>
        <v>-126646</v>
      </c>
      <c r="X405" s="103" t="str">
        <f t="shared" si="143"/>
        <v>N.M.</v>
      </c>
    </row>
    <row r="406" spans="1:24" s="14" customFormat="1" ht="12.75" hidden="1" outlineLevel="2">
      <c r="A406" s="14" t="s">
        <v>1195</v>
      </c>
      <c r="B406" s="14" t="s">
        <v>1196</v>
      </c>
      <c r="C406" s="54" t="s">
        <v>65</v>
      </c>
      <c r="D406" s="15"/>
      <c r="E406" s="15"/>
      <c r="F406" s="15">
        <v>0</v>
      </c>
      <c r="G406" s="15">
        <v>21572</v>
      </c>
      <c r="H406" s="90">
        <f t="shared" si="136"/>
        <v>-21572</v>
      </c>
      <c r="I406" s="103" t="str">
        <f t="shared" si="137"/>
        <v>N.M.</v>
      </c>
      <c r="J406" s="104"/>
      <c r="K406" s="15">
        <v>-565</v>
      </c>
      <c r="L406" s="15">
        <v>64716</v>
      </c>
      <c r="M406" s="90">
        <f t="shared" si="138"/>
        <v>-65281</v>
      </c>
      <c r="N406" s="103">
        <f t="shared" si="139"/>
        <v>-1.0087304530564312</v>
      </c>
      <c r="O406" s="104"/>
      <c r="P406" s="15">
        <v>-565</v>
      </c>
      <c r="Q406" s="15">
        <v>64716</v>
      </c>
      <c r="R406" s="90">
        <f t="shared" si="140"/>
        <v>-65281</v>
      </c>
      <c r="S406" s="103">
        <f t="shared" si="141"/>
        <v>-1.0087304530564312</v>
      </c>
      <c r="T406" s="104"/>
      <c r="U406" s="15">
        <v>202877</v>
      </c>
      <c r="V406" s="15">
        <v>64716</v>
      </c>
      <c r="W406" s="90">
        <f t="shared" si="142"/>
        <v>138161</v>
      </c>
      <c r="X406" s="103">
        <f t="shared" si="143"/>
        <v>2.134881636689536</v>
      </c>
    </row>
    <row r="407" spans="1:24" s="14" customFormat="1" ht="12.75" hidden="1" outlineLevel="2">
      <c r="A407" s="14" t="s">
        <v>1197</v>
      </c>
      <c r="B407" s="14" t="s">
        <v>1198</v>
      </c>
      <c r="C407" s="54" t="s">
        <v>65</v>
      </c>
      <c r="D407" s="15"/>
      <c r="E407" s="15"/>
      <c r="F407" s="15">
        <v>16000</v>
      </c>
      <c r="G407" s="15">
        <v>0</v>
      </c>
      <c r="H407" s="90">
        <f t="shared" si="136"/>
        <v>16000</v>
      </c>
      <c r="I407" s="103" t="str">
        <f t="shared" si="137"/>
        <v>N.M.</v>
      </c>
      <c r="J407" s="104"/>
      <c r="K407" s="15">
        <v>48000</v>
      </c>
      <c r="L407" s="15">
        <v>0</v>
      </c>
      <c r="M407" s="90">
        <f t="shared" si="138"/>
        <v>48000</v>
      </c>
      <c r="N407" s="103" t="str">
        <f t="shared" si="139"/>
        <v>N.M.</v>
      </c>
      <c r="O407" s="104"/>
      <c r="P407" s="15">
        <v>48000</v>
      </c>
      <c r="Q407" s="15">
        <v>0</v>
      </c>
      <c r="R407" s="90">
        <f t="shared" si="140"/>
        <v>48000</v>
      </c>
      <c r="S407" s="103" t="str">
        <f t="shared" si="141"/>
        <v>N.M.</v>
      </c>
      <c r="T407" s="104"/>
      <c r="U407" s="15">
        <v>48000</v>
      </c>
      <c r="V407" s="15">
        <v>0</v>
      </c>
      <c r="W407" s="90">
        <f t="shared" si="142"/>
        <v>48000</v>
      </c>
      <c r="X407" s="103" t="str">
        <f t="shared" si="143"/>
        <v>N.M.</v>
      </c>
    </row>
    <row r="408" spans="1:24" s="14" customFormat="1" ht="12.75" hidden="1" outlineLevel="2">
      <c r="A408" s="14" t="s">
        <v>1199</v>
      </c>
      <c r="B408" s="14" t="s">
        <v>1200</v>
      </c>
      <c r="C408" s="54" t="s">
        <v>66</v>
      </c>
      <c r="D408" s="15"/>
      <c r="E408" s="15"/>
      <c r="F408" s="15">
        <v>822.75</v>
      </c>
      <c r="G408" s="15">
        <v>-47.160000000000004</v>
      </c>
      <c r="H408" s="90">
        <f t="shared" si="136"/>
        <v>869.91</v>
      </c>
      <c r="I408" s="103" t="str">
        <f t="shared" si="137"/>
        <v>N.M.</v>
      </c>
      <c r="J408" s="104"/>
      <c r="K408" s="15">
        <v>26541.690000000002</v>
      </c>
      <c r="L408" s="15">
        <v>35081.14</v>
      </c>
      <c r="M408" s="90">
        <f t="shared" si="138"/>
        <v>-8539.449999999997</v>
      </c>
      <c r="N408" s="103">
        <f t="shared" si="139"/>
        <v>-0.2434199686783268</v>
      </c>
      <c r="O408" s="104"/>
      <c r="P408" s="15">
        <v>26541.690000000002</v>
      </c>
      <c r="Q408" s="15">
        <v>35081.14</v>
      </c>
      <c r="R408" s="90">
        <f t="shared" si="140"/>
        <v>-8539.449999999997</v>
      </c>
      <c r="S408" s="103">
        <f t="shared" si="141"/>
        <v>-0.2434199686783268</v>
      </c>
      <c r="T408" s="104"/>
      <c r="U408" s="15">
        <v>38360.57000000001</v>
      </c>
      <c r="V408" s="15">
        <v>29961.85</v>
      </c>
      <c r="W408" s="90">
        <f t="shared" si="142"/>
        <v>8398.720000000008</v>
      </c>
      <c r="X408" s="103">
        <f t="shared" si="143"/>
        <v>0.2803137990477894</v>
      </c>
    </row>
    <row r="409" spans="1:24" s="14" customFormat="1" ht="12.75" hidden="1" outlineLevel="2">
      <c r="A409" s="14" t="s">
        <v>1201</v>
      </c>
      <c r="B409" s="14" t="s">
        <v>1202</v>
      </c>
      <c r="C409" s="54" t="s">
        <v>67</v>
      </c>
      <c r="D409" s="15"/>
      <c r="E409" s="15"/>
      <c r="F409" s="15">
        <v>0</v>
      </c>
      <c r="G409" s="15">
        <v>0</v>
      </c>
      <c r="H409" s="90">
        <f t="shared" si="136"/>
        <v>0</v>
      </c>
      <c r="I409" s="103">
        <f t="shared" si="137"/>
        <v>0</v>
      </c>
      <c r="J409" s="104"/>
      <c r="K409" s="15">
        <v>0</v>
      </c>
      <c r="L409" s="15">
        <v>0</v>
      </c>
      <c r="M409" s="90">
        <f t="shared" si="138"/>
        <v>0</v>
      </c>
      <c r="N409" s="103">
        <f t="shared" si="139"/>
        <v>0</v>
      </c>
      <c r="O409" s="104"/>
      <c r="P409" s="15">
        <v>0</v>
      </c>
      <c r="Q409" s="15">
        <v>0</v>
      </c>
      <c r="R409" s="90">
        <f t="shared" si="140"/>
        <v>0</v>
      </c>
      <c r="S409" s="103">
        <f t="shared" si="141"/>
        <v>0</v>
      </c>
      <c r="T409" s="104"/>
      <c r="U409" s="15">
        <v>-43982</v>
      </c>
      <c r="V409" s="15">
        <v>0</v>
      </c>
      <c r="W409" s="90">
        <f t="shared" si="142"/>
        <v>-43982</v>
      </c>
      <c r="X409" s="103" t="str">
        <f t="shared" si="143"/>
        <v>N.M.</v>
      </c>
    </row>
    <row r="410" spans="1:24" s="14" customFormat="1" ht="12.75" hidden="1" outlineLevel="2">
      <c r="A410" s="14" t="s">
        <v>1203</v>
      </c>
      <c r="B410" s="14" t="s">
        <v>1204</v>
      </c>
      <c r="C410" s="54" t="s">
        <v>67</v>
      </c>
      <c r="D410" s="15"/>
      <c r="E410" s="15"/>
      <c r="F410" s="15">
        <v>0</v>
      </c>
      <c r="G410" s="15">
        <v>0</v>
      </c>
      <c r="H410" s="90">
        <f t="shared" si="136"/>
        <v>0</v>
      </c>
      <c r="I410" s="103">
        <f t="shared" si="137"/>
        <v>0</v>
      </c>
      <c r="J410" s="104"/>
      <c r="K410" s="15">
        <v>0</v>
      </c>
      <c r="L410" s="15">
        <v>0</v>
      </c>
      <c r="M410" s="90">
        <f t="shared" si="138"/>
        <v>0</v>
      </c>
      <c r="N410" s="103">
        <f t="shared" si="139"/>
        <v>0</v>
      </c>
      <c r="O410" s="104"/>
      <c r="P410" s="15">
        <v>0</v>
      </c>
      <c r="Q410" s="15">
        <v>0</v>
      </c>
      <c r="R410" s="90">
        <f t="shared" si="140"/>
        <v>0</v>
      </c>
      <c r="S410" s="103">
        <f t="shared" si="141"/>
        <v>0</v>
      </c>
      <c r="T410" s="104"/>
      <c r="U410" s="15">
        <v>0</v>
      </c>
      <c r="V410" s="15">
        <v>-5085</v>
      </c>
      <c r="W410" s="90">
        <f t="shared" si="142"/>
        <v>5085</v>
      </c>
      <c r="X410" s="103" t="str">
        <f t="shared" si="143"/>
        <v>N.M.</v>
      </c>
    </row>
    <row r="411" spans="1:24" s="14" customFormat="1" ht="12.75" hidden="1" outlineLevel="2">
      <c r="A411" s="14" t="s">
        <v>1205</v>
      </c>
      <c r="B411" s="14" t="s">
        <v>1206</v>
      </c>
      <c r="C411" s="54" t="s">
        <v>67</v>
      </c>
      <c r="D411" s="15"/>
      <c r="E411" s="15"/>
      <c r="F411" s="15">
        <v>0</v>
      </c>
      <c r="G411" s="15">
        <v>0</v>
      </c>
      <c r="H411" s="90">
        <f t="shared" si="136"/>
        <v>0</v>
      </c>
      <c r="I411" s="103">
        <f t="shared" si="137"/>
        <v>0</v>
      </c>
      <c r="J411" s="104"/>
      <c r="K411" s="15">
        <v>0</v>
      </c>
      <c r="L411" s="15">
        <v>0</v>
      </c>
      <c r="M411" s="90">
        <f t="shared" si="138"/>
        <v>0</v>
      </c>
      <c r="N411" s="103">
        <f t="shared" si="139"/>
        <v>0</v>
      </c>
      <c r="O411" s="104"/>
      <c r="P411" s="15">
        <v>0</v>
      </c>
      <c r="Q411" s="15">
        <v>0</v>
      </c>
      <c r="R411" s="90">
        <f t="shared" si="140"/>
        <v>0</v>
      </c>
      <c r="S411" s="103">
        <f t="shared" si="141"/>
        <v>0</v>
      </c>
      <c r="T411" s="104"/>
      <c r="U411" s="15">
        <v>-16547</v>
      </c>
      <c r="V411" s="15">
        <v>37950</v>
      </c>
      <c r="W411" s="90">
        <f t="shared" si="142"/>
        <v>-54497</v>
      </c>
      <c r="X411" s="103">
        <f t="shared" si="143"/>
        <v>-1.4360210803689064</v>
      </c>
    </row>
    <row r="412" spans="1:24" s="14" customFormat="1" ht="12.75" hidden="1" outlineLevel="2">
      <c r="A412" s="14" t="s">
        <v>1207</v>
      </c>
      <c r="B412" s="14" t="s">
        <v>1208</v>
      </c>
      <c r="C412" s="54" t="s">
        <v>67</v>
      </c>
      <c r="D412" s="15"/>
      <c r="E412" s="15"/>
      <c r="F412" s="15">
        <v>0</v>
      </c>
      <c r="G412" s="15">
        <v>80100</v>
      </c>
      <c r="H412" s="90">
        <f t="shared" si="136"/>
        <v>-80100</v>
      </c>
      <c r="I412" s="103" t="str">
        <f t="shared" si="137"/>
        <v>N.M.</v>
      </c>
      <c r="J412" s="104"/>
      <c r="K412" s="15">
        <v>0</v>
      </c>
      <c r="L412" s="15">
        <v>80100</v>
      </c>
      <c r="M412" s="90">
        <f t="shared" si="138"/>
        <v>-80100</v>
      </c>
      <c r="N412" s="103" t="str">
        <f t="shared" si="139"/>
        <v>N.M.</v>
      </c>
      <c r="O412" s="104"/>
      <c r="P412" s="15">
        <v>0</v>
      </c>
      <c r="Q412" s="15">
        <v>80100</v>
      </c>
      <c r="R412" s="90">
        <f t="shared" si="140"/>
        <v>-80100</v>
      </c>
      <c r="S412" s="103" t="str">
        <f t="shared" si="141"/>
        <v>N.M.</v>
      </c>
      <c r="T412" s="104"/>
      <c r="U412" s="15">
        <v>-41800</v>
      </c>
      <c r="V412" s="15">
        <v>80100</v>
      </c>
      <c r="W412" s="90">
        <f t="shared" si="142"/>
        <v>-121900</v>
      </c>
      <c r="X412" s="103">
        <f t="shared" si="143"/>
        <v>-1.5218476903870162</v>
      </c>
    </row>
    <row r="413" spans="1:24" s="14" customFormat="1" ht="12.75" hidden="1" outlineLevel="2">
      <c r="A413" s="14" t="s">
        <v>1209</v>
      </c>
      <c r="B413" s="14" t="s">
        <v>1210</v>
      </c>
      <c r="C413" s="54" t="s">
        <v>67</v>
      </c>
      <c r="D413" s="15"/>
      <c r="E413" s="15"/>
      <c r="F413" s="15">
        <v>0</v>
      </c>
      <c r="G413" s="15">
        <v>0</v>
      </c>
      <c r="H413" s="90">
        <f t="shared" si="136"/>
        <v>0</v>
      </c>
      <c r="I413" s="103">
        <f t="shared" si="137"/>
        <v>0</v>
      </c>
      <c r="J413" s="104"/>
      <c r="K413" s="15">
        <v>38153</v>
      </c>
      <c r="L413" s="15">
        <v>0</v>
      </c>
      <c r="M413" s="90">
        <f t="shared" si="138"/>
        <v>38153</v>
      </c>
      <c r="N413" s="103" t="str">
        <f t="shared" si="139"/>
        <v>N.M.</v>
      </c>
      <c r="O413" s="104"/>
      <c r="P413" s="15">
        <v>38153</v>
      </c>
      <c r="Q413" s="15">
        <v>0</v>
      </c>
      <c r="R413" s="90">
        <f t="shared" si="140"/>
        <v>38153</v>
      </c>
      <c r="S413" s="103" t="str">
        <f t="shared" si="141"/>
        <v>N.M.</v>
      </c>
      <c r="T413" s="104"/>
      <c r="U413" s="15">
        <v>38153</v>
      </c>
      <c r="V413" s="15">
        <v>0</v>
      </c>
      <c r="W413" s="90">
        <f t="shared" si="142"/>
        <v>38153</v>
      </c>
      <c r="X413" s="103" t="str">
        <f t="shared" si="143"/>
        <v>N.M.</v>
      </c>
    </row>
    <row r="414" spans="1:24" s="14" customFormat="1" ht="12.75" hidden="1" outlineLevel="2">
      <c r="A414" s="14" t="s">
        <v>1211</v>
      </c>
      <c r="B414" s="14" t="s">
        <v>1212</v>
      </c>
      <c r="C414" s="54" t="s">
        <v>68</v>
      </c>
      <c r="D414" s="15"/>
      <c r="E414" s="15"/>
      <c r="F414" s="15">
        <v>0</v>
      </c>
      <c r="G414" s="15">
        <v>0</v>
      </c>
      <c r="H414" s="90">
        <f t="shared" si="136"/>
        <v>0</v>
      </c>
      <c r="I414" s="103">
        <f t="shared" si="137"/>
        <v>0</v>
      </c>
      <c r="J414" s="104"/>
      <c r="K414" s="15">
        <v>0</v>
      </c>
      <c r="L414" s="15">
        <v>0</v>
      </c>
      <c r="M414" s="90">
        <f t="shared" si="138"/>
        <v>0</v>
      </c>
      <c r="N414" s="103">
        <f t="shared" si="139"/>
        <v>0</v>
      </c>
      <c r="O414" s="104"/>
      <c r="P414" s="15">
        <v>0</v>
      </c>
      <c r="Q414" s="15">
        <v>0</v>
      </c>
      <c r="R414" s="90">
        <f t="shared" si="140"/>
        <v>0</v>
      </c>
      <c r="S414" s="103">
        <f t="shared" si="141"/>
        <v>0</v>
      </c>
      <c r="T414" s="104"/>
      <c r="U414" s="15">
        <v>0</v>
      </c>
      <c r="V414" s="15">
        <v>4262.08</v>
      </c>
      <c r="W414" s="90">
        <f t="shared" si="142"/>
        <v>-4262.08</v>
      </c>
      <c r="X414" s="103" t="str">
        <f t="shared" si="143"/>
        <v>N.M.</v>
      </c>
    </row>
    <row r="415" spans="1:24" s="14" customFormat="1" ht="12.75" hidden="1" outlineLevel="2">
      <c r="A415" s="14" t="s">
        <v>1213</v>
      </c>
      <c r="B415" s="14" t="s">
        <v>1214</v>
      </c>
      <c r="C415" s="54" t="s">
        <v>68</v>
      </c>
      <c r="D415" s="15"/>
      <c r="E415" s="15"/>
      <c r="F415" s="15">
        <v>0</v>
      </c>
      <c r="G415" s="15">
        <v>0</v>
      </c>
      <c r="H415" s="90">
        <f t="shared" si="136"/>
        <v>0</v>
      </c>
      <c r="I415" s="103">
        <f t="shared" si="137"/>
        <v>0</v>
      </c>
      <c r="J415" s="104"/>
      <c r="K415" s="15">
        <v>0</v>
      </c>
      <c r="L415" s="15">
        <v>0</v>
      </c>
      <c r="M415" s="90">
        <f t="shared" si="138"/>
        <v>0</v>
      </c>
      <c r="N415" s="103">
        <f t="shared" si="139"/>
        <v>0</v>
      </c>
      <c r="O415" s="104"/>
      <c r="P415" s="15">
        <v>0</v>
      </c>
      <c r="Q415" s="15">
        <v>0</v>
      </c>
      <c r="R415" s="90">
        <f t="shared" si="140"/>
        <v>0</v>
      </c>
      <c r="S415" s="103">
        <f t="shared" si="141"/>
        <v>0</v>
      </c>
      <c r="T415" s="104"/>
      <c r="U415" s="15">
        <v>2098.4</v>
      </c>
      <c r="V415" s="15">
        <v>0</v>
      </c>
      <c r="W415" s="90">
        <f t="shared" si="142"/>
        <v>2098.4</v>
      </c>
      <c r="X415" s="103" t="str">
        <f t="shared" si="143"/>
        <v>N.M.</v>
      </c>
    </row>
    <row r="416" spans="1:24" s="14" customFormat="1" ht="12.75" hidden="1" outlineLevel="2">
      <c r="A416" s="14" t="s">
        <v>1215</v>
      </c>
      <c r="B416" s="14" t="s">
        <v>1216</v>
      </c>
      <c r="C416" s="54" t="s">
        <v>68</v>
      </c>
      <c r="D416" s="15"/>
      <c r="E416" s="15"/>
      <c r="F416" s="15">
        <v>285</v>
      </c>
      <c r="G416" s="15">
        <v>0</v>
      </c>
      <c r="H416" s="90">
        <f t="shared" si="136"/>
        <v>285</v>
      </c>
      <c r="I416" s="103" t="str">
        <f t="shared" si="137"/>
        <v>N.M.</v>
      </c>
      <c r="J416" s="104"/>
      <c r="K416" s="15">
        <v>285</v>
      </c>
      <c r="L416" s="15">
        <v>0</v>
      </c>
      <c r="M416" s="90">
        <f t="shared" si="138"/>
        <v>285</v>
      </c>
      <c r="N416" s="103" t="str">
        <f t="shared" si="139"/>
        <v>N.M.</v>
      </c>
      <c r="O416" s="104"/>
      <c r="P416" s="15">
        <v>285</v>
      </c>
      <c r="Q416" s="15">
        <v>0</v>
      </c>
      <c r="R416" s="90">
        <f t="shared" si="140"/>
        <v>285</v>
      </c>
      <c r="S416" s="103" t="str">
        <f t="shared" si="141"/>
        <v>N.M.</v>
      </c>
      <c r="T416" s="104"/>
      <c r="U416" s="15">
        <v>285</v>
      </c>
      <c r="V416" s="15">
        <v>0</v>
      </c>
      <c r="W416" s="90">
        <f t="shared" si="142"/>
        <v>285</v>
      </c>
      <c r="X416" s="103" t="str">
        <f t="shared" si="143"/>
        <v>N.M.</v>
      </c>
    </row>
    <row r="417" spans="1:24" s="14" customFormat="1" ht="12.75" hidden="1" outlineLevel="2">
      <c r="A417" s="14" t="s">
        <v>1217</v>
      </c>
      <c r="B417" s="14" t="s">
        <v>1218</v>
      </c>
      <c r="C417" s="54" t="s">
        <v>69</v>
      </c>
      <c r="D417" s="15"/>
      <c r="E417" s="15"/>
      <c r="F417" s="15">
        <v>0</v>
      </c>
      <c r="G417" s="15">
        <v>0</v>
      </c>
      <c r="H417" s="90">
        <f t="shared" si="136"/>
        <v>0</v>
      </c>
      <c r="I417" s="103">
        <f t="shared" si="137"/>
        <v>0</v>
      </c>
      <c r="J417" s="104"/>
      <c r="K417" s="15">
        <v>0</v>
      </c>
      <c r="L417" s="15">
        <v>0</v>
      </c>
      <c r="M417" s="90">
        <f t="shared" si="138"/>
        <v>0</v>
      </c>
      <c r="N417" s="103">
        <f t="shared" si="139"/>
        <v>0</v>
      </c>
      <c r="O417" s="104"/>
      <c r="P417" s="15">
        <v>0</v>
      </c>
      <c r="Q417" s="15">
        <v>0</v>
      </c>
      <c r="R417" s="90">
        <f t="shared" si="140"/>
        <v>0</v>
      </c>
      <c r="S417" s="103">
        <f t="shared" si="141"/>
        <v>0</v>
      </c>
      <c r="T417" s="104"/>
      <c r="U417" s="15">
        <v>0</v>
      </c>
      <c r="V417" s="15">
        <v>225</v>
      </c>
      <c r="W417" s="90">
        <f t="shared" si="142"/>
        <v>-225</v>
      </c>
      <c r="X417" s="103" t="str">
        <f t="shared" si="143"/>
        <v>N.M.</v>
      </c>
    </row>
    <row r="418" spans="1:24" s="14" customFormat="1" ht="12.75" hidden="1" outlineLevel="2">
      <c r="A418" s="14" t="s">
        <v>1219</v>
      </c>
      <c r="B418" s="14" t="s">
        <v>1220</v>
      </c>
      <c r="C418" s="54" t="s">
        <v>70</v>
      </c>
      <c r="D418" s="15"/>
      <c r="E418" s="15"/>
      <c r="F418" s="15">
        <v>0</v>
      </c>
      <c r="G418" s="15">
        <v>0</v>
      </c>
      <c r="H418" s="90">
        <f t="shared" si="136"/>
        <v>0</v>
      </c>
      <c r="I418" s="103">
        <f t="shared" si="137"/>
        <v>0</v>
      </c>
      <c r="J418" s="104"/>
      <c r="K418" s="15">
        <v>0</v>
      </c>
      <c r="L418" s="15">
        <v>0</v>
      </c>
      <c r="M418" s="90">
        <f t="shared" si="138"/>
        <v>0</v>
      </c>
      <c r="N418" s="103">
        <f t="shared" si="139"/>
        <v>0</v>
      </c>
      <c r="O418" s="104"/>
      <c r="P418" s="15">
        <v>0</v>
      </c>
      <c r="Q418" s="15">
        <v>0</v>
      </c>
      <c r="R418" s="90">
        <f t="shared" si="140"/>
        <v>0</v>
      </c>
      <c r="S418" s="103">
        <f t="shared" si="141"/>
        <v>0</v>
      </c>
      <c r="T418" s="104"/>
      <c r="U418" s="15">
        <v>255.25</v>
      </c>
      <c r="V418" s="15">
        <v>0</v>
      </c>
      <c r="W418" s="90">
        <f t="shared" si="142"/>
        <v>255.25</v>
      </c>
      <c r="X418" s="103" t="str">
        <f t="shared" si="143"/>
        <v>N.M.</v>
      </c>
    </row>
    <row r="419" spans="1:24" s="14" customFormat="1" ht="12.75" hidden="1" outlineLevel="2">
      <c r="A419" s="14" t="s">
        <v>1221</v>
      </c>
      <c r="B419" s="14" t="s">
        <v>1222</v>
      </c>
      <c r="C419" s="54" t="s">
        <v>71</v>
      </c>
      <c r="D419" s="15"/>
      <c r="E419" s="15"/>
      <c r="F419" s="15">
        <v>0</v>
      </c>
      <c r="G419" s="15">
        <v>0</v>
      </c>
      <c r="H419" s="90">
        <f t="shared" si="136"/>
        <v>0</v>
      </c>
      <c r="I419" s="103">
        <f t="shared" si="137"/>
        <v>0</v>
      </c>
      <c r="J419" s="104"/>
      <c r="K419" s="15">
        <v>0</v>
      </c>
      <c r="L419" s="15">
        <v>0</v>
      </c>
      <c r="M419" s="90">
        <f t="shared" si="138"/>
        <v>0</v>
      </c>
      <c r="N419" s="103">
        <f t="shared" si="139"/>
        <v>0</v>
      </c>
      <c r="O419" s="104"/>
      <c r="P419" s="15">
        <v>0</v>
      </c>
      <c r="Q419" s="15">
        <v>0</v>
      </c>
      <c r="R419" s="90">
        <f t="shared" si="140"/>
        <v>0</v>
      </c>
      <c r="S419" s="103">
        <f t="shared" si="141"/>
        <v>0</v>
      </c>
      <c r="T419" s="104"/>
      <c r="U419" s="15">
        <v>0</v>
      </c>
      <c r="V419" s="15">
        <v>167591.44</v>
      </c>
      <c r="W419" s="90">
        <f t="shared" si="142"/>
        <v>-167591.44</v>
      </c>
      <c r="X419" s="103" t="str">
        <f t="shared" si="143"/>
        <v>N.M.</v>
      </c>
    </row>
    <row r="420" spans="1:24" s="14" customFormat="1" ht="12.75" hidden="1" outlineLevel="2">
      <c r="A420" s="14" t="s">
        <v>1223</v>
      </c>
      <c r="B420" s="14" t="s">
        <v>1224</v>
      </c>
      <c r="C420" s="54" t="s">
        <v>71</v>
      </c>
      <c r="D420" s="15"/>
      <c r="E420" s="15"/>
      <c r="F420" s="15">
        <v>0</v>
      </c>
      <c r="G420" s="15">
        <v>62479.56</v>
      </c>
      <c r="H420" s="90">
        <f t="shared" si="136"/>
        <v>-62479.56</v>
      </c>
      <c r="I420" s="103" t="str">
        <f t="shared" si="137"/>
        <v>N.M.</v>
      </c>
      <c r="J420" s="104"/>
      <c r="K420" s="15">
        <v>0</v>
      </c>
      <c r="L420" s="15">
        <v>187438.68</v>
      </c>
      <c r="M420" s="90">
        <f t="shared" si="138"/>
        <v>-187438.68</v>
      </c>
      <c r="N420" s="103" t="str">
        <f t="shared" si="139"/>
        <v>N.M.</v>
      </c>
      <c r="O420" s="104"/>
      <c r="P420" s="15">
        <v>0</v>
      </c>
      <c r="Q420" s="15">
        <v>187438.68</v>
      </c>
      <c r="R420" s="90">
        <f t="shared" si="140"/>
        <v>-187438.68</v>
      </c>
      <c r="S420" s="103" t="str">
        <f t="shared" si="141"/>
        <v>N.M.</v>
      </c>
      <c r="T420" s="104"/>
      <c r="U420" s="15">
        <v>187438.73</v>
      </c>
      <c r="V420" s="15">
        <v>562316.04</v>
      </c>
      <c r="W420" s="90">
        <f t="shared" si="142"/>
        <v>-374877.31000000006</v>
      </c>
      <c r="X420" s="103">
        <f t="shared" si="143"/>
        <v>-0.6666665777486981</v>
      </c>
    </row>
    <row r="421" spans="1:24" s="14" customFormat="1" ht="12.75" hidden="1" outlineLevel="2">
      <c r="A421" s="14" t="s">
        <v>1225</v>
      </c>
      <c r="B421" s="14" t="s">
        <v>1226</v>
      </c>
      <c r="C421" s="54" t="s">
        <v>72</v>
      </c>
      <c r="D421" s="15"/>
      <c r="E421" s="15"/>
      <c r="F421" s="15">
        <v>66612.46</v>
      </c>
      <c r="G421" s="15">
        <v>0</v>
      </c>
      <c r="H421" s="90">
        <f t="shared" si="136"/>
        <v>66612.46</v>
      </c>
      <c r="I421" s="103" t="str">
        <f t="shared" si="137"/>
        <v>N.M.</v>
      </c>
      <c r="J421" s="104"/>
      <c r="K421" s="15">
        <v>199837.38</v>
      </c>
      <c r="L421" s="15">
        <v>0</v>
      </c>
      <c r="M421" s="90">
        <f t="shared" si="138"/>
        <v>199837.38</v>
      </c>
      <c r="N421" s="103" t="str">
        <f t="shared" si="139"/>
        <v>N.M.</v>
      </c>
      <c r="O421" s="104"/>
      <c r="P421" s="15">
        <v>199837.38</v>
      </c>
      <c r="Q421" s="15">
        <v>0</v>
      </c>
      <c r="R421" s="90">
        <f t="shared" si="140"/>
        <v>199837.38</v>
      </c>
      <c r="S421" s="103" t="str">
        <f t="shared" si="141"/>
        <v>N.M.</v>
      </c>
      <c r="T421" s="104"/>
      <c r="U421" s="15">
        <v>599512.14</v>
      </c>
      <c r="V421" s="15">
        <v>0</v>
      </c>
      <c r="W421" s="90">
        <f t="shared" si="142"/>
        <v>599512.14</v>
      </c>
      <c r="X421" s="103" t="str">
        <f t="shared" si="143"/>
        <v>N.M.</v>
      </c>
    </row>
    <row r="422" spans="1:24" s="14" customFormat="1" ht="12.75" hidden="1" outlineLevel="2">
      <c r="A422" s="14" t="s">
        <v>1227</v>
      </c>
      <c r="B422" s="14" t="s">
        <v>1228</v>
      </c>
      <c r="C422" s="54" t="s">
        <v>73</v>
      </c>
      <c r="D422" s="15"/>
      <c r="E422" s="15"/>
      <c r="F422" s="15">
        <v>0</v>
      </c>
      <c r="G422" s="15">
        <v>0</v>
      </c>
      <c r="H422" s="90">
        <f t="shared" si="136"/>
        <v>0</v>
      </c>
      <c r="I422" s="103">
        <f t="shared" si="137"/>
        <v>0</v>
      </c>
      <c r="J422" s="104"/>
      <c r="K422" s="15">
        <v>0</v>
      </c>
      <c r="L422" s="15">
        <v>0</v>
      </c>
      <c r="M422" s="90">
        <f t="shared" si="138"/>
        <v>0</v>
      </c>
      <c r="N422" s="103">
        <f t="shared" si="139"/>
        <v>0</v>
      </c>
      <c r="O422" s="104"/>
      <c r="P422" s="15">
        <v>0</v>
      </c>
      <c r="Q422" s="15">
        <v>0</v>
      </c>
      <c r="R422" s="90">
        <f t="shared" si="140"/>
        <v>0</v>
      </c>
      <c r="S422" s="103">
        <f t="shared" si="141"/>
        <v>0</v>
      </c>
      <c r="T422" s="104"/>
      <c r="U422" s="15">
        <v>0</v>
      </c>
      <c r="V422" s="15">
        <v>-227000</v>
      </c>
      <c r="W422" s="90">
        <f t="shared" si="142"/>
        <v>227000</v>
      </c>
      <c r="X422" s="103" t="str">
        <f t="shared" si="143"/>
        <v>N.M.</v>
      </c>
    </row>
    <row r="423" spans="1:24" s="14" customFormat="1" ht="12.75" hidden="1" outlineLevel="2">
      <c r="A423" s="14" t="s">
        <v>1229</v>
      </c>
      <c r="B423" s="14" t="s">
        <v>1230</v>
      </c>
      <c r="C423" s="54" t="s">
        <v>73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0</v>
      </c>
      <c r="L423" s="15">
        <v>0</v>
      </c>
      <c r="M423" s="90">
        <f t="shared" si="138"/>
        <v>0</v>
      </c>
      <c r="N423" s="103">
        <f t="shared" si="139"/>
        <v>0</v>
      </c>
      <c r="O423" s="104"/>
      <c r="P423" s="15">
        <v>0</v>
      </c>
      <c r="Q423" s="15">
        <v>0</v>
      </c>
      <c r="R423" s="90">
        <f t="shared" si="140"/>
        <v>0</v>
      </c>
      <c r="S423" s="103">
        <f t="shared" si="141"/>
        <v>0</v>
      </c>
      <c r="T423" s="104"/>
      <c r="U423" s="15">
        <v>0</v>
      </c>
      <c r="V423" s="15">
        <v>164843.83000000002</v>
      </c>
      <c r="W423" s="90">
        <f t="shared" si="142"/>
        <v>-164843.83000000002</v>
      </c>
      <c r="X423" s="103" t="str">
        <f t="shared" si="143"/>
        <v>N.M.</v>
      </c>
    </row>
    <row r="424" spans="1:24" s="14" customFormat="1" ht="12.75" hidden="1" outlineLevel="2">
      <c r="A424" s="14" t="s">
        <v>1231</v>
      </c>
      <c r="B424" s="14" t="s">
        <v>1232</v>
      </c>
      <c r="C424" s="54" t="s">
        <v>73</v>
      </c>
      <c r="D424" s="15"/>
      <c r="E424" s="15"/>
      <c r="F424" s="15">
        <v>0</v>
      </c>
      <c r="G424" s="15">
        <v>0</v>
      </c>
      <c r="H424" s="90">
        <f t="shared" si="136"/>
        <v>0</v>
      </c>
      <c r="I424" s="103">
        <f t="shared" si="137"/>
        <v>0</v>
      </c>
      <c r="J424" s="104"/>
      <c r="K424" s="15">
        <v>0</v>
      </c>
      <c r="L424" s="15">
        <v>1513.34</v>
      </c>
      <c r="M424" s="90">
        <f t="shared" si="138"/>
        <v>-1513.34</v>
      </c>
      <c r="N424" s="103" t="str">
        <f t="shared" si="139"/>
        <v>N.M.</v>
      </c>
      <c r="O424" s="104"/>
      <c r="P424" s="15">
        <v>0</v>
      </c>
      <c r="Q424" s="15">
        <v>1513.34</v>
      </c>
      <c r="R424" s="90">
        <f t="shared" si="140"/>
        <v>-1513.34</v>
      </c>
      <c r="S424" s="103" t="str">
        <f t="shared" si="141"/>
        <v>N.M.</v>
      </c>
      <c r="T424" s="104"/>
      <c r="U424" s="15">
        <v>0</v>
      </c>
      <c r="V424" s="15">
        <v>12074.75</v>
      </c>
      <c r="W424" s="90">
        <f t="shared" si="142"/>
        <v>-12074.75</v>
      </c>
      <c r="X424" s="103" t="str">
        <f t="shared" si="143"/>
        <v>N.M.</v>
      </c>
    </row>
    <row r="425" spans="1:24" s="14" customFormat="1" ht="12.75" hidden="1" outlineLevel="2">
      <c r="A425" s="14" t="s">
        <v>1233</v>
      </c>
      <c r="B425" s="14" t="s">
        <v>1234</v>
      </c>
      <c r="C425" s="54" t="s">
        <v>73</v>
      </c>
      <c r="D425" s="15"/>
      <c r="E425" s="15"/>
      <c r="F425" s="15">
        <v>0</v>
      </c>
      <c r="G425" s="15">
        <v>1111.01</v>
      </c>
      <c r="H425" s="90">
        <f t="shared" si="136"/>
        <v>-1111.01</v>
      </c>
      <c r="I425" s="103" t="str">
        <f t="shared" si="137"/>
        <v>N.M.</v>
      </c>
      <c r="J425" s="104"/>
      <c r="K425" s="15">
        <v>1779.68</v>
      </c>
      <c r="L425" s="15">
        <v>3104.14</v>
      </c>
      <c r="M425" s="90">
        <f t="shared" si="138"/>
        <v>-1324.4599999999998</v>
      </c>
      <c r="N425" s="103">
        <f t="shared" si="139"/>
        <v>-0.4266753432512708</v>
      </c>
      <c r="O425" s="104"/>
      <c r="P425" s="15">
        <v>1779.68</v>
      </c>
      <c r="Q425" s="15">
        <v>3104.14</v>
      </c>
      <c r="R425" s="90">
        <f t="shared" si="140"/>
        <v>-1324.4599999999998</v>
      </c>
      <c r="S425" s="103">
        <f t="shared" si="141"/>
        <v>-0.4266753432512708</v>
      </c>
      <c r="T425" s="104"/>
      <c r="U425" s="15">
        <v>12885.82</v>
      </c>
      <c r="V425" s="15">
        <v>3104.14</v>
      </c>
      <c r="W425" s="90">
        <f t="shared" si="142"/>
        <v>9781.68</v>
      </c>
      <c r="X425" s="103">
        <f t="shared" si="143"/>
        <v>3.151172305372825</v>
      </c>
    </row>
    <row r="426" spans="1:24" s="14" customFormat="1" ht="12.75" hidden="1" outlineLevel="2">
      <c r="A426" s="14" t="s">
        <v>1235</v>
      </c>
      <c r="B426" s="14" t="s">
        <v>1236</v>
      </c>
      <c r="C426" s="54" t="s">
        <v>73</v>
      </c>
      <c r="D426" s="15"/>
      <c r="E426" s="15"/>
      <c r="F426" s="15">
        <v>1847.25</v>
      </c>
      <c r="G426" s="15">
        <v>0</v>
      </c>
      <c r="H426" s="90">
        <f t="shared" si="136"/>
        <v>1847.25</v>
      </c>
      <c r="I426" s="103" t="str">
        <f t="shared" si="137"/>
        <v>N.M.</v>
      </c>
      <c r="J426" s="104"/>
      <c r="K426" s="15">
        <v>3806.04</v>
      </c>
      <c r="L426" s="15">
        <v>0</v>
      </c>
      <c r="M426" s="90">
        <f t="shared" si="138"/>
        <v>3806.04</v>
      </c>
      <c r="N426" s="103" t="str">
        <f t="shared" si="139"/>
        <v>N.M.</v>
      </c>
      <c r="O426" s="104"/>
      <c r="P426" s="15">
        <v>3806.04</v>
      </c>
      <c r="Q426" s="15">
        <v>0</v>
      </c>
      <c r="R426" s="90">
        <f t="shared" si="140"/>
        <v>3806.04</v>
      </c>
      <c r="S426" s="103" t="str">
        <f t="shared" si="141"/>
        <v>N.M.</v>
      </c>
      <c r="T426" s="104"/>
      <c r="U426" s="15">
        <v>3806.04</v>
      </c>
      <c r="V426" s="15">
        <v>0</v>
      </c>
      <c r="W426" s="90">
        <f t="shared" si="142"/>
        <v>3806.04</v>
      </c>
      <c r="X426" s="103" t="str">
        <f t="shared" si="143"/>
        <v>N.M.</v>
      </c>
    </row>
    <row r="427" spans="1:24" s="14" customFormat="1" ht="12.75" hidden="1" outlineLevel="2">
      <c r="A427" s="14" t="s">
        <v>1237</v>
      </c>
      <c r="B427" s="14" t="s">
        <v>1238</v>
      </c>
      <c r="C427" s="54" t="s">
        <v>74</v>
      </c>
      <c r="D427" s="15"/>
      <c r="E427" s="15"/>
      <c r="F427" s="15">
        <v>0</v>
      </c>
      <c r="G427" s="15">
        <v>0</v>
      </c>
      <c r="H427" s="90">
        <f t="shared" si="136"/>
        <v>0</v>
      </c>
      <c r="I427" s="103">
        <f t="shared" si="137"/>
        <v>0</v>
      </c>
      <c r="J427" s="104"/>
      <c r="K427" s="15">
        <v>0</v>
      </c>
      <c r="L427" s="15">
        <v>0</v>
      </c>
      <c r="M427" s="90">
        <f t="shared" si="138"/>
        <v>0</v>
      </c>
      <c r="N427" s="103">
        <f t="shared" si="139"/>
        <v>0</v>
      </c>
      <c r="O427" s="104"/>
      <c r="P427" s="15">
        <v>0</v>
      </c>
      <c r="Q427" s="15">
        <v>0</v>
      </c>
      <c r="R427" s="90">
        <f t="shared" si="140"/>
        <v>0</v>
      </c>
      <c r="S427" s="103">
        <f t="shared" si="141"/>
        <v>0</v>
      </c>
      <c r="T427" s="104"/>
      <c r="U427" s="15">
        <v>100</v>
      </c>
      <c r="V427" s="15">
        <v>0</v>
      </c>
      <c r="W427" s="90">
        <f t="shared" si="142"/>
        <v>100</v>
      </c>
      <c r="X427" s="103" t="str">
        <f t="shared" si="143"/>
        <v>N.M.</v>
      </c>
    </row>
    <row r="428" spans="1:24" s="14" customFormat="1" ht="12.75" hidden="1" outlineLevel="2">
      <c r="A428" s="14" t="s">
        <v>1239</v>
      </c>
      <c r="B428" s="14" t="s">
        <v>1240</v>
      </c>
      <c r="C428" s="54" t="s">
        <v>74</v>
      </c>
      <c r="D428" s="15"/>
      <c r="E428" s="15"/>
      <c r="F428" s="15">
        <v>0</v>
      </c>
      <c r="G428" s="15">
        <v>0</v>
      </c>
      <c r="H428" s="90">
        <f t="shared" si="136"/>
        <v>0</v>
      </c>
      <c r="I428" s="103">
        <f t="shared" si="137"/>
        <v>0</v>
      </c>
      <c r="J428" s="104"/>
      <c r="K428" s="15">
        <v>100</v>
      </c>
      <c r="L428" s="15">
        <v>0</v>
      </c>
      <c r="M428" s="90">
        <f t="shared" si="138"/>
        <v>100</v>
      </c>
      <c r="N428" s="103" t="str">
        <f t="shared" si="139"/>
        <v>N.M.</v>
      </c>
      <c r="O428" s="104"/>
      <c r="P428" s="15">
        <v>100</v>
      </c>
      <c r="Q428" s="15">
        <v>0</v>
      </c>
      <c r="R428" s="90">
        <f t="shared" si="140"/>
        <v>100</v>
      </c>
      <c r="S428" s="103" t="str">
        <f t="shared" si="141"/>
        <v>N.M.</v>
      </c>
      <c r="T428" s="104"/>
      <c r="U428" s="15">
        <v>100</v>
      </c>
      <c r="V428" s="15">
        <v>0</v>
      </c>
      <c r="W428" s="90">
        <f t="shared" si="142"/>
        <v>100</v>
      </c>
      <c r="X428" s="103" t="str">
        <f t="shared" si="143"/>
        <v>N.M.</v>
      </c>
    </row>
    <row r="429" spans="1:24" s="14" customFormat="1" ht="12.75" hidden="1" outlineLevel="2">
      <c r="A429" s="14" t="s">
        <v>1241</v>
      </c>
      <c r="B429" s="14" t="s">
        <v>1242</v>
      </c>
      <c r="C429" s="54" t="s">
        <v>75</v>
      </c>
      <c r="D429" s="15"/>
      <c r="E429" s="15"/>
      <c r="F429" s="15">
        <v>0</v>
      </c>
      <c r="G429" s="15">
        <v>0</v>
      </c>
      <c r="H429" s="90">
        <f t="shared" si="136"/>
        <v>0</v>
      </c>
      <c r="I429" s="103">
        <f t="shared" si="137"/>
        <v>0</v>
      </c>
      <c r="J429" s="104"/>
      <c r="K429" s="15">
        <v>0</v>
      </c>
      <c r="L429" s="15">
        <v>0</v>
      </c>
      <c r="M429" s="90">
        <f t="shared" si="138"/>
        <v>0</v>
      </c>
      <c r="N429" s="103">
        <f t="shared" si="139"/>
        <v>0</v>
      </c>
      <c r="O429" s="104"/>
      <c r="P429" s="15">
        <v>0</v>
      </c>
      <c r="Q429" s="15">
        <v>0</v>
      </c>
      <c r="R429" s="90">
        <f t="shared" si="140"/>
        <v>0</v>
      </c>
      <c r="S429" s="103">
        <f t="shared" si="141"/>
        <v>0</v>
      </c>
      <c r="T429" s="104"/>
      <c r="U429" s="15">
        <v>0</v>
      </c>
      <c r="V429" s="15">
        <v>21.93</v>
      </c>
      <c r="W429" s="90">
        <f t="shared" si="142"/>
        <v>-21.93</v>
      </c>
      <c r="X429" s="103" t="str">
        <f t="shared" si="143"/>
        <v>N.M.</v>
      </c>
    </row>
    <row r="430" spans="1:24" s="14" customFormat="1" ht="12.75" hidden="1" outlineLevel="2">
      <c r="A430" s="14" t="s">
        <v>1243</v>
      </c>
      <c r="B430" s="14" t="s">
        <v>1244</v>
      </c>
      <c r="C430" s="54" t="s">
        <v>75</v>
      </c>
      <c r="D430" s="15"/>
      <c r="E430" s="15"/>
      <c r="F430" s="15">
        <v>0</v>
      </c>
      <c r="G430" s="15">
        <v>871.26</v>
      </c>
      <c r="H430" s="90">
        <f t="shared" si="136"/>
        <v>-871.26</v>
      </c>
      <c r="I430" s="103" t="str">
        <f t="shared" si="137"/>
        <v>N.M.</v>
      </c>
      <c r="J430" s="104"/>
      <c r="K430" s="15">
        <v>0</v>
      </c>
      <c r="L430" s="15">
        <v>871.26</v>
      </c>
      <c r="M430" s="90">
        <f t="shared" si="138"/>
        <v>-871.26</v>
      </c>
      <c r="N430" s="103" t="str">
        <f t="shared" si="139"/>
        <v>N.M.</v>
      </c>
      <c r="O430" s="104"/>
      <c r="P430" s="15">
        <v>0</v>
      </c>
      <c r="Q430" s="15">
        <v>871.26</v>
      </c>
      <c r="R430" s="90">
        <f t="shared" si="140"/>
        <v>-871.26</v>
      </c>
      <c r="S430" s="103" t="str">
        <f t="shared" si="141"/>
        <v>N.M.</v>
      </c>
      <c r="T430" s="104"/>
      <c r="U430" s="15">
        <v>0</v>
      </c>
      <c r="V430" s="15">
        <v>952.39</v>
      </c>
      <c r="W430" s="90">
        <f t="shared" si="142"/>
        <v>-952.39</v>
      </c>
      <c r="X430" s="103" t="str">
        <f t="shared" si="143"/>
        <v>N.M.</v>
      </c>
    </row>
    <row r="431" spans="1:24" s="14" customFormat="1" ht="12.75" hidden="1" outlineLevel="2">
      <c r="A431" s="14" t="s">
        <v>1245</v>
      </c>
      <c r="B431" s="14" t="s">
        <v>1246</v>
      </c>
      <c r="C431" s="54" t="s">
        <v>75</v>
      </c>
      <c r="D431" s="15"/>
      <c r="E431" s="15"/>
      <c r="F431" s="15">
        <v>0</v>
      </c>
      <c r="G431" s="15">
        <v>0</v>
      </c>
      <c r="H431" s="90">
        <f t="shared" si="136"/>
        <v>0</v>
      </c>
      <c r="I431" s="103">
        <f t="shared" si="137"/>
        <v>0</v>
      </c>
      <c r="J431" s="104"/>
      <c r="K431" s="15">
        <v>3341.63</v>
      </c>
      <c r="L431" s="15">
        <v>26.75</v>
      </c>
      <c r="M431" s="90">
        <f t="shared" si="138"/>
        <v>3314.88</v>
      </c>
      <c r="N431" s="103" t="str">
        <f t="shared" si="139"/>
        <v>N.M.</v>
      </c>
      <c r="O431" s="104"/>
      <c r="P431" s="15">
        <v>3341.63</v>
      </c>
      <c r="Q431" s="15">
        <v>26.75</v>
      </c>
      <c r="R431" s="90">
        <f t="shared" si="140"/>
        <v>3314.88</v>
      </c>
      <c r="S431" s="103" t="str">
        <f t="shared" si="141"/>
        <v>N.M.</v>
      </c>
      <c r="T431" s="104"/>
      <c r="U431" s="15">
        <v>3635.79</v>
      </c>
      <c r="V431" s="15">
        <v>36943.44</v>
      </c>
      <c r="W431" s="90">
        <f t="shared" si="142"/>
        <v>-33307.65</v>
      </c>
      <c r="X431" s="103">
        <f t="shared" si="143"/>
        <v>-0.9015849633926889</v>
      </c>
    </row>
    <row r="432" spans="1:24" s="14" customFormat="1" ht="12.75" hidden="1" outlineLevel="2">
      <c r="A432" s="14" t="s">
        <v>1247</v>
      </c>
      <c r="B432" s="14" t="s">
        <v>1248</v>
      </c>
      <c r="C432" s="54" t="s">
        <v>76</v>
      </c>
      <c r="D432" s="15"/>
      <c r="E432" s="15"/>
      <c r="F432" s="15">
        <v>0</v>
      </c>
      <c r="G432" s="15">
        <v>8859</v>
      </c>
      <c r="H432" s="90">
        <f t="shared" si="136"/>
        <v>-8859</v>
      </c>
      <c r="I432" s="103" t="str">
        <f t="shared" si="137"/>
        <v>N.M.</v>
      </c>
      <c r="J432" s="104"/>
      <c r="K432" s="15">
        <v>0</v>
      </c>
      <c r="L432" s="15">
        <v>26577</v>
      </c>
      <c r="M432" s="90">
        <f t="shared" si="138"/>
        <v>-26577</v>
      </c>
      <c r="N432" s="103" t="str">
        <f t="shared" si="139"/>
        <v>N.M.</v>
      </c>
      <c r="O432" s="104"/>
      <c r="P432" s="15">
        <v>0</v>
      </c>
      <c r="Q432" s="15">
        <v>26577</v>
      </c>
      <c r="R432" s="90">
        <f t="shared" si="140"/>
        <v>-26577</v>
      </c>
      <c r="S432" s="103" t="str">
        <f t="shared" si="141"/>
        <v>N.M.</v>
      </c>
      <c r="T432" s="104"/>
      <c r="U432" s="15">
        <v>79723</v>
      </c>
      <c r="V432" s="15">
        <v>26577</v>
      </c>
      <c r="W432" s="90">
        <f t="shared" si="142"/>
        <v>53146</v>
      </c>
      <c r="X432" s="103">
        <f t="shared" si="143"/>
        <v>1.9996989878466342</v>
      </c>
    </row>
    <row r="433" spans="1:24" s="14" customFormat="1" ht="12.75" hidden="1" outlineLevel="2">
      <c r="A433" s="14" t="s">
        <v>1249</v>
      </c>
      <c r="B433" s="14" t="s">
        <v>1250</v>
      </c>
      <c r="C433" s="54" t="s">
        <v>76</v>
      </c>
      <c r="D433" s="15"/>
      <c r="E433" s="15"/>
      <c r="F433" s="15">
        <v>6584</v>
      </c>
      <c r="G433" s="15">
        <v>0</v>
      </c>
      <c r="H433" s="90">
        <f t="shared" si="136"/>
        <v>6584</v>
      </c>
      <c r="I433" s="103" t="str">
        <f t="shared" si="137"/>
        <v>N.M.</v>
      </c>
      <c r="J433" s="104"/>
      <c r="K433" s="15">
        <v>19752</v>
      </c>
      <c r="L433" s="15">
        <v>0</v>
      </c>
      <c r="M433" s="90">
        <f t="shared" si="138"/>
        <v>19752</v>
      </c>
      <c r="N433" s="103" t="str">
        <f t="shared" si="139"/>
        <v>N.M.</v>
      </c>
      <c r="O433" s="104"/>
      <c r="P433" s="15">
        <v>19752</v>
      </c>
      <c r="Q433" s="15">
        <v>0</v>
      </c>
      <c r="R433" s="90">
        <f t="shared" si="140"/>
        <v>19752</v>
      </c>
      <c r="S433" s="103" t="str">
        <f t="shared" si="141"/>
        <v>N.M.</v>
      </c>
      <c r="T433" s="104"/>
      <c r="U433" s="15">
        <v>19752</v>
      </c>
      <c r="V433" s="15">
        <v>0</v>
      </c>
      <c r="W433" s="90">
        <f t="shared" si="142"/>
        <v>19752</v>
      </c>
      <c r="X433" s="103" t="str">
        <f t="shared" si="143"/>
        <v>N.M.</v>
      </c>
    </row>
    <row r="434" spans="1:24" s="14" customFormat="1" ht="12.75" hidden="1" outlineLevel="2">
      <c r="A434" s="14" t="s">
        <v>1251</v>
      </c>
      <c r="B434" s="14" t="s">
        <v>1252</v>
      </c>
      <c r="C434" s="54" t="s">
        <v>77</v>
      </c>
      <c r="D434" s="15"/>
      <c r="E434" s="15"/>
      <c r="F434" s="15">
        <v>-64626.64</v>
      </c>
      <c r="G434" s="15">
        <v>-73868.61</v>
      </c>
      <c r="H434" s="90">
        <f t="shared" si="136"/>
        <v>9241.970000000001</v>
      </c>
      <c r="I434" s="103">
        <f t="shared" si="137"/>
        <v>0.12511363081016416</v>
      </c>
      <c r="J434" s="104"/>
      <c r="K434" s="15">
        <v>-212381.55000000002</v>
      </c>
      <c r="L434" s="15">
        <v>-210232.55000000002</v>
      </c>
      <c r="M434" s="90">
        <f t="shared" si="138"/>
        <v>-2149</v>
      </c>
      <c r="N434" s="103">
        <f t="shared" si="139"/>
        <v>-0.010222013670100085</v>
      </c>
      <c r="O434" s="104"/>
      <c r="P434" s="15">
        <v>-212381.55000000002</v>
      </c>
      <c r="Q434" s="15">
        <v>-210232.55000000002</v>
      </c>
      <c r="R434" s="90">
        <f t="shared" si="140"/>
        <v>-2149</v>
      </c>
      <c r="S434" s="103">
        <f t="shared" si="141"/>
        <v>-0.010222013670100085</v>
      </c>
      <c r="T434" s="104"/>
      <c r="U434" s="15">
        <v>-945510.54</v>
      </c>
      <c r="V434" s="15">
        <v>-974020.2810000001</v>
      </c>
      <c r="W434" s="90">
        <f t="shared" si="142"/>
        <v>28509.74100000004</v>
      </c>
      <c r="X434" s="103">
        <f t="shared" si="143"/>
        <v>0.029270171839471212</v>
      </c>
    </row>
    <row r="435" spans="1:24" s="14" customFormat="1" ht="12.75" hidden="1" outlineLevel="2">
      <c r="A435" s="14" t="s">
        <v>1253</v>
      </c>
      <c r="B435" s="14" t="s">
        <v>1254</v>
      </c>
      <c r="C435" s="54" t="s">
        <v>78</v>
      </c>
      <c r="D435" s="15"/>
      <c r="E435" s="15"/>
      <c r="F435" s="15">
        <v>-796.4200000000001</v>
      </c>
      <c r="G435" s="15">
        <v>-923.08</v>
      </c>
      <c r="H435" s="90">
        <f t="shared" si="136"/>
        <v>126.65999999999997</v>
      </c>
      <c r="I435" s="103">
        <f t="shared" si="137"/>
        <v>0.13721454261819124</v>
      </c>
      <c r="J435" s="104"/>
      <c r="K435" s="15">
        <v>-2362.79</v>
      </c>
      <c r="L435" s="15">
        <v>-2499.51</v>
      </c>
      <c r="M435" s="90">
        <f t="shared" si="138"/>
        <v>136.72000000000025</v>
      </c>
      <c r="N435" s="103">
        <f t="shared" si="139"/>
        <v>0.05469872094930616</v>
      </c>
      <c r="O435" s="104"/>
      <c r="P435" s="15">
        <v>-2362.79</v>
      </c>
      <c r="Q435" s="15">
        <v>-2499.51</v>
      </c>
      <c r="R435" s="90">
        <f t="shared" si="140"/>
        <v>136.72000000000025</v>
      </c>
      <c r="S435" s="103">
        <f t="shared" si="141"/>
        <v>0.05469872094930616</v>
      </c>
      <c r="T435" s="104"/>
      <c r="U435" s="15">
        <v>-10286.24</v>
      </c>
      <c r="V435" s="15">
        <v>-11075.144</v>
      </c>
      <c r="W435" s="90">
        <f t="shared" si="142"/>
        <v>788.9040000000005</v>
      </c>
      <c r="X435" s="103">
        <f t="shared" si="143"/>
        <v>0.07123194064113302</v>
      </c>
    </row>
    <row r="436" spans="1:24" s="14" customFormat="1" ht="12.75" hidden="1" outlineLevel="2">
      <c r="A436" s="14" t="s">
        <v>1255</v>
      </c>
      <c r="B436" s="14" t="s">
        <v>1256</v>
      </c>
      <c r="C436" s="54" t="s">
        <v>79</v>
      </c>
      <c r="D436" s="15"/>
      <c r="E436" s="15"/>
      <c r="F436" s="15">
        <v>-1592.82</v>
      </c>
      <c r="G436" s="15">
        <v>-923.08</v>
      </c>
      <c r="H436" s="90">
        <f t="shared" si="136"/>
        <v>-669.7399999999999</v>
      </c>
      <c r="I436" s="103">
        <f t="shared" si="137"/>
        <v>-0.7255492481691727</v>
      </c>
      <c r="J436" s="104"/>
      <c r="K436" s="15">
        <v>-4725.35</v>
      </c>
      <c r="L436" s="15">
        <v>-2499.65</v>
      </c>
      <c r="M436" s="90">
        <f t="shared" si="138"/>
        <v>-2225.7000000000003</v>
      </c>
      <c r="N436" s="103">
        <f t="shared" si="139"/>
        <v>-0.8904046566519314</v>
      </c>
      <c r="O436" s="104"/>
      <c r="P436" s="15">
        <v>-4725.35</v>
      </c>
      <c r="Q436" s="15">
        <v>-2499.65</v>
      </c>
      <c r="R436" s="90">
        <f t="shared" si="140"/>
        <v>-2225.7000000000003</v>
      </c>
      <c r="S436" s="103">
        <f t="shared" si="141"/>
        <v>-0.8904046566519314</v>
      </c>
      <c r="T436" s="104"/>
      <c r="U436" s="15">
        <v>-16879.07</v>
      </c>
      <c r="V436" s="15">
        <v>-11083.392</v>
      </c>
      <c r="W436" s="90">
        <f t="shared" si="142"/>
        <v>-5795.678</v>
      </c>
      <c r="X436" s="103">
        <f t="shared" si="143"/>
        <v>-0.5229155478755962</v>
      </c>
    </row>
    <row r="437" spans="1:24" s="14" customFormat="1" ht="12.75" hidden="1" outlineLevel="2">
      <c r="A437" s="14" t="s">
        <v>1257</v>
      </c>
      <c r="B437" s="14" t="s">
        <v>1258</v>
      </c>
      <c r="C437" s="54" t="s">
        <v>80</v>
      </c>
      <c r="D437" s="15"/>
      <c r="E437" s="15"/>
      <c r="F437" s="15">
        <v>0</v>
      </c>
      <c r="G437" s="15">
        <v>0</v>
      </c>
      <c r="H437" s="90">
        <f t="shared" si="136"/>
        <v>0</v>
      </c>
      <c r="I437" s="103">
        <f t="shared" si="137"/>
        <v>0</v>
      </c>
      <c r="J437" s="104"/>
      <c r="K437" s="15">
        <v>0</v>
      </c>
      <c r="L437" s="15">
        <v>0</v>
      </c>
      <c r="M437" s="90">
        <f t="shared" si="138"/>
        <v>0</v>
      </c>
      <c r="N437" s="103">
        <f t="shared" si="139"/>
        <v>0</v>
      </c>
      <c r="O437" s="104"/>
      <c r="P437" s="15">
        <v>0</v>
      </c>
      <c r="Q437" s="15">
        <v>0</v>
      </c>
      <c r="R437" s="90">
        <f t="shared" si="140"/>
        <v>0</v>
      </c>
      <c r="S437" s="103">
        <f t="shared" si="141"/>
        <v>0</v>
      </c>
      <c r="T437" s="104"/>
      <c r="U437" s="15">
        <v>0</v>
      </c>
      <c r="V437" s="15">
        <v>-864.4300000000001</v>
      </c>
      <c r="W437" s="90">
        <f t="shared" si="142"/>
        <v>864.4300000000001</v>
      </c>
      <c r="X437" s="103" t="str">
        <f t="shared" si="143"/>
        <v>N.M.</v>
      </c>
    </row>
    <row r="438" spans="1:24" s="14" customFormat="1" ht="12.75" hidden="1" outlineLevel="2">
      <c r="A438" s="14" t="s">
        <v>1259</v>
      </c>
      <c r="B438" s="14" t="s">
        <v>1260</v>
      </c>
      <c r="C438" s="54" t="s">
        <v>80</v>
      </c>
      <c r="D438" s="15"/>
      <c r="E438" s="15"/>
      <c r="F438" s="15">
        <v>0</v>
      </c>
      <c r="G438" s="15">
        <v>0</v>
      </c>
      <c r="H438" s="90">
        <f t="shared" si="136"/>
        <v>0</v>
      </c>
      <c r="I438" s="103">
        <f t="shared" si="137"/>
        <v>0</v>
      </c>
      <c r="J438" s="104"/>
      <c r="K438" s="15">
        <v>14699.81</v>
      </c>
      <c r="L438" s="15">
        <v>0</v>
      </c>
      <c r="M438" s="90">
        <f t="shared" si="138"/>
        <v>14699.81</v>
      </c>
      <c r="N438" s="103" t="str">
        <f t="shared" si="139"/>
        <v>N.M.</v>
      </c>
      <c r="O438" s="104"/>
      <c r="P438" s="15">
        <v>14699.81</v>
      </c>
      <c r="Q438" s="15">
        <v>0</v>
      </c>
      <c r="R438" s="90">
        <f t="shared" si="140"/>
        <v>14699.81</v>
      </c>
      <c r="S438" s="103" t="str">
        <f t="shared" si="141"/>
        <v>N.M.</v>
      </c>
      <c r="T438" s="104"/>
      <c r="U438" s="15">
        <v>14699.81</v>
      </c>
      <c r="V438" s="15">
        <v>9014</v>
      </c>
      <c r="W438" s="90">
        <f t="shared" si="142"/>
        <v>5685.8099999999995</v>
      </c>
      <c r="X438" s="103">
        <f t="shared" si="143"/>
        <v>0.6307754603949411</v>
      </c>
    </row>
    <row r="439" spans="1:24" s="14" customFormat="1" ht="12.75" hidden="1" outlineLevel="2">
      <c r="A439" s="14" t="s">
        <v>1261</v>
      </c>
      <c r="B439" s="14" t="s">
        <v>1262</v>
      </c>
      <c r="C439" s="54" t="s">
        <v>80</v>
      </c>
      <c r="D439" s="15"/>
      <c r="E439" s="15"/>
      <c r="F439" s="15">
        <v>0</v>
      </c>
      <c r="G439" s="15">
        <v>2225</v>
      </c>
      <c r="H439" s="90">
        <f t="shared" si="136"/>
        <v>-2225</v>
      </c>
      <c r="I439" s="103" t="str">
        <f t="shared" si="137"/>
        <v>N.M.</v>
      </c>
      <c r="J439" s="104"/>
      <c r="K439" s="15">
        <v>0</v>
      </c>
      <c r="L439" s="15">
        <v>6675</v>
      </c>
      <c r="M439" s="90">
        <f t="shared" si="138"/>
        <v>-6675</v>
      </c>
      <c r="N439" s="103" t="str">
        <f t="shared" si="139"/>
        <v>N.M.</v>
      </c>
      <c r="O439" s="104"/>
      <c r="P439" s="15">
        <v>0</v>
      </c>
      <c r="Q439" s="15">
        <v>6675</v>
      </c>
      <c r="R439" s="90">
        <f t="shared" si="140"/>
        <v>-6675</v>
      </c>
      <c r="S439" s="103" t="str">
        <f t="shared" si="141"/>
        <v>N.M.</v>
      </c>
      <c r="T439" s="104"/>
      <c r="U439" s="15">
        <v>20025</v>
      </c>
      <c r="V439" s="15">
        <v>6675</v>
      </c>
      <c r="W439" s="90">
        <f t="shared" si="142"/>
        <v>13350</v>
      </c>
      <c r="X439" s="103">
        <f t="shared" si="143"/>
        <v>2</v>
      </c>
    </row>
    <row r="440" spans="1:24" s="14" customFormat="1" ht="12.75" hidden="1" outlineLevel="2">
      <c r="A440" s="14" t="s">
        <v>1263</v>
      </c>
      <c r="B440" s="14" t="s">
        <v>1264</v>
      </c>
      <c r="C440" s="54" t="s">
        <v>80</v>
      </c>
      <c r="D440" s="15"/>
      <c r="E440" s="15"/>
      <c r="F440" s="15">
        <v>2063</v>
      </c>
      <c r="G440" s="15">
        <v>0</v>
      </c>
      <c r="H440" s="90">
        <f t="shared" si="136"/>
        <v>2063</v>
      </c>
      <c r="I440" s="103" t="str">
        <f t="shared" si="137"/>
        <v>N.M.</v>
      </c>
      <c r="J440" s="104"/>
      <c r="K440" s="15">
        <v>6189</v>
      </c>
      <c r="L440" s="15">
        <v>0</v>
      </c>
      <c r="M440" s="90">
        <f t="shared" si="138"/>
        <v>6189</v>
      </c>
      <c r="N440" s="103" t="str">
        <f t="shared" si="139"/>
        <v>N.M.</v>
      </c>
      <c r="O440" s="104"/>
      <c r="P440" s="15">
        <v>6189</v>
      </c>
      <c r="Q440" s="15">
        <v>0</v>
      </c>
      <c r="R440" s="90">
        <f t="shared" si="140"/>
        <v>6189</v>
      </c>
      <c r="S440" s="103" t="str">
        <f t="shared" si="141"/>
        <v>N.M.</v>
      </c>
      <c r="T440" s="104"/>
      <c r="U440" s="15">
        <v>6189</v>
      </c>
      <c r="V440" s="15">
        <v>0</v>
      </c>
      <c r="W440" s="90">
        <f t="shared" si="142"/>
        <v>6189</v>
      </c>
      <c r="X440" s="103" t="str">
        <f t="shared" si="143"/>
        <v>N.M.</v>
      </c>
    </row>
    <row r="441" spans="1:24" s="13" customFormat="1" ht="12.75" collapsed="1">
      <c r="A441" s="13" t="s">
        <v>212</v>
      </c>
      <c r="B441" s="11"/>
      <c r="C441" s="52" t="s">
        <v>254</v>
      </c>
      <c r="D441" s="29"/>
      <c r="E441" s="29"/>
      <c r="F441" s="29">
        <v>944946.7599999999</v>
      </c>
      <c r="G441" s="29">
        <v>1054775.14</v>
      </c>
      <c r="H441" s="29">
        <f>+F441-G441</f>
        <v>-109828.38</v>
      </c>
      <c r="I441" s="98">
        <f>IF(G441&lt;0,IF(H441=0,0,IF(OR(G441=0,F441=0),"N.M.",IF(ABS(H441/G441)&gt;=10,"N.M.",H441/(-G441)))),IF(H441=0,0,IF(OR(G441=0,F441=0),"N.M.",IF(ABS(H441/G441)&gt;=10,"N.M.",H441/G441))))</f>
        <v>-0.10412492277737985</v>
      </c>
      <c r="J441" s="115"/>
      <c r="K441" s="29">
        <v>1996851.7949999997</v>
      </c>
      <c r="L441" s="29">
        <v>3039885.840000001</v>
      </c>
      <c r="M441" s="29">
        <f>+K441-L441</f>
        <v>-1043034.0450000011</v>
      </c>
      <c r="N441" s="98">
        <f>IF(L441&lt;0,IF(M441=0,0,IF(OR(L441=0,K441=0),"N.M.",IF(ABS(M441/L441)&gt;=10,"N.M.",M441/(-L441)))),IF(M441=0,0,IF(OR(L441=0,K441=0),"N.M.",IF(ABS(M441/L441)&gt;=10,"N.M.",M441/L441))))</f>
        <v>-0.3431161891921576</v>
      </c>
      <c r="O441" s="115"/>
      <c r="P441" s="29">
        <v>1996851.7949999997</v>
      </c>
      <c r="Q441" s="29">
        <v>3039885.840000001</v>
      </c>
      <c r="R441" s="29">
        <f>+P441-Q441</f>
        <v>-1043034.0450000011</v>
      </c>
      <c r="S441" s="98">
        <f>IF(Q441&lt;0,IF(R441=0,0,IF(OR(Q441=0,P441=0),"N.M.",IF(ABS(R441/Q441)&gt;=10,"N.M.",R441/(-Q441)))),IF(R441=0,0,IF(OR(Q441=0,P441=0),"N.M.",IF(ABS(R441/Q441)&gt;=10,"N.M.",R441/Q441))))</f>
        <v>-0.3431161891921576</v>
      </c>
      <c r="T441" s="115"/>
      <c r="U441" s="29">
        <v>9892652.825000001</v>
      </c>
      <c r="V441" s="29">
        <v>12390017.192999998</v>
      </c>
      <c r="W441" s="29">
        <f>+U441-V441</f>
        <v>-2497364.367999997</v>
      </c>
      <c r="X441" s="98">
        <f>IF(V441&lt;0,IF(W441=0,0,IF(OR(V441=0,U441=0),"N.M.",IF(ABS(W441/V441)&gt;=10,"N.M.",W441/(-V441)))),IF(W441=0,0,IF(OR(V441=0,U441=0),"N.M.",IF(ABS(W441/V441)&gt;=10,"N.M.",W441/V441))))</f>
        <v>-0.2015626232876364</v>
      </c>
    </row>
    <row r="442" spans="2:24" s="30" customFormat="1" ht="4.5" customHeight="1" hidden="1" outlineLevel="1">
      <c r="B442" s="31"/>
      <c r="C442" s="58"/>
      <c r="D442" s="33"/>
      <c r="E442" s="33"/>
      <c r="F442" s="36"/>
      <c r="G442" s="36"/>
      <c r="H442" s="36"/>
      <c r="I442" s="100"/>
      <c r="J442" s="116"/>
      <c r="K442" s="36"/>
      <c r="L442" s="36"/>
      <c r="M442" s="36"/>
      <c r="N442" s="100"/>
      <c r="O442" s="116"/>
      <c r="P442" s="36"/>
      <c r="Q442" s="36"/>
      <c r="R442" s="36"/>
      <c r="S442" s="100"/>
      <c r="T442" s="116"/>
      <c r="U442" s="36"/>
      <c r="V442" s="36"/>
      <c r="W442" s="36"/>
      <c r="X442" s="100"/>
    </row>
    <row r="443" spans="1:24" s="14" customFormat="1" ht="12.75" hidden="1" outlineLevel="2">
      <c r="A443" s="14" t="s">
        <v>1265</v>
      </c>
      <c r="B443" s="14" t="s">
        <v>1266</v>
      </c>
      <c r="C443" s="54" t="s">
        <v>81</v>
      </c>
      <c r="D443" s="15"/>
      <c r="E443" s="15"/>
      <c r="F443" s="15">
        <v>0</v>
      </c>
      <c r="G443" s="15">
        <v>0</v>
      </c>
      <c r="H443" s="90">
        <f aca="true" t="shared" si="144" ref="H443:H448">+F443-G443</f>
        <v>0</v>
      </c>
      <c r="I443" s="103">
        <f aca="true" t="shared" si="145" ref="I443:I448">IF(G443&lt;0,IF(H443=0,0,IF(OR(G443=0,F443=0),"N.M.",IF(ABS(H443/G443)&gt;=10,"N.M.",H443/(-G443)))),IF(H443=0,0,IF(OR(G443=0,F443=0),"N.M.",IF(ABS(H443/G443)&gt;=10,"N.M.",H443/G443))))</f>
        <v>0</v>
      </c>
      <c r="J443" s="104"/>
      <c r="K443" s="15">
        <v>0</v>
      </c>
      <c r="L443" s="15">
        <v>0</v>
      </c>
      <c r="M443" s="90">
        <f aca="true" t="shared" si="146" ref="M443:M448">+K443-L443</f>
        <v>0</v>
      </c>
      <c r="N443" s="103">
        <f aca="true" t="shared" si="147" ref="N443:N448">IF(L443&lt;0,IF(M443=0,0,IF(OR(L443=0,K443=0),"N.M.",IF(ABS(M443/L443)&gt;=10,"N.M.",M443/(-L443)))),IF(M443=0,0,IF(OR(L443=0,K443=0),"N.M.",IF(ABS(M443/L443)&gt;=10,"N.M.",M443/L443))))</f>
        <v>0</v>
      </c>
      <c r="O443" s="104"/>
      <c r="P443" s="15">
        <v>0</v>
      </c>
      <c r="Q443" s="15">
        <v>0</v>
      </c>
      <c r="R443" s="90">
        <f aca="true" t="shared" si="148" ref="R443:R448">+P443-Q443</f>
        <v>0</v>
      </c>
      <c r="S443" s="103">
        <f aca="true" t="shared" si="149" ref="S443:S448">IF(Q443&lt;0,IF(R443=0,0,IF(OR(Q443=0,P443=0),"N.M.",IF(ABS(R443/Q443)&gt;=10,"N.M.",R443/(-Q443)))),IF(R443=0,0,IF(OR(Q443=0,P443=0),"N.M.",IF(ABS(R443/Q443)&gt;=10,"N.M.",R443/Q443))))</f>
        <v>0</v>
      </c>
      <c r="T443" s="104"/>
      <c r="U443" s="15">
        <v>37533</v>
      </c>
      <c r="V443" s="15">
        <v>0</v>
      </c>
      <c r="W443" s="90">
        <f aca="true" t="shared" si="150" ref="W443:W448">+U443-V443</f>
        <v>37533</v>
      </c>
      <c r="X443" s="103" t="str">
        <f aca="true" t="shared" si="151" ref="X443:X448">IF(V443&lt;0,IF(W443=0,0,IF(OR(V443=0,U443=0),"N.M.",IF(ABS(W443/V443)&gt;=10,"N.M.",W443/(-V443)))),IF(W443=0,0,IF(OR(V443=0,U443=0),"N.M.",IF(ABS(W443/V443)&gt;=10,"N.M.",W443/V443))))</f>
        <v>N.M.</v>
      </c>
    </row>
    <row r="444" spans="1:24" s="14" customFormat="1" ht="12.75" hidden="1" outlineLevel="2">
      <c r="A444" s="14" t="s">
        <v>1267</v>
      </c>
      <c r="B444" s="14" t="s">
        <v>1268</v>
      </c>
      <c r="C444" s="54" t="s">
        <v>81</v>
      </c>
      <c r="D444" s="15"/>
      <c r="E444" s="15"/>
      <c r="F444" s="15">
        <v>0</v>
      </c>
      <c r="G444" s="15">
        <v>0</v>
      </c>
      <c r="H444" s="90">
        <f t="shared" si="144"/>
        <v>0</v>
      </c>
      <c r="I444" s="103">
        <f t="shared" si="145"/>
        <v>0</v>
      </c>
      <c r="J444" s="104"/>
      <c r="K444" s="15">
        <v>0</v>
      </c>
      <c r="L444" s="15">
        <v>0</v>
      </c>
      <c r="M444" s="90">
        <f t="shared" si="146"/>
        <v>0</v>
      </c>
      <c r="N444" s="103">
        <f t="shared" si="147"/>
        <v>0</v>
      </c>
      <c r="O444" s="104"/>
      <c r="P444" s="15">
        <v>0</v>
      </c>
      <c r="Q444" s="15">
        <v>0</v>
      </c>
      <c r="R444" s="90">
        <f t="shared" si="148"/>
        <v>0</v>
      </c>
      <c r="S444" s="103">
        <f t="shared" si="149"/>
        <v>0</v>
      </c>
      <c r="T444" s="104"/>
      <c r="U444" s="15">
        <v>0</v>
      </c>
      <c r="V444" s="15">
        <v>-546981.1</v>
      </c>
      <c r="W444" s="90">
        <f t="shared" si="150"/>
        <v>546981.1</v>
      </c>
      <c r="X444" s="103" t="str">
        <f t="shared" si="151"/>
        <v>N.M.</v>
      </c>
    </row>
    <row r="445" spans="1:24" s="14" customFormat="1" ht="12.75" hidden="1" outlineLevel="2">
      <c r="A445" s="14" t="s">
        <v>1269</v>
      </c>
      <c r="B445" s="14" t="s">
        <v>1270</v>
      </c>
      <c r="C445" s="54" t="s">
        <v>81</v>
      </c>
      <c r="D445" s="15"/>
      <c r="E445" s="15"/>
      <c r="F445" s="15">
        <v>0</v>
      </c>
      <c r="G445" s="15">
        <v>0</v>
      </c>
      <c r="H445" s="90">
        <f t="shared" si="144"/>
        <v>0</v>
      </c>
      <c r="I445" s="103">
        <f t="shared" si="145"/>
        <v>0</v>
      </c>
      <c r="J445" s="104"/>
      <c r="K445" s="15">
        <v>0</v>
      </c>
      <c r="L445" s="15">
        <v>0</v>
      </c>
      <c r="M445" s="90">
        <f t="shared" si="146"/>
        <v>0</v>
      </c>
      <c r="N445" s="103">
        <f t="shared" si="147"/>
        <v>0</v>
      </c>
      <c r="O445" s="104"/>
      <c r="P445" s="15">
        <v>0</v>
      </c>
      <c r="Q445" s="15">
        <v>0</v>
      </c>
      <c r="R445" s="90">
        <f t="shared" si="148"/>
        <v>0</v>
      </c>
      <c r="S445" s="103">
        <f t="shared" si="149"/>
        <v>0</v>
      </c>
      <c r="T445" s="104"/>
      <c r="U445" s="15">
        <v>294606.96</v>
      </c>
      <c r="V445" s="15">
        <v>-3444546.5</v>
      </c>
      <c r="W445" s="90">
        <f t="shared" si="150"/>
        <v>3739153.46</v>
      </c>
      <c r="X445" s="103">
        <f t="shared" si="151"/>
        <v>1.085528518775984</v>
      </c>
    </row>
    <row r="446" spans="1:24" s="14" customFormat="1" ht="12.75" hidden="1" outlineLevel="2">
      <c r="A446" s="14" t="s">
        <v>1271</v>
      </c>
      <c r="B446" s="14" t="s">
        <v>1272</v>
      </c>
      <c r="C446" s="54" t="s">
        <v>82</v>
      </c>
      <c r="D446" s="15"/>
      <c r="E446" s="15"/>
      <c r="F446" s="15">
        <v>0</v>
      </c>
      <c r="G446" s="15">
        <v>-85901.69</v>
      </c>
      <c r="H446" s="90">
        <f t="shared" si="144"/>
        <v>85901.69</v>
      </c>
      <c r="I446" s="103" t="str">
        <f t="shared" si="145"/>
        <v>N.M.</v>
      </c>
      <c r="J446" s="104"/>
      <c r="K446" s="15">
        <v>0</v>
      </c>
      <c r="L446" s="15">
        <v>637846.58</v>
      </c>
      <c r="M446" s="90">
        <f t="shared" si="146"/>
        <v>-637846.58</v>
      </c>
      <c r="N446" s="103" t="str">
        <f t="shared" si="147"/>
        <v>N.M.</v>
      </c>
      <c r="O446" s="104"/>
      <c r="P446" s="15">
        <v>0</v>
      </c>
      <c r="Q446" s="15">
        <v>637846.58</v>
      </c>
      <c r="R446" s="90">
        <f t="shared" si="148"/>
        <v>-637846.58</v>
      </c>
      <c r="S446" s="103" t="str">
        <f t="shared" si="149"/>
        <v>N.M.</v>
      </c>
      <c r="T446" s="104"/>
      <c r="U446" s="15">
        <v>2220663.46</v>
      </c>
      <c r="V446" s="15">
        <v>637846.58</v>
      </c>
      <c r="W446" s="90">
        <f t="shared" si="150"/>
        <v>1582816.88</v>
      </c>
      <c r="X446" s="103">
        <f t="shared" si="151"/>
        <v>2.481500927699573</v>
      </c>
    </row>
    <row r="447" spans="1:24" s="14" customFormat="1" ht="12.75" hidden="1" outlineLevel="2">
      <c r="A447" s="14" t="s">
        <v>1273</v>
      </c>
      <c r="B447" s="14" t="s">
        <v>1274</v>
      </c>
      <c r="C447" s="54" t="s">
        <v>82</v>
      </c>
      <c r="D447" s="15"/>
      <c r="E447" s="15"/>
      <c r="F447" s="15">
        <v>242112.95</v>
      </c>
      <c r="G447" s="15">
        <v>0</v>
      </c>
      <c r="H447" s="90">
        <f t="shared" si="144"/>
        <v>242112.95</v>
      </c>
      <c r="I447" s="103" t="str">
        <f t="shared" si="145"/>
        <v>N.M.</v>
      </c>
      <c r="J447" s="104"/>
      <c r="K447" s="15">
        <v>1842319.62</v>
      </c>
      <c r="L447" s="15">
        <v>0</v>
      </c>
      <c r="M447" s="90">
        <f t="shared" si="146"/>
        <v>1842319.62</v>
      </c>
      <c r="N447" s="103" t="str">
        <f t="shared" si="147"/>
        <v>N.M.</v>
      </c>
      <c r="O447" s="104"/>
      <c r="P447" s="15">
        <v>1842319.62</v>
      </c>
      <c r="Q447" s="15">
        <v>0</v>
      </c>
      <c r="R447" s="90">
        <f t="shared" si="148"/>
        <v>1842319.62</v>
      </c>
      <c r="S447" s="103" t="str">
        <f t="shared" si="149"/>
        <v>N.M.</v>
      </c>
      <c r="T447" s="104"/>
      <c r="U447" s="15">
        <v>1842319.62</v>
      </c>
      <c r="V447" s="15">
        <v>0</v>
      </c>
      <c r="W447" s="90">
        <f t="shared" si="150"/>
        <v>1842319.62</v>
      </c>
      <c r="X447" s="103" t="str">
        <f t="shared" si="151"/>
        <v>N.M.</v>
      </c>
    </row>
    <row r="448" spans="1:24" s="13" customFormat="1" ht="12.75" collapsed="1">
      <c r="A448" s="13" t="s">
        <v>391</v>
      </c>
      <c r="B448" s="11"/>
      <c r="C448" s="52" t="s">
        <v>256</v>
      </c>
      <c r="D448" s="29"/>
      <c r="E448" s="29"/>
      <c r="F448" s="29">
        <v>242112.95</v>
      </c>
      <c r="G448" s="29">
        <v>-85901.69</v>
      </c>
      <c r="H448" s="29">
        <f t="shared" si="144"/>
        <v>328014.64</v>
      </c>
      <c r="I448" s="98">
        <f t="shared" si="145"/>
        <v>3.818488786425506</v>
      </c>
      <c r="J448" s="115"/>
      <c r="K448" s="29">
        <v>1842319.62</v>
      </c>
      <c r="L448" s="29">
        <v>637846.58</v>
      </c>
      <c r="M448" s="29">
        <f t="shared" si="146"/>
        <v>1204473.04</v>
      </c>
      <c r="N448" s="98">
        <f t="shared" si="147"/>
        <v>1.8883428676532217</v>
      </c>
      <c r="O448" s="115"/>
      <c r="P448" s="29">
        <v>1842319.62</v>
      </c>
      <c r="Q448" s="29">
        <v>637846.58</v>
      </c>
      <c r="R448" s="29">
        <f t="shared" si="148"/>
        <v>1204473.04</v>
      </c>
      <c r="S448" s="98">
        <f t="shared" si="149"/>
        <v>1.8883428676532217</v>
      </c>
      <c r="T448" s="115"/>
      <c r="U448" s="29">
        <v>4395123.04</v>
      </c>
      <c r="V448" s="29">
        <v>-3353681.02</v>
      </c>
      <c r="W448" s="29">
        <f t="shared" si="150"/>
        <v>7748804.0600000005</v>
      </c>
      <c r="X448" s="98">
        <f t="shared" si="151"/>
        <v>2.310536993169374</v>
      </c>
    </row>
    <row r="449" spans="2:24" s="30" customFormat="1" ht="4.5" customHeight="1" hidden="1" outlineLevel="1">
      <c r="B449" s="31"/>
      <c r="C449" s="58"/>
      <c r="D449" s="33"/>
      <c r="E449" s="33"/>
      <c r="F449" s="36"/>
      <c r="G449" s="36"/>
      <c r="H449" s="36"/>
      <c r="I449" s="100"/>
      <c r="J449" s="116"/>
      <c r="K449" s="36"/>
      <c r="L449" s="36"/>
      <c r="M449" s="36"/>
      <c r="N449" s="100"/>
      <c r="O449" s="116"/>
      <c r="P449" s="36"/>
      <c r="Q449" s="36"/>
      <c r="R449" s="36"/>
      <c r="S449" s="100"/>
      <c r="T449" s="116"/>
      <c r="U449" s="36"/>
      <c r="V449" s="36"/>
      <c r="W449" s="36"/>
      <c r="X449" s="100"/>
    </row>
    <row r="450" spans="1:24" s="14" customFormat="1" ht="12.75" hidden="1" outlineLevel="2">
      <c r="A450" s="14" t="s">
        <v>1275</v>
      </c>
      <c r="B450" s="14" t="s">
        <v>1276</v>
      </c>
      <c r="C450" s="54" t="s">
        <v>83</v>
      </c>
      <c r="D450" s="15"/>
      <c r="E450" s="15"/>
      <c r="F450" s="15">
        <v>-104542.91</v>
      </c>
      <c r="G450" s="15">
        <v>-476058.53</v>
      </c>
      <c r="H450" s="90">
        <f aca="true" t="shared" si="152" ref="H450:H455">+F450-G450</f>
        <v>371515.62</v>
      </c>
      <c r="I450" s="103">
        <f aca="true" t="shared" si="153" ref="I450:I455">IF(G450&lt;0,IF(H450=0,0,IF(OR(G450=0,F450=0),"N.M.",IF(ABS(H450/G450)&gt;=10,"N.M.",H450/(-G450)))),IF(H450=0,0,IF(OR(G450=0,F450=0),"N.M.",IF(ABS(H450/G450)&gt;=10,"N.M.",H450/G450))))</f>
        <v>0.7803990404289153</v>
      </c>
      <c r="J450" s="104"/>
      <c r="K450" s="15">
        <v>5457478.86</v>
      </c>
      <c r="L450" s="15">
        <v>4872665.58</v>
      </c>
      <c r="M450" s="90">
        <f aca="true" t="shared" si="154" ref="M450:M455">+K450-L450</f>
        <v>584813.2800000003</v>
      </c>
      <c r="N450" s="103">
        <f aca="true" t="shared" si="155" ref="N450:N455">IF(L450&lt;0,IF(M450=0,0,IF(OR(L450=0,K450=0),"N.M.",IF(ABS(M450/L450)&gt;=10,"N.M.",M450/(-L450)))),IF(M450=0,0,IF(OR(L450=0,K450=0),"N.M.",IF(ABS(M450/L450)&gt;=10,"N.M.",M450/L450))))</f>
        <v>0.12001917028748775</v>
      </c>
      <c r="O450" s="104"/>
      <c r="P450" s="15">
        <v>5457478.86</v>
      </c>
      <c r="Q450" s="15">
        <v>4872665.58</v>
      </c>
      <c r="R450" s="90">
        <f aca="true" t="shared" si="156" ref="R450:R455">+P450-Q450</f>
        <v>584813.2800000003</v>
      </c>
      <c r="S450" s="103">
        <f aca="true" t="shared" si="157" ref="S450:S455">IF(Q450&lt;0,IF(R450=0,0,IF(OR(Q450=0,P450=0),"N.M.",IF(ABS(R450/Q450)&gt;=10,"N.M.",R450/(-Q450)))),IF(R450=0,0,IF(OR(Q450=0,P450=0),"N.M.",IF(ABS(R450/Q450)&gt;=10,"N.M.",R450/Q450))))</f>
        <v>0.12001917028748775</v>
      </c>
      <c r="T450" s="104"/>
      <c r="U450" s="15">
        <v>15252066.39</v>
      </c>
      <c r="V450" s="15">
        <v>-24481592.590000004</v>
      </c>
      <c r="W450" s="90">
        <f aca="true" t="shared" si="158" ref="W450:W455">+U450-V450</f>
        <v>39733658.980000004</v>
      </c>
      <c r="X450" s="103">
        <f aca="true" t="shared" si="159" ref="X450:X455">IF(V450&lt;0,IF(W450=0,0,IF(OR(V450=0,U450=0),"N.M.",IF(ABS(W450/V450)&gt;=10,"N.M.",W450/(-V450)))),IF(W450=0,0,IF(OR(V450=0,U450=0),"N.M.",IF(ABS(W450/V450)&gt;=10,"N.M.",W450/V450))))</f>
        <v>1.6230013972305875</v>
      </c>
    </row>
    <row r="451" spans="1:24" s="14" customFormat="1" ht="12.75" hidden="1" outlineLevel="2">
      <c r="A451" s="14" t="s">
        <v>1277</v>
      </c>
      <c r="B451" s="14" t="s">
        <v>1278</v>
      </c>
      <c r="C451" s="54" t="s">
        <v>84</v>
      </c>
      <c r="D451" s="15"/>
      <c r="E451" s="15"/>
      <c r="F451" s="15">
        <v>5852184.17</v>
      </c>
      <c r="G451" s="15">
        <v>2714651.0700000003</v>
      </c>
      <c r="H451" s="90">
        <f t="shared" si="152"/>
        <v>3137533.0999999996</v>
      </c>
      <c r="I451" s="103">
        <f t="shared" si="153"/>
        <v>1.1557776742187347</v>
      </c>
      <c r="J451" s="104"/>
      <c r="K451" s="15">
        <v>12545522.57</v>
      </c>
      <c r="L451" s="15">
        <v>8477476.24</v>
      </c>
      <c r="M451" s="90">
        <f t="shared" si="154"/>
        <v>4068046.33</v>
      </c>
      <c r="N451" s="103">
        <f t="shared" si="155"/>
        <v>0.4798652588143379</v>
      </c>
      <c r="O451" s="104"/>
      <c r="P451" s="15">
        <v>12545522.57</v>
      </c>
      <c r="Q451" s="15">
        <v>8477476.24</v>
      </c>
      <c r="R451" s="90">
        <f t="shared" si="156"/>
        <v>4068046.33</v>
      </c>
      <c r="S451" s="103">
        <f t="shared" si="157"/>
        <v>0.4798652588143379</v>
      </c>
      <c r="T451" s="104"/>
      <c r="U451" s="15">
        <v>67478103.37</v>
      </c>
      <c r="V451" s="15">
        <v>102891036.36</v>
      </c>
      <c r="W451" s="90">
        <f t="shared" si="158"/>
        <v>-35412932.989999995</v>
      </c>
      <c r="X451" s="103">
        <f t="shared" si="159"/>
        <v>-0.3441789901512466</v>
      </c>
    </row>
    <row r="452" spans="1:24" s="14" customFormat="1" ht="12.75" hidden="1" outlineLevel="2">
      <c r="A452" s="14" t="s">
        <v>1279</v>
      </c>
      <c r="B452" s="14" t="s">
        <v>1280</v>
      </c>
      <c r="C452" s="54" t="s">
        <v>85</v>
      </c>
      <c r="D452" s="15"/>
      <c r="E452" s="15"/>
      <c r="F452" s="15">
        <v>-2782558.3200000003</v>
      </c>
      <c r="G452" s="15">
        <v>-2352670.5</v>
      </c>
      <c r="H452" s="90">
        <f t="shared" si="152"/>
        <v>-429887.8200000003</v>
      </c>
      <c r="I452" s="103">
        <f t="shared" si="153"/>
        <v>-0.18272334353663222</v>
      </c>
      <c r="J452" s="104"/>
      <c r="K452" s="15">
        <v>-10170739.39</v>
      </c>
      <c r="L452" s="15">
        <v>-7415834.61</v>
      </c>
      <c r="M452" s="90">
        <f t="shared" si="154"/>
        <v>-2754904.7800000003</v>
      </c>
      <c r="N452" s="103">
        <f t="shared" si="155"/>
        <v>-0.37148951195393504</v>
      </c>
      <c r="O452" s="104"/>
      <c r="P452" s="15">
        <v>-10170739.39</v>
      </c>
      <c r="Q452" s="15">
        <v>-7415834.61</v>
      </c>
      <c r="R452" s="90">
        <f t="shared" si="156"/>
        <v>-2754904.7800000003</v>
      </c>
      <c r="S452" s="103">
        <f t="shared" si="157"/>
        <v>-0.37148951195393504</v>
      </c>
      <c r="T452" s="104"/>
      <c r="U452" s="15">
        <v>-65031644.49</v>
      </c>
      <c r="V452" s="15">
        <v>-60898918.12</v>
      </c>
      <c r="W452" s="90">
        <f t="shared" si="158"/>
        <v>-4132726.370000005</v>
      </c>
      <c r="X452" s="103">
        <f t="shared" si="159"/>
        <v>-0.06786206549444043</v>
      </c>
    </row>
    <row r="453" spans="1:24" s="14" customFormat="1" ht="12.75" hidden="1" outlineLevel="2">
      <c r="A453" s="14" t="s">
        <v>1281</v>
      </c>
      <c r="B453" s="14" t="s">
        <v>1282</v>
      </c>
      <c r="C453" s="54" t="s">
        <v>86</v>
      </c>
      <c r="D453" s="15"/>
      <c r="E453" s="15"/>
      <c r="F453" s="15">
        <v>-29947.84</v>
      </c>
      <c r="G453" s="15">
        <v>-58687</v>
      </c>
      <c r="H453" s="90">
        <f t="shared" si="152"/>
        <v>28739.16</v>
      </c>
      <c r="I453" s="103">
        <f t="shared" si="153"/>
        <v>0.4897023190825907</v>
      </c>
      <c r="J453" s="104"/>
      <c r="K453" s="15">
        <v>-89843.52</v>
      </c>
      <c r="L453" s="15">
        <v>-176061</v>
      </c>
      <c r="M453" s="90">
        <f t="shared" si="154"/>
        <v>86217.48</v>
      </c>
      <c r="N453" s="103">
        <f t="shared" si="155"/>
        <v>0.48970231908259065</v>
      </c>
      <c r="O453" s="104"/>
      <c r="P453" s="15">
        <v>-89843.52</v>
      </c>
      <c r="Q453" s="15">
        <v>-176061</v>
      </c>
      <c r="R453" s="90">
        <f t="shared" si="156"/>
        <v>86217.48</v>
      </c>
      <c r="S453" s="103">
        <f t="shared" si="157"/>
        <v>0.48970231908259065</v>
      </c>
      <c r="T453" s="104"/>
      <c r="U453" s="15">
        <v>-618005.52</v>
      </c>
      <c r="V453" s="15">
        <v>-792529</v>
      </c>
      <c r="W453" s="90">
        <f t="shared" si="158"/>
        <v>174523.47999999998</v>
      </c>
      <c r="X453" s="103">
        <f t="shared" si="159"/>
        <v>0.2202108440195879</v>
      </c>
    </row>
    <row r="454" spans="1:24" s="13" customFormat="1" ht="12.75" collapsed="1">
      <c r="A454" s="13" t="s">
        <v>213</v>
      </c>
      <c r="B454" s="11"/>
      <c r="C454" s="52" t="s">
        <v>255</v>
      </c>
      <c r="D454" s="29"/>
      <c r="E454" s="29"/>
      <c r="F454" s="129">
        <v>2935135.0999999996</v>
      </c>
      <c r="G454" s="129">
        <v>-172764.95999999996</v>
      </c>
      <c r="H454" s="129">
        <f t="shared" si="152"/>
        <v>3107900.0599999996</v>
      </c>
      <c r="I454" s="99" t="str">
        <f t="shared" si="153"/>
        <v>N.M.</v>
      </c>
      <c r="J454" s="115"/>
      <c r="K454" s="129">
        <v>7742418.52</v>
      </c>
      <c r="L454" s="129">
        <v>5758246.21</v>
      </c>
      <c r="M454" s="129">
        <f t="shared" si="154"/>
        <v>1984172.3099999996</v>
      </c>
      <c r="N454" s="99">
        <f t="shared" si="155"/>
        <v>0.3445792759875753</v>
      </c>
      <c r="O454" s="115"/>
      <c r="P454" s="129">
        <v>7742418.52</v>
      </c>
      <c r="Q454" s="129">
        <v>5758246.21</v>
      </c>
      <c r="R454" s="129">
        <f t="shared" si="156"/>
        <v>1984172.3099999996</v>
      </c>
      <c r="S454" s="99">
        <f t="shared" si="157"/>
        <v>0.3445792759875753</v>
      </c>
      <c r="T454" s="115"/>
      <c r="U454" s="129">
        <v>17080519.749999996</v>
      </c>
      <c r="V454" s="129">
        <v>16717996.650000006</v>
      </c>
      <c r="W454" s="129">
        <f t="shared" si="158"/>
        <v>362523.0999999903</v>
      </c>
      <c r="X454" s="99">
        <f t="shared" si="159"/>
        <v>0.02168460178510624</v>
      </c>
    </row>
    <row r="455" spans="1:24" s="13" customFormat="1" ht="12.75">
      <c r="A455" s="13" t="s">
        <v>214</v>
      </c>
      <c r="B455" s="11"/>
      <c r="C455" s="51" t="s">
        <v>271</v>
      </c>
      <c r="D455" s="29"/>
      <c r="E455" s="29"/>
      <c r="F455" s="29">
        <v>53282317.57500001</v>
      </c>
      <c r="G455" s="29">
        <v>46218800.12399997</v>
      </c>
      <c r="H455" s="29">
        <f t="shared" si="152"/>
        <v>7063517.451000042</v>
      </c>
      <c r="I455" s="98">
        <f t="shared" si="153"/>
        <v>0.1528277980399621</v>
      </c>
      <c r="J455" s="115"/>
      <c r="K455" s="29">
        <v>172620292.83500004</v>
      </c>
      <c r="L455" s="29">
        <v>162814958.35999995</v>
      </c>
      <c r="M455" s="29">
        <f t="shared" si="154"/>
        <v>9805334.475000083</v>
      </c>
      <c r="N455" s="98">
        <f t="shared" si="155"/>
        <v>0.06022379377034585</v>
      </c>
      <c r="O455" s="115"/>
      <c r="P455" s="29">
        <v>172620292.83500004</v>
      </c>
      <c r="Q455" s="29">
        <v>162814958.35999995</v>
      </c>
      <c r="R455" s="29">
        <f t="shared" si="156"/>
        <v>9805334.475000083</v>
      </c>
      <c r="S455" s="98">
        <f t="shared" si="157"/>
        <v>0.06022379377034585</v>
      </c>
      <c r="T455" s="115"/>
      <c r="U455" s="29">
        <v>649911263.3989999</v>
      </c>
      <c r="V455" s="29">
        <v>591170834.7820002</v>
      </c>
      <c r="W455" s="29">
        <f t="shared" si="158"/>
        <v>58740428.616999745</v>
      </c>
      <c r="X455" s="98">
        <f t="shared" si="159"/>
        <v>0.0993628663001632</v>
      </c>
    </row>
    <row r="456" spans="6:24" ht="5.25" customHeight="1">
      <c r="F456" s="36" t="str">
        <f>IF(ABS(F156+F185+F191+F344+F381+F395+F441+F448+F454-F455)&gt;$C$570,$C$571," ")</f>
        <v> </v>
      </c>
      <c r="G456" s="36" t="str">
        <f>IF(ABS(G156+G185+G191+G344+G381+G395+G441+G448+G454-G455)&gt;$C$570,$C$571," ")</f>
        <v> </v>
      </c>
      <c r="H456" s="36" t="str">
        <f>IF(ABS(H156+H185+H191+H344+H381+H395+H441+H448+H454-H455)&gt;$C$570,$C$571," ")</f>
        <v> </v>
      </c>
      <c r="I456" s="100"/>
      <c r="K456" s="36" t="str">
        <f>IF(ABS(K156+K185+K191+K344+K381+K395+K441+K448+K454-K455)&gt;$C$570,$C$571," ")</f>
        <v> </v>
      </c>
      <c r="L456" s="36" t="str">
        <f>IF(ABS(L156+L185+L191+L344+L381+L395+L441+L448+L454-L455)&gt;$C$570,$C$571," ")</f>
        <v> </v>
      </c>
      <c r="M456" s="36" t="str">
        <f>IF(ABS(M156+M185+M191+M344+M381+M395+M441+M448+M454-M455)&gt;$C$570,$C$571," ")</f>
        <v> </v>
      </c>
      <c r="N456" s="100"/>
      <c r="P456" s="36" t="str">
        <f>IF(ABS(P156+P185+P191+P344+P381+P395+P441+P448+P454-P455)&gt;$C$570,$C$571," ")</f>
        <v> </v>
      </c>
      <c r="Q456" s="36" t="str">
        <f>IF(ABS(Q156+Q185+Q191+Q344+Q381+Q395+Q441+Q448+Q454-Q455)&gt;$C$570,$C$571," ")</f>
        <v> </v>
      </c>
      <c r="R456" s="36" t="str">
        <f>IF(ABS(R156+R185+R191+R344+R381+R395+R441+R448+R454-R455)&gt;$C$570,$C$571," ")</f>
        <v> </v>
      </c>
      <c r="S456" s="100"/>
      <c r="U456" s="36" t="str">
        <f>IF(ABS(U156+U185+U191+U344+U381+U395+U441+U448+U454-U455)&gt;$C$570,$C$571," ")</f>
        <v> </v>
      </c>
      <c r="V456" s="36" t="str">
        <f>IF(ABS(V156+V185+V191+V344+V381+V395+V441+V448+V454-V455)&gt;$C$570,$C$571," ")</f>
        <v> </v>
      </c>
      <c r="W456" s="36" t="str">
        <f>IF(ABS(W156+W185+W191+W344+W381+W395+W441+W448+W454-W455)&gt;$C$570,$C$571," ")</f>
        <v> </v>
      </c>
      <c r="X456" s="100"/>
    </row>
    <row r="457" spans="1:24" ht="12.75">
      <c r="A457" s="37" t="s">
        <v>215</v>
      </c>
      <c r="C457" s="12" t="s">
        <v>216</v>
      </c>
      <c r="D457" s="34"/>
      <c r="E457" s="34"/>
      <c r="F457" s="34">
        <v>8622432.250000004</v>
      </c>
      <c r="G457" s="34">
        <v>2690874.7449999885</v>
      </c>
      <c r="H457" s="29">
        <f>(+F457-G457)</f>
        <v>5931557.505000016</v>
      </c>
      <c r="I457" s="98">
        <f>IF(G457&lt;0,IF(H457=0,0,IF(OR(G457=0,F457=0),"N.M.",IF(ABS(H457/G457)&gt;=10,"N.M.",H457/(-G457)))),IF(H457=0,0,IF(OR(G457=0,F457=0),"N.M.",IF(ABS(H457/G457)&gt;=10,"N.M.",H457/G457))))</f>
        <v>2.2043231540307318</v>
      </c>
      <c r="J457" s="115"/>
      <c r="K457" s="34">
        <v>25911826.08299994</v>
      </c>
      <c r="L457" s="34">
        <v>18620082.67999995</v>
      </c>
      <c r="M457" s="29">
        <f>(+K457-L457)</f>
        <v>7291743.40299999</v>
      </c>
      <c r="N457" s="98">
        <f>IF(L457&lt;0,IF(M457=0,0,IF(OR(L457=0,K457=0),"N.M.",IF(ABS(M457/L457)&gt;=10,"N.M.",M457/(-L457)))),IF(M457=0,0,IF(OR(L457=0,K457=0),"N.M.",IF(ABS(M457/L457)&gt;=10,"N.M.",M457/L457))))</f>
        <v>0.39160639231919936</v>
      </c>
      <c r="O457" s="115"/>
      <c r="P457" s="34">
        <v>25911826.08299994</v>
      </c>
      <c r="Q457" s="34">
        <v>18620082.67999995</v>
      </c>
      <c r="R457" s="29">
        <f>(+P457-Q457)</f>
        <v>7291743.40299999</v>
      </c>
      <c r="S457" s="98">
        <f>IF(Q457&lt;0,IF(R457=0,0,IF(OR(Q457=0,P457=0),"N.M.",IF(ABS(R457/Q457)&gt;=10,"N.M.",R457/(-Q457)))),IF(R457=0,0,IF(OR(Q457=0,P457=0),"N.M.",IF(ABS(R457/Q457)&gt;=10,"N.M.",R457/Q457))))</f>
        <v>0.39160639231919936</v>
      </c>
      <c r="T457" s="115"/>
      <c r="U457" s="34">
        <v>78222207.06899993</v>
      </c>
      <c r="V457" s="34">
        <v>58062472.51700008</v>
      </c>
      <c r="W457" s="29">
        <f>(+U457-V457)</f>
        <v>20159734.551999852</v>
      </c>
      <c r="X457" s="98">
        <f>IF(V457&lt;0,IF(W457=0,0,IF(OR(V457=0,U457=0),"N.M.",IF(ABS(W457/V457)&gt;=10,"N.M.",W457/(-V457)))),IF(W457=0,0,IF(OR(V457=0,U457=0),"N.M.",IF(ABS(W457/V457)&gt;=10,"N.M.",W457/V457))))</f>
        <v>0.3472076485564285</v>
      </c>
    </row>
    <row r="458" spans="1:24" ht="12.75">
      <c r="A458" s="37"/>
      <c r="C458" s="12"/>
      <c r="D458" s="34"/>
      <c r="E458" s="34"/>
      <c r="F458" s="34"/>
      <c r="G458" s="34"/>
      <c r="H458" s="29"/>
      <c r="I458" s="98">
        <f>IF(G458&lt;0,IF(H458=0,0,IF(OR(G458=0,F458=0),"N.M.",IF(ABS(H458/G458)&gt;=10,"N.M.",H458/(-G458)))),IF(H458=0,0,IF(OR(G458=0,F458=0),"N.M.",IF(ABS(H458/G458)&gt;=10,"N.M.",H458/G458))))</f>
        <v>0</v>
      </c>
      <c r="J458" s="115"/>
      <c r="K458" s="34"/>
      <c r="L458" s="34"/>
      <c r="M458" s="29"/>
      <c r="N458" s="98">
        <f>IF(L458&lt;0,IF(M458=0,0,IF(OR(L458=0,K458=0),"N.M.",IF(ABS(M458/L458)&gt;=10,"N.M.",M458/(-L458)))),IF(M458=0,0,IF(OR(L458=0,K458=0),"N.M.",IF(ABS(M458/L458)&gt;=10,"N.M.",M458/L458))))</f>
        <v>0</v>
      </c>
      <c r="O458" s="115"/>
      <c r="P458" s="34"/>
      <c r="Q458" s="34"/>
      <c r="R458" s="29"/>
      <c r="S458" s="98">
        <f>IF(Q458&lt;0,IF(R458=0,0,IF(OR(Q458=0,P458=0),"N.M.",IF(ABS(R458/Q458)&gt;=10,"N.M.",R458/(-Q458)))),IF(R458=0,0,IF(OR(Q458=0,P458=0),"N.M.",IF(ABS(R458/Q458)&gt;=10,"N.M.",R458/Q458))))</f>
        <v>0</v>
      </c>
      <c r="T458" s="115"/>
      <c r="U458" s="34"/>
      <c r="V458" s="34"/>
      <c r="W458" s="29"/>
      <c r="X458" s="98">
        <f>IF(V458&lt;0,IF(W458=0,0,IF(OR(V458=0,U458=0),"N.M.",IF(ABS(W458/V458)&gt;=10,"N.M.",W458/(-V458)))),IF(W458=0,0,IF(OR(V458=0,U458=0),"N.M.",IF(ABS(W458/V458)&gt;=10,"N.M.",W458/V458))))</f>
        <v>0</v>
      </c>
    </row>
    <row r="459" spans="2:24" s="30" customFormat="1" ht="4.5" customHeight="1" hidden="1" outlineLevel="1">
      <c r="B459" s="31"/>
      <c r="C459" s="58"/>
      <c r="D459" s="33"/>
      <c r="E459" s="33"/>
      <c r="F459" s="36"/>
      <c r="G459" s="36"/>
      <c r="H459" s="36"/>
      <c r="I459" s="100"/>
      <c r="J459" s="116"/>
      <c r="K459" s="36"/>
      <c r="L459" s="36"/>
      <c r="M459" s="36"/>
      <c r="N459" s="100"/>
      <c r="O459" s="116"/>
      <c r="P459" s="36"/>
      <c r="Q459" s="36"/>
      <c r="R459" s="36"/>
      <c r="S459" s="100"/>
      <c r="T459" s="116"/>
      <c r="U459" s="36"/>
      <c r="V459" s="36"/>
      <c r="W459" s="36"/>
      <c r="X459" s="100"/>
    </row>
    <row r="460" spans="1:24" s="14" customFormat="1" ht="12.75" hidden="1" outlineLevel="2">
      <c r="A460" s="14" t="s">
        <v>1283</v>
      </c>
      <c r="B460" s="14" t="s">
        <v>1284</v>
      </c>
      <c r="C460" s="54" t="s">
        <v>87</v>
      </c>
      <c r="D460" s="15"/>
      <c r="E460" s="15"/>
      <c r="F460" s="15">
        <v>74764.5</v>
      </c>
      <c r="G460" s="15">
        <v>60650.66</v>
      </c>
      <c r="H460" s="90">
        <f aca="true" t="shared" si="160" ref="H460:H472">+F460-G460</f>
        <v>14113.839999999997</v>
      </c>
      <c r="I460" s="103">
        <f aca="true" t="shared" si="161" ref="I460:I472">IF(G460&lt;0,IF(H460=0,0,IF(OR(G460=0,F460=0),"N.M.",IF(ABS(H460/G460)&gt;=10,"N.M.",H460/(-G460)))),IF(H460=0,0,IF(OR(G460=0,F460=0),"N.M.",IF(ABS(H460/G460)&gt;=10,"N.M.",H460/G460))))</f>
        <v>0.2327071131624948</v>
      </c>
      <c r="J460" s="104"/>
      <c r="K460" s="15">
        <v>234664.85</v>
      </c>
      <c r="L460" s="15">
        <v>217838.6</v>
      </c>
      <c r="M460" s="90">
        <f aca="true" t="shared" si="162" ref="M460:M472">+K460-L460</f>
        <v>16826.25</v>
      </c>
      <c r="N460" s="103">
        <f aca="true" t="shared" si="163" ref="N460:N472">IF(L460&lt;0,IF(M460=0,0,IF(OR(L460=0,K460=0),"N.M.",IF(ABS(M460/L460)&gt;=10,"N.M.",M460/(-L460)))),IF(M460=0,0,IF(OR(L460=0,K460=0),"N.M.",IF(ABS(M460/L460)&gt;=10,"N.M.",M460/L460))))</f>
        <v>0.07724182032018201</v>
      </c>
      <c r="O460" s="104"/>
      <c r="P460" s="15">
        <v>234664.85</v>
      </c>
      <c r="Q460" s="15">
        <v>217838.6</v>
      </c>
      <c r="R460" s="90">
        <f aca="true" t="shared" si="164" ref="R460:R472">+P460-Q460</f>
        <v>16826.25</v>
      </c>
      <c r="S460" s="103">
        <f aca="true" t="shared" si="165" ref="S460:S472">IF(Q460&lt;0,IF(R460=0,0,IF(OR(Q460=0,P460=0),"N.M.",IF(ABS(R460/Q460)&gt;=10,"N.M.",R460/(-Q460)))),IF(R460=0,0,IF(OR(Q460=0,P460=0),"N.M.",IF(ABS(R460/Q460)&gt;=10,"N.M.",R460/Q460))))</f>
        <v>0.07724182032018201</v>
      </c>
      <c r="T460" s="104"/>
      <c r="U460" s="15">
        <v>784850.9299999999</v>
      </c>
      <c r="V460" s="15">
        <v>630259.13</v>
      </c>
      <c r="W460" s="90">
        <f aca="true" t="shared" si="166" ref="W460:W472">+U460-V460</f>
        <v>154591.79999999993</v>
      </c>
      <c r="X460" s="103">
        <f aca="true" t="shared" si="167" ref="X460:X472">IF(V460&lt;0,IF(W460=0,0,IF(OR(V460=0,U460=0),"N.M.",IF(ABS(W460/V460)&gt;=10,"N.M.",W460/(-V460)))),IF(W460=0,0,IF(OR(V460=0,U460=0),"N.M.",IF(ABS(W460/V460)&gt;=10,"N.M.",W460/V460))))</f>
        <v>0.24528292037594113</v>
      </c>
    </row>
    <row r="461" spans="1:24" ht="12.75" hidden="1" outlineLevel="1">
      <c r="A461" s="9" t="s">
        <v>333</v>
      </c>
      <c r="C461" s="66" t="s">
        <v>329</v>
      </c>
      <c r="D461" s="28"/>
      <c r="E461" s="28"/>
      <c r="F461" s="17">
        <v>74764.5</v>
      </c>
      <c r="G461" s="17">
        <v>60650.66</v>
      </c>
      <c r="H461" s="35">
        <f t="shared" si="160"/>
        <v>14113.839999999997</v>
      </c>
      <c r="I461" s="95">
        <f t="shared" si="161"/>
        <v>0.2327071131624948</v>
      </c>
      <c r="K461" s="17">
        <v>234664.85</v>
      </c>
      <c r="L461" s="17">
        <v>217838.6</v>
      </c>
      <c r="M461" s="35">
        <f t="shared" si="162"/>
        <v>16826.25</v>
      </c>
      <c r="N461" s="95">
        <f t="shared" si="163"/>
        <v>0.07724182032018201</v>
      </c>
      <c r="P461" s="17">
        <v>234664.85</v>
      </c>
      <c r="Q461" s="17">
        <v>217838.6</v>
      </c>
      <c r="R461" s="35">
        <f t="shared" si="164"/>
        <v>16826.25</v>
      </c>
      <c r="S461" s="95">
        <f t="shared" si="165"/>
        <v>0.07724182032018201</v>
      </c>
      <c r="U461" s="17">
        <v>784850.9299999999</v>
      </c>
      <c r="V461" s="17">
        <v>630259.13</v>
      </c>
      <c r="W461" s="35">
        <f t="shared" si="166"/>
        <v>154591.79999999993</v>
      </c>
      <c r="X461" s="95">
        <f t="shared" si="167"/>
        <v>0.24528292037594113</v>
      </c>
    </row>
    <row r="462" spans="1:24" ht="12.75" hidden="1" outlineLevel="1">
      <c r="A462" s="9" t="s">
        <v>334</v>
      </c>
      <c r="C462" s="66" t="s">
        <v>330</v>
      </c>
      <c r="D462" s="28"/>
      <c r="E462" s="28"/>
      <c r="F462" s="17">
        <v>0</v>
      </c>
      <c r="G462" s="17">
        <v>0</v>
      </c>
      <c r="H462" s="35">
        <f t="shared" si="160"/>
        <v>0</v>
      </c>
      <c r="I462" s="95">
        <f t="shared" si="161"/>
        <v>0</v>
      </c>
      <c r="K462" s="17">
        <v>0</v>
      </c>
      <c r="L462" s="17">
        <v>0</v>
      </c>
      <c r="M462" s="35">
        <f t="shared" si="162"/>
        <v>0</v>
      </c>
      <c r="N462" s="95">
        <f t="shared" si="163"/>
        <v>0</v>
      </c>
      <c r="P462" s="17">
        <v>0</v>
      </c>
      <c r="Q462" s="17">
        <v>0</v>
      </c>
      <c r="R462" s="35">
        <f t="shared" si="164"/>
        <v>0</v>
      </c>
      <c r="S462" s="95">
        <f t="shared" si="165"/>
        <v>0</v>
      </c>
      <c r="U462" s="17">
        <v>0</v>
      </c>
      <c r="V462" s="17">
        <v>0</v>
      </c>
      <c r="W462" s="35">
        <f t="shared" si="166"/>
        <v>0</v>
      </c>
      <c r="X462" s="95">
        <f t="shared" si="167"/>
        <v>0</v>
      </c>
    </row>
    <row r="463" spans="1:24" s="14" customFormat="1" ht="12.75" hidden="1" outlineLevel="2">
      <c r="A463" s="14" t="s">
        <v>1285</v>
      </c>
      <c r="B463" s="14" t="s">
        <v>1286</v>
      </c>
      <c r="C463" s="54" t="s">
        <v>88</v>
      </c>
      <c r="D463" s="15"/>
      <c r="E463" s="15"/>
      <c r="F463" s="15">
        <v>2132.82</v>
      </c>
      <c r="G463" s="15">
        <v>2407.33</v>
      </c>
      <c r="H463" s="90">
        <f t="shared" si="160"/>
        <v>-274.50999999999976</v>
      </c>
      <c r="I463" s="103">
        <f t="shared" si="161"/>
        <v>-0.11403089730115928</v>
      </c>
      <c r="J463" s="104"/>
      <c r="K463" s="15">
        <v>6456.4800000000005</v>
      </c>
      <c r="L463" s="15">
        <v>6901.47</v>
      </c>
      <c r="M463" s="90">
        <f t="shared" si="162"/>
        <v>-444.9899999999998</v>
      </c>
      <c r="N463" s="103">
        <f t="shared" si="163"/>
        <v>-0.06447756782250734</v>
      </c>
      <c r="O463" s="104"/>
      <c r="P463" s="15">
        <v>6456.4800000000005</v>
      </c>
      <c r="Q463" s="15">
        <v>6901.47</v>
      </c>
      <c r="R463" s="90">
        <f t="shared" si="164"/>
        <v>-444.9899999999998</v>
      </c>
      <c r="S463" s="103">
        <f t="shared" si="165"/>
        <v>-0.06447756782250734</v>
      </c>
      <c r="T463" s="104"/>
      <c r="U463" s="15">
        <v>41662.82000000001</v>
      </c>
      <c r="V463" s="15">
        <v>33937.79</v>
      </c>
      <c r="W463" s="90">
        <f t="shared" si="166"/>
        <v>7725.030000000006</v>
      </c>
      <c r="X463" s="103">
        <f t="shared" si="167"/>
        <v>0.22762324830226147</v>
      </c>
    </row>
    <row r="464" spans="1:24" s="14" customFormat="1" ht="12.75" hidden="1" outlineLevel="2">
      <c r="A464" s="14" t="s">
        <v>1287</v>
      </c>
      <c r="B464" s="14" t="s">
        <v>1288</v>
      </c>
      <c r="C464" s="54" t="s">
        <v>89</v>
      </c>
      <c r="D464" s="15"/>
      <c r="E464" s="15"/>
      <c r="F464" s="15">
        <v>31771.68</v>
      </c>
      <c r="G464" s="15">
        <v>315.84000000000003</v>
      </c>
      <c r="H464" s="90">
        <f t="shared" si="160"/>
        <v>31455.84</v>
      </c>
      <c r="I464" s="103" t="str">
        <f t="shared" si="161"/>
        <v>N.M.</v>
      </c>
      <c r="J464" s="104"/>
      <c r="K464" s="15">
        <v>65743.53</v>
      </c>
      <c r="L464" s="15">
        <v>474.25</v>
      </c>
      <c r="M464" s="90">
        <f t="shared" si="162"/>
        <v>65269.28</v>
      </c>
      <c r="N464" s="103" t="str">
        <f t="shared" si="163"/>
        <v>N.M.</v>
      </c>
      <c r="O464" s="104"/>
      <c r="P464" s="15">
        <v>65743.53</v>
      </c>
      <c r="Q464" s="15">
        <v>474.25</v>
      </c>
      <c r="R464" s="90">
        <f t="shared" si="164"/>
        <v>65269.28</v>
      </c>
      <c r="S464" s="103" t="str">
        <f t="shared" si="165"/>
        <v>N.M.</v>
      </c>
      <c r="T464" s="104"/>
      <c r="U464" s="15">
        <v>115982.92</v>
      </c>
      <c r="V464" s="15">
        <v>22721.59</v>
      </c>
      <c r="W464" s="90">
        <f t="shared" si="166"/>
        <v>93261.33</v>
      </c>
      <c r="X464" s="103">
        <f t="shared" si="167"/>
        <v>4.104524815384839</v>
      </c>
    </row>
    <row r="465" spans="1:24" s="14" customFormat="1" ht="12.75" hidden="1" outlineLevel="2">
      <c r="A465" s="14" t="s">
        <v>1289</v>
      </c>
      <c r="B465" s="14" t="s">
        <v>1290</v>
      </c>
      <c r="C465" s="54" t="s">
        <v>90</v>
      </c>
      <c r="D465" s="15"/>
      <c r="E465" s="15"/>
      <c r="F465" s="15">
        <v>11367.210000000001</v>
      </c>
      <c r="G465" s="15">
        <v>12554.59</v>
      </c>
      <c r="H465" s="90">
        <f t="shared" si="160"/>
        <v>-1187.3799999999992</v>
      </c>
      <c r="I465" s="103">
        <f t="shared" si="161"/>
        <v>-0.09457736174578375</v>
      </c>
      <c r="J465" s="104"/>
      <c r="K465" s="15">
        <v>34408.14</v>
      </c>
      <c r="L465" s="15">
        <v>37948.15</v>
      </c>
      <c r="M465" s="90">
        <f t="shared" si="162"/>
        <v>-3540.010000000002</v>
      </c>
      <c r="N465" s="103">
        <f t="shared" si="163"/>
        <v>-0.0932854434274135</v>
      </c>
      <c r="O465" s="104"/>
      <c r="P465" s="15">
        <v>34408.14</v>
      </c>
      <c r="Q465" s="15">
        <v>37948.15</v>
      </c>
      <c r="R465" s="90">
        <f t="shared" si="164"/>
        <v>-3540.010000000002</v>
      </c>
      <c r="S465" s="103">
        <f t="shared" si="165"/>
        <v>-0.0932854434274135</v>
      </c>
      <c r="T465" s="104"/>
      <c r="U465" s="15">
        <v>143025.49</v>
      </c>
      <c r="V465" s="15">
        <v>156796.16</v>
      </c>
      <c r="W465" s="90">
        <f t="shared" si="166"/>
        <v>-13770.670000000013</v>
      </c>
      <c r="X465" s="103">
        <f t="shared" si="167"/>
        <v>-0.0878253013339103</v>
      </c>
    </row>
    <row r="466" spans="1:24" ht="12.75" hidden="1" outlineLevel="1">
      <c r="A466" s="9" t="s">
        <v>335</v>
      </c>
      <c r="C466" s="66" t="s">
        <v>331</v>
      </c>
      <c r="D466" s="28"/>
      <c r="E466" s="28"/>
      <c r="F466" s="17">
        <v>45271.71</v>
      </c>
      <c r="G466" s="17">
        <v>15277.76</v>
      </c>
      <c r="H466" s="35">
        <f t="shared" si="160"/>
        <v>29993.949999999997</v>
      </c>
      <c r="I466" s="95">
        <f t="shared" si="161"/>
        <v>1.9632426481368994</v>
      </c>
      <c r="K466" s="17">
        <v>106608.15</v>
      </c>
      <c r="L466" s="17">
        <v>45323.87</v>
      </c>
      <c r="M466" s="35">
        <f t="shared" si="162"/>
        <v>61284.27999999999</v>
      </c>
      <c r="N466" s="95">
        <f t="shared" si="163"/>
        <v>1.3521413771595405</v>
      </c>
      <c r="P466" s="17">
        <v>106608.15</v>
      </c>
      <c r="Q466" s="17">
        <v>45323.87</v>
      </c>
      <c r="R466" s="35">
        <f t="shared" si="164"/>
        <v>61284.27999999999</v>
      </c>
      <c r="S466" s="95">
        <f t="shared" si="165"/>
        <v>1.3521413771595405</v>
      </c>
      <c r="U466" s="17">
        <v>300671.23000000004</v>
      </c>
      <c r="V466" s="17">
        <v>213455.54</v>
      </c>
      <c r="W466" s="35">
        <f t="shared" si="166"/>
        <v>87215.69000000003</v>
      </c>
      <c r="X466" s="95">
        <f t="shared" si="167"/>
        <v>0.4085894889399452</v>
      </c>
    </row>
    <row r="467" spans="1:24" ht="12.75" hidden="1" outlineLevel="1">
      <c r="A467" s="9" t="s">
        <v>336</v>
      </c>
      <c r="C467" s="66" t="s">
        <v>376</v>
      </c>
      <c r="D467" s="28"/>
      <c r="E467" s="28"/>
      <c r="F467" s="17">
        <v>0</v>
      </c>
      <c r="G467" s="17">
        <v>0</v>
      </c>
      <c r="H467" s="35">
        <f t="shared" si="160"/>
        <v>0</v>
      </c>
      <c r="I467" s="95">
        <f t="shared" si="161"/>
        <v>0</v>
      </c>
      <c r="K467" s="17">
        <v>0</v>
      </c>
      <c r="L467" s="17">
        <v>0</v>
      </c>
      <c r="M467" s="35">
        <f t="shared" si="162"/>
        <v>0</v>
      </c>
      <c r="N467" s="95">
        <f t="shared" si="163"/>
        <v>0</v>
      </c>
      <c r="P467" s="17">
        <v>0</v>
      </c>
      <c r="Q467" s="17">
        <v>0</v>
      </c>
      <c r="R467" s="35">
        <f t="shared" si="164"/>
        <v>0</v>
      </c>
      <c r="S467" s="95">
        <f t="shared" si="165"/>
        <v>0</v>
      </c>
      <c r="U467" s="17">
        <v>0</v>
      </c>
      <c r="V467" s="17">
        <v>0</v>
      </c>
      <c r="W467" s="35">
        <f t="shared" si="166"/>
        <v>0</v>
      </c>
      <c r="X467" s="95">
        <f t="shared" si="167"/>
        <v>0</v>
      </c>
    </row>
    <row r="468" spans="1:24" ht="12.75" hidden="1" outlineLevel="1">
      <c r="A468" s="35" t="s">
        <v>349</v>
      </c>
      <c r="C468" s="76" t="s">
        <v>353</v>
      </c>
      <c r="D468" s="28"/>
      <c r="E468" s="28"/>
      <c r="F468" s="17">
        <v>0</v>
      </c>
      <c r="G468" s="17">
        <v>0</v>
      </c>
      <c r="H468" s="35">
        <f t="shared" si="160"/>
        <v>0</v>
      </c>
      <c r="I468" s="95">
        <f t="shared" si="161"/>
        <v>0</v>
      </c>
      <c r="K468" s="17">
        <v>0</v>
      </c>
      <c r="L468" s="17">
        <v>0</v>
      </c>
      <c r="M468" s="35">
        <f t="shared" si="162"/>
        <v>0</v>
      </c>
      <c r="N468" s="95">
        <f t="shared" si="163"/>
        <v>0</v>
      </c>
      <c r="P468" s="17">
        <v>0</v>
      </c>
      <c r="Q468" s="17">
        <v>0</v>
      </c>
      <c r="R468" s="35">
        <f t="shared" si="164"/>
        <v>0</v>
      </c>
      <c r="S468" s="95">
        <f t="shared" si="165"/>
        <v>0</v>
      </c>
      <c r="U468" s="17">
        <v>0</v>
      </c>
      <c r="V468" s="17">
        <v>0</v>
      </c>
      <c r="W468" s="35">
        <f t="shared" si="166"/>
        <v>0</v>
      </c>
      <c r="X468" s="95">
        <f t="shared" si="167"/>
        <v>0</v>
      </c>
    </row>
    <row r="469" spans="1:24" ht="12.75" hidden="1" outlineLevel="1">
      <c r="A469" s="35" t="s">
        <v>350</v>
      </c>
      <c r="C469" s="76" t="s">
        <v>354</v>
      </c>
      <c r="D469" s="28"/>
      <c r="E469" s="28"/>
      <c r="F469" s="17">
        <v>0</v>
      </c>
      <c r="G469" s="17">
        <v>0</v>
      </c>
      <c r="H469" s="35">
        <f t="shared" si="160"/>
        <v>0</v>
      </c>
      <c r="I469" s="95">
        <f t="shared" si="161"/>
        <v>0</v>
      </c>
      <c r="K469" s="17">
        <v>0</v>
      </c>
      <c r="L469" s="17">
        <v>0</v>
      </c>
      <c r="M469" s="35">
        <f t="shared" si="162"/>
        <v>0</v>
      </c>
      <c r="N469" s="95">
        <f t="shared" si="163"/>
        <v>0</v>
      </c>
      <c r="P469" s="17">
        <v>0</v>
      </c>
      <c r="Q469" s="17">
        <v>0</v>
      </c>
      <c r="R469" s="35">
        <f t="shared" si="164"/>
        <v>0</v>
      </c>
      <c r="S469" s="95">
        <f t="shared" si="165"/>
        <v>0</v>
      </c>
      <c r="U469" s="17">
        <v>0</v>
      </c>
      <c r="V469" s="17">
        <v>0</v>
      </c>
      <c r="W469" s="35">
        <f t="shared" si="166"/>
        <v>0</v>
      </c>
      <c r="X469" s="95">
        <f t="shared" si="167"/>
        <v>0</v>
      </c>
    </row>
    <row r="470" spans="1:24" s="14" customFormat="1" ht="12.75" hidden="1" outlineLevel="2">
      <c r="A470" s="14" t="s">
        <v>1291</v>
      </c>
      <c r="B470" s="14" t="s">
        <v>1292</v>
      </c>
      <c r="C470" s="54" t="s">
        <v>91</v>
      </c>
      <c r="D470" s="15"/>
      <c r="E470" s="15"/>
      <c r="F470" s="15">
        <v>5000</v>
      </c>
      <c r="G470" s="15">
        <v>5600</v>
      </c>
      <c r="H470" s="90">
        <f t="shared" si="160"/>
        <v>-600</v>
      </c>
      <c r="I470" s="103">
        <f t="shared" si="161"/>
        <v>-0.10714285714285714</v>
      </c>
      <c r="J470" s="104"/>
      <c r="K470" s="15">
        <v>14200</v>
      </c>
      <c r="L470" s="15">
        <v>14800</v>
      </c>
      <c r="M470" s="90">
        <f t="shared" si="162"/>
        <v>-600</v>
      </c>
      <c r="N470" s="103">
        <f t="shared" si="163"/>
        <v>-0.04054054054054054</v>
      </c>
      <c r="O470" s="104"/>
      <c r="P470" s="15">
        <v>14200</v>
      </c>
      <c r="Q470" s="15">
        <v>14800</v>
      </c>
      <c r="R470" s="90">
        <f t="shared" si="164"/>
        <v>-600</v>
      </c>
      <c r="S470" s="103">
        <f t="shared" si="165"/>
        <v>-0.04054054054054054</v>
      </c>
      <c r="T470" s="104"/>
      <c r="U470" s="15">
        <v>55600</v>
      </c>
      <c r="V470" s="15">
        <v>60700</v>
      </c>
      <c r="W470" s="90">
        <f t="shared" si="166"/>
        <v>-5100</v>
      </c>
      <c r="X470" s="103">
        <f t="shared" si="167"/>
        <v>-0.08401976935749589</v>
      </c>
    </row>
    <row r="471" spans="1:24" s="14" customFormat="1" ht="12.75" hidden="1" outlineLevel="2">
      <c r="A471" s="14" t="s">
        <v>1293</v>
      </c>
      <c r="B471" s="14" t="s">
        <v>1294</v>
      </c>
      <c r="C471" s="54" t="s">
        <v>92</v>
      </c>
      <c r="D471" s="15"/>
      <c r="E471" s="15"/>
      <c r="F471" s="15">
        <v>-555.8100000000001</v>
      </c>
      <c r="G471" s="15">
        <v>-555.8100000000001</v>
      </c>
      <c r="H471" s="90">
        <f t="shared" si="160"/>
        <v>0</v>
      </c>
      <c r="I471" s="103">
        <f t="shared" si="161"/>
        <v>0</v>
      </c>
      <c r="J471" s="104"/>
      <c r="K471" s="15">
        <v>-1667.43</v>
      </c>
      <c r="L471" s="15">
        <v>-1667.43</v>
      </c>
      <c r="M471" s="90">
        <f t="shared" si="162"/>
        <v>0</v>
      </c>
      <c r="N471" s="103">
        <f t="shared" si="163"/>
        <v>0</v>
      </c>
      <c r="O471" s="104"/>
      <c r="P471" s="15">
        <v>-1667.43</v>
      </c>
      <c r="Q471" s="15">
        <v>-1667.43</v>
      </c>
      <c r="R471" s="90">
        <f t="shared" si="164"/>
        <v>0</v>
      </c>
      <c r="S471" s="103">
        <f t="shared" si="165"/>
        <v>0</v>
      </c>
      <c r="T471" s="104"/>
      <c r="U471" s="15">
        <v>-6669.72</v>
      </c>
      <c r="V471" s="15">
        <v>-6669.72</v>
      </c>
      <c r="W471" s="90">
        <f t="shared" si="166"/>
        <v>0</v>
      </c>
      <c r="X471" s="103">
        <f t="shared" si="167"/>
        <v>0</v>
      </c>
    </row>
    <row r="472" spans="1:24" ht="12.75" hidden="1" outlineLevel="1">
      <c r="A472" s="35" t="s">
        <v>351</v>
      </c>
      <c r="C472" s="76" t="s">
        <v>380</v>
      </c>
      <c r="D472" s="28"/>
      <c r="E472" s="28"/>
      <c r="F472" s="17">
        <v>4444.19</v>
      </c>
      <c r="G472" s="17">
        <v>5044.19</v>
      </c>
      <c r="H472" s="35">
        <f t="shared" si="160"/>
        <v>-600</v>
      </c>
      <c r="I472" s="95">
        <f t="shared" si="161"/>
        <v>-0.11894873111441084</v>
      </c>
      <c r="K472" s="17">
        <v>12532.57</v>
      </c>
      <c r="L472" s="17">
        <v>13132.57</v>
      </c>
      <c r="M472" s="35">
        <f t="shared" si="162"/>
        <v>-600</v>
      </c>
      <c r="N472" s="95">
        <f t="shared" si="163"/>
        <v>-0.04568793465407</v>
      </c>
      <c r="P472" s="17">
        <v>12532.57</v>
      </c>
      <c r="Q472" s="17">
        <v>13132.57</v>
      </c>
      <c r="R472" s="35">
        <f t="shared" si="164"/>
        <v>-600</v>
      </c>
      <c r="S472" s="95">
        <f t="shared" si="165"/>
        <v>-0.04568793465407</v>
      </c>
      <c r="U472" s="17">
        <v>48930.28</v>
      </c>
      <c r="V472" s="17">
        <v>54030.28</v>
      </c>
      <c r="W472" s="35">
        <f t="shared" si="166"/>
        <v>-5100</v>
      </c>
      <c r="X472" s="95">
        <f t="shared" si="167"/>
        <v>-0.0943915152762488</v>
      </c>
    </row>
    <row r="473" spans="1:24" s="14" customFormat="1" ht="12.75" hidden="1" outlineLevel="2">
      <c r="A473" s="14" t="s">
        <v>1295</v>
      </c>
      <c r="B473" s="14" t="s">
        <v>1296</v>
      </c>
      <c r="C473" s="54" t="s">
        <v>93</v>
      </c>
      <c r="D473" s="15"/>
      <c r="E473" s="15"/>
      <c r="F473" s="15">
        <v>0</v>
      </c>
      <c r="G473" s="15">
        <v>0</v>
      </c>
      <c r="H473" s="90">
        <f aca="true" t="shared" si="168" ref="H473:H491">+F473-G473</f>
        <v>0</v>
      </c>
      <c r="I473" s="103">
        <f aca="true" t="shared" si="169" ref="I473:I491">IF(G473&lt;0,IF(H473=0,0,IF(OR(G473=0,F473=0),"N.M.",IF(ABS(H473/G473)&gt;=10,"N.M.",H473/(-G473)))),IF(H473=0,0,IF(OR(G473=0,F473=0),"N.M.",IF(ABS(H473/G473)&gt;=10,"N.M.",H473/G473))))</f>
        <v>0</v>
      </c>
      <c r="J473" s="104"/>
      <c r="K473" s="15">
        <v>0</v>
      </c>
      <c r="L473" s="15">
        <v>0</v>
      </c>
      <c r="M473" s="90">
        <f aca="true" t="shared" si="170" ref="M473:M491">+K473-L473</f>
        <v>0</v>
      </c>
      <c r="N473" s="103">
        <f aca="true" t="shared" si="171" ref="N473:N491">IF(L473&lt;0,IF(M473=0,0,IF(OR(L473=0,K473=0),"N.M.",IF(ABS(M473/L473)&gt;=10,"N.M.",M473/(-L473)))),IF(M473=0,0,IF(OR(L473=0,K473=0),"N.M.",IF(ABS(M473/L473)&gt;=10,"N.M.",M473/L473))))</f>
        <v>0</v>
      </c>
      <c r="O473" s="104"/>
      <c r="P473" s="15">
        <v>0</v>
      </c>
      <c r="Q473" s="15">
        <v>0</v>
      </c>
      <c r="R473" s="90">
        <f aca="true" t="shared" si="172" ref="R473:R491">+P473-Q473</f>
        <v>0</v>
      </c>
      <c r="S473" s="103">
        <f aca="true" t="shared" si="173" ref="S473:S491">IF(Q473&lt;0,IF(R473=0,0,IF(OR(Q473=0,P473=0),"N.M.",IF(ABS(R473/Q473)&gt;=10,"N.M.",R473/(-Q473)))),IF(R473=0,0,IF(OR(Q473=0,P473=0),"N.M.",IF(ABS(R473/Q473)&gt;=10,"N.M.",R473/Q473))))</f>
        <v>0</v>
      </c>
      <c r="T473" s="104"/>
      <c r="U473" s="15">
        <v>-105822.61</v>
      </c>
      <c r="V473" s="15">
        <v>0</v>
      </c>
      <c r="W473" s="90">
        <f aca="true" t="shared" si="174" ref="W473:W491">+U473-V473</f>
        <v>-105822.61</v>
      </c>
      <c r="X473" s="103" t="str">
        <f aca="true" t="shared" si="175" ref="X473:X491">IF(V473&lt;0,IF(W473=0,0,IF(OR(V473=0,U473=0),"N.M.",IF(ABS(W473/V473)&gt;=10,"N.M.",W473/(-V473)))),IF(W473=0,0,IF(OR(V473=0,U473=0),"N.M.",IF(ABS(W473/V473)&gt;=10,"N.M.",W473/V473))))</f>
        <v>N.M.</v>
      </c>
    </row>
    <row r="474" spans="1:24" s="14" customFormat="1" ht="12.75" hidden="1" outlineLevel="2">
      <c r="A474" s="14" t="s">
        <v>1297</v>
      </c>
      <c r="B474" s="14" t="s">
        <v>1298</v>
      </c>
      <c r="C474" s="54" t="s">
        <v>94</v>
      </c>
      <c r="D474" s="15"/>
      <c r="E474" s="15"/>
      <c r="F474" s="15">
        <v>29398.45</v>
      </c>
      <c r="G474" s="15">
        <v>29398.45</v>
      </c>
      <c r="H474" s="90">
        <f t="shared" si="168"/>
        <v>0</v>
      </c>
      <c r="I474" s="103">
        <f t="shared" si="169"/>
        <v>0</v>
      </c>
      <c r="J474" s="104"/>
      <c r="K474" s="15">
        <v>30410.45</v>
      </c>
      <c r="L474" s="15">
        <v>30443.45</v>
      </c>
      <c r="M474" s="90">
        <f t="shared" si="170"/>
        <v>-33</v>
      </c>
      <c r="N474" s="103">
        <f t="shared" si="171"/>
        <v>-0.0010839770131177643</v>
      </c>
      <c r="O474" s="104"/>
      <c r="P474" s="15">
        <v>30410.45</v>
      </c>
      <c r="Q474" s="15">
        <v>30443.45</v>
      </c>
      <c r="R474" s="90">
        <f t="shared" si="172"/>
        <v>-33</v>
      </c>
      <c r="S474" s="103">
        <f t="shared" si="173"/>
        <v>-0.0010839770131177643</v>
      </c>
      <c r="T474" s="104"/>
      <c r="U474" s="15">
        <v>62558.9</v>
      </c>
      <c r="V474" s="15">
        <v>63371.899999999994</v>
      </c>
      <c r="W474" s="90">
        <f t="shared" si="174"/>
        <v>-812.9999999999927</v>
      </c>
      <c r="X474" s="103">
        <f t="shared" si="175"/>
        <v>-0.012829029901265273</v>
      </c>
    </row>
    <row r="475" spans="1:24" s="14" customFormat="1" ht="12.75" hidden="1" outlineLevel="2">
      <c r="A475" s="14" t="s">
        <v>1299</v>
      </c>
      <c r="B475" s="14" t="s">
        <v>1300</v>
      </c>
      <c r="C475" s="54" t="s">
        <v>95</v>
      </c>
      <c r="D475" s="15"/>
      <c r="E475" s="15"/>
      <c r="F475" s="15">
        <v>0</v>
      </c>
      <c r="G475" s="15">
        <v>0</v>
      </c>
      <c r="H475" s="90">
        <f t="shared" si="168"/>
        <v>0</v>
      </c>
      <c r="I475" s="103">
        <f t="shared" si="169"/>
        <v>0</v>
      </c>
      <c r="J475" s="104"/>
      <c r="K475" s="15">
        <v>0</v>
      </c>
      <c r="L475" s="15">
        <v>0</v>
      </c>
      <c r="M475" s="90">
        <f t="shared" si="170"/>
        <v>0</v>
      </c>
      <c r="N475" s="103">
        <f t="shared" si="171"/>
        <v>0</v>
      </c>
      <c r="O475" s="104"/>
      <c r="P475" s="15">
        <v>0</v>
      </c>
      <c r="Q475" s="15">
        <v>0</v>
      </c>
      <c r="R475" s="90">
        <f t="shared" si="172"/>
        <v>0</v>
      </c>
      <c r="S475" s="103">
        <f t="shared" si="173"/>
        <v>0</v>
      </c>
      <c r="T475" s="104"/>
      <c r="U475" s="15">
        <v>156205.81</v>
      </c>
      <c r="V475" s="15">
        <v>71086.74</v>
      </c>
      <c r="W475" s="90">
        <f t="shared" si="174"/>
        <v>85119.06999999999</v>
      </c>
      <c r="X475" s="103">
        <f t="shared" si="175"/>
        <v>1.1973972923782972</v>
      </c>
    </row>
    <row r="476" spans="1:24" s="14" customFormat="1" ht="12.75" hidden="1" outlineLevel="2">
      <c r="A476" s="14" t="s">
        <v>1301</v>
      </c>
      <c r="B476" s="14" t="s">
        <v>1302</v>
      </c>
      <c r="C476" s="54" t="s">
        <v>96</v>
      </c>
      <c r="D476" s="15"/>
      <c r="E476" s="15"/>
      <c r="F476" s="15">
        <v>1557.07</v>
      </c>
      <c r="G476" s="15">
        <v>2314.14</v>
      </c>
      <c r="H476" s="90">
        <f t="shared" si="168"/>
        <v>-757.0699999999999</v>
      </c>
      <c r="I476" s="103">
        <f t="shared" si="169"/>
        <v>-0.327149610654498</v>
      </c>
      <c r="J476" s="104"/>
      <c r="K476" s="15">
        <v>4732.85</v>
      </c>
      <c r="L476" s="15">
        <v>6288.51</v>
      </c>
      <c r="M476" s="90">
        <f t="shared" si="170"/>
        <v>-1555.6599999999999</v>
      </c>
      <c r="N476" s="103">
        <f t="shared" si="171"/>
        <v>-0.2473813351652458</v>
      </c>
      <c r="O476" s="104"/>
      <c r="P476" s="15">
        <v>4732.85</v>
      </c>
      <c r="Q476" s="15">
        <v>6288.51</v>
      </c>
      <c r="R476" s="90">
        <f t="shared" si="172"/>
        <v>-1555.6599999999999</v>
      </c>
      <c r="S476" s="103">
        <f t="shared" si="173"/>
        <v>-0.2473813351652458</v>
      </c>
      <c r="T476" s="104"/>
      <c r="U476" s="15">
        <v>22185.61</v>
      </c>
      <c r="V476" s="15">
        <v>25211.97</v>
      </c>
      <c r="W476" s="90">
        <f t="shared" si="174"/>
        <v>-3026.3600000000006</v>
      </c>
      <c r="X476" s="103">
        <f t="shared" si="175"/>
        <v>-0.12003663339278924</v>
      </c>
    </row>
    <row r="477" spans="1:24" s="14" customFormat="1" ht="12.75" hidden="1" outlineLevel="2">
      <c r="A477" s="14" t="s">
        <v>1303</v>
      </c>
      <c r="B477" s="14" t="s">
        <v>1304</v>
      </c>
      <c r="C477" s="54" t="s">
        <v>97</v>
      </c>
      <c r="D477" s="15"/>
      <c r="E477" s="15"/>
      <c r="F477" s="15">
        <v>0.03</v>
      </c>
      <c r="G477" s="15">
        <v>0.23</v>
      </c>
      <c r="H477" s="90">
        <f t="shared" si="168"/>
        <v>-0.2</v>
      </c>
      <c r="I477" s="103">
        <f t="shared" si="169"/>
        <v>-0.8695652173913043</v>
      </c>
      <c r="J477" s="104"/>
      <c r="K477" s="15">
        <v>0.03</v>
      </c>
      <c r="L477" s="15">
        <v>0.23</v>
      </c>
      <c r="M477" s="90">
        <f t="shared" si="170"/>
        <v>-0.2</v>
      </c>
      <c r="N477" s="103">
        <f t="shared" si="171"/>
        <v>-0.8695652173913043</v>
      </c>
      <c r="O477" s="104"/>
      <c r="P477" s="15">
        <v>0.03</v>
      </c>
      <c r="Q477" s="15">
        <v>0.23</v>
      </c>
      <c r="R477" s="90">
        <f t="shared" si="172"/>
        <v>-0.2</v>
      </c>
      <c r="S477" s="103">
        <f t="shared" si="173"/>
        <v>-0.8695652173913043</v>
      </c>
      <c r="T477" s="104"/>
      <c r="U477" s="15">
        <v>-17.12</v>
      </c>
      <c r="V477" s="15">
        <v>-488.52</v>
      </c>
      <c r="W477" s="90">
        <f t="shared" si="174"/>
        <v>471.4</v>
      </c>
      <c r="X477" s="103">
        <f t="shared" si="175"/>
        <v>0.9649553754196348</v>
      </c>
    </row>
    <row r="478" spans="1:24" s="14" customFormat="1" ht="12.75" hidden="1" outlineLevel="2">
      <c r="A478" s="14" t="s">
        <v>1305</v>
      </c>
      <c r="B478" s="14" t="s">
        <v>1306</v>
      </c>
      <c r="C478" s="54" t="s">
        <v>98</v>
      </c>
      <c r="D478" s="15"/>
      <c r="E478" s="15"/>
      <c r="F478" s="15">
        <v>0</v>
      </c>
      <c r="G478" s="15">
        <v>444544</v>
      </c>
      <c r="H478" s="90">
        <f t="shared" si="168"/>
        <v>-444544</v>
      </c>
      <c r="I478" s="103" t="str">
        <f t="shared" si="169"/>
        <v>N.M.</v>
      </c>
      <c r="J478" s="104"/>
      <c r="K478" s="15">
        <v>0</v>
      </c>
      <c r="L478" s="15">
        <v>976552</v>
      </c>
      <c r="M478" s="90">
        <f t="shared" si="170"/>
        <v>-976552</v>
      </c>
      <c r="N478" s="103" t="str">
        <f t="shared" si="171"/>
        <v>N.M.</v>
      </c>
      <c r="O478" s="104"/>
      <c r="P478" s="15">
        <v>0</v>
      </c>
      <c r="Q478" s="15">
        <v>976552</v>
      </c>
      <c r="R478" s="90">
        <f t="shared" si="172"/>
        <v>-976552</v>
      </c>
      <c r="S478" s="103" t="str">
        <f t="shared" si="173"/>
        <v>N.M.</v>
      </c>
      <c r="T478" s="104"/>
      <c r="U478" s="15">
        <v>218579</v>
      </c>
      <c r="V478" s="15">
        <v>1191827</v>
      </c>
      <c r="W478" s="90">
        <f t="shared" si="174"/>
        <v>-973248</v>
      </c>
      <c r="X478" s="103">
        <f t="shared" si="175"/>
        <v>-0.8166017383395409</v>
      </c>
    </row>
    <row r="479" spans="1:24" s="14" customFormat="1" ht="12.75" hidden="1" outlineLevel="2">
      <c r="A479" s="14" t="s">
        <v>1307</v>
      </c>
      <c r="B479" s="14" t="s">
        <v>1308</v>
      </c>
      <c r="C479" s="54" t="s">
        <v>99</v>
      </c>
      <c r="D479" s="15"/>
      <c r="E479" s="15"/>
      <c r="F479" s="15">
        <v>0</v>
      </c>
      <c r="G479" s="15">
        <v>-398086</v>
      </c>
      <c r="H479" s="90">
        <f t="shared" si="168"/>
        <v>398086</v>
      </c>
      <c r="I479" s="103" t="str">
        <f t="shared" si="169"/>
        <v>N.M.</v>
      </c>
      <c r="J479" s="104"/>
      <c r="K479" s="15">
        <v>0</v>
      </c>
      <c r="L479" s="15">
        <v>-807404</v>
      </c>
      <c r="M479" s="90">
        <f t="shared" si="170"/>
        <v>807404</v>
      </c>
      <c r="N479" s="103" t="str">
        <f t="shared" si="171"/>
        <v>N.M.</v>
      </c>
      <c r="O479" s="104"/>
      <c r="P479" s="15">
        <v>0</v>
      </c>
      <c r="Q479" s="15">
        <v>-807404</v>
      </c>
      <c r="R479" s="90">
        <f t="shared" si="172"/>
        <v>807404</v>
      </c>
      <c r="S479" s="103" t="str">
        <f t="shared" si="173"/>
        <v>N.M.</v>
      </c>
      <c r="T479" s="104"/>
      <c r="U479" s="15">
        <v>162424</v>
      </c>
      <c r="V479" s="15">
        <v>-660550</v>
      </c>
      <c r="W479" s="90">
        <f t="shared" si="174"/>
        <v>822974</v>
      </c>
      <c r="X479" s="103">
        <f t="shared" si="175"/>
        <v>1.2458920596472636</v>
      </c>
    </row>
    <row r="480" spans="1:24" s="14" customFormat="1" ht="12.75" hidden="1" outlineLevel="2">
      <c r="A480" s="14" t="s">
        <v>1309</v>
      </c>
      <c r="B480" s="14" t="s">
        <v>1310</v>
      </c>
      <c r="C480" s="54" t="s">
        <v>100</v>
      </c>
      <c r="D480" s="15"/>
      <c r="E480" s="15"/>
      <c r="F480" s="15">
        <v>0</v>
      </c>
      <c r="G480" s="15">
        <v>-51377.48</v>
      </c>
      <c r="H480" s="90">
        <f t="shared" si="168"/>
        <v>51377.48</v>
      </c>
      <c r="I480" s="103" t="str">
        <f t="shared" si="169"/>
        <v>N.M.</v>
      </c>
      <c r="J480" s="104"/>
      <c r="K480" s="15">
        <v>0</v>
      </c>
      <c r="L480" s="15">
        <v>-220323.72</v>
      </c>
      <c r="M480" s="90">
        <f t="shared" si="170"/>
        <v>220323.72</v>
      </c>
      <c r="N480" s="103" t="str">
        <f t="shared" si="171"/>
        <v>N.M.</v>
      </c>
      <c r="O480" s="104"/>
      <c r="P480" s="15">
        <v>0</v>
      </c>
      <c r="Q480" s="15">
        <v>-220323.72</v>
      </c>
      <c r="R480" s="90">
        <f t="shared" si="172"/>
        <v>220323.72</v>
      </c>
      <c r="S480" s="103" t="str">
        <f t="shared" si="173"/>
        <v>N.M.</v>
      </c>
      <c r="T480" s="104"/>
      <c r="U480" s="15">
        <v>-139977.12</v>
      </c>
      <c r="V480" s="15">
        <v>-151124.68</v>
      </c>
      <c r="W480" s="90">
        <f t="shared" si="174"/>
        <v>11147.559999999998</v>
      </c>
      <c r="X480" s="103">
        <f t="shared" si="175"/>
        <v>0.07376399407429679</v>
      </c>
    </row>
    <row r="481" spans="1:24" s="14" customFormat="1" ht="12.75" hidden="1" outlineLevel="2">
      <c r="A481" s="14" t="s">
        <v>1311</v>
      </c>
      <c r="B481" s="14" t="s">
        <v>1312</v>
      </c>
      <c r="C481" s="54" t="s">
        <v>101</v>
      </c>
      <c r="D481" s="15"/>
      <c r="E481" s="15"/>
      <c r="F481" s="15">
        <v>0</v>
      </c>
      <c r="G481" s="15">
        <v>4919.4800000000005</v>
      </c>
      <c r="H481" s="90">
        <f t="shared" si="168"/>
        <v>-4919.4800000000005</v>
      </c>
      <c r="I481" s="103" t="str">
        <f t="shared" si="169"/>
        <v>N.M.</v>
      </c>
      <c r="J481" s="104"/>
      <c r="K481" s="15">
        <v>0</v>
      </c>
      <c r="L481" s="15">
        <v>51175.72</v>
      </c>
      <c r="M481" s="90">
        <f t="shared" si="170"/>
        <v>-51175.72</v>
      </c>
      <c r="N481" s="103" t="str">
        <f t="shared" si="171"/>
        <v>N.M.</v>
      </c>
      <c r="O481" s="104"/>
      <c r="P481" s="15">
        <v>0</v>
      </c>
      <c r="Q481" s="15">
        <v>51175.72</v>
      </c>
      <c r="R481" s="90">
        <f t="shared" si="172"/>
        <v>-51175.72</v>
      </c>
      <c r="S481" s="103" t="str">
        <f t="shared" si="173"/>
        <v>N.M.</v>
      </c>
      <c r="T481" s="104"/>
      <c r="U481" s="15">
        <v>-241025.88</v>
      </c>
      <c r="V481" s="15">
        <v>-380152.32000000007</v>
      </c>
      <c r="W481" s="90">
        <f t="shared" si="174"/>
        <v>139126.44000000006</v>
      </c>
      <c r="X481" s="103">
        <f t="shared" si="175"/>
        <v>0.3659755121315583</v>
      </c>
    </row>
    <row r="482" spans="1:24" s="14" customFormat="1" ht="12.75" hidden="1" outlineLevel="2">
      <c r="A482" s="14" t="s">
        <v>1313</v>
      </c>
      <c r="B482" s="14" t="s">
        <v>1314</v>
      </c>
      <c r="C482" s="54" t="s">
        <v>102</v>
      </c>
      <c r="D482" s="15"/>
      <c r="E482" s="15"/>
      <c r="F482" s="15">
        <v>44571.03</v>
      </c>
      <c r="G482" s="15">
        <v>425086.48</v>
      </c>
      <c r="H482" s="90">
        <f t="shared" si="168"/>
        <v>-380515.44999999995</v>
      </c>
      <c r="I482" s="103">
        <f t="shared" si="169"/>
        <v>-0.8951483237010972</v>
      </c>
      <c r="J482" s="104"/>
      <c r="K482" s="15">
        <v>136000.67</v>
      </c>
      <c r="L482" s="15">
        <v>1243817.45</v>
      </c>
      <c r="M482" s="90">
        <f t="shared" si="170"/>
        <v>-1107816.78</v>
      </c>
      <c r="N482" s="103">
        <f t="shared" si="171"/>
        <v>-0.8906586573455776</v>
      </c>
      <c r="O482" s="104"/>
      <c r="P482" s="15">
        <v>136000.67</v>
      </c>
      <c r="Q482" s="15">
        <v>1243817.45</v>
      </c>
      <c r="R482" s="90">
        <f t="shared" si="172"/>
        <v>-1107816.78</v>
      </c>
      <c r="S482" s="103">
        <f t="shared" si="173"/>
        <v>-0.8906586573455776</v>
      </c>
      <c r="T482" s="104"/>
      <c r="U482" s="15">
        <v>3693218.16</v>
      </c>
      <c r="V482" s="15">
        <v>4728969.03</v>
      </c>
      <c r="W482" s="90">
        <f t="shared" si="174"/>
        <v>-1035750.8700000001</v>
      </c>
      <c r="X482" s="103">
        <f t="shared" si="175"/>
        <v>-0.21902255299819548</v>
      </c>
    </row>
    <row r="483" spans="1:24" s="14" customFormat="1" ht="12.75" hidden="1" outlineLevel="2">
      <c r="A483" s="14" t="s">
        <v>1315</v>
      </c>
      <c r="B483" s="14" t="s">
        <v>1316</v>
      </c>
      <c r="C483" s="54" t="s">
        <v>103</v>
      </c>
      <c r="D483" s="15"/>
      <c r="E483" s="15"/>
      <c r="F483" s="15">
        <v>-55733.17</v>
      </c>
      <c r="G483" s="15">
        <v>-387775.98</v>
      </c>
      <c r="H483" s="90">
        <f t="shared" si="168"/>
        <v>332042.81</v>
      </c>
      <c r="I483" s="103">
        <f t="shared" si="169"/>
        <v>0.8562748265119464</v>
      </c>
      <c r="J483" s="104"/>
      <c r="K483" s="15">
        <v>-162911.47</v>
      </c>
      <c r="L483" s="15">
        <v>-1118696.97</v>
      </c>
      <c r="M483" s="90">
        <f t="shared" si="170"/>
        <v>955785.5</v>
      </c>
      <c r="N483" s="103">
        <f t="shared" si="171"/>
        <v>0.8543739060989859</v>
      </c>
      <c r="O483" s="104"/>
      <c r="P483" s="15">
        <v>-162911.47</v>
      </c>
      <c r="Q483" s="15">
        <v>-1118696.97</v>
      </c>
      <c r="R483" s="90">
        <f t="shared" si="172"/>
        <v>955785.5</v>
      </c>
      <c r="S483" s="103">
        <f t="shared" si="173"/>
        <v>0.8543739060989859</v>
      </c>
      <c r="T483" s="104"/>
      <c r="U483" s="15">
        <v>-3480627.27</v>
      </c>
      <c r="V483" s="15">
        <v>-3900018.95</v>
      </c>
      <c r="W483" s="90">
        <f t="shared" si="174"/>
        <v>419391.68000000017</v>
      </c>
      <c r="X483" s="103">
        <f t="shared" si="175"/>
        <v>0.10753580569140572</v>
      </c>
    </row>
    <row r="484" spans="1:24" s="14" customFormat="1" ht="12.75" hidden="1" outlineLevel="2">
      <c r="A484" s="14" t="s">
        <v>1317</v>
      </c>
      <c r="B484" s="14" t="s">
        <v>1318</v>
      </c>
      <c r="C484" s="54" t="s">
        <v>104</v>
      </c>
      <c r="D484" s="15"/>
      <c r="E484" s="15"/>
      <c r="F484" s="15">
        <v>34457.840000000004</v>
      </c>
      <c r="G484" s="15">
        <v>-194696.996</v>
      </c>
      <c r="H484" s="90">
        <f t="shared" si="168"/>
        <v>229154.836</v>
      </c>
      <c r="I484" s="103">
        <f t="shared" si="169"/>
        <v>1.1769818780357555</v>
      </c>
      <c r="J484" s="104"/>
      <c r="K484" s="15">
        <v>21469.66</v>
      </c>
      <c r="L484" s="15">
        <v>-396887.794</v>
      </c>
      <c r="M484" s="90">
        <f t="shared" si="170"/>
        <v>418357.45399999997</v>
      </c>
      <c r="N484" s="103">
        <f t="shared" si="171"/>
        <v>1.0540950372487392</v>
      </c>
      <c r="O484" s="104"/>
      <c r="P484" s="15">
        <v>21469.66</v>
      </c>
      <c r="Q484" s="15">
        <v>-396887.794</v>
      </c>
      <c r="R484" s="90">
        <f t="shared" si="172"/>
        <v>418357.45399999997</v>
      </c>
      <c r="S484" s="103">
        <f t="shared" si="173"/>
        <v>1.0540950372487392</v>
      </c>
      <c r="T484" s="104"/>
      <c r="U484" s="15">
        <v>-338212.324</v>
      </c>
      <c r="V484" s="15">
        <v>-490861.936</v>
      </c>
      <c r="W484" s="90">
        <f t="shared" si="174"/>
        <v>152649.61199999996</v>
      </c>
      <c r="X484" s="103">
        <f t="shared" si="175"/>
        <v>0.3109827851878903</v>
      </c>
    </row>
    <row r="485" spans="1:24" s="14" customFormat="1" ht="12.75" hidden="1" outlineLevel="2">
      <c r="A485" s="14" t="s">
        <v>1319</v>
      </c>
      <c r="B485" s="14" t="s">
        <v>1320</v>
      </c>
      <c r="C485" s="54" t="s">
        <v>105</v>
      </c>
      <c r="D485" s="15"/>
      <c r="E485" s="15"/>
      <c r="F485" s="15">
        <v>0</v>
      </c>
      <c r="G485" s="15">
        <v>1492.27</v>
      </c>
      <c r="H485" s="90">
        <f t="shared" si="168"/>
        <v>-1492.27</v>
      </c>
      <c r="I485" s="103" t="str">
        <f t="shared" si="169"/>
        <v>N.M.</v>
      </c>
      <c r="J485" s="104"/>
      <c r="K485" s="15">
        <v>-1106.89</v>
      </c>
      <c r="L485" s="15">
        <v>1257.69</v>
      </c>
      <c r="M485" s="90">
        <f t="shared" si="170"/>
        <v>-2364.58</v>
      </c>
      <c r="N485" s="103">
        <f t="shared" si="171"/>
        <v>-1.8800976393228854</v>
      </c>
      <c r="O485" s="104"/>
      <c r="P485" s="15">
        <v>-1106.89</v>
      </c>
      <c r="Q485" s="15">
        <v>1257.69</v>
      </c>
      <c r="R485" s="90">
        <f t="shared" si="172"/>
        <v>-2364.58</v>
      </c>
      <c r="S485" s="103">
        <f t="shared" si="173"/>
        <v>-1.8800976393228854</v>
      </c>
      <c r="T485" s="104"/>
      <c r="U485" s="15">
        <v>-2275.84</v>
      </c>
      <c r="V485" s="15">
        <v>1568.96</v>
      </c>
      <c r="W485" s="90">
        <f t="shared" si="174"/>
        <v>-3844.8</v>
      </c>
      <c r="X485" s="103">
        <f t="shared" si="175"/>
        <v>-2.4505404854170916</v>
      </c>
    </row>
    <row r="486" spans="1:24" s="14" customFormat="1" ht="12.75" hidden="1" outlineLevel="2">
      <c r="A486" s="14" t="s">
        <v>1321</v>
      </c>
      <c r="B486" s="14" t="s">
        <v>1322</v>
      </c>
      <c r="C486" s="54" t="s">
        <v>106</v>
      </c>
      <c r="D486" s="15"/>
      <c r="E486" s="15"/>
      <c r="F486" s="15">
        <v>133</v>
      </c>
      <c r="G486" s="15">
        <v>-41246.55</v>
      </c>
      <c r="H486" s="90">
        <f t="shared" si="168"/>
        <v>41379.55</v>
      </c>
      <c r="I486" s="103">
        <f t="shared" si="169"/>
        <v>1.00322451211071</v>
      </c>
      <c r="J486" s="104"/>
      <c r="K486" s="15">
        <v>-302</v>
      </c>
      <c r="L486" s="15">
        <v>-41246.55</v>
      </c>
      <c r="M486" s="90">
        <f t="shared" si="170"/>
        <v>40944.55</v>
      </c>
      <c r="N486" s="103">
        <f t="shared" si="171"/>
        <v>0.9926781755080122</v>
      </c>
      <c r="O486" s="104"/>
      <c r="P486" s="15">
        <v>-302</v>
      </c>
      <c r="Q486" s="15">
        <v>-41246.55</v>
      </c>
      <c r="R486" s="90">
        <f t="shared" si="172"/>
        <v>40944.55</v>
      </c>
      <c r="S486" s="103">
        <f t="shared" si="173"/>
        <v>0.9926781755080122</v>
      </c>
      <c r="T486" s="104"/>
      <c r="U486" s="15">
        <v>-4128</v>
      </c>
      <c r="V486" s="15">
        <v>-41959.55</v>
      </c>
      <c r="W486" s="90">
        <f t="shared" si="174"/>
        <v>37831.55</v>
      </c>
      <c r="X486" s="103">
        <f t="shared" si="175"/>
        <v>0.9016195359578452</v>
      </c>
    </row>
    <row r="487" spans="1:24" s="14" customFormat="1" ht="12.75" hidden="1" outlineLevel="2">
      <c r="A487" s="14" t="s">
        <v>1323</v>
      </c>
      <c r="B487" s="14" t="s">
        <v>1324</v>
      </c>
      <c r="C487" s="54" t="s">
        <v>107</v>
      </c>
      <c r="D487" s="15"/>
      <c r="E487" s="15"/>
      <c r="F487" s="15">
        <v>-23306</v>
      </c>
      <c r="G487" s="15">
        <v>160304</v>
      </c>
      <c r="H487" s="90">
        <f t="shared" si="168"/>
        <v>-183610</v>
      </c>
      <c r="I487" s="103">
        <f t="shared" si="169"/>
        <v>-1.1453862660944205</v>
      </c>
      <c r="J487" s="104"/>
      <c r="K487" s="15">
        <v>11836</v>
      </c>
      <c r="L487" s="15">
        <v>309770</v>
      </c>
      <c r="M487" s="90">
        <f t="shared" si="170"/>
        <v>-297934</v>
      </c>
      <c r="N487" s="103">
        <f t="shared" si="171"/>
        <v>-0.961791006230429</v>
      </c>
      <c r="O487" s="104"/>
      <c r="P487" s="15">
        <v>11836</v>
      </c>
      <c r="Q487" s="15">
        <v>309770</v>
      </c>
      <c r="R487" s="90">
        <f t="shared" si="172"/>
        <v>-297934</v>
      </c>
      <c r="S487" s="103">
        <f t="shared" si="173"/>
        <v>-0.961791006230429</v>
      </c>
      <c r="T487" s="104"/>
      <c r="U487" s="15">
        <v>172842</v>
      </c>
      <c r="V487" s="15">
        <v>202879</v>
      </c>
      <c r="W487" s="90">
        <f t="shared" si="174"/>
        <v>-30037</v>
      </c>
      <c r="X487" s="103">
        <f t="shared" si="175"/>
        <v>-0.14805376603788464</v>
      </c>
    </row>
    <row r="488" spans="1:24" s="14" customFormat="1" ht="12.75" hidden="1" outlineLevel="2">
      <c r="A488" s="14" t="s">
        <v>1325</v>
      </c>
      <c r="B488" s="14" t="s">
        <v>1326</v>
      </c>
      <c r="C488" s="54" t="s">
        <v>108</v>
      </c>
      <c r="D488" s="15"/>
      <c r="E488" s="15"/>
      <c r="F488" s="15">
        <v>-1031.64</v>
      </c>
      <c r="G488" s="15">
        <v>-11098.7</v>
      </c>
      <c r="H488" s="90">
        <f t="shared" si="168"/>
        <v>10067.060000000001</v>
      </c>
      <c r="I488" s="103">
        <f t="shared" si="169"/>
        <v>0.9070485732563274</v>
      </c>
      <c r="J488" s="104"/>
      <c r="K488" s="15">
        <v>-8420.42</v>
      </c>
      <c r="L488" s="15">
        <v>-50686.93</v>
      </c>
      <c r="M488" s="90">
        <f t="shared" si="170"/>
        <v>42266.51</v>
      </c>
      <c r="N488" s="103">
        <f t="shared" si="171"/>
        <v>0.833873939494856</v>
      </c>
      <c r="O488" s="104"/>
      <c r="P488" s="15">
        <v>-8420.42</v>
      </c>
      <c r="Q488" s="15">
        <v>-50686.93</v>
      </c>
      <c r="R488" s="90">
        <f t="shared" si="172"/>
        <v>42266.51</v>
      </c>
      <c r="S488" s="103">
        <f t="shared" si="173"/>
        <v>0.833873939494856</v>
      </c>
      <c r="T488" s="104"/>
      <c r="U488" s="15">
        <v>-28846.370000000003</v>
      </c>
      <c r="V488" s="15">
        <v>-28859.65</v>
      </c>
      <c r="W488" s="90">
        <f t="shared" si="174"/>
        <v>13.279999999998836</v>
      </c>
      <c r="X488" s="103">
        <f t="shared" si="175"/>
        <v>0.00046015804072463927</v>
      </c>
    </row>
    <row r="489" spans="1:24" s="14" customFormat="1" ht="12.75" hidden="1" outlineLevel="2">
      <c r="A489" s="14" t="s">
        <v>1327</v>
      </c>
      <c r="B489" s="14" t="s">
        <v>1328</v>
      </c>
      <c r="C489" s="54" t="s">
        <v>109</v>
      </c>
      <c r="D489" s="15"/>
      <c r="E489" s="15"/>
      <c r="F489" s="15">
        <v>-51.83</v>
      </c>
      <c r="G489" s="15">
        <v>-190.97</v>
      </c>
      <c r="H489" s="90">
        <f t="shared" si="168"/>
        <v>139.14</v>
      </c>
      <c r="I489" s="103">
        <f t="shared" si="169"/>
        <v>0.7285961145729695</v>
      </c>
      <c r="J489" s="104"/>
      <c r="K489" s="15">
        <v>-3612.51</v>
      </c>
      <c r="L489" s="15">
        <v>-766.49</v>
      </c>
      <c r="M489" s="90">
        <f t="shared" si="170"/>
        <v>-2846.0200000000004</v>
      </c>
      <c r="N489" s="103">
        <f t="shared" si="171"/>
        <v>-3.7130556171639557</v>
      </c>
      <c r="O489" s="104"/>
      <c r="P489" s="15">
        <v>-3612.51</v>
      </c>
      <c r="Q489" s="15">
        <v>-766.49</v>
      </c>
      <c r="R489" s="90">
        <f t="shared" si="172"/>
        <v>-2846.0200000000004</v>
      </c>
      <c r="S489" s="103">
        <f t="shared" si="173"/>
        <v>-3.7130556171639557</v>
      </c>
      <c r="T489" s="104"/>
      <c r="U489" s="15">
        <v>-11102.68</v>
      </c>
      <c r="V489" s="15">
        <v>-4235.97</v>
      </c>
      <c r="W489" s="90">
        <f t="shared" si="174"/>
        <v>-6866.71</v>
      </c>
      <c r="X489" s="103">
        <f t="shared" si="175"/>
        <v>-1.621047835560686</v>
      </c>
    </row>
    <row r="490" spans="1:24" s="14" customFormat="1" ht="12.75" hidden="1" outlineLevel="2">
      <c r="A490" s="14" t="s">
        <v>1329</v>
      </c>
      <c r="B490" s="14" t="s">
        <v>1330</v>
      </c>
      <c r="C490" s="54" t="s">
        <v>110</v>
      </c>
      <c r="D490" s="15"/>
      <c r="E490" s="15"/>
      <c r="F490" s="15">
        <v>0</v>
      </c>
      <c r="G490" s="15">
        <v>-7728.38</v>
      </c>
      <c r="H490" s="90">
        <f t="shared" si="168"/>
        <v>7728.38</v>
      </c>
      <c r="I490" s="103" t="str">
        <f t="shared" si="169"/>
        <v>N.M.</v>
      </c>
      <c r="J490" s="104"/>
      <c r="K490" s="15">
        <v>1077.03</v>
      </c>
      <c r="L490" s="15">
        <v>-7120.63</v>
      </c>
      <c r="M490" s="90">
        <f t="shared" si="170"/>
        <v>8197.66</v>
      </c>
      <c r="N490" s="103">
        <f t="shared" si="171"/>
        <v>1.1512548749197753</v>
      </c>
      <c r="O490" s="104"/>
      <c r="P490" s="15">
        <v>1077.03</v>
      </c>
      <c r="Q490" s="15">
        <v>-7120.63</v>
      </c>
      <c r="R490" s="90">
        <f t="shared" si="172"/>
        <v>8197.66</v>
      </c>
      <c r="S490" s="103">
        <f t="shared" si="173"/>
        <v>1.1512548749197753</v>
      </c>
      <c r="T490" s="104"/>
      <c r="U490" s="15">
        <v>4577.43</v>
      </c>
      <c r="V490" s="15">
        <v>7166.000000000001</v>
      </c>
      <c r="W490" s="90">
        <f t="shared" si="174"/>
        <v>-2588.5700000000006</v>
      </c>
      <c r="X490" s="103">
        <f t="shared" si="175"/>
        <v>-0.3612294166899247</v>
      </c>
    </row>
    <row r="491" spans="1:24" s="14" customFormat="1" ht="12.75" hidden="1" outlineLevel="2">
      <c r="A491" s="14" t="s">
        <v>1331</v>
      </c>
      <c r="B491" s="14" t="s">
        <v>1332</v>
      </c>
      <c r="C491" s="54" t="s">
        <v>111</v>
      </c>
      <c r="D491" s="15"/>
      <c r="E491" s="15"/>
      <c r="F491" s="15">
        <v>0</v>
      </c>
      <c r="G491" s="15">
        <v>0</v>
      </c>
      <c r="H491" s="90">
        <f t="shared" si="168"/>
        <v>0</v>
      </c>
      <c r="I491" s="103">
        <f t="shared" si="169"/>
        <v>0</v>
      </c>
      <c r="J491" s="104"/>
      <c r="K491" s="15">
        <v>0</v>
      </c>
      <c r="L491" s="15">
        <v>0</v>
      </c>
      <c r="M491" s="90">
        <f t="shared" si="170"/>
        <v>0</v>
      </c>
      <c r="N491" s="103">
        <f t="shared" si="171"/>
        <v>0</v>
      </c>
      <c r="O491" s="104"/>
      <c r="P491" s="15">
        <v>0</v>
      </c>
      <c r="Q491" s="15">
        <v>0</v>
      </c>
      <c r="R491" s="90">
        <f t="shared" si="172"/>
        <v>0</v>
      </c>
      <c r="S491" s="103">
        <f t="shared" si="173"/>
        <v>0</v>
      </c>
      <c r="T491" s="104"/>
      <c r="U491" s="15">
        <v>328.53000000000003</v>
      </c>
      <c r="V491" s="15">
        <v>0</v>
      </c>
      <c r="W491" s="90">
        <f t="shared" si="174"/>
        <v>328.53000000000003</v>
      </c>
      <c r="X491" s="103" t="str">
        <f t="shared" si="175"/>
        <v>N.M.</v>
      </c>
    </row>
    <row r="492" spans="1:24" ht="12.75" hidden="1" outlineLevel="1">
      <c r="A492" s="35" t="s">
        <v>352</v>
      </c>
      <c r="C492" s="76" t="s">
        <v>381</v>
      </c>
      <c r="D492" s="28"/>
      <c r="E492" s="28"/>
      <c r="F492" s="17">
        <v>29994.780000000006</v>
      </c>
      <c r="G492" s="17">
        <v>-24142.00600000001</v>
      </c>
      <c r="H492" s="35">
        <f>+F492-G492</f>
        <v>54136.786000000015</v>
      </c>
      <c r="I492" s="95">
        <f>IF(G492&lt;0,IF(H492=0,0,IF(OR(G492=0,F492=0),"N.M.",IF(ABS(H492/G492)&gt;=10,"N.M.",H492/(-G492)))),IF(H492=0,0,IF(OR(G492=0,F492=0),"N.M.",IF(ABS(H492/G492)&gt;=10,"N.M.",H492/G492))))</f>
        <v>2.242431138489486</v>
      </c>
      <c r="K492" s="17">
        <v>29173.4</v>
      </c>
      <c r="L492" s="17">
        <v>-23828.034000000058</v>
      </c>
      <c r="M492" s="35">
        <f>+K492-L492</f>
        <v>53001.43400000006</v>
      </c>
      <c r="N492" s="95">
        <f>IF(L492&lt;0,IF(M492=0,0,IF(OR(L492=0,K492=0),"N.M.",IF(ABS(M492/L492)&gt;=10,"N.M.",M492/(-L492)))),IF(M492=0,0,IF(OR(L492=0,K492=0),"N.M.",IF(ABS(M492/L492)&gt;=10,"N.M.",M492/L492))))</f>
        <v>2.2243309708220127</v>
      </c>
      <c r="P492" s="17">
        <v>29173.4</v>
      </c>
      <c r="Q492" s="17">
        <v>-23828.034000000058</v>
      </c>
      <c r="R492" s="35">
        <f>+P492-Q492</f>
        <v>53001.43400000006</v>
      </c>
      <c r="S492" s="95">
        <f>IF(Q492&lt;0,IF(R492=0,0,IF(OR(Q492=0,P492=0),"N.M.",IF(ABS(R492/Q492)&gt;=10,"N.M.",R492/(-Q492)))),IF(R492=0,0,IF(OR(Q492=0,P492=0),"N.M.",IF(ABS(R492/Q492)&gt;=10,"N.M.",R492/Q492))))</f>
        <v>2.2243309708220127</v>
      </c>
      <c r="U492" s="17">
        <v>140884.2260000002</v>
      </c>
      <c r="V492" s="17">
        <v>633829.0240000001</v>
      </c>
      <c r="W492" s="35">
        <f>+U492-V492</f>
        <v>-492944.7979999999</v>
      </c>
      <c r="X492" s="95">
        <f>IF(V492&lt;0,IF(W492=0,0,IF(OR(V492=0,U492=0),"N.M.",IF(ABS(W492/V492)&gt;=10,"N.M.",W492/(-V492)))),IF(W492=0,0,IF(OR(V492=0,U492=0),"N.M.",IF(ABS(W492/V492)&gt;=10,"N.M.",W492/V492))))</f>
        <v>-0.7777251898139644</v>
      </c>
    </row>
    <row r="493" spans="1:24" ht="12.75" hidden="1" outlineLevel="1">
      <c r="A493" s="9" t="s">
        <v>356</v>
      </c>
      <c r="C493" s="66" t="s">
        <v>332</v>
      </c>
      <c r="D493" s="28"/>
      <c r="E493" s="28"/>
      <c r="F493" s="17">
        <v>34438.97</v>
      </c>
      <c r="G493" s="17">
        <v>-19097.816</v>
      </c>
      <c r="H493" s="35">
        <f>+F493-G493</f>
        <v>53536.786</v>
      </c>
      <c r="I493" s="95">
        <f>IF(G493&lt;0,IF(H493=0,0,IF(OR(G493=0,F493=0),"N.M.",IF(ABS(H493/G493)&gt;=10,"N.M.",H493/(-G493)))),IF(H493=0,0,IF(OR(G493=0,F493=0),"N.M.",IF(ABS(H493/G493)&gt;=10,"N.M.",H493/G493))))</f>
        <v>2.803293633156797</v>
      </c>
      <c r="K493" s="17">
        <v>41705.97</v>
      </c>
      <c r="L493" s="17">
        <v>-10695.464</v>
      </c>
      <c r="M493" s="35">
        <f>+K493-L493</f>
        <v>52401.434</v>
      </c>
      <c r="N493" s="95">
        <f>IF(L493&lt;0,IF(M493=0,0,IF(OR(L493=0,K493=0),"N.M.",IF(ABS(M493/L493)&gt;=10,"N.M.",M493/(-L493)))),IF(M493=0,0,IF(OR(L493=0,K493=0),"N.M.",IF(ABS(M493/L493)&gt;=10,"N.M.",M493/L493))))</f>
        <v>4.899407262742411</v>
      </c>
      <c r="P493" s="17">
        <v>41705.97</v>
      </c>
      <c r="Q493" s="17">
        <v>-10695.464</v>
      </c>
      <c r="R493" s="35">
        <f>+P493-Q493</f>
        <v>52401.434</v>
      </c>
      <c r="S493" s="95">
        <f>IF(Q493&lt;0,IF(R493=0,0,IF(OR(Q493=0,P493=0),"N.M.",IF(ABS(R493/Q493)&gt;=10,"N.M.",R493/(-Q493)))),IF(R493=0,0,IF(OR(Q493=0,P493=0),"N.M.",IF(ABS(R493/Q493)&gt;=10,"N.M.",R493/Q493))))</f>
        <v>4.899407262742411</v>
      </c>
      <c r="U493" s="17">
        <v>189814.506</v>
      </c>
      <c r="V493" s="17">
        <v>687859.3039999999</v>
      </c>
      <c r="W493" s="35">
        <f>+U493-V493</f>
        <v>-498044.7979999999</v>
      </c>
      <c r="X493" s="95">
        <f>IF(V493&lt;0,IF(W493=0,0,IF(OR(V493=0,U493=0),"N.M.",IF(ABS(W493/V493)&gt;=10,"N.M.",W493/(-V493)))),IF(W493=0,0,IF(OR(V493=0,U493=0),"N.M.",IF(ABS(W493/V493)&gt;=10,"N.M.",W493/V493))))</f>
        <v>-0.7240503909793738</v>
      </c>
    </row>
    <row r="494" spans="1:24" s="13" customFormat="1" ht="12.75" collapsed="1">
      <c r="A494" s="13" t="s">
        <v>355</v>
      </c>
      <c r="C494" s="52" t="s">
        <v>257</v>
      </c>
      <c r="D494" s="29"/>
      <c r="E494" s="29"/>
      <c r="F494" s="29">
        <v>154475.18</v>
      </c>
      <c r="G494" s="29">
        <v>56830.604</v>
      </c>
      <c r="H494" s="29">
        <f>+F494-G494</f>
        <v>97644.576</v>
      </c>
      <c r="I494" s="98">
        <f>IF(G494&lt;0,IF(H494=0,0,IF(OR(G494=0,F494=0),"N.M.",IF(ABS(H494/G494)&gt;=10,"N.M.",H494/(-G494)))),IF(H494=0,0,IF(OR(G494=0,F494=0),"N.M.",IF(ABS(H494/G494)&gt;=10,"N.M.",H494/G494))))</f>
        <v>1.7181688936475144</v>
      </c>
      <c r="J494" s="115"/>
      <c r="K494" s="29">
        <v>382978.97000000003</v>
      </c>
      <c r="L494" s="29">
        <v>252467.00600000005</v>
      </c>
      <c r="M494" s="29">
        <f>+K494-L494</f>
        <v>130511.96399999998</v>
      </c>
      <c r="N494" s="98">
        <f>IF(L494&lt;0,IF(M494=0,0,IF(OR(L494=0,K494=0),"N.M.",IF(ABS(M494/L494)&gt;=10,"N.M.",M494/(-L494)))),IF(M494=0,0,IF(OR(L494=0,K494=0),"N.M.",IF(ABS(M494/L494)&gt;=10,"N.M.",M494/L494))))</f>
        <v>0.5169466144023586</v>
      </c>
      <c r="O494" s="115"/>
      <c r="P494" s="29">
        <v>382978.97000000003</v>
      </c>
      <c r="Q494" s="29">
        <v>252467.00600000005</v>
      </c>
      <c r="R494" s="29">
        <f>+P494-Q494</f>
        <v>130511.96399999998</v>
      </c>
      <c r="S494" s="98">
        <f>IF(Q494&lt;0,IF(R494=0,0,IF(OR(Q494=0,P494=0),"N.M.",IF(ABS(R494/Q494)&gt;=10,"N.M.",R494/(-Q494)))),IF(R494=0,0,IF(OR(Q494=0,P494=0),"N.M.",IF(ABS(R494/Q494)&gt;=10,"N.M.",R494/Q494))))</f>
        <v>0.5169466144023586</v>
      </c>
      <c r="T494" s="115"/>
      <c r="U494" s="29">
        <v>1275336.6659999997</v>
      </c>
      <c r="V494" s="29">
        <v>1531573.9740000002</v>
      </c>
      <c r="W494" s="29">
        <f>+U494-V494</f>
        <v>-256237.30800000043</v>
      </c>
      <c r="X494" s="98">
        <f>IF(V494&lt;0,IF(W494=0,0,IF(OR(V494=0,U494=0),"N.M.",IF(ABS(W494/V494)&gt;=10,"N.M.",W494/(-V494)))),IF(W494=0,0,IF(OR(V494=0,U494=0),"N.M.",IF(ABS(W494/V494)&gt;=10,"N.M.",W494/V494))))</f>
        <v>-0.16730325296060455</v>
      </c>
    </row>
    <row r="495" spans="3:24" s="13" customFormat="1" ht="0.75" customHeight="1" hidden="1" outlineLevel="1">
      <c r="C495" s="52"/>
      <c r="D495" s="29"/>
      <c r="E495" s="29"/>
      <c r="F495" s="29"/>
      <c r="G495" s="29"/>
      <c r="H495" s="29"/>
      <c r="I495" s="98"/>
      <c r="J495" s="115"/>
      <c r="K495" s="29"/>
      <c r="L495" s="29"/>
      <c r="M495" s="29"/>
      <c r="N495" s="98"/>
      <c r="O495" s="115"/>
      <c r="P495" s="29"/>
      <c r="Q495" s="29"/>
      <c r="R495" s="29"/>
      <c r="S495" s="98"/>
      <c r="T495" s="115"/>
      <c r="U495" s="29"/>
      <c r="V495" s="29"/>
      <c r="W495" s="29"/>
      <c r="X495" s="98"/>
    </row>
    <row r="496" spans="1:24" s="14" customFormat="1" ht="12.75" hidden="1" outlineLevel="2">
      <c r="A496" s="14" t="s">
        <v>1333</v>
      </c>
      <c r="B496" s="14" t="s">
        <v>1334</v>
      </c>
      <c r="C496" s="54" t="s">
        <v>63</v>
      </c>
      <c r="D496" s="15"/>
      <c r="E496" s="15"/>
      <c r="F496" s="15">
        <v>0</v>
      </c>
      <c r="G496" s="15">
        <v>0</v>
      </c>
      <c r="H496" s="90">
        <f aca="true" t="shared" si="176" ref="H496:H502">+F496-G496</f>
        <v>0</v>
      </c>
      <c r="I496" s="103">
        <f aca="true" t="shared" si="177" ref="I496:I502">IF(G496&lt;0,IF(H496=0,0,IF(OR(G496=0,F496=0),"N.M.",IF(ABS(H496/G496)&gt;=10,"N.M.",H496/(-G496)))),IF(H496=0,0,IF(OR(G496=0,F496=0),"N.M.",IF(ABS(H496/G496)&gt;=10,"N.M.",H496/G496))))</f>
        <v>0</v>
      </c>
      <c r="J496" s="104"/>
      <c r="K496" s="15">
        <v>0</v>
      </c>
      <c r="L496" s="15">
        <v>0</v>
      </c>
      <c r="M496" s="90">
        <f aca="true" t="shared" si="178" ref="M496:M502">+K496-L496</f>
        <v>0</v>
      </c>
      <c r="N496" s="103">
        <f aca="true" t="shared" si="179" ref="N496:N502">IF(L496&lt;0,IF(M496=0,0,IF(OR(L496=0,K496=0),"N.M.",IF(ABS(M496/L496)&gt;=10,"N.M.",M496/(-L496)))),IF(M496=0,0,IF(OR(L496=0,K496=0),"N.M.",IF(ABS(M496/L496)&gt;=10,"N.M.",M496/L496))))</f>
        <v>0</v>
      </c>
      <c r="O496" s="104"/>
      <c r="P496" s="15">
        <v>0</v>
      </c>
      <c r="Q496" s="15">
        <v>0</v>
      </c>
      <c r="R496" s="90">
        <f aca="true" t="shared" si="180" ref="R496:R502">+P496-Q496</f>
        <v>0</v>
      </c>
      <c r="S496" s="103">
        <f aca="true" t="shared" si="181" ref="S496:S502">IF(Q496&lt;0,IF(R496=0,0,IF(OR(Q496=0,P496=0),"N.M.",IF(ABS(R496/Q496)&gt;=10,"N.M.",R496/(-Q496)))),IF(R496=0,0,IF(OR(Q496=0,P496=0),"N.M.",IF(ABS(R496/Q496)&gt;=10,"N.M.",R496/Q496))))</f>
        <v>0</v>
      </c>
      <c r="T496" s="104"/>
      <c r="U496" s="15">
        <v>0</v>
      </c>
      <c r="V496" s="15">
        <v>-41251</v>
      </c>
      <c r="W496" s="90">
        <f aca="true" t="shared" si="182" ref="W496:W502">+U496-V496</f>
        <v>41251</v>
      </c>
      <c r="X496" s="103" t="str">
        <f aca="true" t="shared" si="183" ref="X496:X502">IF(V496&lt;0,IF(W496=0,0,IF(OR(V496=0,U496=0),"N.M.",IF(ABS(W496/V496)&gt;=10,"N.M.",W496/(-V496)))),IF(W496=0,0,IF(OR(V496=0,U496=0),"N.M.",IF(ABS(W496/V496)&gt;=10,"N.M.",W496/V496))))</f>
        <v>N.M.</v>
      </c>
    </row>
    <row r="497" spans="1:24" s="14" customFormat="1" ht="12.75" hidden="1" outlineLevel="2">
      <c r="A497" s="14" t="s">
        <v>1335</v>
      </c>
      <c r="B497" s="14" t="s">
        <v>1336</v>
      </c>
      <c r="C497" s="54" t="s">
        <v>63</v>
      </c>
      <c r="D497" s="15"/>
      <c r="E497" s="15"/>
      <c r="F497" s="15">
        <v>0</v>
      </c>
      <c r="G497" s="15">
        <v>-4716</v>
      </c>
      <c r="H497" s="90">
        <f t="shared" si="176"/>
        <v>4716</v>
      </c>
      <c r="I497" s="103" t="str">
        <f t="shared" si="177"/>
        <v>N.M.</v>
      </c>
      <c r="J497" s="104"/>
      <c r="K497" s="15">
        <v>0</v>
      </c>
      <c r="L497" s="15">
        <v>-14148</v>
      </c>
      <c r="M497" s="90">
        <f t="shared" si="178"/>
        <v>14148</v>
      </c>
      <c r="N497" s="103" t="str">
        <f t="shared" si="179"/>
        <v>N.M.</v>
      </c>
      <c r="O497" s="104"/>
      <c r="P497" s="15">
        <v>0</v>
      </c>
      <c r="Q497" s="15">
        <v>-14148</v>
      </c>
      <c r="R497" s="90">
        <f t="shared" si="180"/>
        <v>14148</v>
      </c>
      <c r="S497" s="103" t="str">
        <f t="shared" si="181"/>
        <v>N.M.</v>
      </c>
      <c r="T497" s="104"/>
      <c r="U497" s="15">
        <v>-44550.14</v>
      </c>
      <c r="V497" s="15">
        <v>-14148</v>
      </c>
      <c r="W497" s="90">
        <f t="shared" si="182"/>
        <v>-30402.14</v>
      </c>
      <c r="X497" s="103">
        <f t="shared" si="183"/>
        <v>-2.1488648572236357</v>
      </c>
    </row>
    <row r="498" spans="1:24" s="14" customFormat="1" ht="12.75" hidden="1" outlineLevel="2">
      <c r="A498" s="14" t="s">
        <v>1337</v>
      </c>
      <c r="B498" s="14" t="s">
        <v>1338</v>
      </c>
      <c r="C498" s="54" t="s">
        <v>64</v>
      </c>
      <c r="D498" s="15"/>
      <c r="E498" s="15"/>
      <c r="F498" s="15">
        <v>-4717</v>
      </c>
      <c r="G498" s="15">
        <v>0</v>
      </c>
      <c r="H498" s="90">
        <f t="shared" si="176"/>
        <v>-4717</v>
      </c>
      <c r="I498" s="103" t="str">
        <f t="shared" si="177"/>
        <v>N.M.</v>
      </c>
      <c r="J498" s="104"/>
      <c r="K498" s="15">
        <v>-38925.07</v>
      </c>
      <c r="L498" s="15">
        <v>0</v>
      </c>
      <c r="M498" s="90">
        <f t="shared" si="178"/>
        <v>-38925.07</v>
      </c>
      <c r="N498" s="103" t="str">
        <f t="shared" si="179"/>
        <v>N.M.</v>
      </c>
      <c r="O498" s="104"/>
      <c r="P498" s="15">
        <v>-38925.07</v>
      </c>
      <c r="Q498" s="15">
        <v>0</v>
      </c>
      <c r="R498" s="90">
        <f t="shared" si="180"/>
        <v>-38925.07</v>
      </c>
      <c r="S498" s="103" t="str">
        <f t="shared" si="181"/>
        <v>N.M.</v>
      </c>
      <c r="T498" s="104"/>
      <c r="U498" s="15">
        <v>-38925.07</v>
      </c>
      <c r="V498" s="15">
        <v>0</v>
      </c>
      <c r="W498" s="90">
        <f t="shared" si="182"/>
        <v>-38925.07</v>
      </c>
      <c r="X498" s="103" t="str">
        <f t="shared" si="183"/>
        <v>N.M.</v>
      </c>
    </row>
    <row r="499" spans="1:24" s="14" customFormat="1" ht="12.75" hidden="1" outlineLevel="2">
      <c r="A499" s="14" t="s">
        <v>1339</v>
      </c>
      <c r="B499" s="14" t="s">
        <v>1340</v>
      </c>
      <c r="C499" s="54" t="s">
        <v>112</v>
      </c>
      <c r="D499" s="15"/>
      <c r="E499" s="15"/>
      <c r="F499" s="15">
        <v>0</v>
      </c>
      <c r="G499" s="15">
        <v>0</v>
      </c>
      <c r="H499" s="90">
        <f t="shared" si="176"/>
        <v>0</v>
      </c>
      <c r="I499" s="103">
        <f t="shared" si="177"/>
        <v>0</v>
      </c>
      <c r="J499" s="104"/>
      <c r="K499" s="15">
        <v>0</v>
      </c>
      <c r="L499" s="15">
        <v>0</v>
      </c>
      <c r="M499" s="90">
        <f t="shared" si="178"/>
        <v>0</v>
      </c>
      <c r="N499" s="103">
        <f t="shared" si="179"/>
        <v>0</v>
      </c>
      <c r="O499" s="104"/>
      <c r="P499" s="15">
        <v>0</v>
      </c>
      <c r="Q499" s="15">
        <v>0</v>
      </c>
      <c r="R499" s="90">
        <f t="shared" si="180"/>
        <v>0</v>
      </c>
      <c r="S499" s="103">
        <f t="shared" si="181"/>
        <v>0</v>
      </c>
      <c r="T499" s="104"/>
      <c r="U499" s="15">
        <v>-155</v>
      </c>
      <c r="V499" s="15">
        <v>0</v>
      </c>
      <c r="W499" s="90">
        <f t="shared" si="182"/>
        <v>-155</v>
      </c>
      <c r="X499" s="103" t="str">
        <f t="shared" si="183"/>
        <v>N.M.</v>
      </c>
    </row>
    <row r="500" spans="1:24" s="13" customFormat="1" ht="12.75" hidden="1" outlineLevel="1">
      <c r="A500" s="1" t="s">
        <v>396</v>
      </c>
      <c r="C500" s="79" t="s">
        <v>362</v>
      </c>
      <c r="D500" s="29"/>
      <c r="E500" s="29"/>
      <c r="F500" s="17">
        <v>-4717</v>
      </c>
      <c r="G500" s="17">
        <v>-4716</v>
      </c>
      <c r="H500" s="35">
        <f t="shared" si="176"/>
        <v>-1</v>
      </c>
      <c r="I500" s="95">
        <f t="shared" si="177"/>
        <v>-0.00021204410517387616</v>
      </c>
      <c r="J500" s="115"/>
      <c r="K500" s="17">
        <v>-38925.07</v>
      </c>
      <c r="L500" s="17">
        <v>-14148</v>
      </c>
      <c r="M500" s="35">
        <f t="shared" si="178"/>
        <v>-24777.07</v>
      </c>
      <c r="N500" s="95">
        <f t="shared" si="179"/>
        <v>-1.7512772123268305</v>
      </c>
      <c r="O500" s="115"/>
      <c r="P500" s="17">
        <v>-38925.07</v>
      </c>
      <c r="Q500" s="17">
        <v>-14148</v>
      </c>
      <c r="R500" s="35">
        <f t="shared" si="180"/>
        <v>-24777.07</v>
      </c>
      <c r="S500" s="95">
        <f t="shared" si="181"/>
        <v>-1.7512772123268305</v>
      </c>
      <c r="T500" s="115"/>
      <c r="U500" s="17">
        <v>-83630.20999999999</v>
      </c>
      <c r="V500" s="17">
        <v>-55399</v>
      </c>
      <c r="W500" s="35">
        <f t="shared" si="182"/>
        <v>-28231.209999999992</v>
      </c>
      <c r="X500" s="95">
        <f t="shared" si="183"/>
        <v>-0.5095978266755716</v>
      </c>
    </row>
    <row r="501" spans="1:24" s="13" customFormat="1" ht="12.75" hidden="1" outlineLevel="1">
      <c r="A501" s="1" t="s">
        <v>397</v>
      </c>
      <c r="C501" s="79" t="s">
        <v>377</v>
      </c>
      <c r="D501" s="29"/>
      <c r="E501" s="29"/>
      <c r="F501" s="17">
        <v>0</v>
      </c>
      <c r="G501" s="17">
        <v>0</v>
      </c>
      <c r="H501" s="35">
        <f t="shared" si="176"/>
        <v>0</v>
      </c>
      <c r="I501" s="95">
        <f t="shared" si="177"/>
        <v>0</v>
      </c>
      <c r="J501" s="115"/>
      <c r="K501" s="17">
        <v>0</v>
      </c>
      <c r="L501" s="17">
        <v>0</v>
      </c>
      <c r="M501" s="35">
        <f t="shared" si="178"/>
        <v>0</v>
      </c>
      <c r="N501" s="95">
        <f t="shared" si="179"/>
        <v>0</v>
      </c>
      <c r="O501" s="115"/>
      <c r="P501" s="17">
        <v>0</v>
      </c>
      <c r="Q501" s="17">
        <v>0</v>
      </c>
      <c r="R501" s="35">
        <f t="shared" si="180"/>
        <v>0</v>
      </c>
      <c r="S501" s="95">
        <f t="shared" si="181"/>
        <v>0</v>
      </c>
      <c r="T501" s="115"/>
      <c r="U501" s="17">
        <v>0</v>
      </c>
      <c r="V501" s="17">
        <v>0</v>
      </c>
      <c r="W501" s="35">
        <f t="shared" si="182"/>
        <v>0</v>
      </c>
      <c r="X501" s="95">
        <f t="shared" si="183"/>
        <v>0</v>
      </c>
    </row>
    <row r="502" spans="1:24" s="13" customFormat="1" ht="12.75" hidden="1" outlineLevel="1">
      <c r="A502" s="1" t="s">
        <v>398</v>
      </c>
      <c r="C502" s="79" t="s">
        <v>357</v>
      </c>
      <c r="D502" s="29"/>
      <c r="E502" s="29"/>
      <c r="F502" s="17">
        <v>0</v>
      </c>
      <c r="G502" s="17">
        <v>0</v>
      </c>
      <c r="H502" s="35">
        <f t="shared" si="176"/>
        <v>0</v>
      </c>
      <c r="I502" s="95">
        <f t="shared" si="177"/>
        <v>0</v>
      </c>
      <c r="J502" s="115"/>
      <c r="K502" s="17">
        <v>0</v>
      </c>
      <c r="L502" s="17">
        <v>0</v>
      </c>
      <c r="M502" s="35">
        <f t="shared" si="178"/>
        <v>0</v>
      </c>
      <c r="N502" s="95">
        <f t="shared" si="179"/>
        <v>0</v>
      </c>
      <c r="O502" s="115"/>
      <c r="P502" s="17">
        <v>0</v>
      </c>
      <c r="Q502" s="17">
        <v>0</v>
      </c>
      <c r="R502" s="35">
        <f t="shared" si="180"/>
        <v>0</v>
      </c>
      <c r="S502" s="95">
        <f t="shared" si="181"/>
        <v>0</v>
      </c>
      <c r="T502" s="115"/>
      <c r="U502" s="17">
        <v>0</v>
      </c>
      <c r="V502" s="17">
        <v>0</v>
      </c>
      <c r="W502" s="35">
        <f t="shared" si="182"/>
        <v>0</v>
      </c>
      <c r="X502" s="95">
        <f t="shared" si="183"/>
        <v>0</v>
      </c>
    </row>
    <row r="503" spans="1:24" s="14" customFormat="1" ht="12.75" hidden="1" outlineLevel="2">
      <c r="A503" s="14" t="s">
        <v>1341</v>
      </c>
      <c r="B503" s="14" t="s">
        <v>1342</v>
      </c>
      <c r="C503" s="54" t="s">
        <v>113</v>
      </c>
      <c r="D503" s="15"/>
      <c r="E503" s="15"/>
      <c r="F503" s="15">
        <v>-29710.15</v>
      </c>
      <c r="G503" s="15">
        <v>-38061.76</v>
      </c>
      <c r="H503" s="90">
        <f aca="true" t="shared" si="184" ref="H503:H511">+F503-G503</f>
        <v>8351.61</v>
      </c>
      <c r="I503" s="103">
        <f aca="true" t="shared" si="185" ref="I503:I511">IF(G503&lt;0,IF(H503=0,0,IF(OR(G503=0,F503=0),"N.M.",IF(ABS(H503/G503)&gt;=10,"N.M.",H503/(-G503)))),IF(H503=0,0,IF(OR(G503=0,F503=0),"N.M.",IF(ABS(H503/G503)&gt;=10,"N.M.",H503/G503))))</f>
        <v>0.219422591073035</v>
      </c>
      <c r="J503" s="104"/>
      <c r="K503" s="15">
        <v>-94410.06</v>
      </c>
      <c r="L503" s="15">
        <v>-87562.51</v>
      </c>
      <c r="M503" s="90">
        <f aca="true" t="shared" si="186" ref="M503:M511">+K503-L503</f>
        <v>-6847.550000000003</v>
      </c>
      <c r="N503" s="103">
        <f aca="true" t="shared" si="187" ref="N503:N511">IF(L503&lt;0,IF(M503=0,0,IF(OR(L503=0,K503=0),"N.M.",IF(ABS(M503/L503)&gt;=10,"N.M.",M503/(-L503)))),IF(M503=0,0,IF(OR(L503=0,K503=0),"N.M.",IF(ABS(M503/L503)&gt;=10,"N.M.",M503/L503))))</f>
        <v>-0.07820184688629875</v>
      </c>
      <c r="O503" s="104"/>
      <c r="P503" s="15">
        <v>-94410.06</v>
      </c>
      <c r="Q503" s="15">
        <v>-87562.51</v>
      </c>
      <c r="R503" s="90">
        <f aca="true" t="shared" si="188" ref="R503:R511">+P503-Q503</f>
        <v>-6847.550000000003</v>
      </c>
      <c r="S503" s="103">
        <f aca="true" t="shared" si="189" ref="S503:S511">IF(Q503&lt;0,IF(R503=0,0,IF(OR(Q503=0,P503=0),"N.M.",IF(ABS(R503/Q503)&gt;=10,"N.M.",R503/(-Q503)))),IF(R503=0,0,IF(OR(Q503=0,P503=0),"N.M.",IF(ABS(R503/Q503)&gt;=10,"N.M.",R503/Q503))))</f>
        <v>-0.07820184688629875</v>
      </c>
      <c r="T503" s="104"/>
      <c r="U503" s="15">
        <v>-293948.61</v>
      </c>
      <c r="V503" s="15">
        <v>-200831.18</v>
      </c>
      <c r="W503" s="90">
        <f aca="true" t="shared" si="190" ref="W503:W511">+U503-V503</f>
        <v>-93117.43</v>
      </c>
      <c r="X503" s="103">
        <f aca="true" t="shared" si="191" ref="X503:X511">IF(V503&lt;0,IF(W503=0,0,IF(OR(V503=0,U503=0),"N.M.",IF(ABS(W503/V503)&gt;=10,"N.M.",W503/(-V503)))),IF(W503=0,0,IF(OR(V503=0,U503=0),"N.M.",IF(ABS(W503/V503)&gt;=10,"N.M.",W503/V503))))</f>
        <v>-0.46366022447311217</v>
      </c>
    </row>
    <row r="504" spans="1:24" s="14" customFormat="1" ht="12.75" hidden="1" outlineLevel="2">
      <c r="A504" s="14" t="s">
        <v>1343</v>
      </c>
      <c r="B504" s="14" t="s">
        <v>1344</v>
      </c>
      <c r="C504" s="54" t="s">
        <v>114</v>
      </c>
      <c r="D504" s="15"/>
      <c r="E504" s="15"/>
      <c r="F504" s="15">
        <v>-20</v>
      </c>
      <c r="G504" s="15">
        <v>-589.5600000000001</v>
      </c>
      <c r="H504" s="90">
        <f t="shared" si="184"/>
        <v>569.5600000000001</v>
      </c>
      <c r="I504" s="103">
        <f t="shared" si="185"/>
        <v>0.9660763959563065</v>
      </c>
      <c r="J504" s="104"/>
      <c r="K504" s="15">
        <v>-39.2</v>
      </c>
      <c r="L504" s="15">
        <v>-905.35</v>
      </c>
      <c r="M504" s="90">
        <f t="shared" si="186"/>
        <v>866.15</v>
      </c>
      <c r="N504" s="103">
        <f t="shared" si="187"/>
        <v>0.9567018280223117</v>
      </c>
      <c r="O504" s="104"/>
      <c r="P504" s="15">
        <v>-39.2</v>
      </c>
      <c r="Q504" s="15">
        <v>-905.35</v>
      </c>
      <c r="R504" s="90">
        <f t="shared" si="188"/>
        <v>866.15</v>
      </c>
      <c r="S504" s="103">
        <f t="shared" si="189"/>
        <v>0.9567018280223117</v>
      </c>
      <c r="T504" s="104"/>
      <c r="U504" s="15">
        <v>333050.01</v>
      </c>
      <c r="V504" s="15">
        <v>-1642.81</v>
      </c>
      <c r="W504" s="90">
        <f t="shared" si="190"/>
        <v>334692.82</v>
      </c>
      <c r="X504" s="103" t="str">
        <f t="shared" si="191"/>
        <v>N.M.</v>
      </c>
    </row>
    <row r="505" spans="1:24" s="14" customFormat="1" ht="12.75" hidden="1" outlineLevel="2">
      <c r="A505" s="14" t="s">
        <v>1345</v>
      </c>
      <c r="B505" s="14" t="s">
        <v>1346</v>
      </c>
      <c r="C505" s="54" t="s">
        <v>115</v>
      </c>
      <c r="D505" s="15"/>
      <c r="E505" s="15"/>
      <c r="F505" s="15">
        <v>-20154.62</v>
      </c>
      <c r="G505" s="15">
        <v>-18173.24</v>
      </c>
      <c r="H505" s="90">
        <f t="shared" si="184"/>
        <v>-1981.3799999999974</v>
      </c>
      <c r="I505" s="103">
        <f t="shared" si="185"/>
        <v>-0.10902733909858656</v>
      </c>
      <c r="J505" s="104"/>
      <c r="K505" s="15">
        <v>-104937.47</v>
      </c>
      <c r="L505" s="15">
        <v>-132820.19</v>
      </c>
      <c r="M505" s="90">
        <f t="shared" si="186"/>
        <v>27882.72</v>
      </c>
      <c r="N505" s="103">
        <f t="shared" si="187"/>
        <v>0.2099283249030136</v>
      </c>
      <c r="O505" s="104"/>
      <c r="P505" s="15">
        <v>-104937.47</v>
      </c>
      <c r="Q505" s="15">
        <v>-132820.19</v>
      </c>
      <c r="R505" s="90">
        <f t="shared" si="188"/>
        <v>27882.72</v>
      </c>
      <c r="S505" s="103">
        <f t="shared" si="189"/>
        <v>0.2099283249030136</v>
      </c>
      <c r="T505" s="104"/>
      <c r="U505" s="15">
        <v>-286371.81700000004</v>
      </c>
      <c r="V505" s="15">
        <v>-272639.70999999996</v>
      </c>
      <c r="W505" s="90">
        <f t="shared" si="190"/>
        <v>-13732.107000000076</v>
      </c>
      <c r="X505" s="103">
        <f t="shared" si="191"/>
        <v>-0.05036723007077758</v>
      </c>
    </row>
    <row r="506" spans="1:24" s="14" customFormat="1" ht="12.75" hidden="1" outlineLevel="2">
      <c r="A506" s="14" t="s">
        <v>1347</v>
      </c>
      <c r="B506" s="14" t="s">
        <v>1348</v>
      </c>
      <c r="C506" s="54" t="s">
        <v>116</v>
      </c>
      <c r="D506" s="15"/>
      <c r="E506" s="15"/>
      <c r="F506" s="15">
        <v>-1532.53</v>
      </c>
      <c r="G506" s="15">
        <v>-684.33</v>
      </c>
      <c r="H506" s="90">
        <f t="shared" si="184"/>
        <v>-848.1999999999999</v>
      </c>
      <c r="I506" s="103">
        <f t="shared" si="185"/>
        <v>-1.2394604942060115</v>
      </c>
      <c r="J506" s="104"/>
      <c r="K506" s="15">
        <v>-3437.17</v>
      </c>
      <c r="L506" s="15">
        <v>-58010.130000000005</v>
      </c>
      <c r="M506" s="90">
        <f t="shared" si="186"/>
        <v>54572.96000000001</v>
      </c>
      <c r="N506" s="103">
        <f t="shared" si="187"/>
        <v>0.9407487968049718</v>
      </c>
      <c r="O506" s="104"/>
      <c r="P506" s="15">
        <v>-3437.17</v>
      </c>
      <c r="Q506" s="15">
        <v>-58010.130000000005</v>
      </c>
      <c r="R506" s="90">
        <f t="shared" si="188"/>
        <v>54572.96000000001</v>
      </c>
      <c r="S506" s="103">
        <f t="shared" si="189"/>
        <v>0.9407487968049718</v>
      </c>
      <c r="T506" s="104"/>
      <c r="U506" s="15">
        <v>-23830.72</v>
      </c>
      <c r="V506" s="15">
        <v>-61278.020000000004</v>
      </c>
      <c r="W506" s="90">
        <f t="shared" si="190"/>
        <v>37447.3</v>
      </c>
      <c r="X506" s="103">
        <f t="shared" si="191"/>
        <v>0.6111049279986527</v>
      </c>
    </row>
    <row r="507" spans="1:24" s="14" customFormat="1" ht="12.75" hidden="1" outlineLevel="2">
      <c r="A507" s="14" t="s">
        <v>1349</v>
      </c>
      <c r="B507" s="14" t="s">
        <v>1350</v>
      </c>
      <c r="C507" s="54" t="s">
        <v>117</v>
      </c>
      <c r="D507" s="15"/>
      <c r="E507" s="15"/>
      <c r="F507" s="15">
        <v>-1633.97</v>
      </c>
      <c r="G507" s="15">
        <v>-6974.05</v>
      </c>
      <c r="H507" s="90">
        <f t="shared" si="184"/>
        <v>5340.08</v>
      </c>
      <c r="I507" s="103">
        <f t="shared" si="185"/>
        <v>0.7657071572472236</v>
      </c>
      <c r="J507" s="104"/>
      <c r="K507" s="15">
        <v>-19041.8</v>
      </c>
      <c r="L507" s="15">
        <v>-28069.95</v>
      </c>
      <c r="M507" s="90">
        <f t="shared" si="186"/>
        <v>9028.150000000001</v>
      </c>
      <c r="N507" s="103">
        <f t="shared" si="187"/>
        <v>0.32163042684436566</v>
      </c>
      <c r="O507" s="104"/>
      <c r="P507" s="15">
        <v>-19041.8</v>
      </c>
      <c r="Q507" s="15">
        <v>-28069.95</v>
      </c>
      <c r="R507" s="90">
        <f t="shared" si="188"/>
        <v>9028.150000000001</v>
      </c>
      <c r="S507" s="103">
        <f t="shared" si="189"/>
        <v>0.32163042684436566</v>
      </c>
      <c r="T507" s="104"/>
      <c r="U507" s="15">
        <v>-78087.55</v>
      </c>
      <c r="V507" s="15">
        <v>-91257.78</v>
      </c>
      <c r="W507" s="90">
        <f t="shared" si="190"/>
        <v>13170.229999999996</v>
      </c>
      <c r="X507" s="103">
        <f t="shared" si="191"/>
        <v>0.1443189829952032</v>
      </c>
    </row>
    <row r="508" spans="1:24" s="14" customFormat="1" ht="12.75" hidden="1" outlineLevel="2">
      <c r="A508" s="14" t="s">
        <v>1351</v>
      </c>
      <c r="B508" s="14" t="s">
        <v>1352</v>
      </c>
      <c r="C508" s="54" t="s">
        <v>118</v>
      </c>
      <c r="D508" s="15"/>
      <c r="E508" s="15"/>
      <c r="F508" s="15">
        <v>0</v>
      </c>
      <c r="G508" s="15">
        <v>0</v>
      </c>
      <c r="H508" s="90">
        <f t="shared" si="184"/>
        <v>0</v>
      </c>
      <c r="I508" s="103">
        <f t="shared" si="185"/>
        <v>0</v>
      </c>
      <c r="J508" s="104"/>
      <c r="K508" s="15">
        <v>0</v>
      </c>
      <c r="L508" s="15">
        <v>0</v>
      </c>
      <c r="M508" s="90">
        <f t="shared" si="186"/>
        <v>0</v>
      </c>
      <c r="N508" s="103">
        <f t="shared" si="187"/>
        <v>0</v>
      </c>
      <c r="O508" s="104"/>
      <c r="P508" s="15">
        <v>0</v>
      </c>
      <c r="Q508" s="15">
        <v>0</v>
      </c>
      <c r="R508" s="90">
        <f t="shared" si="188"/>
        <v>0</v>
      </c>
      <c r="S508" s="103">
        <f t="shared" si="189"/>
        <v>0</v>
      </c>
      <c r="T508" s="104"/>
      <c r="U508" s="15">
        <v>0</v>
      </c>
      <c r="V508" s="15">
        <v>-67.06</v>
      </c>
      <c r="W508" s="90">
        <f t="shared" si="190"/>
        <v>67.06</v>
      </c>
      <c r="X508" s="103" t="str">
        <f t="shared" si="191"/>
        <v>N.M.</v>
      </c>
    </row>
    <row r="509" spans="1:24" s="14" customFormat="1" ht="12.75" hidden="1" outlineLevel="2">
      <c r="A509" s="14" t="s">
        <v>1353</v>
      </c>
      <c r="B509" s="14" t="s">
        <v>1354</v>
      </c>
      <c r="C509" s="54" t="s">
        <v>119</v>
      </c>
      <c r="D509" s="15"/>
      <c r="E509" s="15"/>
      <c r="F509" s="15">
        <v>-0.12</v>
      </c>
      <c r="G509" s="15">
        <v>-1996.31</v>
      </c>
      <c r="H509" s="90">
        <f t="shared" si="184"/>
        <v>1996.19</v>
      </c>
      <c r="I509" s="103">
        <f t="shared" si="185"/>
        <v>0.999939889095381</v>
      </c>
      <c r="J509" s="104"/>
      <c r="K509" s="15">
        <v>-0.12</v>
      </c>
      <c r="L509" s="15">
        <v>-4161.6</v>
      </c>
      <c r="M509" s="90">
        <f t="shared" si="186"/>
        <v>4161.4800000000005</v>
      </c>
      <c r="N509" s="103">
        <f t="shared" si="187"/>
        <v>0.9999711649365629</v>
      </c>
      <c r="O509" s="104"/>
      <c r="P509" s="15">
        <v>-0.12</v>
      </c>
      <c r="Q509" s="15">
        <v>-4161.6</v>
      </c>
      <c r="R509" s="90">
        <f t="shared" si="188"/>
        <v>4161.4800000000005</v>
      </c>
      <c r="S509" s="103">
        <f t="shared" si="189"/>
        <v>0.9999711649365629</v>
      </c>
      <c r="T509" s="104"/>
      <c r="U509" s="15">
        <v>-541.84</v>
      </c>
      <c r="V509" s="15">
        <v>-7074.570000000001</v>
      </c>
      <c r="W509" s="90">
        <f t="shared" si="190"/>
        <v>6532.7300000000005</v>
      </c>
      <c r="X509" s="103">
        <f t="shared" si="191"/>
        <v>0.9234101860607783</v>
      </c>
    </row>
    <row r="510" spans="1:24" s="14" customFormat="1" ht="12.75" hidden="1" outlineLevel="2">
      <c r="A510" s="14" t="s">
        <v>1355</v>
      </c>
      <c r="B510" s="14" t="s">
        <v>1356</v>
      </c>
      <c r="C510" s="54" t="s">
        <v>120</v>
      </c>
      <c r="D510" s="15"/>
      <c r="E510" s="15"/>
      <c r="F510" s="15">
        <v>0</v>
      </c>
      <c r="G510" s="15">
        <v>-148.28</v>
      </c>
      <c r="H510" s="90">
        <f t="shared" si="184"/>
        <v>148.28</v>
      </c>
      <c r="I510" s="103" t="str">
        <f t="shared" si="185"/>
        <v>N.M.</v>
      </c>
      <c r="J510" s="104"/>
      <c r="K510" s="15">
        <v>0</v>
      </c>
      <c r="L510" s="15">
        <v>-148.28</v>
      </c>
      <c r="M510" s="90">
        <f t="shared" si="186"/>
        <v>148.28</v>
      </c>
      <c r="N510" s="103" t="str">
        <f t="shared" si="187"/>
        <v>N.M.</v>
      </c>
      <c r="O510" s="104"/>
      <c r="P510" s="15">
        <v>0</v>
      </c>
      <c r="Q510" s="15">
        <v>-148.28</v>
      </c>
      <c r="R510" s="90">
        <f t="shared" si="188"/>
        <v>148.28</v>
      </c>
      <c r="S510" s="103" t="str">
        <f t="shared" si="189"/>
        <v>N.M.</v>
      </c>
      <c r="T510" s="104"/>
      <c r="U510" s="15">
        <v>-468.94</v>
      </c>
      <c r="V510" s="15">
        <v>-822.01</v>
      </c>
      <c r="W510" s="90">
        <f t="shared" si="190"/>
        <v>353.07</v>
      </c>
      <c r="X510" s="103">
        <f t="shared" si="191"/>
        <v>0.42952032213720026</v>
      </c>
    </row>
    <row r="511" spans="1:24" s="14" customFormat="1" ht="12.75" hidden="1" outlineLevel="2">
      <c r="A511" s="14" t="s">
        <v>1357</v>
      </c>
      <c r="B511" s="14" t="s">
        <v>1358</v>
      </c>
      <c r="C511" s="54" t="s">
        <v>121</v>
      </c>
      <c r="D511" s="15"/>
      <c r="E511" s="15"/>
      <c r="F511" s="15">
        <v>0</v>
      </c>
      <c r="G511" s="15">
        <v>-53.77</v>
      </c>
      <c r="H511" s="90">
        <f t="shared" si="184"/>
        <v>53.77</v>
      </c>
      <c r="I511" s="103" t="str">
        <f t="shared" si="185"/>
        <v>N.M.</v>
      </c>
      <c r="J511" s="104"/>
      <c r="K511" s="15">
        <v>0</v>
      </c>
      <c r="L511" s="15">
        <v>-53.77</v>
      </c>
      <c r="M511" s="90">
        <f t="shared" si="186"/>
        <v>53.77</v>
      </c>
      <c r="N511" s="103" t="str">
        <f t="shared" si="187"/>
        <v>N.M.</v>
      </c>
      <c r="O511" s="104"/>
      <c r="P511" s="15">
        <v>0</v>
      </c>
      <c r="Q511" s="15">
        <v>-53.77</v>
      </c>
      <c r="R511" s="90">
        <f t="shared" si="188"/>
        <v>53.77</v>
      </c>
      <c r="S511" s="103" t="str">
        <f t="shared" si="189"/>
        <v>N.M.</v>
      </c>
      <c r="T511" s="104"/>
      <c r="U511" s="15">
        <v>-482</v>
      </c>
      <c r="V511" s="15">
        <v>-7624.6</v>
      </c>
      <c r="W511" s="90">
        <f t="shared" si="190"/>
        <v>7142.6</v>
      </c>
      <c r="X511" s="103">
        <f t="shared" si="191"/>
        <v>0.9367835689741101</v>
      </c>
    </row>
    <row r="512" spans="1:24" s="13" customFormat="1" ht="12.75" hidden="1" outlineLevel="1">
      <c r="A512" s="1" t="s">
        <v>399</v>
      </c>
      <c r="C512" s="79" t="s">
        <v>358</v>
      </c>
      <c r="D512" s="29"/>
      <c r="E512" s="29"/>
      <c r="F512" s="17">
        <v>-53051.39000000001</v>
      </c>
      <c r="G512" s="17">
        <v>-66681.3</v>
      </c>
      <c r="H512" s="35">
        <f>+F512-G512</f>
        <v>13629.909999999996</v>
      </c>
      <c r="I512" s="95">
        <f>IF(G512&lt;0,IF(H512=0,0,IF(OR(G512=0,F512=0),"N.M.",IF(ABS(H512/G512)&gt;=10,"N.M.",H512/(-G512)))),IF(H512=0,0,IF(OR(G512=0,F512=0),"N.M.",IF(ABS(H512/G512)&gt;=10,"N.M.",H512/G512))))</f>
        <v>0.2044037833695503</v>
      </c>
      <c r="J512" s="115"/>
      <c r="K512" s="17">
        <v>-221865.81999999998</v>
      </c>
      <c r="L512" s="17">
        <v>-311731.78</v>
      </c>
      <c r="M512" s="35">
        <f>+K512-L512</f>
        <v>89865.96000000005</v>
      </c>
      <c r="N512" s="95">
        <f>IF(L512&lt;0,IF(M512=0,0,IF(OR(L512=0,K512=0),"N.M.",IF(ABS(M512/L512)&gt;=10,"N.M.",M512/(-L512)))),IF(M512=0,0,IF(OR(L512=0,K512=0),"N.M.",IF(ABS(M512/L512)&gt;=10,"N.M.",M512/L512))))</f>
        <v>0.2882797512656555</v>
      </c>
      <c r="O512" s="115"/>
      <c r="P512" s="17">
        <v>-221865.81999999998</v>
      </c>
      <c r="Q512" s="17">
        <v>-311731.78</v>
      </c>
      <c r="R512" s="35">
        <f>+P512-Q512</f>
        <v>89865.96000000005</v>
      </c>
      <c r="S512" s="95">
        <f>IF(Q512&lt;0,IF(R512=0,0,IF(OR(Q512=0,P512=0),"N.M.",IF(ABS(R512/Q512)&gt;=10,"N.M.",R512/(-Q512)))),IF(R512=0,0,IF(OR(Q512=0,P512=0),"N.M.",IF(ABS(R512/Q512)&gt;=10,"N.M.",R512/Q512))))</f>
        <v>0.2882797512656555</v>
      </c>
      <c r="T512" s="115"/>
      <c r="U512" s="17">
        <v>-350681.46699999995</v>
      </c>
      <c r="V512" s="17">
        <v>-643237.74</v>
      </c>
      <c r="W512" s="35">
        <f>+U512-V512</f>
        <v>292556.27300000004</v>
      </c>
      <c r="X512" s="95">
        <f>IF(V512&lt;0,IF(W512=0,0,IF(OR(V512=0,U512=0),"N.M.",IF(ABS(W512/V512)&gt;=10,"N.M.",W512/(-V512)))),IF(W512=0,0,IF(OR(V512=0,U512=0),"N.M.",IF(ABS(W512/V512)&gt;=10,"N.M.",W512/V512))))</f>
        <v>0.45481826517206536</v>
      </c>
    </row>
    <row r="513" spans="1:24" s="13" customFormat="1" ht="12.75" collapsed="1">
      <c r="A513" s="13" t="s">
        <v>363</v>
      </c>
      <c r="C513" s="52" t="s">
        <v>258</v>
      </c>
      <c r="D513" s="29"/>
      <c r="E513" s="29"/>
      <c r="F513" s="29">
        <v>-57768.39</v>
      </c>
      <c r="G513" s="29">
        <v>-71397.3</v>
      </c>
      <c r="H513" s="29">
        <f>+F513-G513</f>
        <v>13628.910000000003</v>
      </c>
      <c r="I513" s="98">
        <f>IF(G513&lt;0,IF(H513=0,0,IF(OR(G513=0,F513=0),"N.M.",IF(ABS(H513/G513)&gt;=10,"N.M.",H513/(-G513)))),IF(H513=0,0,IF(OR(G513=0,F513=0),"N.M.",IF(ABS(H513/G513)&gt;=10,"N.M.",H513/G513))))</f>
        <v>0.19088831090251315</v>
      </c>
      <c r="J513" s="115"/>
      <c r="K513" s="29">
        <v>-260790.89</v>
      </c>
      <c r="L513" s="29">
        <v>-325879.78</v>
      </c>
      <c r="M513" s="29">
        <f>+K513-L513</f>
        <v>65088.890000000014</v>
      </c>
      <c r="N513" s="98">
        <f>IF(L513&lt;0,IF(M513=0,0,IF(OR(L513=0,K513=0),"N.M.",IF(ABS(M513/L513)&gt;=10,"N.M.",M513/(-L513)))),IF(M513=0,0,IF(OR(L513=0,K513=0),"N.M.",IF(ABS(M513/L513)&gt;=10,"N.M.",M513/L513))))</f>
        <v>0.19973282785449287</v>
      </c>
      <c r="O513" s="115"/>
      <c r="P513" s="29">
        <v>-260790.89</v>
      </c>
      <c r="Q513" s="29">
        <v>-325879.78</v>
      </c>
      <c r="R513" s="29">
        <f>+P513-Q513</f>
        <v>65088.890000000014</v>
      </c>
      <c r="S513" s="98">
        <f>IF(Q513&lt;0,IF(R513=0,0,IF(OR(Q513=0,P513=0),"N.M.",IF(ABS(R513/Q513)&gt;=10,"N.M.",R513/(-Q513)))),IF(R513=0,0,IF(OR(Q513=0,P513=0),"N.M.",IF(ABS(R513/Q513)&gt;=10,"N.M.",R513/Q513))))</f>
        <v>0.19973282785449287</v>
      </c>
      <c r="T513" s="115"/>
      <c r="U513" s="29">
        <v>-434311.677</v>
      </c>
      <c r="V513" s="29">
        <v>-698636.74</v>
      </c>
      <c r="W513" s="29">
        <f>+U513-V513</f>
        <v>264325.06299999997</v>
      </c>
      <c r="X513" s="98">
        <f>IF(V513&lt;0,IF(W513=0,0,IF(OR(V513=0,U513=0),"N.M.",IF(ABS(W513/V513)&gt;=10,"N.M.",W513/(-V513)))),IF(W513=0,0,IF(OR(V513=0,U513=0),"N.M.",IF(ABS(W513/V513)&gt;=10,"N.M.",W513/V513))))</f>
        <v>0.3783440633253842</v>
      </c>
    </row>
    <row r="514" spans="3:24" s="13" customFormat="1" ht="0.75" customHeight="1" hidden="1" outlineLevel="1">
      <c r="C514" s="52"/>
      <c r="D514" s="29"/>
      <c r="E514" s="29"/>
      <c r="F514" s="29"/>
      <c r="G514" s="29"/>
      <c r="H514" s="29"/>
      <c r="I514" s="98"/>
      <c r="J514" s="115"/>
      <c r="K514" s="29"/>
      <c r="L514" s="29"/>
      <c r="M514" s="29"/>
      <c r="N514" s="98"/>
      <c r="O514" s="115"/>
      <c r="P514" s="29"/>
      <c r="Q514" s="29"/>
      <c r="R514" s="29"/>
      <c r="S514" s="98"/>
      <c r="T514" s="115"/>
      <c r="U514" s="29"/>
      <c r="V514" s="29"/>
      <c r="W514" s="29"/>
      <c r="X514" s="98"/>
    </row>
    <row r="515" spans="1:24" s="14" customFormat="1" ht="12.75" hidden="1" outlineLevel="2">
      <c r="A515" s="14" t="s">
        <v>1359</v>
      </c>
      <c r="B515" s="14" t="s">
        <v>1360</v>
      </c>
      <c r="C515" s="54" t="s">
        <v>122</v>
      </c>
      <c r="D515" s="15"/>
      <c r="E515" s="15"/>
      <c r="F515" s="15">
        <v>0</v>
      </c>
      <c r="G515" s="15">
        <v>0</v>
      </c>
      <c r="H515" s="90">
        <f>+F515-G515</f>
        <v>0</v>
      </c>
      <c r="I515" s="103">
        <f aca="true" t="shared" si="192" ref="I515:I527">IF(G515&lt;0,IF(H515=0,0,IF(OR(G515=0,F515=0),"N.M.",IF(ABS(H515/G515)&gt;=10,"N.M.",H515/(-G515)))),IF(H515=0,0,IF(OR(G515=0,F515=0),"N.M.",IF(ABS(H515/G515)&gt;=10,"N.M.",H515/G515))))</f>
        <v>0</v>
      </c>
      <c r="J515" s="104"/>
      <c r="K515" s="15">
        <v>0</v>
      </c>
      <c r="L515" s="15">
        <v>0</v>
      </c>
      <c r="M515" s="90">
        <f>+K515-L515</f>
        <v>0</v>
      </c>
      <c r="N515" s="103">
        <f aca="true" t="shared" si="193" ref="N515:N527">IF(L515&lt;0,IF(M515=0,0,IF(OR(L515=0,K515=0),"N.M.",IF(ABS(M515/L515)&gt;=10,"N.M.",M515/(-L515)))),IF(M515=0,0,IF(OR(L515=0,K515=0),"N.M.",IF(ABS(M515/L515)&gt;=10,"N.M.",M515/L515))))</f>
        <v>0</v>
      </c>
      <c r="O515" s="104"/>
      <c r="P515" s="15">
        <v>0</v>
      </c>
      <c r="Q515" s="15">
        <v>0</v>
      </c>
      <c r="R515" s="90">
        <f>+P515-Q515</f>
        <v>0</v>
      </c>
      <c r="S515" s="103">
        <f aca="true" t="shared" si="194" ref="S515:S527">IF(Q515&lt;0,IF(R515=0,0,IF(OR(Q515=0,P515=0),"N.M.",IF(ABS(R515/Q515)&gt;=10,"N.M.",R515/(-Q515)))),IF(R515=0,0,IF(OR(Q515=0,P515=0),"N.M.",IF(ABS(R515/Q515)&gt;=10,"N.M.",R515/Q515))))</f>
        <v>0</v>
      </c>
      <c r="T515" s="104"/>
      <c r="U515" s="15">
        <v>0</v>
      </c>
      <c r="V515" s="15">
        <v>5460.84</v>
      </c>
      <c r="W515" s="90">
        <f>+U515-V515</f>
        <v>-5460.84</v>
      </c>
      <c r="X515" s="103" t="str">
        <f aca="true" t="shared" si="195" ref="X515:X527">IF(V515&lt;0,IF(W515=0,0,IF(OR(V515=0,U515=0),"N.M.",IF(ABS(W515/V515)&gt;=10,"N.M.",W515/(-V515)))),IF(W515=0,0,IF(OR(V515=0,U515=0),"N.M.",IF(ABS(W515/V515)&gt;=10,"N.M.",W515/V515))))</f>
        <v>N.M.</v>
      </c>
    </row>
    <row r="516" spans="1:24" s="14" customFormat="1" ht="12.75" hidden="1" outlineLevel="2">
      <c r="A516" s="14" t="s">
        <v>1361</v>
      </c>
      <c r="B516" s="14" t="s">
        <v>1362</v>
      </c>
      <c r="C516" s="54" t="s">
        <v>122</v>
      </c>
      <c r="D516" s="15"/>
      <c r="E516" s="15"/>
      <c r="F516" s="15">
        <v>0</v>
      </c>
      <c r="G516" s="15">
        <v>0</v>
      </c>
      <c r="H516" s="90">
        <f>+F516-G516</f>
        <v>0</v>
      </c>
      <c r="I516" s="103">
        <f t="shared" si="192"/>
        <v>0</v>
      </c>
      <c r="J516" s="104"/>
      <c r="K516" s="15">
        <v>0</v>
      </c>
      <c r="L516" s="15">
        <v>0</v>
      </c>
      <c r="M516" s="90">
        <f>+K516-L516</f>
        <v>0</v>
      </c>
      <c r="N516" s="103">
        <f t="shared" si="193"/>
        <v>0</v>
      </c>
      <c r="O516" s="104"/>
      <c r="P516" s="15">
        <v>0</v>
      </c>
      <c r="Q516" s="15">
        <v>0</v>
      </c>
      <c r="R516" s="90">
        <f>+P516-Q516</f>
        <v>0</v>
      </c>
      <c r="S516" s="103">
        <f t="shared" si="194"/>
        <v>0</v>
      </c>
      <c r="T516" s="104"/>
      <c r="U516" s="15">
        <v>23379.4</v>
      </c>
      <c r="V516" s="15">
        <v>-31827.65</v>
      </c>
      <c r="W516" s="90">
        <f>+U516-V516</f>
        <v>55207.05</v>
      </c>
      <c r="X516" s="103">
        <f t="shared" si="195"/>
        <v>1.7345625580273756</v>
      </c>
    </row>
    <row r="517" spans="1:24" s="14" customFormat="1" ht="12.75" hidden="1" outlineLevel="2">
      <c r="A517" s="14" t="s">
        <v>1363</v>
      </c>
      <c r="B517" s="14" t="s">
        <v>1364</v>
      </c>
      <c r="C517" s="54" t="s">
        <v>123</v>
      </c>
      <c r="D517" s="15"/>
      <c r="E517" s="15"/>
      <c r="F517" s="15">
        <v>0</v>
      </c>
      <c r="G517" s="15">
        <v>-4118.76</v>
      </c>
      <c r="H517" s="90">
        <f>+F517-G517</f>
        <v>4118.76</v>
      </c>
      <c r="I517" s="103" t="str">
        <f t="shared" si="192"/>
        <v>N.M.</v>
      </c>
      <c r="J517" s="104"/>
      <c r="K517" s="15">
        <v>0</v>
      </c>
      <c r="L517" s="15">
        <v>-3606.81</v>
      </c>
      <c r="M517" s="90">
        <f>+K517-L517</f>
        <v>3606.81</v>
      </c>
      <c r="N517" s="103" t="str">
        <f t="shared" si="193"/>
        <v>N.M.</v>
      </c>
      <c r="O517" s="104"/>
      <c r="P517" s="15">
        <v>0</v>
      </c>
      <c r="Q517" s="15">
        <v>-3606.81</v>
      </c>
      <c r="R517" s="90">
        <f>+P517-Q517</f>
        <v>3606.81</v>
      </c>
      <c r="S517" s="103" t="str">
        <f t="shared" si="194"/>
        <v>N.M.</v>
      </c>
      <c r="T517" s="104"/>
      <c r="U517" s="15">
        <v>-12321.77</v>
      </c>
      <c r="V517" s="15">
        <v>-3606.81</v>
      </c>
      <c r="W517" s="90">
        <f>+U517-V517</f>
        <v>-8714.960000000001</v>
      </c>
      <c r="X517" s="103">
        <f t="shared" si="195"/>
        <v>-2.4162514798395263</v>
      </c>
    </row>
    <row r="518" spans="1:24" s="14" customFormat="1" ht="12.75" hidden="1" outlineLevel="2">
      <c r="A518" s="14" t="s">
        <v>1365</v>
      </c>
      <c r="B518" s="14" t="s">
        <v>1366</v>
      </c>
      <c r="C518" s="54" t="s">
        <v>123</v>
      </c>
      <c r="D518" s="15"/>
      <c r="E518" s="15"/>
      <c r="F518" s="15">
        <v>988.0600000000001</v>
      </c>
      <c r="G518" s="15">
        <v>0</v>
      </c>
      <c r="H518" s="90">
        <f>+F518-G518</f>
        <v>988.0600000000001</v>
      </c>
      <c r="I518" s="103" t="str">
        <f t="shared" si="192"/>
        <v>N.M.</v>
      </c>
      <c r="J518" s="104"/>
      <c r="K518" s="15">
        <v>6592.18</v>
      </c>
      <c r="L518" s="15">
        <v>0</v>
      </c>
      <c r="M518" s="90">
        <f>+K518-L518</f>
        <v>6592.18</v>
      </c>
      <c r="N518" s="103" t="str">
        <f t="shared" si="193"/>
        <v>N.M.</v>
      </c>
      <c r="O518" s="104"/>
      <c r="P518" s="15">
        <v>6592.18</v>
      </c>
      <c r="Q518" s="15">
        <v>0</v>
      </c>
      <c r="R518" s="90">
        <f>+P518-Q518</f>
        <v>6592.18</v>
      </c>
      <c r="S518" s="103" t="str">
        <f t="shared" si="194"/>
        <v>N.M.</v>
      </c>
      <c r="T518" s="104"/>
      <c r="U518" s="15">
        <v>6592.18</v>
      </c>
      <c r="V518" s="15">
        <v>0</v>
      </c>
      <c r="W518" s="90">
        <f>+U518-V518</f>
        <v>6592.18</v>
      </c>
      <c r="X518" s="103" t="str">
        <f t="shared" si="195"/>
        <v>N.M.</v>
      </c>
    </row>
    <row r="519" spans="1:24" s="30" customFormat="1" ht="12.75" hidden="1" outlineLevel="1">
      <c r="A519" s="1" t="s">
        <v>395</v>
      </c>
      <c r="B519" s="31"/>
      <c r="C519" s="78" t="s">
        <v>359</v>
      </c>
      <c r="D519" s="33"/>
      <c r="E519" s="33"/>
      <c r="F519" s="17">
        <v>988.0600000000001</v>
      </c>
      <c r="G519" s="17">
        <v>-4118.76</v>
      </c>
      <c r="H519" s="35">
        <f aca="true" t="shared" si="196" ref="H519:H527">+F519-G519</f>
        <v>5106.820000000001</v>
      </c>
      <c r="I519" s="95">
        <f t="shared" si="192"/>
        <v>1.2398925890316503</v>
      </c>
      <c r="J519" s="116"/>
      <c r="K519" s="17">
        <v>6592.18</v>
      </c>
      <c r="L519" s="17">
        <v>-3606.81</v>
      </c>
      <c r="M519" s="35">
        <f aca="true" t="shared" si="197" ref="M519:M527">+K519-L519</f>
        <v>10198.99</v>
      </c>
      <c r="N519" s="95">
        <f t="shared" si="193"/>
        <v>2.827703704935941</v>
      </c>
      <c r="O519" s="116"/>
      <c r="P519" s="17">
        <v>6592.18</v>
      </c>
      <c r="Q519" s="17">
        <v>-3606.81</v>
      </c>
      <c r="R519" s="35">
        <f aca="true" t="shared" si="198" ref="R519:R527">+P519-Q519</f>
        <v>10198.99</v>
      </c>
      <c r="S519" s="95">
        <f t="shared" si="194"/>
        <v>2.827703704935941</v>
      </c>
      <c r="T519" s="116"/>
      <c r="U519" s="17">
        <v>17649.81</v>
      </c>
      <c r="V519" s="17">
        <v>-29973.620000000003</v>
      </c>
      <c r="W519" s="35">
        <f aca="true" t="shared" si="199" ref="W519:W527">+U519-V519</f>
        <v>47623.43000000001</v>
      </c>
      <c r="X519" s="95">
        <f t="shared" si="195"/>
        <v>1.5888447908527565</v>
      </c>
    </row>
    <row r="520" spans="1:24" s="30" customFormat="1" ht="12.75" hidden="1" outlineLevel="1">
      <c r="A520" s="77" t="s">
        <v>394</v>
      </c>
      <c r="B520" s="31"/>
      <c r="C520" s="78" t="s">
        <v>360</v>
      </c>
      <c r="D520" s="33"/>
      <c r="E520" s="33"/>
      <c r="F520" s="17">
        <v>0</v>
      </c>
      <c r="G520" s="17">
        <v>0</v>
      </c>
      <c r="H520" s="35">
        <f t="shared" si="196"/>
        <v>0</v>
      </c>
      <c r="I520" s="95">
        <f t="shared" si="192"/>
        <v>0</v>
      </c>
      <c r="J520" s="116"/>
      <c r="K520" s="17">
        <v>0</v>
      </c>
      <c r="L520" s="17">
        <v>0</v>
      </c>
      <c r="M520" s="35">
        <f t="shared" si="197"/>
        <v>0</v>
      </c>
      <c r="N520" s="95">
        <f t="shared" si="193"/>
        <v>0</v>
      </c>
      <c r="O520" s="116"/>
      <c r="P520" s="17">
        <v>0</v>
      </c>
      <c r="Q520" s="17">
        <v>0</v>
      </c>
      <c r="R520" s="35">
        <f t="shared" si="198"/>
        <v>0</v>
      </c>
      <c r="S520" s="95">
        <f t="shared" si="194"/>
        <v>0</v>
      </c>
      <c r="T520" s="116"/>
      <c r="U520" s="17">
        <v>0</v>
      </c>
      <c r="V520" s="17">
        <v>0</v>
      </c>
      <c r="W520" s="35">
        <f t="shared" si="199"/>
        <v>0</v>
      </c>
      <c r="X520" s="95">
        <f t="shared" si="195"/>
        <v>0</v>
      </c>
    </row>
    <row r="521" spans="1:24" s="30" customFormat="1" ht="12.75" hidden="1" outlineLevel="1">
      <c r="A521" s="77" t="s">
        <v>393</v>
      </c>
      <c r="B521" s="31"/>
      <c r="C521" s="78" t="s">
        <v>361</v>
      </c>
      <c r="D521" s="33"/>
      <c r="E521" s="33"/>
      <c r="F521" s="17">
        <v>0</v>
      </c>
      <c r="G521" s="17">
        <v>0</v>
      </c>
      <c r="H521" s="35">
        <f t="shared" si="196"/>
        <v>0</v>
      </c>
      <c r="I521" s="95">
        <f t="shared" si="192"/>
        <v>0</v>
      </c>
      <c r="J521" s="116"/>
      <c r="K521" s="17">
        <v>0</v>
      </c>
      <c r="L521" s="17">
        <v>0</v>
      </c>
      <c r="M521" s="35">
        <f t="shared" si="197"/>
        <v>0</v>
      </c>
      <c r="N521" s="95">
        <f t="shared" si="193"/>
        <v>0</v>
      </c>
      <c r="O521" s="116"/>
      <c r="P521" s="17">
        <v>0</v>
      </c>
      <c r="Q521" s="17">
        <v>0</v>
      </c>
      <c r="R521" s="35">
        <f t="shared" si="198"/>
        <v>0</v>
      </c>
      <c r="S521" s="95">
        <f t="shared" si="194"/>
        <v>0</v>
      </c>
      <c r="T521" s="116"/>
      <c r="U521" s="17">
        <v>0</v>
      </c>
      <c r="V521" s="17">
        <v>0</v>
      </c>
      <c r="W521" s="35">
        <f t="shared" si="199"/>
        <v>0</v>
      </c>
      <c r="X521" s="95">
        <f t="shared" si="195"/>
        <v>0</v>
      </c>
    </row>
    <row r="522" spans="1:24" s="14" customFormat="1" ht="12.75" hidden="1" outlineLevel="2">
      <c r="A522" s="14" t="s">
        <v>1367</v>
      </c>
      <c r="B522" s="14" t="s">
        <v>1368</v>
      </c>
      <c r="C522" s="54" t="s">
        <v>124</v>
      </c>
      <c r="D522" s="15"/>
      <c r="E522" s="15"/>
      <c r="F522" s="15">
        <v>5806.4400000000005</v>
      </c>
      <c r="G522" s="15">
        <v>-27792.49</v>
      </c>
      <c r="H522" s="90">
        <f>+F522-G522</f>
        <v>33598.93</v>
      </c>
      <c r="I522" s="103">
        <f t="shared" si="192"/>
        <v>1.2089211869825265</v>
      </c>
      <c r="J522" s="104"/>
      <c r="K522" s="15">
        <v>38740.21</v>
      </c>
      <c r="L522" s="15">
        <v>-24338</v>
      </c>
      <c r="M522" s="90">
        <f>+K522-L522</f>
        <v>63078.21</v>
      </c>
      <c r="N522" s="103">
        <f t="shared" si="193"/>
        <v>2.591758155970088</v>
      </c>
      <c r="O522" s="104"/>
      <c r="P522" s="15">
        <v>38740.21</v>
      </c>
      <c r="Q522" s="15">
        <v>-24338</v>
      </c>
      <c r="R522" s="90">
        <f>+P522-Q522</f>
        <v>63078.21</v>
      </c>
      <c r="S522" s="103">
        <f t="shared" si="194"/>
        <v>2.591758155970088</v>
      </c>
      <c r="T522" s="104"/>
      <c r="U522" s="15">
        <v>145482.8</v>
      </c>
      <c r="V522" s="15">
        <v>-197522.07</v>
      </c>
      <c r="W522" s="90">
        <f>+U522-V522</f>
        <v>343004.87</v>
      </c>
      <c r="X522" s="103">
        <f t="shared" si="195"/>
        <v>1.736539466197372</v>
      </c>
    </row>
    <row r="523" spans="1:24" s="14" customFormat="1" ht="12.75" hidden="1" outlineLevel="2">
      <c r="A523" s="14" t="s">
        <v>1369</v>
      </c>
      <c r="B523" s="14" t="s">
        <v>1370</v>
      </c>
      <c r="C523" s="54" t="s">
        <v>125</v>
      </c>
      <c r="D523" s="15"/>
      <c r="E523" s="15"/>
      <c r="F523" s="15">
        <v>-12723.9</v>
      </c>
      <c r="G523" s="15">
        <v>-10643.15</v>
      </c>
      <c r="H523" s="90">
        <f>+F523-G523</f>
        <v>-2080.75</v>
      </c>
      <c r="I523" s="103">
        <f t="shared" si="192"/>
        <v>-0.19550133184254662</v>
      </c>
      <c r="J523" s="104"/>
      <c r="K523" s="15">
        <v>-16790.2</v>
      </c>
      <c r="L523" s="15">
        <v>-29719.55</v>
      </c>
      <c r="M523" s="90">
        <f>+K523-L523</f>
        <v>12929.349999999999</v>
      </c>
      <c r="N523" s="103">
        <f t="shared" si="193"/>
        <v>0.4350452816412092</v>
      </c>
      <c r="O523" s="104"/>
      <c r="P523" s="15">
        <v>-16790.2</v>
      </c>
      <c r="Q523" s="15">
        <v>-29719.55</v>
      </c>
      <c r="R523" s="90">
        <f>+P523-Q523</f>
        <v>12929.349999999999</v>
      </c>
      <c r="S523" s="103">
        <f t="shared" si="194"/>
        <v>0.4350452816412092</v>
      </c>
      <c r="T523" s="104"/>
      <c r="U523" s="15">
        <v>-301285.95</v>
      </c>
      <c r="V523" s="15">
        <v>-969453.4700000001</v>
      </c>
      <c r="W523" s="90">
        <f>+U523-V523</f>
        <v>668167.52</v>
      </c>
      <c r="X523" s="103">
        <f t="shared" si="195"/>
        <v>0.6892208245951195</v>
      </c>
    </row>
    <row r="524" spans="1:24" s="14" customFormat="1" ht="12.75" hidden="1" outlineLevel="2">
      <c r="A524" s="14" t="s">
        <v>1371</v>
      </c>
      <c r="B524" s="14" t="s">
        <v>1372</v>
      </c>
      <c r="C524" s="54" t="s">
        <v>126</v>
      </c>
      <c r="D524" s="15"/>
      <c r="E524" s="15"/>
      <c r="F524" s="15">
        <v>9.450000000000001</v>
      </c>
      <c r="G524" s="15">
        <v>67621.75</v>
      </c>
      <c r="H524" s="90">
        <f>+F524-G524</f>
        <v>-67612.3</v>
      </c>
      <c r="I524" s="103">
        <f t="shared" si="192"/>
        <v>-0.9998602520638701</v>
      </c>
      <c r="J524" s="104"/>
      <c r="K524" s="15">
        <v>7285.95</v>
      </c>
      <c r="L524" s="15">
        <v>141641.15</v>
      </c>
      <c r="M524" s="90">
        <f>+K524-L524</f>
        <v>-134355.19999999998</v>
      </c>
      <c r="N524" s="103">
        <f t="shared" si="193"/>
        <v>-0.9485604995440943</v>
      </c>
      <c r="O524" s="104"/>
      <c r="P524" s="15">
        <v>7285.95</v>
      </c>
      <c r="Q524" s="15">
        <v>141641.15</v>
      </c>
      <c r="R524" s="90">
        <f>+P524-Q524</f>
        <v>-134355.19999999998</v>
      </c>
      <c r="S524" s="103">
        <f t="shared" si="194"/>
        <v>-0.9485604995440943</v>
      </c>
      <c r="T524" s="104"/>
      <c r="U524" s="15">
        <v>238538.65000000002</v>
      </c>
      <c r="V524" s="15">
        <v>1915656.64</v>
      </c>
      <c r="W524" s="90">
        <f>+U524-V524</f>
        <v>-1677117.9899999998</v>
      </c>
      <c r="X524" s="103">
        <f t="shared" si="195"/>
        <v>-0.875479433516854</v>
      </c>
    </row>
    <row r="525" spans="1:24" s="30" customFormat="1" ht="12.75" hidden="1" outlineLevel="1">
      <c r="A525" s="77" t="s">
        <v>392</v>
      </c>
      <c r="B525" s="31"/>
      <c r="C525" s="78" t="s">
        <v>383</v>
      </c>
      <c r="D525" s="33"/>
      <c r="E525" s="33"/>
      <c r="F525" s="17">
        <v>-6908.009999999999</v>
      </c>
      <c r="G525" s="17">
        <v>29186.11</v>
      </c>
      <c r="H525" s="35">
        <f t="shared" si="196"/>
        <v>-36094.12</v>
      </c>
      <c r="I525" s="95">
        <f t="shared" si="192"/>
        <v>-1.236688273976902</v>
      </c>
      <c r="J525" s="116"/>
      <c r="K525" s="17">
        <v>29235.96</v>
      </c>
      <c r="L525" s="17">
        <v>87583.59999999999</v>
      </c>
      <c r="M525" s="35">
        <f t="shared" si="197"/>
        <v>-58347.63999999999</v>
      </c>
      <c r="N525" s="95">
        <f t="shared" si="193"/>
        <v>-0.6661936709612302</v>
      </c>
      <c r="O525" s="116"/>
      <c r="P525" s="17">
        <v>29235.96</v>
      </c>
      <c r="Q525" s="17">
        <v>87583.59999999999</v>
      </c>
      <c r="R525" s="35">
        <f t="shared" si="198"/>
        <v>-58347.63999999999</v>
      </c>
      <c r="S525" s="95">
        <f t="shared" si="194"/>
        <v>-0.6661936709612302</v>
      </c>
      <c r="T525" s="116"/>
      <c r="U525" s="17">
        <v>82735.5</v>
      </c>
      <c r="V525" s="17">
        <v>748681.1</v>
      </c>
      <c r="W525" s="35">
        <f t="shared" si="199"/>
        <v>-665945.6</v>
      </c>
      <c r="X525" s="95">
        <f t="shared" si="195"/>
        <v>-0.8894916674135356</v>
      </c>
    </row>
    <row r="526" spans="1:24" s="13" customFormat="1" ht="12.75" collapsed="1">
      <c r="A526" s="13" t="s">
        <v>364</v>
      </c>
      <c r="C526" s="52" t="s">
        <v>259</v>
      </c>
      <c r="D526" s="29"/>
      <c r="E526" s="29"/>
      <c r="F526" s="129">
        <v>-5919.95</v>
      </c>
      <c r="G526" s="129">
        <v>25067.35</v>
      </c>
      <c r="H526" s="129">
        <f t="shared" si="196"/>
        <v>-30987.3</v>
      </c>
      <c r="I526" s="99">
        <f t="shared" si="192"/>
        <v>-1.2361617801642375</v>
      </c>
      <c r="J526" s="115"/>
      <c r="K526" s="129">
        <v>35828.14</v>
      </c>
      <c r="L526" s="129">
        <v>83976.79000000001</v>
      </c>
      <c r="M526" s="129">
        <f t="shared" si="197"/>
        <v>-48148.65000000001</v>
      </c>
      <c r="N526" s="99">
        <f t="shared" si="193"/>
        <v>-0.5733566381853844</v>
      </c>
      <c r="O526" s="115"/>
      <c r="P526" s="129">
        <v>35828.14</v>
      </c>
      <c r="Q526" s="129">
        <v>83976.79000000001</v>
      </c>
      <c r="R526" s="129">
        <f t="shared" si="198"/>
        <v>-48148.65000000001</v>
      </c>
      <c r="S526" s="99">
        <f t="shared" si="194"/>
        <v>-0.5733566381853844</v>
      </c>
      <c r="T526" s="115"/>
      <c r="U526" s="129">
        <v>100385.31</v>
      </c>
      <c r="V526" s="129">
        <v>718707.4799999999</v>
      </c>
      <c r="W526" s="129">
        <f t="shared" si="199"/>
        <v>-618322.1699999999</v>
      </c>
      <c r="X526" s="99">
        <f t="shared" si="195"/>
        <v>-0.8603252188219886</v>
      </c>
    </row>
    <row r="527" spans="1:24" s="1" customFormat="1" ht="12.75">
      <c r="A527" s="32" t="s">
        <v>217</v>
      </c>
      <c r="C527" s="51" t="s">
        <v>382</v>
      </c>
      <c r="D527" s="29"/>
      <c r="E527" s="29"/>
      <c r="F527" s="29">
        <v>90786.84</v>
      </c>
      <c r="G527" s="29">
        <v>10500.654</v>
      </c>
      <c r="H527" s="29">
        <f t="shared" si="196"/>
        <v>80286.186</v>
      </c>
      <c r="I527" s="98">
        <f t="shared" si="192"/>
        <v>7.645827202762799</v>
      </c>
      <c r="J527" s="115"/>
      <c r="K527" s="29">
        <v>158016.22</v>
      </c>
      <c r="L527" s="29">
        <v>10564.01600000006</v>
      </c>
      <c r="M527" s="29">
        <f t="shared" si="197"/>
        <v>147452.20399999994</v>
      </c>
      <c r="N527" s="98" t="str">
        <f t="shared" si="193"/>
        <v>N.M.</v>
      </c>
      <c r="O527" s="115"/>
      <c r="P527" s="29">
        <v>158016.22</v>
      </c>
      <c r="Q527" s="29">
        <v>10564.01600000006</v>
      </c>
      <c r="R527" s="29">
        <f t="shared" si="198"/>
        <v>147452.20399999994</v>
      </c>
      <c r="S527" s="98" t="str">
        <f t="shared" si="194"/>
        <v>N.M.</v>
      </c>
      <c r="T527" s="115"/>
      <c r="U527" s="29">
        <v>941410.2989999996</v>
      </c>
      <c r="V527" s="29">
        <v>1551644.7140000002</v>
      </c>
      <c r="W527" s="29">
        <f t="shared" si="199"/>
        <v>-610234.4150000005</v>
      </c>
      <c r="X527" s="98">
        <f t="shared" si="195"/>
        <v>-0.3932823084395855</v>
      </c>
    </row>
    <row r="528" spans="4:24" s="1" customFormat="1" ht="5.25" customHeight="1">
      <c r="D528" s="35"/>
      <c r="E528" s="35"/>
      <c r="F528" s="130" t="str">
        <f>IF(ABS(+F494+F513+F526-F527)&gt;$C$570,$C$571," ")</f>
        <v> </v>
      </c>
      <c r="G528" s="130" t="str">
        <f>IF(ABS(+G494+G513+G526-G527)&gt;$C$570,$C$571," ")</f>
        <v> </v>
      </c>
      <c r="H528" s="130" t="str">
        <f>IF(ABS(+H494+H513+H526-H527)&gt;$C$570,$C$571," ")</f>
        <v> </v>
      </c>
      <c r="I528" s="101"/>
      <c r="J528" s="106"/>
      <c r="K528" s="130" t="str">
        <f>IF(ABS(+K494+K513+K526-K527)&gt;$C$570,$C$571," ")</f>
        <v> </v>
      </c>
      <c r="L528" s="130" t="str">
        <f>IF(ABS(+L494+L513+L526-L527)&gt;$C$570,$C$571," ")</f>
        <v> </v>
      </c>
      <c r="M528" s="130" t="str">
        <f>IF(ABS(+M494+M513+M526-M527)&gt;$C$570,$C$571," ")</f>
        <v> </v>
      </c>
      <c r="N528" s="101"/>
      <c r="O528" s="106"/>
      <c r="P528" s="130" t="str">
        <f>IF(ABS(+P494+P513+P526-P527)&gt;$C$570,$C$571," ")</f>
        <v> </v>
      </c>
      <c r="Q528" s="130" t="str">
        <f>IF(ABS(+Q494+Q513+Q526-Q527)&gt;$C$570,$C$571," ")</f>
        <v> </v>
      </c>
      <c r="R528" s="130" t="str">
        <f>IF(ABS(+R494+R513+R526-R527)&gt;$C$570,$C$571," ")</f>
        <v> </v>
      </c>
      <c r="S528" s="101"/>
      <c r="T528" s="130" t="str">
        <f>IF(ABS(+T494+T513+T526-T527)&gt;$C$570,$C$571," ")</f>
        <v> </v>
      </c>
      <c r="U528" s="130" t="str">
        <f>IF(ABS(+U494+U513+U526-U527)&gt;$C$570,$C$571," ")</f>
        <v> </v>
      </c>
      <c r="V528" s="130" t="str">
        <f>IF(ABS(+V494+V513+V526-V527)&gt;$C$570,$C$571," ")</f>
        <v> </v>
      </c>
      <c r="W528" s="130" t="str">
        <f>IF(ABS(+W494+W513+W526-W527)&gt;$C$570,$C$571," ")</f>
        <v> </v>
      </c>
      <c r="X528" s="101"/>
    </row>
    <row r="529" spans="1:24" s="1" customFormat="1" ht="12.75">
      <c r="A529" s="32" t="s">
        <v>218</v>
      </c>
      <c r="C529" s="13" t="s">
        <v>219</v>
      </c>
      <c r="D529" s="29"/>
      <c r="E529" s="29"/>
      <c r="F529" s="29">
        <v>8713219.090000005</v>
      </c>
      <c r="G529" s="29">
        <v>2701375.398999988</v>
      </c>
      <c r="H529" s="29">
        <f>+F529-G529</f>
        <v>6011843.691000017</v>
      </c>
      <c r="I529" s="98">
        <f>IF(G529&lt;0,IF(H529=0,0,IF(OR(G529=0,F529=0),"N.M.",IF(ABS(H529/G529)&gt;=10,"N.M.",H529/(-G529)))),IF(H529=0,0,IF(OR(G529=0,F529=0),"N.M.",IF(ABS(H529/G529)&gt;=10,"N.M.",H529/G529))))</f>
        <v>2.22547510176687</v>
      </c>
      <c r="J529" s="115"/>
      <c r="K529" s="29">
        <v>26069842.30299994</v>
      </c>
      <c r="L529" s="29">
        <v>18630646.695999954</v>
      </c>
      <c r="M529" s="29">
        <f>+K529-L529</f>
        <v>7439195.606999986</v>
      </c>
      <c r="N529" s="98">
        <f>IF(L529&lt;0,IF(M529=0,0,IF(OR(L529=0,K529=0),"N.M.",IF(ABS(M529/L529)&gt;=10,"N.M.",M529/(-L529)))),IF(M529=0,0,IF(OR(L529=0,K529=0),"N.M.",IF(ABS(M529/L529)&gt;=10,"N.M.",M529/L529))))</f>
        <v>0.3992988396155459</v>
      </c>
      <c r="O529" s="115"/>
      <c r="P529" s="29">
        <v>26069842.30299994</v>
      </c>
      <c r="Q529" s="29">
        <v>18630646.695999954</v>
      </c>
      <c r="R529" s="29">
        <f>+P529-Q529</f>
        <v>7439195.606999986</v>
      </c>
      <c r="S529" s="98">
        <f>IF(Q529&lt;0,IF(R529=0,0,IF(OR(Q529=0,P529=0),"N.M.",IF(ABS(R529/Q529)&gt;=10,"N.M.",R529/(-Q529)))),IF(R529=0,0,IF(OR(Q529=0,P529=0),"N.M.",IF(ABS(R529/Q529)&gt;=10,"N.M.",R529/Q529))))</f>
        <v>0.3992988396155459</v>
      </c>
      <c r="T529" s="115"/>
      <c r="U529" s="29">
        <v>79163617.36799994</v>
      </c>
      <c r="V529" s="29">
        <v>59614117.23100009</v>
      </c>
      <c r="W529" s="29">
        <f>+U529-V529</f>
        <v>19549500.136999853</v>
      </c>
      <c r="X529" s="98">
        <f>IF(V529&lt;0,IF(W529=0,0,IF(OR(V529=0,U529=0),"N.M.",IF(ABS(W529/V529)&gt;=10,"N.M.",W529/(-V529)))),IF(W529=0,0,IF(OR(V529=0,U529=0),"N.M.",IF(ABS(W529/V529)&gt;=10,"N.M.",W529/V529))))</f>
        <v>0.3279340707377592</v>
      </c>
    </row>
    <row r="530" spans="4:24" s="1" customFormat="1" ht="5.25" customHeight="1">
      <c r="D530" s="35"/>
      <c r="E530" s="35"/>
      <c r="F530" s="130" t="str">
        <f>IF(ABS(F457+F527-F529)&gt;$C$570,$C$571," ")</f>
        <v> </v>
      </c>
      <c r="G530" s="130" t="str">
        <f>IF(ABS(G457+G527-G529)&gt;$C$570,$C$571," ")</f>
        <v> </v>
      </c>
      <c r="H530" s="130" t="str">
        <f>IF(ABS(H457+H527-H529)&gt;$C$570,$C$571," ")</f>
        <v> </v>
      </c>
      <c r="I530" s="101"/>
      <c r="J530" s="106"/>
      <c r="K530" s="130" t="str">
        <f>IF(ABS(K457+K527-K529)&gt;$C$570,$C$571," ")</f>
        <v> </v>
      </c>
      <c r="L530" s="130" t="str">
        <f>IF(ABS(L457+L527-L529)&gt;$C$570,$C$571," ")</f>
        <v> </v>
      </c>
      <c r="M530" s="130" t="str">
        <f>IF(ABS(M457+M527-M529)&gt;$C$570,$C$571," ")</f>
        <v> </v>
      </c>
      <c r="N530" s="101"/>
      <c r="O530" s="106"/>
      <c r="P530" s="130" t="str">
        <f>IF(ABS(P457+P527-P529)&gt;$C$570,$C$571," ")</f>
        <v> </v>
      </c>
      <c r="Q530" s="130" t="str">
        <f>IF(ABS(Q457+Q527-Q529)&gt;$C$570,$C$571," ")</f>
        <v> </v>
      </c>
      <c r="R530" s="130" t="str">
        <f>IF(ABS(R457+R527-R529)&gt;$C$570,$C$571," ")</f>
        <v> </v>
      </c>
      <c r="S530" s="101"/>
      <c r="T530" s="106"/>
      <c r="U530" s="130" t="str">
        <f>IF(ABS(U457+U527-U529)&gt;$C$570,$C$571," ")</f>
        <v> </v>
      </c>
      <c r="V530" s="130" t="str">
        <f>IF(ABS(V457+V527-V529)&gt;$C$570,$C$571," ")</f>
        <v> </v>
      </c>
      <c r="W530" s="130" t="str">
        <f>IF(ABS(W457+W527-W529)&gt;$C$570,$C$571," ")</f>
        <v> </v>
      </c>
      <c r="X530" s="101"/>
    </row>
    <row r="531" spans="4:24" s="1" customFormat="1" ht="5.25" customHeight="1" hidden="1" outlineLevel="1">
      <c r="D531" s="35"/>
      <c r="E531" s="35"/>
      <c r="F531" s="130"/>
      <c r="G531" s="130"/>
      <c r="H531" s="130"/>
      <c r="I531" s="101"/>
      <c r="J531" s="106"/>
      <c r="K531" s="130"/>
      <c r="L531" s="130"/>
      <c r="M531" s="130"/>
      <c r="N531" s="101"/>
      <c r="O531" s="106"/>
      <c r="P531" s="130"/>
      <c r="Q531" s="130"/>
      <c r="R531" s="130"/>
      <c r="S531" s="101"/>
      <c r="T531" s="106"/>
      <c r="U531" s="130"/>
      <c r="V531" s="130"/>
      <c r="W531" s="130"/>
      <c r="X531" s="101"/>
    </row>
    <row r="532" spans="1:24" s="14" customFormat="1" ht="12.75" hidden="1" outlineLevel="2">
      <c r="A532" s="14" t="s">
        <v>1373</v>
      </c>
      <c r="B532" s="14" t="s">
        <v>1374</v>
      </c>
      <c r="C532" s="54" t="s">
        <v>127</v>
      </c>
      <c r="D532" s="15"/>
      <c r="E532" s="15"/>
      <c r="F532" s="15">
        <v>2833225.52</v>
      </c>
      <c r="G532" s="15">
        <v>2833225.52</v>
      </c>
      <c r="H532" s="90">
        <f>(+F532-G532)</f>
        <v>0</v>
      </c>
      <c r="I532" s="103">
        <f aca="true" t="shared" si="200" ref="I532:I537">IF(G532&lt;0,IF(H532=0,0,IF(OR(G532=0,F532=0),"N.M.",IF(ABS(H532/G532)&gt;=10,"N.M.",H532/(-G532)))),IF(H532=0,0,IF(OR(G532=0,F532=0),"N.M.",IF(ABS(H532/G532)&gt;=10,"N.M.",H532/G532))))</f>
        <v>0</v>
      </c>
      <c r="J532" s="104"/>
      <c r="K532" s="15">
        <v>8499676.56</v>
      </c>
      <c r="L532" s="15">
        <v>8499676.56</v>
      </c>
      <c r="M532" s="90">
        <f>(+K532-L532)</f>
        <v>0</v>
      </c>
      <c r="N532" s="103">
        <f aca="true" t="shared" si="201" ref="N532:N537">IF(L532&lt;0,IF(M532=0,0,IF(OR(L532=0,K532=0),"N.M.",IF(ABS(M532/L532)&gt;=10,"N.M.",M532/(-L532)))),IF(M532=0,0,IF(OR(L532=0,K532=0),"N.M.",IF(ABS(M532/L532)&gt;=10,"N.M.",M532/L532))))</f>
        <v>0</v>
      </c>
      <c r="O532" s="104"/>
      <c r="P532" s="15">
        <v>8499676.56</v>
      </c>
      <c r="Q532" s="15">
        <v>8499676.56</v>
      </c>
      <c r="R532" s="90">
        <f>(+P532-Q532)</f>
        <v>0</v>
      </c>
      <c r="S532" s="103">
        <f aca="true" t="shared" si="202" ref="S532:S537">IF(Q532&lt;0,IF(R532=0,0,IF(OR(Q532=0,P532=0),"N.M.",IF(ABS(R532/Q532)&gt;=10,"N.M.",R532/(-Q532)))),IF(R532=0,0,IF(OR(Q532=0,P532=0),"N.M.",IF(ABS(R532/Q532)&gt;=10,"N.M.",R532/Q532))))</f>
        <v>0</v>
      </c>
      <c r="T532" s="104"/>
      <c r="U532" s="15">
        <v>33998706.24</v>
      </c>
      <c r="V532" s="15">
        <v>31819820.11</v>
      </c>
      <c r="W532" s="90">
        <f>(+U532-V532)</f>
        <v>2178886.1300000027</v>
      </c>
      <c r="X532" s="103">
        <f aca="true" t="shared" si="203" ref="X532:X537">IF(V532&lt;0,IF(W532=0,0,IF(OR(V532=0,U532=0),"N.M.",IF(ABS(W532/V532)&gt;=10,"N.M.",W532/(-V532)))),IF(W532=0,0,IF(OR(V532=0,U532=0),"N.M.",IF(ABS(W532/V532)&gt;=10,"N.M.",W532/V532))))</f>
        <v>0.06847575261166373</v>
      </c>
    </row>
    <row r="533" spans="1:24" s="14" customFormat="1" ht="12.75" hidden="1" outlineLevel="2">
      <c r="A533" s="14" t="s">
        <v>1375</v>
      </c>
      <c r="B533" s="14" t="s">
        <v>1376</v>
      </c>
      <c r="C533" s="54" t="s">
        <v>128</v>
      </c>
      <c r="D533" s="15"/>
      <c r="E533" s="15"/>
      <c r="F533" s="15">
        <v>87500</v>
      </c>
      <c r="G533" s="15">
        <v>87500</v>
      </c>
      <c r="H533" s="90">
        <f>(+F533-G533)</f>
        <v>0</v>
      </c>
      <c r="I533" s="103">
        <f t="shared" si="200"/>
        <v>0</v>
      </c>
      <c r="J533" s="104"/>
      <c r="K533" s="15">
        <v>262500</v>
      </c>
      <c r="L533" s="15">
        <v>262500</v>
      </c>
      <c r="M533" s="90">
        <f>(+K533-L533)</f>
        <v>0</v>
      </c>
      <c r="N533" s="103">
        <f t="shared" si="201"/>
        <v>0</v>
      </c>
      <c r="O533" s="104"/>
      <c r="P533" s="15">
        <v>262500</v>
      </c>
      <c r="Q533" s="15">
        <v>262500</v>
      </c>
      <c r="R533" s="90">
        <f>(+P533-Q533)</f>
        <v>0</v>
      </c>
      <c r="S533" s="103">
        <f t="shared" si="202"/>
        <v>0</v>
      </c>
      <c r="T533" s="104"/>
      <c r="U533" s="15">
        <v>1050000</v>
      </c>
      <c r="V533" s="15">
        <v>1050000</v>
      </c>
      <c r="W533" s="90">
        <f>(+U533-V533)</f>
        <v>0</v>
      </c>
      <c r="X533" s="103">
        <f t="shared" si="203"/>
        <v>0</v>
      </c>
    </row>
    <row r="534" spans="1:24" s="13" customFormat="1" ht="12.75" collapsed="1">
      <c r="A534" s="13" t="s">
        <v>220</v>
      </c>
      <c r="C534" s="56" t="s">
        <v>260</v>
      </c>
      <c r="D534" s="29"/>
      <c r="E534" s="29"/>
      <c r="F534" s="29">
        <v>2920725.52</v>
      </c>
      <c r="G534" s="29">
        <v>2920725.52</v>
      </c>
      <c r="H534" s="29">
        <f>(+F534-G534)</f>
        <v>0</v>
      </c>
      <c r="I534" s="98">
        <f t="shared" si="200"/>
        <v>0</v>
      </c>
      <c r="J534" s="115"/>
      <c r="K534" s="29">
        <v>8762176.56</v>
      </c>
      <c r="L534" s="29">
        <v>8762176.56</v>
      </c>
      <c r="M534" s="29">
        <f>(+K534-L534)</f>
        <v>0</v>
      </c>
      <c r="N534" s="98">
        <f t="shared" si="201"/>
        <v>0</v>
      </c>
      <c r="O534" s="115"/>
      <c r="P534" s="29">
        <v>8762176.56</v>
      </c>
      <c r="Q534" s="29">
        <v>8762176.56</v>
      </c>
      <c r="R534" s="29">
        <f>(+P534-Q534)</f>
        <v>0</v>
      </c>
      <c r="S534" s="98">
        <f t="shared" si="202"/>
        <v>0</v>
      </c>
      <c r="T534" s="115"/>
      <c r="U534" s="29">
        <v>35048706.24</v>
      </c>
      <c r="V534" s="29">
        <v>32869820.11</v>
      </c>
      <c r="W534" s="29">
        <f>(+U534-V534)</f>
        <v>2178886.1300000027</v>
      </c>
      <c r="X534" s="98">
        <f t="shared" si="203"/>
        <v>0.06628834969915516</v>
      </c>
    </row>
    <row r="535" spans="3:24" s="13" customFormat="1" ht="0.75" customHeight="1" hidden="1" outlineLevel="1">
      <c r="C535" s="56"/>
      <c r="D535" s="29"/>
      <c r="E535" s="29"/>
      <c r="F535" s="29"/>
      <c r="G535" s="29"/>
      <c r="H535" s="29"/>
      <c r="I535" s="98">
        <f t="shared" si="200"/>
        <v>0</v>
      </c>
      <c r="J535" s="115"/>
      <c r="K535" s="29"/>
      <c r="L535" s="29"/>
      <c r="M535" s="29"/>
      <c r="N535" s="98">
        <f t="shared" si="201"/>
        <v>0</v>
      </c>
      <c r="O535" s="115"/>
      <c r="P535" s="29"/>
      <c r="Q535" s="29"/>
      <c r="R535" s="29"/>
      <c r="S535" s="98">
        <f t="shared" si="202"/>
        <v>0</v>
      </c>
      <c r="T535" s="115"/>
      <c r="U535" s="29"/>
      <c r="V535" s="29"/>
      <c r="W535" s="29"/>
      <c r="X535" s="98">
        <f t="shared" si="203"/>
        <v>0</v>
      </c>
    </row>
    <row r="536" spans="1:24" s="14" customFormat="1" ht="12.75" hidden="1" outlineLevel="2">
      <c r="A536" s="14" t="s">
        <v>1377</v>
      </c>
      <c r="B536" s="14" t="s">
        <v>1378</v>
      </c>
      <c r="C536" s="54" t="s">
        <v>129</v>
      </c>
      <c r="D536" s="15"/>
      <c r="E536" s="15"/>
      <c r="F536" s="15">
        <v>0</v>
      </c>
      <c r="G536" s="15">
        <v>172.51</v>
      </c>
      <c r="H536" s="90">
        <f>(+F536-G536)</f>
        <v>-172.51</v>
      </c>
      <c r="I536" s="103" t="str">
        <f t="shared" si="200"/>
        <v>N.M.</v>
      </c>
      <c r="J536" s="104"/>
      <c r="K536" s="15">
        <v>0</v>
      </c>
      <c r="L536" s="15">
        <v>796.4</v>
      </c>
      <c r="M536" s="90">
        <f>(+K536-L536)</f>
        <v>-796.4</v>
      </c>
      <c r="N536" s="103" t="str">
        <f t="shared" si="201"/>
        <v>N.M.</v>
      </c>
      <c r="O536" s="104"/>
      <c r="P536" s="15">
        <v>0</v>
      </c>
      <c r="Q536" s="15">
        <v>796.4</v>
      </c>
      <c r="R536" s="90">
        <f>(+P536-Q536)</f>
        <v>-796.4</v>
      </c>
      <c r="S536" s="103" t="str">
        <f t="shared" si="202"/>
        <v>N.M.</v>
      </c>
      <c r="T536" s="104"/>
      <c r="U536" s="15">
        <v>8780.130000000001</v>
      </c>
      <c r="V536" s="15">
        <v>372404.33</v>
      </c>
      <c r="W536" s="90">
        <f>(+U536-V536)</f>
        <v>-363624.2</v>
      </c>
      <c r="X536" s="103">
        <f t="shared" si="203"/>
        <v>-0.9764231259072632</v>
      </c>
    </row>
    <row r="537" spans="1:24" s="13" customFormat="1" ht="12.75" customHeight="1" collapsed="1">
      <c r="A537" s="13" t="s">
        <v>221</v>
      </c>
      <c r="C537" s="56" t="s">
        <v>261</v>
      </c>
      <c r="D537" s="29"/>
      <c r="E537" s="29"/>
      <c r="F537" s="29">
        <v>0</v>
      </c>
      <c r="G537" s="29">
        <v>172.51</v>
      </c>
      <c r="H537" s="29">
        <f>(+F537-G537)</f>
        <v>-172.51</v>
      </c>
      <c r="I537" s="98" t="str">
        <f t="shared" si="200"/>
        <v>N.M.</v>
      </c>
      <c r="J537" s="115"/>
      <c r="K537" s="29">
        <v>0</v>
      </c>
      <c r="L537" s="29">
        <v>796.4</v>
      </c>
      <c r="M537" s="29">
        <f>(+K537-L537)</f>
        <v>-796.4</v>
      </c>
      <c r="N537" s="98" t="str">
        <f t="shared" si="201"/>
        <v>N.M.</v>
      </c>
      <c r="O537" s="115"/>
      <c r="P537" s="29">
        <v>0</v>
      </c>
      <c r="Q537" s="29">
        <v>796.4</v>
      </c>
      <c r="R537" s="29">
        <f>(+P537-Q537)</f>
        <v>-796.4</v>
      </c>
      <c r="S537" s="98" t="str">
        <f t="shared" si="202"/>
        <v>N.M.</v>
      </c>
      <c r="T537" s="115"/>
      <c r="U537" s="29">
        <v>8780.130000000001</v>
      </c>
      <c r="V537" s="29">
        <v>372404.33</v>
      </c>
      <c r="W537" s="29">
        <f>(+U537-V537)</f>
        <v>-363624.2</v>
      </c>
      <c r="X537" s="98">
        <f t="shared" si="203"/>
        <v>-0.9764231259072632</v>
      </c>
    </row>
    <row r="538" spans="3:24" s="13" customFormat="1" ht="0.75" customHeight="1" hidden="1" outlineLevel="1">
      <c r="C538" s="56"/>
      <c r="D538" s="29"/>
      <c r="E538" s="29"/>
      <c r="F538" s="29"/>
      <c r="G538" s="29"/>
      <c r="H538" s="29"/>
      <c r="I538" s="98"/>
      <c r="J538" s="115"/>
      <c r="K538" s="29"/>
      <c r="L538" s="29"/>
      <c r="M538" s="29"/>
      <c r="N538" s="98"/>
      <c r="O538" s="115"/>
      <c r="P538" s="29"/>
      <c r="Q538" s="29"/>
      <c r="R538" s="29"/>
      <c r="S538" s="98"/>
      <c r="T538" s="115"/>
      <c r="U538" s="29"/>
      <c r="V538" s="29"/>
      <c r="W538" s="29"/>
      <c r="X538" s="98"/>
    </row>
    <row r="539" spans="1:24" s="14" customFormat="1" ht="12.75" hidden="1" outlineLevel="2">
      <c r="A539" s="14" t="s">
        <v>1379</v>
      </c>
      <c r="B539" s="14" t="s">
        <v>1380</v>
      </c>
      <c r="C539" s="54" t="s">
        <v>130</v>
      </c>
      <c r="D539" s="15"/>
      <c r="E539" s="15"/>
      <c r="F539" s="15">
        <v>62530.65</v>
      </c>
      <c r="G539" s="15">
        <v>19875</v>
      </c>
      <c r="H539" s="90">
        <f>(+F539-G539)</f>
        <v>42655.65</v>
      </c>
      <c r="I539" s="103">
        <f>IF(G539&lt;0,IF(H539=0,0,IF(OR(G539=0,F539=0),"N.M.",IF(ABS(H539/G539)&gt;=10,"N.M.",H539/(-G539)))),IF(H539=0,0,IF(OR(G539=0,F539=0),"N.M.",IF(ABS(H539/G539)&gt;=10,"N.M.",H539/G539))))</f>
        <v>2.1461962264150944</v>
      </c>
      <c r="J539" s="104"/>
      <c r="K539" s="15">
        <v>176953.23</v>
      </c>
      <c r="L539" s="15">
        <v>29574.670000000002</v>
      </c>
      <c r="M539" s="90">
        <f>(+K539-L539)</f>
        <v>147378.56</v>
      </c>
      <c r="N539" s="103">
        <f>IF(L539&lt;0,IF(M539=0,0,IF(OR(L539=0,K539=0),"N.M.",IF(ABS(M539/L539)&gt;=10,"N.M.",M539/(-L539)))),IF(M539=0,0,IF(OR(L539=0,K539=0),"N.M.",IF(ABS(M539/L539)&gt;=10,"N.M.",M539/L539))))</f>
        <v>4.983269804870181</v>
      </c>
      <c r="O539" s="104"/>
      <c r="P539" s="15">
        <v>176953.23</v>
      </c>
      <c r="Q539" s="15">
        <v>29574.670000000002</v>
      </c>
      <c r="R539" s="90">
        <f>(+P539-Q539)</f>
        <v>147378.56</v>
      </c>
      <c r="S539" s="103">
        <f>IF(Q539&lt;0,IF(R539=0,0,IF(OR(Q539=0,P539=0),"N.M.",IF(ABS(R539/Q539)&gt;=10,"N.M.",R539/(-Q539)))),IF(R539=0,0,IF(OR(Q539=0,P539=0),"N.M.",IF(ABS(R539/Q539)&gt;=10,"N.M.",R539/Q539))))</f>
        <v>4.983269804870181</v>
      </c>
      <c r="T539" s="104"/>
      <c r="U539" s="15">
        <v>360598.54000000004</v>
      </c>
      <c r="V539" s="15">
        <v>160945.81000000003</v>
      </c>
      <c r="W539" s="90">
        <f>(+U539-V539)</f>
        <v>199652.73</v>
      </c>
      <c r="X539" s="103">
        <f>IF(V539&lt;0,IF(W539=0,0,IF(OR(V539=0,U539=0),"N.M.",IF(ABS(W539/V539)&gt;=10,"N.M.",W539/(-V539)))),IF(W539=0,0,IF(OR(V539=0,U539=0),"N.M.",IF(ABS(W539/V539)&gt;=10,"N.M.",W539/V539))))</f>
        <v>1.2404965994454902</v>
      </c>
    </row>
    <row r="540" spans="1:24" s="13" customFormat="1" ht="12.75" customHeight="1" collapsed="1">
      <c r="A540" s="13" t="s">
        <v>222</v>
      </c>
      <c r="C540" s="56" t="s">
        <v>262</v>
      </c>
      <c r="D540" s="29"/>
      <c r="E540" s="29"/>
      <c r="F540" s="29">
        <v>62530.65</v>
      </c>
      <c r="G540" s="29">
        <v>19875</v>
      </c>
      <c r="H540" s="29">
        <f>(+F540-G540)</f>
        <v>42655.65</v>
      </c>
      <c r="I540" s="98">
        <f>IF(G540&lt;0,IF(H540=0,0,IF(OR(G540=0,F540=0),"N.M.",IF(ABS(H540/G540)&gt;=10,"N.M.",H540/(-G540)))),IF(H540=0,0,IF(OR(G540=0,F540=0),"N.M.",IF(ABS(H540/G540)&gt;=10,"N.M.",H540/G540))))</f>
        <v>2.1461962264150944</v>
      </c>
      <c r="J540" s="115"/>
      <c r="K540" s="29">
        <v>176953.23</v>
      </c>
      <c r="L540" s="29">
        <v>29574.670000000002</v>
      </c>
      <c r="M540" s="29">
        <f>(+K540-L540)</f>
        <v>147378.56</v>
      </c>
      <c r="N540" s="98">
        <f>IF(L540&lt;0,IF(M540=0,0,IF(OR(L540=0,K540=0),"N.M.",IF(ABS(M540/L540)&gt;=10,"N.M.",M540/(-L540)))),IF(M540=0,0,IF(OR(L540=0,K540=0),"N.M.",IF(ABS(M540/L540)&gt;=10,"N.M.",M540/L540))))</f>
        <v>4.983269804870181</v>
      </c>
      <c r="O540" s="115"/>
      <c r="P540" s="29">
        <v>176953.23</v>
      </c>
      <c r="Q540" s="29">
        <v>29574.670000000002</v>
      </c>
      <c r="R540" s="29">
        <f>(+P540-Q540)</f>
        <v>147378.56</v>
      </c>
      <c r="S540" s="98">
        <f>IF(Q540&lt;0,IF(R540=0,0,IF(OR(Q540=0,P540=0),"N.M.",IF(ABS(R540/Q540)&gt;=10,"N.M.",R540/(-Q540)))),IF(R540=0,0,IF(OR(Q540=0,P540=0),"N.M.",IF(ABS(R540/Q540)&gt;=10,"N.M.",R540/Q540))))</f>
        <v>4.983269804870181</v>
      </c>
      <c r="T540" s="115"/>
      <c r="U540" s="29">
        <v>360598.54000000004</v>
      </c>
      <c r="V540" s="29">
        <v>160945.81000000003</v>
      </c>
      <c r="W540" s="29">
        <f>(+U540-V540)</f>
        <v>199652.73</v>
      </c>
      <c r="X540" s="98">
        <f>IF(V540&lt;0,IF(W540=0,0,IF(OR(V540=0,U540=0),"N.M.",IF(ABS(W540/V540)&gt;=10,"N.M.",W540/(-V540)))),IF(W540=0,0,IF(OR(V540=0,U540=0),"N.M.",IF(ABS(W540/V540)&gt;=10,"N.M.",W540/V540))))</f>
        <v>1.2404965994454902</v>
      </c>
    </row>
    <row r="541" spans="3:24" s="13" customFormat="1" ht="0.75" customHeight="1" hidden="1" outlineLevel="1">
      <c r="C541" s="56"/>
      <c r="D541" s="29"/>
      <c r="E541" s="29"/>
      <c r="F541" s="29"/>
      <c r="G541" s="29"/>
      <c r="H541" s="29"/>
      <c r="I541" s="98"/>
      <c r="J541" s="115"/>
      <c r="K541" s="29"/>
      <c r="L541" s="29"/>
      <c r="M541" s="29"/>
      <c r="N541" s="98"/>
      <c r="O541" s="115"/>
      <c r="P541" s="29"/>
      <c r="Q541" s="29"/>
      <c r="R541" s="29"/>
      <c r="S541" s="98"/>
      <c r="T541" s="115"/>
      <c r="U541" s="29"/>
      <c r="V541" s="29"/>
      <c r="W541" s="29"/>
      <c r="X541" s="98"/>
    </row>
    <row r="542" spans="1:24" s="14" customFormat="1" ht="12.75" hidden="1" outlineLevel="2">
      <c r="A542" s="14" t="s">
        <v>1381</v>
      </c>
      <c r="B542" s="14" t="s">
        <v>1382</v>
      </c>
      <c r="C542" s="54" t="s">
        <v>131</v>
      </c>
      <c r="D542" s="15"/>
      <c r="E542" s="15"/>
      <c r="F542" s="15">
        <v>39265.54</v>
      </c>
      <c r="G542" s="15">
        <v>39265.54</v>
      </c>
      <c r="H542" s="90">
        <f>(+F542-G542)</f>
        <v>0</v>
      </c>
      <c r="I542" s="103">
        <f>IF(G542&lt;0,IF(H542=0,0,IF(OR(G542=0,F542=0),"N.M.",IF(ABS(H542/G542)&gt;=10,"N.M.",H542/(-G542)))),IF(H542=0,0,IF(OR(G542=0,F542=0),"N.M.",IF(ABS(H542/G542)&gt;=10,"N.M.",H542/G542))))</f>
        <v>0</v>
      </c>
      <c r="J542" s="104"/>
      <c r="K542" s="15">
        <v>117796.62</v>
      </c>
      <c r="L542" s="15">
        <v>117796.62</v>
      </c>
      <c r="M542" s="90">
        <f>(+K542-L542)</f>
        <v>0</v>
      </c>
      <c r="N542" s="103">
        <f>IF(L542&lt;0,IF(M542=0,0,IF(OR(L542=0,K542=0),"N.M.",IF(ABS(M542/L542)&gt;=10,"N.M.",M542/(-L542)))),IF(M542=0,0,IF(OR(L542=0,K542=0),"N.M.",IF(ABS(M542/L542)&gt;=10,"N.M.",M542/L542))))</f>
        <v>0</v>
      </c>
      <c r="O542" s="104"/>
      <c r="P542" s="15">
        <v>117796.62</v>
      </c>
      <c r="Q542" s="15">
        <v>117796.62</v>
      </c>
      <c r="R542" s="90">
        <f>(+P542-Q542)</f>
        <v>0</v>
      </c>
      <c r="S542" s="103">
        <f>IF(Q542&lt;0,IF(R542=0,0,IF(OR(Q542=0,P542=0),"N.M.",IF(ABS(R542/Q542)&gt;=10,"N.M.",R542/(-Q542)))),IF(R542=0,0,IF(OR(Q542=0,P542=0),"N.M.",IF(ABS(R542/Q542)&gt;=10,"N.M.",R542/Q542))))</f>
        <v>0</v>
      </c>
      <c r="T542" s="104"/>
      <c r="U542" s="15">
        <v>471186.48</v>
      </c>
      <c r="V542" s="15">
        <v>466320.38</v>
      </c>
      <c r="W542" s="90">
        <f>(+U542-V542)</f>
        <v>4866.099999999977</v>
      </c>
      <c r="X542" s="103">
        <f>IF(V542&lt;0,IF(W542=0,0,IF(OR(V542=0,U542=0),"N.M.",IF(ABS(W542/V542)&gt;=10,"N.M.",W542/(-V542)))),IF(W542=0,0,IF(OR(V542=0,U542=0),"N.M.",IF(ABS(W542/V542)&gt;=10,"N.M.",W542/V542))))</f>
        <v>0.010435100434598155</v>
      </c>
    </row>
    <row r="543" spans="1:24" s="13" customFormat="1" ht="12.75" collapsed="1">
      <c r="A543" s="13" t="s">
        <v>223</v>
      </c>
      <c r="C543" s="56" t="s">
        <v>276</v>
      </c>
      <c r="D543" s="29"/>
      <c r="E543" s="29"/>
      <c r="F543" s="29">
        <v>39265.54</v>
      </c>
      <c r="G543" s="29">
        <v>39265.54</v>
      </c>
      <c r="H543" s="29">
        <f>(+F543-G543)</f>
        <v>0</v>
      </c>
      <c r="I543" s="98">
        <f>IF(G543&lt;0,IF(H543=0,0,IF(OR(G543=0,F543=0),"N.M.",IF(ABS(H543/G543)&gt;=10,"N.M.",H543/(-G543)))),IF(H543=0,0,IF(OR(G543=0,F543=0),"N.M.",IF(ABS(H543/G543)&gt;=10,"N.M.",H543/G543))))</f>
        <v>0</v>
      </c>
      <c r="J543" s="115"/>
      <c r="K543" s="29">
        <v>117796.62</v>
      </c>
      <c r="L543" s="29">
        <v>117796.62</v>
      </c>
      <c r="M543" s="29">
        <f>(+K543-L543)</f>
        <v>0</v>
      </c>
      <c r="N543" s="98">
        <f>IF(L543&lt;0,IF(M543=0,0,IF(OR(L543=0,K543=0),"N.M.",IF(ABS(M543/L543)&gt;=10,"N.M.",M543/(-L543)))),IF(M543=0,0,IF(OR(L543=0,K543=0),"N.M.",IF(ABS(M543/L543)&gt;=10,"N.M.",M543/L543))))</f>
        <v>0</v>
      </c>
      <c r="O543" s="115"/>
      <c r="P543" s="29">
        <v>117796.62</v>
      </c>
      <c r="Q543" s="29">
        <v>117796.62</v>
      </c>
      <c r="R543" s="29">
        <f>(+P543-Q543)</f>
        <v>0</v>
      </c>
      <c r="S543" s="98">
        <f>IF(Q543&lt;0,IF(R543=0,0,IF(OR(Q543=0,P543=0),"N.M.",IF(ABS(R543/Q543)&gt;=10,"N.M.",R543/(-Q543)))),IF(R543=0,0,IF(OR(Q543=0,P543=0),"N.M.",IF(ABS(R543/Q543)&gt;=10,"N.M.",R543/Q543))))</f>
        <v>0</v>
      </c>
      <c r="T543" s="115"/>
      <c r="U543" s="29">
        <v>471186.48</v>
      </c>
      <c r="V543" s="29">
        <v>466320.38</v>
      </c>
      <c r="W543" s="29">
        <f>(+U543-V543)</f>
        <v>4866.099999999977</v>
      </c>
      <c r="X543" s="98">
        <f>IF(V543&lt;0,IF(W543=0,0,IF(OR(V543=0,U543=0),"N.M.",IF(ABS(W543/V543)&gt;=10,"N.M.",W543/(-V543)))),IF(W543=0,0,IF(OR(V543=0,U543=0),"N.M.",IF(ABS(W543/V543)&gt;=10,"N.M.",W543/V543))))</f>
        <v>0.010435100434598155</v>
      </c>
    </row>
    <row r="544" spans="3:24" s="13" customFormat="1" ht="0.75" customHeight="1" hidden="1" outlineLevel="1">
      <c r="C544" s="56"/>
      <c r="D544" s="29"/>
      <c r="E544" s="29"/>
      <c r="F544" s="29"/>
      <c r="G544" s="29"/>
      <c r="H544" s="29"/>
      <c r="I544" s="98"/>
      <c r="J544" s="115"/>
      <c r="K544" s="29"/>
      <c r="L544" s="29"/>
      <c r="M544" s="29"/>
      <c r="N544" s="98"/>
      <c r="O544" s="115"/>
      <c r="P544" s="29"/>
      <c r="Q544" s="29"/>
      <c r="R544" s="29"/>
      <c r="S544" s="98"/>
      <c r="T544" s="115"/>
      <c r="U544" s="29"/>
      <c r="V544" s="29"/>
      <c r="W544" s="29"/>
      <c r="X544" s="98"/>
    </row>
    <row r="545" spans="1:24" s="14" customFormat="1" ht="12.75" hidden="1" outlineLevel="2">
      <c r="A545" s="14" t="s">
        <v>1383</v>
      </c>
      <c r="B545" s="14" t="s">
        <v>1384</v>
      </c>
      <c r="C545" s="54" t="s">
        <v>132</v>
      </c>
      <c r="D545" s="15"/>
      <c r="E545" s="15"/>
      <c r="F545" s="15">
        <v>2804.05</v>
      </c>
      <c r="G545" s="15">
        <v>2804.05</v>
      </c>
      <c r="H545" s="90">
        <f>(+F545-G545)</f>
        <v>0</v>
      </c>
      <c r="I545" s="103">
        <f>IF(G545&lt;0,IF(H545=0,0,IF(OR(G545=0,F545=0),"N.M.",IF(ABS(H545/G545)&gt;=10,"N.M.",H545/(-G545)))),IF(H545=0,0,IF(OR(G545=0,F545=0),"N.M.",IF(ABS(H545/G545)&gt;=10,"N.M.",H545/G545))))</f>
        <v>0</v>
      </c>
      <c r="J545" s="104"/>
      <c r="K545" s="15">
        <v>8412.15</v>
      </c>
      <c r="L545" s="15">
        <v>8412.15</v>
      </c>
      <c r="M545" s="90">
        <f>(+K545-L545)</f>
        <v>0</v>
      </c>
      <c r="N545" s="103">
        <f>IF(L545&lt;0,IF(M545=0,0,IF(OR(L545=0,K545=0),"N.M.",IF(ABS(M545/L545)&gt;=10,"N.M.",M545/(-L545)))),IF(M545=0,0,IF(OR(L545=0,K545=0),"N.M.",IF(ABS(M545/L545)&gt;=10,"N.M.",M545/L545))))</f>
        <v>0</v>
      </c>
      <c r="O545" s="104"/>
      <c r="P545" s="15">
        <v>8412.15</v>
      </c>
      <c r="Q545" s="15">
        <v>8412.15</v>
      </c>
      <c r="R545" s="90">
        <f>(+P545-Q545)</f>
        <v>0</v>
      </c>
      <c r="S545" s="103">
        <f>IF(Q545&lt;0,IF(R545=0,0,IF(OR(Q545=0,P545=0),"N.M.",IF(ABS(R545/Q545)&gt;=10,"N.M.",R545/(-Q545)))),IF(R545=0,0,IF(OR(Q545=0,P545=0),"N.M.",IF(ABS(R545/Q545)&gt;=10,"N.M.",R545/Q545))))</f>
        <v>0</v>
      </c>
      <c r="T545" s="104"/>
      <c r="U545" s="15">
        <v>33648.6</v>
      </c>
      <c r="V545" s="15">
        <v>33648.6</v>
      </c>
      <c r="W545" s="90">
        <f>(+U545-V545)</f>
        <v>0</v>
      </c>
      <c r="X545" s="103">
        <f>IF(V545&lt;0,IF(W545=0,0,IF(OR(V545=0,U545=0),"N.M.",IF(ABS(W545/V545)&gt;=10,"N.M.",W545/(-V545)))),IF(W545=0,0,IF(OR(V545=0,U545=0),"N.M.",IF(ABS(W545/V545)&gt;=10,"N.M.",W545/V545))))</f>
        <v>0</v>
      </c>
    </row>
    <row r="546" spans="1:24" s="13" customFormat="1" ht="12.75" collapsed="1">
      <c r="A546" s="13" t="s">
        <v>224</v>
      </c>
      <c r="C546" s="56" t="s">
        <v>263</v>
      </c>
      <c r="D546" s="29"/>
      <c r="E546" s="29"/>
      <c r="F546" s="29">
        <v>2804.05</v>
      </c>
      <c r="G546" s="29">
        <v>2804.05</v>
      </c>
      <c r="H546" s="29">
        <f>(+F546-G546)</f>
        <v>0</v>
      </c>
      <c r="I546" s="98">
        <f>IF(G546&lt;0,IF(H546=0,0,IF(OR(G546=0,F546=0),"N.M.",IF(ABS(H546/G546)&gt;=10,"N.M.",H546/(-G546)))),IF(H546=0,0,IF(OR(G546=0,F546=0),"N.M.",IF(ABS(H546/G546)&gt;=10,"N.M.",H546/G546))))</f>
        <v>0</v>
      </c>
      <c r="J546" s="115"/>
      <c r="K546" s="29">
        <v>8412.15</v>
      </c>
      <c r="L546" s="29">
        <v>8412.15</v>
      </c>
      <c r="M546" s="29">
        <f>(+K546-L546)</f>
        <v>0</v>
      </c>
      <c r="N546" s="98">
        <f>IF(L546&lt;0,IF(M546=0,0,IF(OR(L546=0,K546=0),"N.M.",IF(ABS(M546/L546)&gt;=10,"N.M.",M546/(-L546)))),IF(M546=0,0,IF(OR(L546=0,K546=0),"N.M.",IF(ABS(M546/L546)&gt;=10,"N.M.",M546/L546))))</f>
        <v>0</v>
      </c>
      <c r="O546" s="115"/>
      <c r="P546" s="29">
        <v>8412.15</v>
      </c>
      <c r="Q546" s="29">
        <v>8412.15</v>
      </c>
      <c r="R546" s="29">
        <f>(+P546-Q546)</f>
        <v>0</v>
      </c>
      <c r="S546" s="98">
        <f>IF(Q546&lt;0,IF(R546=0,0,IF(OR(Q546=0,P546=0),"N.M.",IF(ABS(R546/Q546)&gt;=10,"N.M.",R546/(-Q546)))),IF(R546=0,0,IF(OR(Q546=0,P546=0),"N.M.",IF(ABS(R546/Q546)&gt;=10,"N.M.",R546/Q546))))</f>
        <v>0</v>
      </c>
      <c r="T546" s="115"/>
      <c r="U546" s="29">
        <v>33648.6</v>
      </c>
      <c r="V546" s="29">
        <v>33648.6</v>
      </c>
      <c r="W546" s="29">
        <f>(+U546-V546)</f>
        <v>0</v>
      </c>
      <c r="X546" s="98">
        <f>IF(V546&lt;0,IF(W546=0,0,IF(OR(V546=0,U546=0),"N.M.",IF(ABS(W546/V546)&gt;=10,"N.M.",W546/(-V546)))),IF(W546=0,0,IF(OR(V546=0,U546=0),"N.M.",IF(ABS(W546/V546)&gt;=10,"N.M.",W546/V546))))</f>
        <v>0</v>
      </c>
    </row>
    <row r="547" spans="3:24" s="13" customFormat="1" ht="0.75" customHeight="1" hidden="1" outlineLevel="1">
      <c r="C547" s="56"/>
      <c r="D547" s="29"/>
      <c r="E547" s="29"/>
      <c r="F547" s="29"/>
      <c r="G547" s="29"/>
      <c r="H547" s="29"/>
      <c r="I547" s="98"/>
      <c r="J547" s="115"/>
      <c r="K547" s="29"/>
      <c r="L547" s="29"/>
      <c r="M547" s="29"/>
      <c r="N547" s="98"/>
      <c r="O547" s="115"/>
      <c r="P547" s="29"/>
      <c r="Q547" s="29"/>
      <c r="R547" s="29"/>
      <c r="S547" s="98"/>
      <c r="T547" s="115"/>
      <c r="U547" s="29"/>
      <c r="V547" s="29"/>
      <c r="W547" s="29"/>
      <c r="X547" s="98"/>
    </row>
    <row r="548" spans="1:24" s="13" customFormat="1" ht="12.75" collapsed="1">
      <c r="A548" s="13" t="s">
        <v>225</v>
      </c>
      <c r="C548" s="56" t="s">
        <v>264</v>
      </c>
      <c r="D548" s="29"/>
      <c r="E548" s="29"/>
      <c r="F548" s="29">
        <v>0</v>
      </c>
      <c r="G548" s="29">
        <v>0</v>
      </c>
      <c r="H548" s="29">
        <f>(+F548-G548)</f>
        <v>0</v>
      </c>
      <c r="I548" s="98">
        <f>IF(G548&lt;0,IF(H548=0,0,IF(OR(G548=0,F548=0),"N.M.",IF(ABS(H548/G548)&gt;=10,"N.M.",H548/(-G548)))),IF(H548=0,0,IF(OR(G548=0,F548=0),"N.M.",IF(ABS(H548/G548)&gt;=10,"N.M.",H548/G548))))</f>
        <v>0</v>
      </c>
      <c r="J548" s="115"/>
      <c r="K548" s="29">
        <v>0</v>
      </c>
      <c r="L548" s="29">
        <v>0</v>
      </c>
      <c r="M548" s="29">
        <f>(+K548-L548)</f>
        <v>0</v>
      </c>
      <c r="N548" s="98">
        <f>IF(L548&lt;0,IF(M548=0,0,IF(OR(L548=0,K548=0),"N.M.",IF(ABS(M548/L548)&gt;=10,"N.M.",M548/(-L548)))),IF(M548=0,0,IF(OR(L548=0,K548=0),"N.M.",IF(ABS(M548/L548)&gt;=10,"N.M.",M548/L548))))</f>
        <v>0</v>
      </c>
      <c r="O548" s="115"/>
      <c r="P548" s="29">
        <v>0</v>
      </c>
      <c r="Q548" s="29">
        <v>0</v>
      </c>
      <c r="R548" s="29">
        <f>(+P548-Q548)</f>
        <v>0</v>
      </c>
      <c r="S548" s="98">
        <f>IF(Q548&lt;0,IF(R548=0,0,IF(OR(Q548=0,P548=0),"N.M.",IF(ABS(R548/Q548)&gt;=10,"N.M.",R548/(-Q548)))),IF(R548=0,0,IF(OR(Q548=0,P548=0),"N.M.",IF(ABS(R548/Q548)&gt;=10,"N.M.",R548/Q548))))</f>
        <v>0</v>
      </c>
      <c r="T548" s="115"/>
      <c r="U548" s="29">
        <v>0</v>
      </c>
      <c r="V548" s="29">
        <v>0</v>
      </c>
      <c r="W548" s="29">
        <f>(+U548-V548)</f>
        <v>0</v>
      </c>
      <c r="X548" s="98">
        <f>IF(V548&lt;0,IF(W548=0,0,IF(OR(V548=0,U548=0),"N.M.",IF(ABS(W548/V548)&gt;=10,"N.M.",W548/(-V548)))),IF(W548=0,0,IF(OR(V548=0,U548=0),"N.M.",IF(ABS(W548/V548)&gt;=10,"N.M.",W548/V548))))</f>
        <v>0</v>
      </c>
    </row>
    <row r="549" spans="3:24" s="13" customFormat="1" ht="0.75" customHeight="1" hidden="1" outlineLevel="1">
      <c r="C549" s="56"/>
      <c r="D549" s="29"/>
      <c r="E549" s="29"/>
      <c r="F549" s="29"/>
      <c r="G549" s="29"/>
      <c r="H549" s="29"/>
      <c r="I549" s="98"/>
      <c r="J549" s="115"/>
      <c r="K549" s="29"/>
      <c r="L549" s="29"/>
      <c r="M549" s="29"/>
      <c r="N549" s="98"/>
      <c r="O549" s="115"/>
      <c r="P549" s="29"/>
      <c r="Q549" s="29"/>
      <c r="R549" s="29"/>
      <c r="S549" s="98"/>
      <c r="T549" s="115"/>
      <c r="U549" s="29"/>
      <c r="V549" s="29"/>
      <c r="W549" s="29"/>
      <c r="X549" s="98"/>
    </row>
    <row r="550" spans="1:24" s="14" customFormat="1" ht="12.75" hidden="1" outlineLevel="2">
      <c r="A550" s="14" t="s">
        <v>1385</v>
      </c>
      <c r="B550" s="14" t="s">
        <v>1386</v>
      </c>
      <c r="C550" s="54" t="s">
        <v>133</v>
      </c>
      <c r="D550" s="15"/>
      <c r="E550" s="15"/>
      <c r="F550" s="15">
        <v>666.48</v>
      </c>
      <c r="G550" s="15">
        <v>116328.92</v>
      </c>
      <c r="H550" s="90">
        <f aca="true" t="shared" si="204" ref="H550:H555">(+F550-G550)</f>
        <v>-115662.44</v>
      </c>
      <c r="I550" s="103">
        <f aca="true" t="shared" si="205" ref="I550:I555">IF(G550&lt;0,IF(H550=0,0,IF(OR(G550=0,F550=0),"N.M.",IF(ABS(H550/G550)&gt;=10,"N.M.",H550/(-G550)))),IF(H550=0,0,IF(OR(G550=0,F550=0),"N.M.",IF(ABS(H550/G550)&gt;=10,"N.M.",H550/G550))))</f>
        <v>-0.9942707282075687</v>
      </c>
      <c r="J550" s="104"/>
      <c r="K550" s="15">
        <v>3037.48</v>
      </c>
      <c r="L550" s="15">
        <v>118852.88</v>
      </c>
      <c r="M550" s="90">
        <f aca="true" t="shared" si="206" ref="M550:M555">(+K550-L550)</f>
        <v>-115815.40000000001</v>
      </c>
      <c r="N550" s="103">
        <f aca="true" t="shared" si="207" ref="N550:N555">IF(L550&lt;0,IF(M550=0,0,IF(OR(L550=0,K550=0),"N.M.",IF(ABS(M550/L550)&gt;=10,"N.M.",M550/(-L550)))),IF(M550=0,0,IF(OR(L550=0,K550=0),"N.M.",IF(ABS(M550/L550)&gt;=10,"N.M.",M550/L550))))</f>
        <v>-0.9744433622475114</v>
      </c>
      <c r="O550" s="104"/>
      <c r="P550" s="15">
        <v>3037.48</v>
      </c>
      <c r="Q550" s="15">
        <v>118852.88</v>
      </c>
      <c r="R550" s="90">
        <f aca="true" t="shared" si="208" ref="R550:R555">(+P550-Q550)</f>
        <v>-115815.40000000001</v>
      </c>
      <c r="S550" s="103">
        <f aca="true" t="shared" si="209" ref="S550:S555">IF(Q550&lt;0,IF(R550=0,0,IF(OR(Q550=0,P550=0),"N.M.",IF(ABS(R550/Q550)&gt;=10,"N.M.",R550/(-Q550)))),IF(R550=0,0,IF(OR(Q550=0,P550=0),"N.M.",IF(ABS(R550/Q550)&gt;=10,"N.M.",R550/Q550))))</f>
        <v>-0.9744433622475114</v>
      </c>
      <c r="T550" s="104"/>
      <c r="U550" s="15">
        <v>-89023.73000000001</v>
      </c>
      <c r="V550" s="15">
        <v>1212942.1600000001</v>
      </c>
      <c r="W550" s="90">
        <f aca="true" t="shared" si="210" ref="W550:W555">(+U550-V550)</f>
        <v>-1301965.8900000001</v>
      </c>
      <c r="X550" s="103">
        <f aca="true" t="shared" si="211" ref="X550:X555">IF(V550&lt;0,IF(W550=0,0,IF(OR(V550=0,U550=0),"N.M.",IF(ABS(W550/V550)&gt;=10,"N.M.",W550/(-V550)))),IF(W550=0,0,IF(OR(V550=0,U550=0),"N.M.",IF(ABS(W550/V550)&gt;=10,"N.M.",W550/V550))))</f>
        <v>-1.0733948682268575</v>
      </c>
    </row>
    <row r="551" spans="1:24" s="14" customFormat="1" ht="12.75" hidden="1" outlineLevel="2">
      <c r="A551" s="14" t="s">
        <v>1387</v>
      </c>
      <c r="B551" s="14" t="s">
        <v>1388</v>
      </c>
      <c r="C551" s="54" t="s">
        <v>134</v>
      </c>
      <c r="D551" s="15"/>
      <c r="E551" s="15"/>
      <c r="F551" s="15">
        <v>101076.24</v>
      </c>
      <c r="G551" s="15">
        <v>92730.78</v>
      </c>
      <c r="H551" s="90">
        <f t="shared" si="204"/>
        <v>8345.460000000006</v>
      </c>
      <c r="I551" s="103">
        <f t="shared" si="205"/>
        <v>0.08999665483240847</v>
      </c>
      <c r="J551" s="104"/>
      <c r="K551" s="15">
        <v>290363.72000000003</v>
      </c>
      <c r="L551" s="15">
        <v>266457.57</v>
      </c>
      <c r="M551" s="90">
        <f t="shared" si="206"/>
        <v>23906.150000000023</v>
      </c>
      <c r="N551" s="103">
        <f t="shared" si="207"/>
        <v>0.08971841182819472</v>
      </c>
      <c r="O551" s="104"/>
      <c r="P551" s="15">
        <v>290363.72000000003</v>
      </c>
      <c r="Q551" s="15">
        <v>266457.57</v>
      </c>
      <c r="R551" s="90">
        <f t="shared" si="208"/>
        <v>23906.150000000023</v>
      </c>
      <c r="S551" s="103">
        <f t="shared" si="209"/>
        <v>0.08971841182819472</v>
      </c>
      <c r="T551" s="104"/>
      <c r="U551" s="15">
        <v>1139159.53</v>
      </c>
      <c r="V551" s="15">
        <v>1036441.5800000001</v>
      </c>
      <c r="W551" s="90">
        <f t="shared" si="210"/>
        <v>102717.94999999995</v>
      </c>
      <c r="X551" s="103">
        <f t="shared" si="211"/>
        <v>0.09910635773605295</v>
      </c>
    </row>
    <row r="552" spans="1:24" s="14" customFormat="1" ht="12.75" hidden="1" outlineLevel="2">
      <c r="A552" s="14" t="s">
        <v>1389</v>
      </c>
      <c r="B552" s="14" t="s">
        <v>1390</v>
      </c>
      <c r="C552" s="54" t="s">
        <v>135</v>
      </c>
      <c r="D552" s="15"/>
      <c r="E552" s="15"/>
      <c r="F552" s="15">
        <v>-4557</v>
      </c>
      <c r="G552" s="15">
        <v>0</v>
      </c>
      <c r="H552" s="90">
        <f t="shared" si="204"/>
        <v>-4557</v>
      </c>
      <c r="I552" s="103" t="str">
        <f t="shared" si="205"/>
        <v>N.M.</v>
      </c>
      <c r="J552" s="104"/>
      <c r="K552" s="15">
        <v>-4557</v>
      </c>
      <c r="L552" s="15">
        <v>0</v>
      </c>
      <c r="M552" s="90">
        <f t="shared" si="206"/>
        <v>-4557</v>
      </c>
      <c r="N552" s="103" t="str">
        <f t="shared" si="207"/>
        <v>N.M.</v>
      </c>
      <c r="O552" s="104"/>
      <c r="P552" s="15">
        <v>-4557</v>
      </c>
      <c r="Q552" s="15">
        <v>0</v>
      </c>
      <c r="R552" s="90">
        <f t="shared" si="208"/>
        <v>-4557</v>
      </c>
      <c r="S552" s="103" t="str">
        <f t="shared" si="209"/>
        <v>N.M.</v>
      </c>
      <c r="T552" s="104"/>
      <c r="U552" s="15">
        <v>359467</v>
      </c>
      <c r="V552" s="15">
        <v>0</v>
      </c>
      <c r="W552" s="90">
        <f t="shared" si="210"/>
        <v>359467</v>
      </c>
      <c r="X552" s="103" t="str">
        <f t="shared" si="211"/>
        <v>N.M.</v>
      </c>
    </row>
    <row r="553" spans="1:24" s="14" customFormat="1" ht="12.75" hidden="1" outlineLevel="2">
      <c r="A553" s="14" t="s">
        <v>1391</v>
      </c>
      <c r="B553" s="14" t="s">
        <v>1392</v>
      </c>
      <c r="C553" s="54" t="s">
        <v>136</v>
      </c>
      <c r="D553" s="15"/>
      <c r="E553" s="15"/>
      <c r="F553" s="15">
        <v>18788</v>
      </c>
      <c r="G553" s="15">
        <v>0</v>
      </c>
      <c r="H553" s="90">
        <f t="shared" si="204"/>
        <v>18788</v>
      </c>
      <c r="I553" s="103" t="str">
        <f t="shared" si="205"/>
        <v>N.M.</v>
      </c>
      <c r="J553" s="104"/>
      <c r="K553" s="15">
        <v>18788</v>
      </c>
      <c r="L553" s="15">
        <v>0</v>
      </c>
      <c r="M553" s="90">
        <f t="shared" si="206"/>
        <v>18788</v>
      </c>
      <c r="N553" s="103" t="str">
        <f t="shared" si="207"/>
        <v>N.M.</v>
      </c>
      <c r="O553" s="104"/>
      <c r="P553" s="15">
        <v>18788</v>
      </c>
      <c r="Q553" s="15">
        <v>0</v>
      </c>
      <c r="R553" s="90">
        <f t="shared" si="208"/>
        <v>18788</v>
      </c>
      <c r="S553" s="103" t="str">
        <f t="shared" si="209"/>
        <v>N.M.</v>
      </c>
      <c r="T553" s="104"/>
      <c r="U553" s="15">
        <v>-226830</v>
      </c>
      <c r="V553" s="15">
        <v>0</v>
      </c>
      <c r="W553" s="90">
        <f t="shared" si="210"/>
        <v>-226830</v>
      </c>
      <c r="X553" s="103" t="str">
        <f t="shared" si="211"/>
        <v>N.M.</v>
      </c>
    </row>
    <row r="554" spans="1:24" s="13" customFormat="1" ht="12.75" collapsed="1">
      <c r="A554" s="13" t="s">
        <v>226</v>
      </c>
      <c r="C554" s="56" t="s">
        <v>265</v>
      </c>
      <c r="D554" s="29"/>
      <c r="E554" s="29"/>
      <c r="F554" s="129">
        <v>115973.72</v>
      </c>
      <c r="G554" s="129">
        <v>209059.7</v>
      </c>
      <c r="H554" s="129">
        <f t="shared" si="204"/>
        <v>-93085.98000000001</v>
      </c>
      <c r="I554" s="99">
        <f t="shared" si="205"/>
        <v>-0.44526027732748114</v>
      </c>
      <c r="J554" s="115"/>
      <c r="K554" s="129">
        <v>307632.2</v>
      </c>
      <c r="L554" s="129">
        <v>385310.45</v>
      </c>
      <c r="M554" s="129">
        <f t="shared" si="206"/>
        <v>-77678.25</v>
      </c>
      <c r="N554" s="99">
        <f t="shared" si="207"/>
        <v>-0.2015991261072727</v>
      </c>
      <c r="O554" s="115"/>
      <c r="P554" s="129">
        <v>307632.2</v>
      </c>
      <c r="Q554" s="129">
        <v>385310.45</v>
      </c>
      <c r="R554" s="129">
        <f t="shared" si="208"/>
        <v>-77678.25</v>
      </c>
      <c r="S554" s="99">
        <f t="shared" si="209"/>
        <v>-0.2015991261072727</v>
      </c>
      <c r="T554" s="115"/>
      <c r="U554" s="129">
        <v>1182772.8</v>
      </c>
      <c r="V554" s="129">
        <v>2249383.7399999998</v>
      </c>
      <c r="W554" s="129">
        <f t="shared" si="210"/>
        <v>-1066610.9399999997</v>
      </c>
      <c r="X554" s="99">
        <f t="shared" si="211"/>
        <v>-0.47417918118319813</v>
      </c>
    </row>
    <row r="555" spans="1:24" s="1" customFormat="1" ht="12.75">
      <c r="A555" s="32" t="s">
        <v>227</v>
      </c>
      <c r="C555" s="52" t="s">
        <v>272</v>
      </c>
      <c r="D555" s="29"/>
      <c r="E555" s="29"/>
      <c r="F555" s="29">
        <v>3141299.48</v>
      </c>
      <c r="G555" s="29">
        <v>3191902.32</v>
      </c>
      <c r="H555" s="29">
        <f t="shared" si="204"/>
        <v>-50602.83999999985</v>
      </c>
      <c r="I555" s="98">
        <f t="shared" si="205"/>
        <v>-0.015853505191223978</v>
      </c>
      <c r="J555" s="115"/>
      <c r="K555" s="29">
        <v>9372970.76</v>
      </c>
      <c r="L555" s="29">
        <v>9304066.85</v>
      </c>
      <c r="M555" s="29">
        <f t="shared" si="206"/>
        <v>68903.91000000015</v>
      </c>
      <c r="N555" s="98">
        <f t="shared" si="207"/>
        <v>0.007405784063127207</v>
      </c>
      <c r="O555" s="115"/>
      <c r="P555" s="29">
        <v>9372970.76</v>
      </c>
      <c r="Q555" s="29">
        <v>9304066.85</v>
      </c>
      <c r="R555" s="29">
        <f t="shared" si="208"/>
        <v>68903.91000000015</v>
      </c>
      <c r="S555" s="98">
        <f t="shared" si="209"/>
        <v>0.007405784063127207</v>
      </c>
      <c r="T555" s="115"/>
      <c r="U555" s="29">
        <v>37105692.78999999</v>
      </c>
      <c r="V555" s="29">
        <v>36152522.97</v>
      </c>
      <c r="W555" s="29">
        <f t="shared" si="210"/>
        <v>953169.8199999928</v>
      </c>
      <c r="X555" s="98">
        <f t="shared" si="211"/>
        <v>0.026365236550460115</v>
      </c>
    </row>
    <row r="556" spans="1:24" s="1" customFormat="1" ht="0.75" customHeight="1" hidden="1" outlineLevel="1">
      <c r="A556" s="32"/>
      <c r="C556" s="52"/>
      <c r="D556" s="29"/>
      <c r="E556" s="29"/>
      <c r="F556" s="29"/>
      <c r="G556" s="29"/>
      <c r="H556" s="29"/>
      <c r="I556" s="98"/>
      <c r="J556" s="115"/>
      <c r="K556" s="29"/>
      <c r="L556" s="29"/>
      <c r="M556" s="29"/>
      <c r="N556" s="98"/>
      <c r="O556" s="115"/>
      <c r="P556" s="29"/>
      <c r="Q556" s="29"/>
      <c r="R556" s="29"/>
      <c r="S556" s="98"/>
      <c r="T556" s="115"/>
      <c r="U556" s="29"/>
      <c r="V556" s="29"/>
      <c r="W556" s="29"/>
      <c r="X556" s="98"/>
    </row>
    <row r="557" spans="1:24" s="14" customFormat="1" ht="12.75" hidden="1" outlineLevel="2">
      <c r="A557" s="14" t="s">
        <v>1393</v>
      </c>
      <c r="B557" s="14" t="s">
        <v>1394</v>
      </c>
      <c r="C557" s="54" t="s">
        <v>137</v>
      </c>
      <c r="D557" s="15"/>
      <c r="E557" s="15"/>
      <c r="F557" s="15">
        <v>-54799.36</v>
      </c>
      <c r="G557" s="15">
        <v>-46594.92</v>
      </c>
      <c r="H557" s="90">
        <f>(+F557-G557)</f>
        <v>-8204.440000000002</v>
      </c>
      <c r="I557" s="103">
        <f>IF(G557&lt;0,IF(H557=0,0,IF(OR(G557=0,F557=0),"N.M.",IF(ABS(H557/G557)&gt;=10,"N.M.",H557/(-G557)))),IF(H557=0,0,IF(OR(G557=0,F557=0),"N.M.",IF(ABS(H557/G557)&gt;=10,"N.M.",H557/G557))))</f>
        <v>-0.1760801392083086</v>
      </c>
      <c r="J557" s="104"/>
      <c r="K557" s="15">
        <v>-173349.7</v>
      </c>
      <c r="L557" s="15">
        <v>-164589.57</v>
      </c>
      <c r="M557" s="90">
        <f>(+K557-L557)</f>
        <v>-8760.130000000005</v>
      </c>
      <c r="N557" s="103">
        <f>IF(L557&lt;0,IF(M557=0,0,IF(OR(L557=0,K557=0),"N.M.",IF(ABS(M557/L557)&gt;=10,"N.M.",M557/(-L557)))),IF(M557=0,0,IF(OR(L557=0,K557=0),"N.M.",IF(ABS(M557/L557)&gt;=10,"N.M.",M557/L557))))</f>
        <v>-0.05322408947298425</v>
      </c>
      <c r="O557" s="104"/>
      <c r="P557" s="15">
        <v>-173349.7</v>
      </c>
      <c r="Q557" s="15">
        <v>-164589.57</v>
      </c>
      <c r="R557" s="90">
        <f>(+P557-Q557)</f>
        <v>-8760.130000000005</v>
      </c>
      <c r="S557" s="103">
        <f>IF(Q557&lt;0,IF(R557=0,0,IF(OR(Q557=0,P557=0),"N.M.",IF(ABS(R557/Q557)&gt;=10,"N.M.",R557/(-Q557)))),IF(R557=0,0,IF(OR(Q557=0,P557=0),"N.M.",IF(ABS(R557/Q557)&gt;=10,"N.M.",R557/Q557))))</f>
        <v>-0.05322408947298425</v>
      </c>
      <c r="T557" s="104"/>
      <c r="U557" s="15">
        <v>-603002.3500000001</v>
      </c>
      <c r="V557" s="15">
        <v>-511042.42000000004</v>
      </c>
      <c r="W557" s="90">
        <f>(+U557-V557)</f>
        <v>-91959.93000000005</v>
      </c>
      <c r="X557" s="103">
        <f>IF(V557&lt;0,IF(W557=0,0,IF(OR(V557=0,U557=0),"N.M.",IF(ABS(W557/V557)&gt;=10,"N.M.",W557/(-V557)))),IF(W557=0,0,IF(OR(V557=0,U557=0),"N.M.",IF(ABS(W557/V557)&gt;=10,"N.M.",W557/V557))))</f>
        <v>-0.17994578610519268</v>
      </c>
    </row>
    <row r="558" spans="1:24" s="1" customFormat="1" ht="12.75" collapsed="1">
      <c r="A558" s="1" t="s">
        <v>228</v>
      </c>
      <c r="C558" s="52" t="s">
        <v>273</v>
      </c>
      <c r="D558" s="35"/>
      <c r="E558" s="35"/>
      <c r="F558" s="128">
        <v>-54799.36</v>
      </c>
      <c r="G558" s="128">
        <v>-46594.92</v>
      </c>
      <c r="H558" s="128">
        <f>(+F558-G558)</f>
        <v>-8204.440000000002</v>
      </c>
      <c r="I558" s="96">
        <f>IF(G558&lt;0,IF(H558=0,0,IF(OR(G558=0,F558=0),"N.M.",IF(ABS(H558/G558)&gt;=10,"N.M.",H558/(-G558)))),IF(H558=0,0,IF(OR(G558=0,F558=0),"N.M.",IF(ABS(H558/G558)&gt;=10,"N.M.",H558/G558))))</f>
        <v>-0.1760801392083086</v>
      </c>
      <c r="J558" s="115"/>
      <c r="K558" s="128">
        <v>-173349.7</v>
      </c>
      <c r="L558" s="128">
        <v>-164589.57</v>
      </c>
      <c r="M558" s="128">
        <f>(+K558-L558)</f>
        <v>-8760.130000000005</v>
      </c>
      <c r="N558" s="96">
        <f>IF(L558&lt;0,IF(M558=0,0,IF(OR(L558=0,K558=0),"N.M.",IF(ABS(M558/L558)&gt;=10,"N.M.",M558/(-L558)))),IF(M558=0,0,IF(OR(L558=0,K558=0),"N.M.",IF(ABS(M558/L558)&gt;=10,"N.M.",M558/L558))))</f>
        <v>-0.05322408947298425</v>
      </c>
      <c r="O558" s="115"/>
      <c r="P558" s="128">
        <v>-173349.7</v>
      </c>
      <c r="Q558" s="128">
        <v>-164589.57</v>
      </c>
      <c r="R558" s="128">
        <f>(+P558-Q558)</f>
        <v>-8760.130000000005</v>
      </c>
      <c r="S558" s="96">
        <f>IF(Q558&lt;0,IF(R558=0,0,IF(OR(Q558=0,P558=0),"N.M.",IF(ABS(R558/Q558)&gt;=10,"N.M.",R558/(-Q558)))),IF(R558=0,0,IF(OR(Q558=0,P558=0),"N.M.",IF(ABS(R558/Q558)&gt;=10,"N.M.",R558/Q558))))</f>
        <v>-0.05322408947298425</v>
      </c>
      <c r="T558" s="115"/>
      <c r="U558" s="128">
        <v>-603002.3500000001</v>
      </c>
      <c r="V558" s="128">
        <v>-511042.42000000004</v>
      </c>
      <c r="W558" s="128">
        <f>(+U558-V558)</f>
        <v>-91959.93000000005</v>
      </c>
      <c r="X558" s="96">
        <f>IF(V558&lt;0,IF(W558=0,0,IF(OR(V558=0,U558=0),"N.M.",IF(ABS(W558/V558)&gt;=10,"N.M.",W558/(-V558)))),IF(W558=0,0,IF(OR(V558=0,U558=0),"N.M.",IF(ABS(W558/V558)&gt;=10,"N.M.",W558/V558))))</f>
        <v>-0.17994578610519268</v>
      </c>
    </row>
    <row r="559" spans="1:24" s="1" customFormat="1" ht="12.75">
      <c r="A559" s="32" t="s">
        <v>229</v>
      </c>
      <c r="C559" s="51" t="s">
        <v>274</v>
      </c>
      <c r="D559" s="29"/>
      <c r="E559" s="29"/>
      <c r="F559" s="29">
        <v>3086500.12</v>
      </c>
      <c r="G559" s="29">
        <v>3145307.4</v>
      </c>
      <c r="H559" s="29">
        <f>(+F559-G559)</f>
        <v>-58807.279999999795</v>
      </c>
      <c r="I559" s="98">
        <f>IF(G559&lt;0,IF(H559=0,0,IF(OR(G559=0,F559=0),"N.M.",IF(ABS(H559/G559)&gt;=10,"N.M.",H559/(-G559)))),IF(H559=0,0,IF(OR(G559=0,F559=0),"N.M.",IF(ABS(H559/G559)&gt;=10,"N.M.",H559/G559))))</f>
        <v>-0.018696830713589328</v>
      </c>
      <c r="J559" s="115"/>
      <c r="K559" s="29">
        <v>9199621.06</v>
      </c>
      <c r="L559" s="29">
        <v>9139477.28</v>
      </c>
      <c r="M559" s="29">
        <f>(+K559-L559)</f>
        <v>60143.78000000119</v>
      </c>
      <c r="N559" s="98">
        <f>IF(L559&lt;0,IF(M559=0,0,IF(OR(L559=0,K559=0),"N.M.",IF(ABS(M559/L559)&gt;=10,"N.M.",M559/(-L559)))),IF(M559=0,0,IF(OR(L559=0,K559=0),"N.M.",IF(ABS(M559/L559)&gt;=10,"N.M.",M559/L559))))</f>
        <v>0.0065806586260260605</v>
      </c>
      <c r="O559" s="115"/>
      <c r="P559" s="29">
        <v>9199621.06</v>
      </c>
      <c r="Q559" s="29">
        <v>9139477.28</v>
      </c>
      <c r="R559" s="29">
        <f>(+P559-Q559)</f>
        <v>60143.78000000119</v>
      </c>
      <c r="S559" s="98">
        <f>IF(Q559&lt;0,IF(R559=0,0,IF(OR(Q559=0,P559=0),"N.M.",IF(ABS(R559/Q559)&gt;=10,"N.M.",R559/(-Q559)))),IF(R559=0,0,IF(OR(Q559=0,P559=0),"N.M.",IF(ABS(R559/Q559)&gt;=10,"N.M.",R559/Q559))))</f>
        <v>0.0065806586260260605</v>
      </c>
      <c r="T559" s="115"/>
      <c r="U559" s="29">
        <v>36502690.44</v>
      </c>
      <c r="V559" s="29">
        <v>35641480.55</v>
      </c>
      <c r="W559" s="29">
        <f>(+U559-V559)</f>
        <v>861209.8900000006</v>
      </c>
      <c r="X559" s="98">
        <f>IF(V559&lt;0,IF(W559=0,0,IF(OR(V559=0,U559=0),"N.M.",IF(ABS(W559/V559)&gt;=10,"N.M.",W559/(-V559)))),IF(W559=0,0,IF(OR(V559=0,U559=0),"N.M.",IF(ABS(W559/V559)&gt;=10,"N.M.",W559/V559))))</f>
        <v>0.0241631345474508</v>
      </c>
    </row>
    <row r="560" spans="3:24" s="1" customFormat="1" ht="5.25" customHeight="1">
      <c r="C560" s="57"/>
      <c r="D560" s="35"/>
      <c r="E560" s="35"/>
      <c r="F560" s="130" t="str">
        <f>IF(ABS(F534+F537+F540+F543+F546+F548+F554+F555+F558-F555-F559)&gt;$C$570,$C$571," ")</f>
        <v> </v>
      </c>
      <c r="G560" s="130" t="str">
        <f>IF(ABS(G534+G537+G540+G543+G546+G548+G554+G555+G558-G555-G559)&gt;$C$570,$C$571," ")</f>
        <v> </v>
      </c>
      <c r="H560" s="130" t="str">
        <f>IF(ABS(H534+H537+H540+H543+H546+H548+H554+H555+H558-H555-H559)&gt;$C$570,$C$571," ")</f>
        <v> </v>
      </c>
      <c r="I560" s="101"/>
      <c r="J560" s="106"/>
      <c r="K560" s="130" t="str">
        <f>IF(ABS(K534+K537+K540+K543+K546+K548+K554+K555+K558-K555-K559)&gt;$C$570,$C$571," ")</f>
        <v> </v>
      </c>
      <c r="L560" s="130" t="str">
        <f>IF(ABS(L534+L537+L540+L543+L546+L548+L554+L555+L558-L555-L559)&gt;$C$570,$C$571," ")</f>
        <v> </v>
      </c>
      <c r="M560" s="130" t="str">
        <f>IF(ABS(M534+M537+M540+M543+M546+M548+M554+M555+M558-M555-M559)&gt;$C$570,$C$571," ")</f>
        <v> </v>
      </c>
      <c r="N560" s="101"/>
      <c r="O560" s="106"/>
      <c r="P560" s="130" t="str">
        <f>IF(ABS(P534+P537+P540+P543+P546+P548+P554+P555+P558-P555-P559)&gt;$C$570,$C$571," ")</f>
        <v> </v>
      </c>
      <c r="Q560" s="130" t="str">
        <f>IF(ABS(Q534+Q537+Q540+Q543+Q546+Q548+Q554+Q555+Q558-Q555-Q559)&gt;$C$570,$C$571," ")</f>
        <v> </v>
      </c>
      <c r="R560" s="130" t="str">
        <f>IF(ABS(R534+R537+R540+R543+R546+R548+R554+R555+R558-R555-R559)&gt;$C$570,$C$571," ")</f>
        <v> </v>
      </c>
      <c r="S560" s="101"/>
      <c r="T560" s="106"/>
      <c r="U560" s="130" t="str">
        <f>IF(ABS(U534+U537+U540+U543+U546+U548+U554+U555+U558-U555-U559)&gt;$C$570,$C$571," ")</f>
        <v> </v>
      </c>
      <c r="V560" s="130" t="str">
        <f>IF(ABS(V534+V537+V540+V543+V546+V548+V554+V555+V558-V555-V559)&gt;$C$570,$C$571," ")</f>
        <v> </v>
      </c>
      <c r="W560" s="130" t="str">
        <f>IF(ABS(W534+W537+W540+W543+W546+W548+W554+W555+W558-W555-W559)&gt;$C$570,$C$571," ")</f>
        <v> </v>
      </c>
      <c r="X560" s="101"/>
    </row>
    <row r="561" spans="1:24" s="1" customFormat="1" ht="12.75">
      <c r="A561" s="32" t="s">
        <v>230</v>
      </c>
      <c r="C561" s="51" t="s">
        <v>275</v>
      </c>
      <c r="D561" s="35"/>
      <c r="E561" s="35"/>
      <c r="F561" s="29">
        <v>0</v>
      </c>
      <c r="G561" s="29">
        <v>0</v>
      </c>
      <c r="H561" s="29">
        <f>(+F561-G561)</f>
        <v>0</v>
      </c>
      <c r="I561" s="98">
        <f>IF(G561&lt;0,IF(H561=0,0,IF(OR(G561=0,F561=0),"N.M.",IF(ABS(H561/G561)&gt;=10,"N.M.",H561/(-G561)))),IF(H561=0,0,IF(OR(G561=0,F561=0),"N.M.",IF(ABS(H561/G561)&gt;=10,"N.M.",H561/G561))))</f>
        <v>0</v>
      </c>
      <c r="J561" s="115"/>
      <c r="K561" s="29">
        <v>0</v>
      </c>
      <c r="L561" s="29">
        <v>0</v>
      </c>
      <c r="M561" s="29">
        <f>(+K561-L561)</f>
        <v>0</v>
      </c>
      <c r="N561" s="98">
        <f>IF(L561&lt;0,IF(M561=0,0,IF(OR(L561=0,K561=0),"N.M.",IF(ABS(M561/L561)&gt;=10,"N.M.",M561/(-L561)))),IF(M561=0,0,IF(OR(L561=0,K561=0),"N.M.",IF(ABS(M561/L561)&gt;=10,"N.M.",M561/L561))))</f>
        <v>0</v>
      </c>
      <c r="O561" s="115"/>
      <c r="P561" s="29">
        <v>0</v>
      </c>
      <c r="Q561" s="29">
        <v>0</v>
      </c>
      <c r="R561" s="29">
        <f>(+P561-Q561)</f>
        <v>0</v>
      </c>
      <c r="S561" s="98">
        <f>IF(Q561&lt;0,IF(R561=0,0,IF(OR(Q561=0,P561=0),"N.M.",IF(ABS(R561/Q561)&gt;=10,"N.M.",R561/(-Q561)))),IF(R561=0,0,IF(OR(Q561=0,P561=0),"N.M.",IF(ABS(R561/Q561)&gt;=10,"N.M.",R561/Q561))))</f>
        <v>0</v>
      </c>
      <c r="T561" s="115"/>
      <c r="U561" s="29">
        <v>0</v>
      </c>
      <c r="V561" s="29">
        <v>0</v>
      </c>
      <c r="W561" s="29">
        <f>(+U561-V561)</f>
        <v>0</v>
      </c>
      <c r="X561" s="98">
        <f>IF(V561&lt;0,IF(W561=0,0,IF(OR(V561=0,U561=0),"N.M.",IF(ABS(W561/V561)&gt;=10,"N.M.",W561/(-V561)))),IF(W561=0,0,IF(OR(V561=0,U561=0),"N.M.",IF(ABS(W561/V561)&gt;=10,"N.M.",W561/V561))))</f>
        <v>0</v>
      </c>
    </row>
    <row r="562" spans="4:24" s="1" customFormat="1" ht="5.25" customHeight="1">
      <c r="D562" s="35"/>
      <c r="E562" s="35"/>
      <c r="F562" s="130"/>
      <c r="G562" s="130"/>
      <c r="H562" s="130"/>
      <c r="I562" s="101"/>
      <c r="J562" s="106"/>
      <c r="K562" s="130"/>
      <c r="L562" s="130"/>
      <c r="M562" s="130"/>
      <c r="N562" s="101"/>
      <c r="O562" s="106"/>
      <c r="P562" s="130"/>
      <c r="Q562" s="130"/>
      <c r="R562" s="130"/>
      <c r="S562" s="101"/>
      <c r="T562" s="106"/>
      <c r="U562" s="130"/>
      <c r="V562" s="130"/>
      <c r="W562" s="130"/>
      <c r="X562" s="101"/>
    </row>
    <row r="563" spans="1:24" ht="12.75">
      <c r="A563" s="32" t="s">
        <v>231</v>
      </c>
      <c r="B563" s="1"/>
      <c r="C563" s="13" t="s">
        <v>267</v>
      </c>
      <c r="D563" s="29"/>
      <c r="E563" s="29"/>
      <c r="F563" s="29">
        <v>5626718.970000005</v>
      </c>
      <c r="G563" s="29">
        <v>-443932.00100000534</v>
      </c>
      <c r="H563" s="29">
        <f>+F563-G563</f>
        <v>6070650.971000011</v>
      </c>
      <c r="I563" s="98" t="str">
        <f>IF(G563&lt;0,IF(H563=0,0,IF(OR(G563=0,F563=0),"N.M.",IF(ABS(H563/G563)&gt;=10,"N.M.",H563/(-G563)))),IF(H563=0,0,IF(OR(G563=0,F563=0),"N.M.",IF(ABS(H563/G563)&gt;=10,"N.M.",H563/G563))))</f>
        <v>N.M.</v>
      </c>
      <c r="J563" s="115"/>
      <c r="K563" s="29">
        <v>16870221.242999952</v>
      </c>
      <c r="L563" s="29">
        <v>9491169.415999979</v>
      </c>
      <c r="M563" s="29">
        <f>+K563-L563</f>
        <v>7379051.8269999735</v>
      </c>
      <c r="N563" s="98">
        <f>IF(L563&lt;0,IF(M563=0,0,IF(OR(L563=0,K563=0),"N.M.",IF(ABS(M563/L563)&gt;=10,"N.M.",M563/(-L563)))),IF(M563=0,0,IF(OR(L563=0,K563=0),"N.M.",IF(ABS(M563/L563)&gt;=10,"N.M.",M563/L563))))</f>
        <v>0.7774649786105967</v>
      </c>
      <c r="O563" s="115"/>
      <c r="P563" s="29">
        <v>16870221.242999952</v>
      </c>
      <c r="Q563" s="29">
        <v>9491169.415999979</v>
      </c>
      <c r="R563" s="29">
        <f>+P563-Q563</f>
        <v>7379051.8269999735</v>
      </c>
      <c r="S563" s="98">
        <f>IF(Q563&lt;0,IF(R563=0,0,IF(OR(Q563=0,P563=0),"N.M.",IF(ABS(R563/Q563)&gt;=10,"N.M.",R563/(-Q563)))),IF(R563=0,0,IF(OR(Q563=0,P563=0),"N.M.",IF(ABS(R563/Q563)&gt;=10,"N.M.",R563/Q563))))</f>
        <v>0.7774649786105967</v>
      </c>
      <c r="T563" s="115"/>
      <c r="U563" s="29">
        <v>42660926.92799994</v>
      </c>
      <c r="V563" s="29">
        <v>23972636.681000065</v>
      </c>
      <c r="W563" s="29">
        <f>+U563-V563</f>
        <v>18688290.24699988</v>
      </c>
      <c r="X563" s="98">
        <f>IF(V563&lt;0,IF(W563=0,0,IF(OR(V563=0,U563=0),"N.M.",IF(ABS(W563/V563)&gt;=10,"N.M.",W563/(-V563)))),IF(W563=0,0,IF(OR(V563=0,U563=0),"N.M.",IF(ABS(W563/V563)&gt;=10,"N.M.",W563/V563))))</f>
        <v>0.7795675751350126</v>
      </c>
    </row>
    <row r="564" spans="4:24" s="1" customFormat="1" ht="5.25" customHeight="1" hidden="1" outlineLevel="1">
      <c r="D564" s="35"/>
      <c r="E564" s="35"/>
      <c r="F564" s="130"/>
      <c r="G564" s="130"/>
      <c r="H564" s="130"/>
      <c r="I564" s="101"/>
      <c r="J564" s="106"/>
      <c r="K564" s="130"/>
      <c r="L564" s="130"/>
      <c r="M564" s="130"/>
      <c r="N564" s="101"/>
      <c r="O564" s="106"/>
      <c r="P564" s="130"/>
      <c r="Q564" s="130"/>
      <c r="R564" s="130"/>
      <c r="S564" s="101"/>
      <c r="T564" s="106"/>
      <c r="U564" s="130"/>
      <c r="V564" s="130"/>
      <c r="W564" s="130"/>
      <c r="X564" s="101"/>
    </row>
    <row r="565" spans="1:24" ht="12.75" collapsed="1">
      <c r="A565" s="9" t="s">
        <v>338</v>
      </c>
      <c r="C565" s="53" t="s">
        <v>266</v>
      </c>
      <c r="F565" s="17">
        <v>0</v>
      </c>
      <c r="G565" s="17">
        <v>0</v>
      </c>
      <c r="H565" s="35">
        <f>+F565-G565</f>
        <v>0</v>
      </c>
      <c r="I565" s="95">
        <f>IF(G565&lt;0,IF(H565=0,0,IF(OR(G565=0,F565=0),"N.M.",IF(ABS(H565/G565)&gt;=10,"N.M.",H565/(-G565)))),IF(H565=0,0,IF(OR(G565=0,F565=0),"N.M.",IF(ABS(H565/G565)&gt;=10,"N.M.",H565/G565))))</f>
        <v>0</v>
      </c>
      <c r="J565" s="114"/>
      <c r="K565" s="17">
        <v>0</v>
      </c>
      <c r="L565" s="17">
        <v>0</v>
      </c>
      <c r="M565" s="35">
        <f>+K565-L565</f>
        <v>0</v>
      </c>
      <c r="N565" s="95">
        <f>IF(L565&lt;0,IF(M565=0,0,IF(OR(L565=0,K565=0),"N.M.",IF(ABS(M565/L565)&gt;=10,"N.M.",M565/(-L565)))),IF(M565=0,0,IF(OR(L565=0,K565=0),"N.M.",IF(ABS(M565/L565)&gt;=10,"N.M.",M565/L565))))</f>
        <v>0</v>
      </c>
      <c r="O565" s="114"/>
      <c r="P565" s="17">
        <v>0</v>
      </c>
      <c r="Q565" s="17">
        <v>0</v>
      </c>
      <c r="R565" s="35">
        <f>+P565-Q565</f>
        <v>0</v>
      </c>
      <c r="S565" s="95">
        <f>IF(Q565&lt;0,IF(R565=0,0,IF(OR(Q565=0,P565=0),"N.M.",IF(ABS(R565/Q565)&gt;=10,"N.M.",R565/(-Q565)))),IF(R565=0,0,IF(OR(Q565=0,P565=0),"N.M.",IF(ABS(R565/Q565)&gt;=10,"N.M.",R565/Q565))))</f>
        <v>0</v>
      </c>
      <c r="T565" s="114"/>
      <c r="U565" s="17">
        <v>0</v>
      </c>
      <c r="V565" s="17">
        <v>0</v>
      </c>
      <c r="W565" s="35">
        <f>+U565-V565</f>
        <v>0</v>
      </c>
      <c r="X565" s="95">
        <f>IF(V565&lt;0,IF(W565=0,0,IF(OR(V565=0,U565=0),"N.M.",IF(ABS(W565/V565)&gt;=10,"N.M.",W565/(-V565)))),IF(W565=0,0,IF(OR(V565=0,U565=0),"N.M.",IF(ABS(W565/V565)&gt;=10,"N.M.",W565/V565))))</f>
        <v>0</v>
      </c>
    </row>
    <row r="566" spans="3:24" ht="13.5" thickBot="1">
      <c r="C566" s="12" t="s">
        <v>268</v>
      </c>
      <c r="D566" s="34"/>
      <c r="E566" s="34"/>
      <c r="F566" s="131">
        <f>+F563-F565</f>
        <v>5626718.970000005</v>
      </c>
      <c r="G566" s="131">
        <f>+G563-G565</f>
        <v>-443932.00100000534</v>
      </c>
      <c r="H566" s="135">
        <f>+F566-G566</f>
        <v>6070650.971000011</v>
      </c>
      <c r="I566" s="102" t="str">
        <f>IF(G566&lt;0,IF(H566=0,0,IF(OR(G566=0,F566=0),"N.M.",IF(ABS(H566/G566)&gt;=10,"N.M.",H566/(-G566)))),IF(H566=0,0,IF(OR(G566=0,F566=0),"N.M.",IF(ABS(H566/G566)&gt;=10,"N.M.",H566/G566))))</f>
        <v>N.M.</v>
      </c>
      <c r="J566" s="115"/>
      <c r="K566" s="131">
        <f>+K563-K565</f>
        <v>16870221.242999952</v>
      </c>
      <c r="L566" s="131">
        <f>+L563-L565</f>
        <v>9491169.415999979</v>
      </c>
      <c r="M566" s="135">
        <f>+K566-L566</f>
        <v>7379051.8269999735</v>
      </c>
      <c r="N566" s="102">
        <f>IF(L566&lt;0,IF(M566=0,0,IF(OR(L566=0,K566=0),"N.M.",IF(ABS(M566/L566)&gt;=10,"N.M.",M566/(-L566)))),IF(M566=0,0,IF(OR(L566=0,K566=0),"N.M.",IF(ABS(M566/L566)&gt;=10,"N.M.",M566/L566))))</f>
        <v>0.7774649786105967</v>
      </c>
      <c r="O566" s="115"/>
      <c r="P566" s="131">
        <f>+P563-P565</f>
        <v>16870221.242999952</v>
      </c>
      <c r="Q566" s="131">
        <f>+Q563-Q565</f>
        <v>9491169.415999979</v>
      </c>
      <c r="R566" s="135">
        <f>+P566-Q566</f>
        <v>7379051.8269999735</v>
      </c>
      <c r="S566" s="102">
        <f>IF(Q566&lt;0,IF(R566=0,0,IF(OR(Q566=0,P566=0),"N.M.",IF(ABS(R566/Q566)&gt;=10,"N.M.",R566/(-Q566)))),IF(R566=0,0,IF(OR(Q566=0,P566=0),"N.M.",IF(ABS(R566/Q566)&gt;=10,"N.M.",R566/Q566))))</f>
        <v>0.7774649786105967</v>
      </c>
      <c r="T566" s="115"/>
      <c r="U566" s="131">
        <f>+U563-U565</f>
        <v>42660926.92799994</v>
      </c>
      <c r="V566" s="131">
        <f>+V563-V565</f>
        <v>23972636.681000065</v>
      </c>
      <c r="W566" s="135">
        <f>+U566-V566</f>
        <v>18688290.24699988</v>
      </c>
      <c r="X566" s="102">
        <f>IF(V566&lt;0,IF(W566=0,0,IF(OR(V566=0,U566=0),"N.M.",IF(ABS(W566/V566)&gt;=10,"N.M.",W566/(-V566)))),IF(W566=0,0,IF(OR(V566=0,U566=0),"N.M.",IF(ABS(W566/V566)&gt;=10,"N.M.",W566/V566))))</f>
        <v>0.7795675751350126</v>
      </c>
    </row>
    <row r="567" spans="6:24" ht="13.5" thickTop="1">
      <c r="F567" s="36" t="str">
        <f>IF(ABS(F144-F382-F395-F441-F448-F454+F527-F559+F561-F563)&gt;$C$570,$C$571," ")</f>
        <v> </v>
      </c>
      <c r="G567" s="36" t="str">
        <f>IF(ABS(G144-G382-G395-G441-G448-G454+G527-G559+G561-G563)&gt;$C$570,$C$571," ")</f>
        <v> </v>
      </c>
      <c r="H567" s="36" t="str">
        <f>IF(ABS(H144-H382-H395-H441-H448-H454+H527-H559+H561-H563)&gt;$C$570,$C$571," ")</f>
        <v> </v>
      </c>
      <c r="I567" s="117"/>
      <c r="K567" s="36" t="str">
        <f>IF(ABS(K144-K382-K395-K441-K448-K454+K527-K559+K561-K563)&gt;$C$570,$C$571," ")</f>
        <v> </v>
      </c>
      <c r="L567" s="36" t="str">
        <f>IF(ABS(L144-L382-L395-L441-L448-L454+L527-L559+L561-L563)&gt;$C$570,$C$571," ")</f>
        <v> </v>
      </c>
      <c r="M567" s="36" t="str">
        <f>IF(ABS(M144-M382-M395-M441-M448-M454+M527-M559+M561-M563)&gt;$C$570,$C$571," ")</f>
        <v> </v>
      </c>
      <c r="N567" s="117"/>
      <c r="P567" s="36" t="str">
        <f>IF(ABS(P144-P382-P395-P441-P448-P454+P527-P559+P561-P563)&gt;$C$570,$C$571," ")</f>
        <v> </v>
      </c>
      <c r="Q567" s="36" t="str">
        <f>IF(ABS(Q144-Q382-Q395-Q441-Q448-Q454+Q527-Q559+Q561-Q563)&gt;$C$570,$C$571," ")</f>
        <v> </v>
      </c>
      <c r="R567" s="36"/>
      <c r="S567" s="117"/>
      <c r="U567" s="36" t="str">
        <f>IF(ABS(U144-U382-U395-U441-U448-U454+U527-U559+U561-U563)&gt;$C$570,$C$571," ")</f>
        <v> </v>
      </c>
      <c r="V567" s="36" t="str">
        <f>IF(ABS(V144-V382-V395-V441-V448-V454+V527-V559+V561-V563)&gt;$C$570,$C$571," ")</f>
        <v> </v>
      </c>
      <c r="W567" s="36" t="str">
        <f>IF(ABS(W144-W382-W395-W441-W448-W454+W527-W559+W561-W563)&gt;$C$570,$C$571," ")</f>
        <v> </v>
      </c>
      <c r="X567" s="117"/>
    </row>
    <row r="568" spans="6:24" ht="12.75">
      <c r="F568" s="17" t="s">
        <v>168</v>
      </c>
      <c r="G568" s="17"/>
      <c r="I568" s="118"/>
      <c r="K568" s="17"/>
      <c r="L568" s="17"/>
      <c r="N568" s="118"/>
      <c r="P568" s="17"/>
      <c r="Q568" s="17"/>
      <c r="S568" s="118"/>
      <c r="U568" s="17"/>
      <c r="V568" s="17"/>
      <c r="X568" s="118"/>
    </row>
    <row r="569" spans="2:24" s="38" customFormat="1" ht="12.75" hidden="1" outlineLevel="2">
      <c r="B569" s="39" t="s">
        <v>232</v>
      </c>
      <c r="C569" s="136" t="s">
        <v>138</v>
      </c>
      <c r="D569" s="40"/>
      <c r="E569" s="40"/>
      <c r="F569" s="87"/>
      <c r="G569" s="87"/>
      <c r="H569" s="41"/>
      <c r="I569" s="119"/>
      <c r="J569" s="120"/>
      <c r="K569" s="87"/>
      <c r="L569" s="87"/>
      <c r="M569" s="41"/>
      <c r="N569" s="119"/>
      <c r="O569" s="120"/>
      <c r="P569" s="87"/>
      <c r="Q569" s="87"/>
      <c r="R569" s="41"/>
      <c r="S569" s="119"/>
      <c r="T569" s="120"/>
      <c r="U569" s="87"/>
      <c r="V569" s="87"/>
      <c r="W569" s="41"/>
      <c r="X569" s="119"/>
    </row>
    <row r="570" spans="1:24" s="38" customFormat="1" ht="12.75" hidden="1" outlineLevel="2">
      <c r="A570" s="40"/>
      <c r="B570" s="38" t="s">
        <v>233</v>
      </c>
      <c r="C570" s="48">
        <v>0.001</v>
      </c>
      <c r="D570" s="40"/>
      <c r="E570" s="40"/>
      <c r="F570" s="87"/>
      <c r="G570" s="87"/>
      <c r="H570" s="41"/>
      <c r="I570" s="119"/>
      <c r="J570" s="120"/>
      <c r="K570" s="87"/>
      <c r="L570" s="87"/>
      <c r="M570" s="41"/>
      <c r="N570" s="119"/>
      <c r="O570" s="120"/>
      <c r="P570" s="87"/>
      <c r="Q570" s="87"/>
      <c r="R570" s="41"/>
      <c r="S570" s="119"/>
      <c r="T570" s="120"/>
      <c r="U570" s="87"/>
      <c r="V570" s="87"/>
      <c r="W570" s="41"/>
      <c r="X570" s="119"/>
    </row>
    <row r="571" spans="1:24" s="38" customFormat="1" ht="12.75" hidden="1" outlineLevel="2">
      <c r="A571" s="40"/>
      <c r="B571" s="38" t="s">
        <v>234</v>
      </c>
      <c r="C571" s="48" t="s">
        <v>235</v>
      </c>
      <c r="D571" s="40"/>
      <c r="E571" s="40"/>
      <c r="F571" s="87"/>
      <c r="G571" s="87"/>
      <c r="H571" s="41"/>
      <c r="I571" s="119"/>
      <c r="J571" s="120"/>
      <c r="K571" s="87"/>
      <c r="L571" s="87"/>
      <c r="M571" s="41"/>
      <c r="N571" s="119"/>
      <c r="O571" s="120"/>
      <c r="P571" s="87"/>
      <c r="Q571" s="87"/>
      <c r="R571" s="41"/>
      <c r="S571" s="119"/>
      <c r="T571" s="120"/>
      <c r="U571" s="87"/>
      <c r="V571" s="87"/>
      <c r="W571" s="41"/>
      <c r="X571" s="119"/>
    </row>
    <row r="572" spans="1:24" s="38" customFormat="1" ht="12.75" hidden="1" outlineLevel="2">
      <c r="A572" s="40"/>
      <c r="B572" s="38" t="s">
        <v>234</v>
      </c>
      <c r="C572" s="48" t="s">
        <v>236</v>
      </c>
      <c r="F572" s="87"/>
      <c r="G572" s="87"/>
      <c r="H572" s="41"/>
      <c r="I572" s="119"/>
      <c r="J572" s="120"/>
      <c r="K572" s="87"/>
      <c r="L572" s="87"/>
      <c r="M572" s="41"/>
      <c r="N572" s="119"/>
      <c r="O572" s="120"/>
      <c r="P572" s="87"/>
      <c r="Q572" s="87"/>
      <c r="R572" s="41"/>
      <c r="S572" s="119"/>
      <c r="T572" s="120"/>
      <c r="U572" s="87"/>
      <c r="V572" s="87"/>
      <c r="W572" s="41"/>
      <c r="X572" s="119"/>
    </row>
    <row r="573" spans="1:24" s="38" customFormat="1" ht="12.75" hidden="1" outlineLevel="2">
      <c r="A573" s="40"/>
      <c r="B573" s="38" t="s">
        <v>237</v>
      </c>
      <c r="C573" s="48">
        <f>COUNTIF($F$456:$X$567,+C571)</f>
        <v>0</v>
      </c>
      <c r="F573" s="87"/>
      <c r="G573" s="87"/>
      <c r="H573" s="41"/>
      <c r="I573" s="119"/>
      <c r="J573" s="120"/>
      <c r="K573" s="87"/>
      <c r="L573" s="87"/>
      <c r="M573" s="41"/>
      <c r="N573" s="119"/>
      <c r="O573" s="120"/>
      <c r="P573" s="87"/>
      <c r="Q573" s="87"/>
      <c r="R573" s="41"/>
      <c r="S573" s="119"/>
      <c r="T573" s="120"/>
      <c r="U573" s="87"/>
      <c r="V573" s="87"/>
      <c r="W573" s="41"/>
      <c r="X573" s="119"/>
    </row>
    <row r="574" spans="1:24" s="38" customFormat="1" ht="12.75" hidden="1" outlineLevel="2">
      <c r="A574" s="40"/>
      <c r="B574" s="38" t="s">
        <v>237</v>
      </c>
      <c r="C574" s="48">
        <f>COUNTIF($F$456:$X$567,+C572)</f>
        <v>0</v>
      </c>
      <c r="F574" s="87"/>
      <c r="G574" s="87"/>
      <c r="H574" s="41"/>
      <c r="I574" s="119"/>
      <c r="J574" s="120"/>
      <c r="K574" s="87"/>
      <c r="L574" s="87"/>
      <c r="M574" s="41"/>
      <c r="N574" s="119"/>
      <c r="O574" s="120"/>
      <c r="P574" s="87"/>
      <c r="Q574" s="87"/>
      <c r="R574" s="41"/>
      <c r="S574" s="119"/>
      <c r="T574" s="120"/>
      <c r="U574" s="87"/>
      <c r="V574" s="87"/>
      <c r="W574" s="41"/>
      <c r="X574" s="119"/>
    </row>
    <row r="575" spans="1:24" s="38" customFormat="1" ht="12.75" hidden="1" outlineLevel="2">
      <c r="A575" s="40"/>
      <c r="B575" s="38" t="s">
        <v>238</v>
      </c>
      <c r="C575" s="48">
        <f>SUM(C573:C574)</f>
        <v>0</v>
      </c>
      <c r="F575" s="87"/>
      <c r="G575" s="87"/>
      <c r="H575" s="41"/>
      <c r="I575" s="119"/>
      <c r="J575" s="120"/>
      <c r="K575" s="87"/>
      <c r="L575" s="87"/>
      <c r="M575" s="41"/>
      <c r="N575" s="119"/>
      <c r="O575" s="120"/>
      <c r="P575" s="87"/>
      <c r="Q575" s="87"/>
      <c r="R575" s="41"/>
      <c r="S575" s="119"/>
      <c r="T575" s="120"/>
      <c r="U575" s="87"/>
      <c r="V575" s="87"/>
      <c r="W575" s="41"/>
      <c r="X575" s="119"/>
    </row>
    <row r="576" spans="1:24" s="38" customFormat="1" ht="12.75" hidden="1" outlineLevel="2">
      <c r="A576" s="40"/>
      <c r="B576" s="42" t="s">
        <v>390</v>
      </c>
      <c r="C576" s="137" t="s">
        <v>139</v>
      </c>
      <c r="D576" s="43"/>
      <c r="E576" s="43"/>
      <c r="F576" s="88"/>
      <c r="G576" s="88"/>
      <c r="H576" s="41"/>
      <c r="I576" s="119"/>
      <c r="J576" s="120"/>
      <c r="K576" s="88"/>
      <c r="L576" s="88"/>
      <c r="M576" s="41"/>
      <c r="N576" s="119"/>
      <c r="O576" s="120"/>
      <c r="P576" s="88"/>
      <c r="Q576" s="88"/>
      <c r="R576" s="41"/>
      <c r="S576" s="119"/>
      <c r="T576" s="120"/>
      <c r="U576" s="88"/>
      <c r="V576" s="88"/>
      <c r="W576" s="41"/>
      <c r="X576" s="119"/>
    </row>
    <row r="577" spans="1:24" s="38" customFormat="1" ht="12.75" hidden="1" outlineLevel="2">
      <c r="A577" s="40"/>
      <c r="B577" s="42" t="s">
        <v>239</v>
      </c>
      <c r="C577" s="137" t="s">
        <v>140</v>
      </c>
      <c r="D577" s="43"/>
      <c r="E577" s="43"/>
      <c r="F577" s="88"/>
      <c r="G577" s="88"/>
      <c r="H577" s="41"/>
      <c r="I577" s="119"/>
      <c r="J577" s="120"/>
      <c r="K577" s="88"/>
      <c r="L577" s="88"/>
      <c r="M577" s="41"/>
      <c r="N577" s="119"/>
      <c r="O577" s="120"/>
      <c r="P577" s="88"/>
      <c r="Q577" s="88"/>
      <c r="R577" s="41"/>
      <c r="S577" s="119"/>
      <c r="T577" s="120"/>
      <c r="U577" s="88"/>
      <c r="V577" s="88"/>
      <c r="W577" s="41"/>
      <c r="X577" s="119"/>
    </row>
    <row r="578" spans="1:24" s="38" customFormat="1" ht="12.75" hidden="1" outlineLevel="2">
      <c r="A578" s="40"/>
      <c r="B578" s="42" t="s">
        <v>240</v>
      </c>
      <c r="C578" s="137" t="s">
        <v>140</v>
      </c>
      <c r="D578" s="43"/>
      <c r="E578" s="43"/>
      <c r="F578" s="88"/>
      <c r="G578" s="88"/>
      <c r="H578" s="41"/>
      <c r="I578" s="119"/>
      <c r="J578" s="120"/>
      <c r="K578" s="88"/>
      <c r="L578" s="88"/>
      <c r="M578" s="41"/>
      <c r="N578" s="119"/>
      <c r="O578" s="120"/>
      <c r="P578" s="88"/>
      <c r="Q578" s="88"/>
      <c r="R578" s="41"/>
      <c r="S578" s="119"/>
      <c r="T578" s="120"/>
      <c r="U578" s="88"/>
      <c r="V578" s="88"/>
      <c r="W578" s="41"/>
      <c r="X578" s="119"/>
    </row>
    <row r="579" spans="1:24" s="38" customFormat="1" ht="12.75" hidden="1" outlineLevel="2">
      <c r="A579" s="40"/>
      <c r="B579" s="44" t="s">
        <v>249</v>
      </c>
      <c r="C579" s="137" t="s">
        <v>141</v>
      </c>
      <c r="D579" s="44"/>
      <c r="E579" s="44"/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44" t="s">
        <v>241</v>
      </c>
      <c r="C580" s="137" t="s">
        <v>142</v>
      </c>
      <c r="D580" s="44"/>
      <c r="E580" s="44"/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44" t="s">
        <v>242</v>
      </c>
      <c r="C581" s="137" t="s">
        <v>143</v>
      </c>
      <c r="D581" s="44"/>
      <c r="E581" s="44"/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44" t="s">
        <v>243</v>
      </c>
      <c r="C582" s="137" t="s">
        <v>144</v>
      </c>
      <c r="D582" s="44"/>
      <c r="E582" s="44"/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44" t="s">
        <v>244</v>
      </c>
      <c r="C583" s="137" t="s">
        <v>145</v>
      </c>
      <c r="D583" s="44"/>
      <c r="E583" s="44"/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44" t="s">
        <v>245</v>
      </c>
      <c r="C584" s="137" t="s">
        <v>146</v>
      </c>
      <c r="D584" s="44"/>
      <c r="E584" s="44"/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1:24" s="38" customFormat="1" ht="12.75" hidden="1" outlineLevel="2">
      <c r="A585" s="40"/>
      <c r="B585" s="44" t="s">
        <v>246</v>
      </c>
      <c r="C585" s="137" t="s">
        <v>147</v>
      </c>
      <c r="D585" s="44"/>
      <c r="E585" s="44"/>
      <c r="F585" s="87"/>
      <c r="G585" s="87"/>
      <c r="H585" s="41"/>
      <c r="I585" s="119"/>
      <c r="J585" s="120"/>
      <c r="K585" s="87"/>
      <c r="L585" s="87"/>
      <c r="M585" s="41"/>
      <c r="N585" s="119"/>
      <c r="O585" s="120"/>
      <c r="P585" s="87"/>
      <c r="Q585" s="87"/>
      <c r="R585" s="41"/>
      <c r="S585" s="119"/>
      <c r="T585" s="120"/>
      <c r="U585" s="87"/>
      <c r="V585" s="87"/>
      <c r="W585" s="41"/>
      <c r="X585" s="119"/>
    </row>
    <row r="586" spans="1:24" s="38" customFormat="1" ht="12.75" hidden="1" outlineLevel="2">
      <c r="A586" s="40"/>
      <c r="B586" s="44" t="s">
        <v>247</v>
      </c>
      <c r="C586" s="137" t="s">
        <v>148</v>
      </c>
      <c r="D586" s="44"/>
      <c r="E586" s="44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1:24" s="38" customFormat="1" ht="12.75" hidden="1" outlineLevel="2">
      <c r="A587" s="40"/>
      <c r="B587" s="41" t="s">
        <v>248</v>
      </c>
      <c r="C587" s="49" t="str">
        <f>UPPER(TEXT(NvsElapsedTime,"hh:mm:ss"))</f>
        <v>00:00:39</v>
      </c>
      <c r="D587" s="41"/>
      <c r="E587" s="41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2:24" s="38" customFormat="1" ht="12.75" collapsed="1">
      <c r="B588" s="45" t="s">
        <v>169</v>
      </c>
      <c r="C588" s="50"/>
      <c r="D588" s="46"/>
      <c r="E588" s="46"/>
      <c r="F588" s="89"/>
      <c r="G588" s="89"/>
      <c r="H588" s="41"/>
      <c r="I588" s="119"/>
      <c r="J588" s="120"/>
      <c r="K588" s="89"/>
      <c r="L588" s="89"/>
      <c r="M588" s="41"/>
      <c r="N588" s="119"/>
      <c r="O588" s="120"/>
      <c r="P588" s="89"/>
      <c r="Q588" s="89"/>
      <c r="R588" s="41"/>
      <c r="S588" s="119"/>
      <c r="T588" s="120"/>
      <c r="U588" s="89"/>
      <c r="V588" s="89"/>
      <c r="W588" s="41"/>
      <c r="X588" s="119"/>
    </row>
    <row r="589" spans="9:24" ht="12.75">
      <c r="I589" s="118"/>
      <c r="N589" s="118"/>
      <c r="S589" s="118"/>
      <c r="X589" s="118"/>
    </row>
    <row r="590" spans="9:24" ht="12.75">
      <c r="I590" s="118"/>
      <c r="N590" s="118"/>
      <c r="S590" s="118"/>
      <c r="X590" s="118"/>
    </row>
  </sheetData>
  <sheetProtection/>
  <printOptions horizontalCentered="1"/>
  <pageMargins left="0.25" right="0.71" top="0.76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151</v>
      </c>
      <c r="C2" s="3" t="s">
        <v>401</v>
      </c>
    </row>
    <row r="3" spans="1:3" ht="12.75">
      <c r="A3" s="6" t="s">
        <v>152</v>
      </c>
      <c r="C3" s="3" t="s">
        <v>165</v>
      </c>
    </row>
    <row r="4" spans="1:3" ht="12.75">
      <c r="A4" s="6" t="s">
        <v>153</v>
      </c>
      <c r="C4" s="3" t="s">
        <v>166</v>
      </c>
    </row>
    <row r="5" spans="1:3" ht="12.75">
      <c r="A5" s="6" t="s">
        <v>154</v>
      </c>
      <c r="C5" s="3" t="s">
        <v>400</v>
      </c>
    </row>
    <row r="6" spans="1:3" ht="12.75">
      <c r="A6" s="6" t="s">
        <v>155</v>
      </c>
      <c r="C6" s="3" t="s">
        <v>401</v>
      </c>
    </row>
    <row r="7" spans="1:3" ht="12.75">
      <c r="A7" s="6" t="s">
        <v>156</v>
      </c>
      <c r="C7" s="4">
        <v>40881</v>
      </c>
    </row>
    <row r="8" spans="1:3" ht="12.75">
      <c r="A8" s="6" t="s">
        <v>157</v>
      </c>
      <c r="C8" s="3" t="s">
        <v>402</v>
      </c>
    </row>
    <row r="9" spans="1:3" ht="12.75">
      <c r="A9" s="6" t="s">
        <v>158</v>
      </c>
      <c r="C9" s="3" t="s">
        <v>403</v>
      </c>
    </row>
    <row r="10" spans="1:3" ht="25.5">
      <c r="A10" s="6" t="s">
        <v>159</v>
      </c>
      <c r="C10" s="3" t="s">
        <v>404</v>
      </c>
    </row>
    <row r="11" spans="1:3" ht="12.75">
      <c r="A11" s="6" t="s">
        <v>160</v>
      </c>
      <c r="C11" s="3" t="s">
        <v>167</v>
      </c>
    </row>
    <row r="12" spans="1:3" ht="38.25">
      <c r="A12" s="6" t="s">
        <v>161</v>
      </c>
      <c r="C12" s="3" t="s">
        <v>405</v>
      </c>
    </row>
    <row r="13" spans="1:3" ht="12.75">
      <c r="A13" s="6" t="s">
        <v>162</v>
      </c>
      <c r="C13" s="3"/>
    </row>
    <row r="14" spans="1:3" ht="12.75">
      <c r="A14" s="6" t="s">
        <v>163</v>
      </c>
      <c r="C14" s="3"/>
    </row>
    <row r="15" spans="1:3" ht="12.75">
      <c r="A15" s="6" t="s">
        <v>164</v>
      </c>
      <c r="C15" s="3"/>
    </row>
    <row r="18" spans="1:5" ht="25.5">
      <c r="A18" s="6" t="s">
        <v>177</v>
      </c>
      <c r="C18" s="6" t="s">
        <v>165</v>
      </c>
      <c r="E18" s="2" t="s">
        <v>178</v>
      </c>
    </row>
    <row r="20" spans="1:5" ht="12.75">
      <c r="A20" s="6" t="s">
        <v>179</v>
      </c>
      <c r="C20" s="6" t="s">
        <v>165</v>
      </c>
      <c r="E20" s="2" t="s">
        <v>180</v>
      </c>
    </row>
    <row r="22" spans="1:5" ht="51">
      <c r="A22" s="6" t="s">
        <v>170</v>
      </c>
      <c r="C22" s="6" t="s">
        <v>165</v>
      </c>
      <c r="E22" s="2" t="s">
        <v>171</v>
      </c>
    </row>
    <row r="24" spans="1:5" ht="25.5">
      <c r="A24" s="6" t="s">
        <v>181</v>
      </c>
      <c r="C24" s="6" t="s">
        <v>165</v>
      </c>
      <c r="E24" s="2" t="s">
        <v>182</v>
      </c>
    </row>
    <row r="26" spans="1:5" ht="38.25">
      <c r="A26" s="6" t="s">
        <v>172</v>
      </c>
      <c r="C26" s="6" t="s">
        <v>165</v>
      </c>
      <c r="E26" s="2" t="s">
        <v>173</v>
      </c>
    </row>
    <row r="28" spans="1:5" ht="38.25">
      <c r="A28" s="6" t="s">
        <v>174</v>
      </c>
      <c r="C28" s="6" t="s">
        <v>165</v>
      </c>
      <c r="E28" s="2" t="s">
        <v>183</v>
      </c>
    </row>
    <row r="30" spans="1:5" ht="12.75">
      <c r="A30" s="7">
        <v>38923</v>
      </c>
      <c r="C30" s="6" t="s">
        <v>165</v>
      </c>
      <c r="E30" s="2" t="s">
        <v>184</v>
      </c>
    </row>
    <row r="32" spans="1:5" ht="25.5">
      <c r="A32" s="6" t="s">
        <v>185</v>
      </c>
      <c r="C32" s="6" t="s">
        <v>165</v>
      </c>
      <c r="E32" s="2" t="s">
        <v>186</v>
      </c>
    </row>
    <row r="34" spans="1:5" ht="76.5">
      <c r="A34" s="6" t="s">
        <v>175</v>
      </c>
      <c r="C34" s="6" t="s">
        <v>165</v>
      </c>
      <c r="E34" s="2" t="s">
        <v>176</v>
      </c>
    </row>
    <row r="36" spans="1:5" ht="12.75">
      <c r="A36" s="7">
        <v>39692</v>
      </c>
      <c r="C36" s="6" t="s">
        <v>165</v>
      </c>
      <c r="E36" s="2" t="s">
        <v>187</v>
      </c>
    </row>
    <row r="38" spans="1:5" ht="25.5">
      <c r="A38" s="6" t="s">
        <v>188</v>
      </c>
      <c r="C38" s="6" t="s">
        <v>165</v>
      </c>
      <c r="E38" s="2" t="s">
        <v>189</v>
      </c>
    </row>
    <row r="40" spans="1:5" ht="12.75">
      <c r="A40" s="6" t="s">
        <v>190</v>
      </c>
      <c r="C40" s="6" t="s">
        <v>165</v>
      </c>
      <c r="E40" s="2" t="s">
        <v>191</v>
      </c>
    </row>
    <row r="42" spans="1:5" ht="25.5">
      <c r="A42" s="6" t="s">
        <v>192</v>
      </c>
      <c r="C42" s="6" t="s">
        <v>165</v>
      </c>
      <c r="E42" s="2" t="s">
        <v>193</v>
      </c>
    </row>
    <row r="44" spans="1:5" ht="38.25">
      <c r="A44" s="6" t="s">
        <v>194</v>
      </c>
      <c r="C44" s="6" t="s">
        <v>165</v>
      </c>
      <c r="E44" s="2" t="s">
        <v>195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2012-01-26T00:47:32Z</cp:lastPrinted>
  <dcterms:created xsi:type="dcterms:W3CDTF">1997-11-19T15:48:19Z</dcterms:created>
  <dcterms:modified xsi:type="dcterms:W3CDTF">2012-01-26T00:47:33Z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